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workbookProtection workbookAlgorithmName="SHA-512" workbookHashValue="WwfOX+Qvw0OR2GAwUBCKVTh7+1BPiKLtnmc5aRqRdG2s+Klp+50Xv8wZuHfbDbJysoS5/JDspcngrDf70Vegtw==" workbookSaltValue="NM+d3LJg622hC0svgEuK0Q==" workbookSpinCount="100000" lockStructure="1"/>
  <bookViews>
    <workbookView windowWidth="23040" windowHeight="9180" tabRatio="768" firstSheet="5" activeTab="5"/>
  </bookViews>
  <sheets>
    <sheet name="简介" sheetId="47" r:id="rId1"/>
    <sheet name="使用说明" sheetId="43" r:id="rId2"/>
    <sheet name="封面" sheetId="29" r:id="rId3"/>
    <sheet name="内置数据" sheetId="30" state="veryHidden" r:id="rId4"/>
    <sheet name="目录" sheetId="5" r:id="rId5"/>
    <sheet name="表一（录入表）" sheetId="6" r:id="rId6"/>
    <sheet name="表二" sheetId="24" r:id="rId7"/>
    <sheet name="表二（录入表）" sheetId="23" r:id="rId8"/>
    <sheet name="表三" sheetId="8" r:id="rId9"/>
    <sheet name="表三（录入表）" sheetId="27" r:id="rId10"/>
    <sheet name="表四（录入表）" sheetId="9" r:id="rId11"/>
    <sheet name="表五（录入表）" sheetId="10" r:id="rId12"/>
    <sheet name="表六（1）" sheetId="18" r:id="rId13"/>
    <sheet name="表六（2）" sheetId="19" r:id="rId14"/>
    <sheet name="表七（1）" sheetId="20" r:id="rId15"/>
    <sheet name="表七（2）" sheetId="21" r:id="rId16"/>
    <sheet name="表八（录入表）" sheetId="11" r:id="rId17"/>
    <sheet name="表九" sheetId="12" r:id="rId18"/>
    <sheet name="表九（录入表）" sheetId="35" r:id="rId19"/>
    <sheet name="表十（录入表）" sheetId="13" r:id="rId20"/>
    <sheet name="表十一" sheetId="14" r:id="rId21"/>
    <sheet name="表十二（录入表）" sheetId="36" r:id="rId22"/>
    <sheet name="表十三（录入表）" sheetId="37" r:id="rId23"/>
    <sheet name="表十四" sheetId="17" r:id="rId24"/>
    <sheet name="数据汇集" sheetId="46" r:id="rId25"/>
  </sheets>
  <definedNames>
    <definedName name="_11_北京市" hidden="1">内置数据!$C$2:$C$18</definedName>
    <definedName name="_12_天津市" hidden="1">内置数据!$D$2:$D$18</definedName>
    <definedName name="_13_河北省" hidden="1">内置数据!$E$2:$E$14</definedName>
    <definedName name="_1301_石家庄市" hidden="1">内置数据!$AK$2:$AK$24</definedName>
    <definedName name="_1302_唐山市" hidden="1">内置数据!$AL$2:$AL$16</definedName>
    <definedName name="_1303_秦皇岛市" hidden="1">内置数据!$AM$2:$AM$9</definedName>
    <definedName name="_1304_邯郸市" hidden="1">内置数据!$AN$2:$AN$20</definedName>
    <definedName name="_1305_邢台市" hidden="1">内置数据!$AO$2:$AO$20</definedName>
    <definedName name="_1306_保定市" hidden="1">内置数据!$AP$2:$AP$23</definedName>
    <definedName name="_1307_张家口市" hidden="1">内置数据!$AQ$2:$AQ$18</definedName>
    <definedName name="_1308_承德市" hidden="1">内置数据!$AR$2:$AR$13</definedName>
    <definedName name="_1309_沧州市" hidden="1">内置数据!$AS$2:$AS$18</definedName>
    <definedName name="_1310_廊坊市" hidden="1">内置数据!$AT$2:$AT$12</definedName>
    <definedName name="_1311_衡水市" hidden="1">内置数据!$AU$2:$AU$13</definedName>
    <definedName name="_1314_雄安新区" hidden="1">内置数据!$AV$2:$AV$5</definedName>
    <definedName name="_14_山西省" hidden="1">内置数据!$F$2:$F$13</definedName>
    <definedName name="_1401_太原市" hidden="1">内置数据!$AW$2:$AW$12</definedName>
    <definedName name="_1402_大同市" hidden="1">内置数据!$AX$2:$AX$12</definedName>
    <definedName name="_1403_阳泉市" hidden="1">内置数据!$AY$2:$AY$7</definedName>
    <definedName name="_1404_长治市" hidden="1">内置数据!$AZ$2:$AZ$14</definedName>
    <definedName name="_1405_晋城市" hidden="1">内置数据!$BA$2:$BA$8</definedName>
    <definedName name="_1406_朔州市" hidden="1">内置数据!$BB$2:$BB$8</definedName>
    <definedName name="_1407_晋中市" hidden="1">内置数据!$BC$2:$BC$13</definedName>
    <definedName name="_1408_运城市" hidden="1">内置数据!$BD$2:$BD$15</definedName>
    <definedName name="_1409_忻州市" hidden="1">内置数据!$BE$2:$BE$16</definedName>
    <definedName name="_1410_临汾市" hidden="1">内置数据!$BF$2:$BF$19</definedName>
    <definedName name="_1411_吕梁市" hidden="1">内置数据!$BG$2:$BG$15</definedName>
    <definedName name="_15_内蒙古自治区" hidden="1">内置数据!$G$2:$G$14</definedName>
    <definedName name="_1501_呼和浩特市" hidden="1">内置数据!$BH$2:$BH$11</definedName>
    <definedName name="_1502_包头市" hidden="1">内置数据!$BI$2:$BI$11</definedName>
    <definedName name="_1503_乌海市" hidden="1">内置数据!$BJ$2:$BJ$5</definedName>
    <definedName name="_1504_赤峰市" hidden="1">内置数据!$BK$2:$BK$14</definedName>
    <definedName name="_1505_通辽市" hidden="1">内置数据!$BL$2:$BL$10</definedName>
    <definedName name="_1506_鄂尔多斯市" hidden="1">内置数据!$BM$2:$BM$11</definedName>
    <definedName name="_1507_呼伦贝尔市" hidden="1">内置数据!$BN$2:$BN$16</definedName>
    <definedName name="_1508_巴彦淖尔市" hidden="1">内置数据!$BO$2:$BO$9</definedName>
    <definedName name="_1509_乌兰察布市" hidden="1">内置数据!$BP$2:$BP$13</definedName>
    <definedName name="_1522_兴安盟" hidden="1">内置数据!$BQ$2:$BQ$8</definedName>
    <definedName name="_1525_锡林郭勒盟" hidden="1">内置数据!$BR$2:$BR$14</definedName>
    <definedName name="_1529_阿拉善盟" hidden="1">内置数据!$BS$2:$BS$5</definedName>
    <definedName name="_21_辽宁省" hidden="1">内置数据!$H$2:$H$16</definedName>
    <definedName name="_2101_沈阳市" hidden="1">内置数据!$BT$2:$BT$15</definedName>
    <definedName name="_2102_大连市" hidden="1">内置数据!$BU$2:$BU$12</definedName>
    <definedName name="_2103_鞍山市" hidden="1">内置数据!$BV$2:$BV$9</definedName>
    <definedName name="_2104_抚顺市" hidden="1">内置数据!$BW$2:$BW$9</definedName>
    <definedName name="_2105_本溪市" hidden="1">内置数据!$BX$2:$BX$8</definedName>
    <definedName name="_2106_丹东市" hidden="1">内置数据!$BY$2:$BY$8</definedName>
    <definedName name="_2107_锦州市" hidden="1">内置数据!$BZ$2:$BZ$9</definedName>
    <definedName name="_2108_营口市" hidden="1">内置数据!$CA$2:$CA$8</definedName>
    <definedName name="_2109_阜新市" hidden="1">内置数据!$CB$2:$CB$9</definedName>
    <definedName name="_2110_辽阳市" hidden="1">内置数据!$CC$2:$CC$9</definedName>
    <definedName name="_2111_盘锦市" hidden="1">内置数据!$CD$2:$CD$6</definedName>
    <definedName name="_2112_铁岭市" hidden="1">内置数据!$CE$2:$CE$9</definedName>
    <definedName name="_2113_朝阳市" hidden="1">内置数据!$CF$2:$CF$9</definedName>
    <definedName name="_2114_葫芦岛市" hidden="1">内置数据!$CG$2:$CG$8</definedName>
    <definedName name="_22_吉林省" hidden="1">内置数据!$I$2:$I$11</definedName>
    <definedName name="_2201_长春市" hidden="1">内置数据!$CH$2:$CH$13</definedName>
    <definedName name="_2202_吉林市" hidden="1">内置数据!$CI$2:$CI$11</definedName>
    <definedName name="_2203_四平市" hidden="1">内置数据!$CJ$2:$CJ$7</definedName>
    <definedName name="_2204_辽源市" hidden="1">内置数据!$CK$2:$CK$6</definedName>
    <definedName name="_2205_通化市" hidden="1">内置数据!$CL$2:$CL$9</definedName>
    <definedName name="_2206_白山市" hidden="1">内置数据!$CM$2:$CM$8</definedName>
    <definedName name="_2207_松原市" hidden="1">内置数据!$CN$2:$CN$7</definedName>
    <definedName name="_2208_白城市" hidden="1">内置数据!$CO$2:$CO$7</definedName>
    <definedName name="_2224_延边朝鲜族自治州" hidden="1">内置数据!$CP$2:$CP$10</definedName>
    <definedName name="_23_黑龙江省" hidden="1">内置数据!$J$2:$J$15</definedName>
    <definedName name="_2301_哈尔滨市" hidden="1">内置数据!$CQ$2:$CQ$20</definedName>
    <definedName name="_2302_齐齐哈尔市" hidden="1">内置数据!$CR$2:$CR$18</definedName>
    <definedName name="_2303_鸡西市" hidden="1">内置数据!$CS$2:$CS$11</definedName>
    <definedName name="_2304_鹤岗市" hidden="1">内置数据!$CT$2:$CT$10</definedName>
    <definedName name="_2305_双鸭山市" hidden="1">内置数据!$CU$2:$CU$10</definedName>
    <definedName name="_2306_大庆市" hidden="1">内置数据!$CV$2:$CV$11</definedName>
    <definedName name="_2307_伊春市" hidden="1">内置数据!$CW$2:$CW$12</definedName>
    <definedName name="_2308_佳木斯市" hidden="1">内置数据!$CX$2:$CX$12</definedName>
    <definedName name="_2309_七台河市" hidden="1">内置数据!$CY$2:$CY$6</definedName>
    <definedName name="_2310_牡丹江市" hidden="1">内置数据!$CZ$2:$CZ$12</definedName>
    <definedName name="_2311_黑河市" hidden="1">内置数据!$DA$2:$DA$8</definedName>
    <definedName name="_2312_绥化市" hidden="1">内置数据!$DB$2:$DB$12</definedName>
    <definedName name="_2327_大兴安岭地区" hidden="1">内置数据!$DC$2:$DC$6</definedName>
    <definedName name="_31_上海市" hidden="1">内置数据!$K$2:$K$18</definedName>
    <definedName name="_32_江苏省" hidden="1">内置数据!$L$2:$L$15</definedName>
    <definedName name="_3201_南京市" hidden="1">内置数据!$DD$2:$DD$13</definedName>
    <definedName name="_3202_无锡市" hidden="1">内置数据!$DE$2:$DE$9</definedName>
    <definedName name="_3203_徐州市" hidden="1">内置数据!$DF$2:$DF$12</definedName>
    <definedName name="_3204_常州市" hidden="1">内置数据!$DG$2:$DG$8</definedName>
    <definedName name="_3205_苏州市" hidden="1">内置数据!$DH$2:$DH$11</definedName>
    <definedName name="_3206_南通市" hidden="1">内置数据!$DI$2:$DI$9</definedName>
    <definedName name="_3207_连云港市" hidden="1">内置数据!$DJ$2:$DJ$8</definedName>
    <definedName name="_3208_淮安市" hidden="1">内置数据!$DK$2:$DK$9</definedName>
    <definedName name="_3209_盐城市" hidden="1">内置数据!$DL$2:$DL$11</definedName>
    <definedName name="_3210_扬州市" hidden="1">内置数据!$DM$2:$DM$8</definedName>
    <definedName name="_3211_镇江市" hidden="1">内置数据!$DN$2:$DN$8</definedName>
    <definedName name="_3212_泰州市" hidden="1">内置数据!$DO$2:$DO$8</definedName>
    <definedName name="_3213_宿迁市" hidden="1">内置数据!$DP$2:$DP$7</definedName>
    <definedName name="_33_浙江省" hidden="1">内置数据!$M$2:$M$13</definedName>
    <definedName name="_3301_杭州市" hidden="1">内置数据!$DQ$2:$DQ$15</definedName>
    <definedName name="_3302_宁波市" hidden="1">内置数据!$DR$2:$DR$12</definedName>
    <definedName name="_3303_温州市" hidden="1">内置数据!$DS$2:$DS$14</definedName>
    <definedName name="_3304_嘉兴市" hidden="1">内置数据!$DT$2:$DT$9</definedName>
    <definedName name="_3305_湖州市" hidden="1">内置数据!$DU$2:$DU$7</definedName>
    <definedName name="_3306_绍兴市" hidden="1">内置数据!$DV$2:$DV$8</definedName>
    <definedName name="_3307_金华市" hidden="1">内置数据!$DW$2:$DW$11</definedName>
    <definedName name="_3308_衢州市" hidden="1">内置数据!$DX$2:$DX$8</definedName>
    <definedName name="_3309_舟山市" hidden="1">内置数据!$DY$2:$DY$6</definedName>
    <definedName name="_3310_台州市" hidden="1">内置数据!$DZ$2:$DZ$11</definedName>
    <definedName name="_3311_丽水市" hidden="1">内置数据!$EA$2:$EA$11</definedName>
    <definedName name="_34_安徽省" hidden="1">内置数据!$N$2:$N$18</definedName>
    <definedName name="_3401_合肥市" hidden="1">内置数据!$EB$2:$EB$11</definedName>
    <definedName name="_3402_芜湖市" hidden="1">内置数据!$EC$2:$EC$9</definedName>
    <definedName name="_3403_蚌埠市" hidden="1">内置数据!$ED$2:$ED$9</definedName>
    <definedName name="_3404_淮南市" hidden="1">内置数据!$EE$2:$EE$9</definedName>
    <definedName name="_3405_马鞍山市" hidden="1">内置数据!$EF$2:$EF$8</definedName>
    <definedName name="_3406_淮北市" hidden="1">内置数据!$EG$2:$EG$6</definedName>
    <definedName name="_3407_铜陵市" hidden="1">内置数据!$EH$2:$EH$6</definedName>
    <definedName name="_3408_安庆市" hidden="1">内置数据!$EI$2:$EI$12</definedName>
    <definedName name="_3410_黄山市" hidden="1">内置数据!$EJ$2:$EJ$9</definedName>
    <definedName name="_3411_滁州市" hidden="1">内置数据!$EK$2:$EK$10</definedName>
    <definedName name="_3412_阜阳市" hidden="1">内置数据!$EL$2:$EL$10</definedName>
    <definedName name="_3413_宿州市" hidden="1">内置数据!$EM$2:$EM$7</definedName>
    <definedName name="_3415_六安市" hidden="1">内置数据!$EN$2:$EN$9</definedName>
    <definedName name="_3416_亳州市" hidden="1">内置数据!$EO$2:$EO$6</definedName>
    <definedName name="_3417_池州市" hidden="1">内置数据!$EP$2:$EP$6</definedName>
    <definedName name="_3418_宣城市" hidden="1">内置数据!$EQ$2:$EQ$9</definedName>
    <definedName name="_35_福建省" hidden="1">内置数据!$O$2:$O$11</definedName>
    <definedName name="_3501_福州市" hidden="1">内置数据!$ER$2:$ER$15</definedName>
    <definedName name="_3502_厦门市" hidden="1">内置数据!$ES$2:$ES$8</definedName>
    <definedName name="_3503_莆田市" hidden="1">内置数据!$ET$2:$ET$7</definedName>
    <definedName name="_3504_三明市" hidden="1">内置数据!$EU$2:$EU$13</definedName>
    <definedName name="_3505_泉州市" hidden="1">内置数据!$EV$2:$EV$14</definedName>
    <definedName name="_3506_漳州市" hidden="1">内置数据!$EW$2:$EW$13</definedName>
    <definedName name="_3507_南平市" hidden="1">内置数据!$EX$2:$EX$12</definedName>
    <definedName name="_3508_龙岩市" hidden="1">内置数据!$EY$2:$EY$9</definedName>
    <definedName name="_3509_宁德市" hidden="1">内置数据!$EZ$2:$EZ$11</definedName>
    <definedName name="_36_江西省" hidden="1">内置数据!$P$2:$P$13</definedName>
    <definedName name="_3601_南昌市" hidden="1">内置数据!$FA$2:$FA$11</definedName>
    <definedName name="_3602_景德镇市" hidden="1">内置数据!$FB$2:$FB$6</definedName>
    <definedName name="_3603_萍乡市" hidden="1">内置数据!$FC$2:$FC$7</definedName>
    <definedName name="_3604_九江市" hidden="1">内置数据!$FD$2:$FD$15</definedName>
    <definedName name="_3605_新余市" hidden="1">内置数据!$FE$2:$FE$4</definedName>
    <definedName name="_3606_鹰潭市" hidden="1">内置数据!$FF$2:$FF$5</definedName>
    <definedName name="_3607_赣州市" hidden="1">内置数据!$FG$2:$FG$20</definedName>
    <definedName name="_3608_吉安市" hidden="1">内置数据!$FH$2:$FH$15</definedName>
    <definedName name="_3609_宜春市" hidden="1">内置数据!$FI$2:$FI$12</definedName>
    <definedName name="_3610_抚州市" hidden="1">内置数据!$FJ$2:$FJ$13</definedName>
    <definedName name="_3611_上饶市" hidden="1">内置数据!$FK$2:$FK$14</definedName>
    <definedName name="_37_山东省" hidden="1">内置数据!$Q$2:$Q$18</definedName>
    <definedName name="_3701_济南市" hidden="1">内置数据!$FL$2:$FL$14</definedName>
    <definedName name="_3702_青岛市" hidden="1">内置数据!$FM$2:$FM$12</definedName>
    <definedName name="_3703_淄博市" hidden="1">内置数据!$FN$2:$FN$10</definedName>
    <definedName name="_3704_枣庄市" hidden="1">内置数据!$FO$2:$FO$8</definedName>
    <definedName name="_3705_东营市" hidden="1">内置数据!$FP$2:$FP$7</definedName>
    <definedName name="_3706_烟台市" hidden="1">内置数据!$FQ$2:$FQ$13</definedName>
    <definedName name="_3707_潍坊市" hidden="1">内置数据!$FR$2:$FR$14</definedName>
    <definedName name="_3708_济宁市" hidden="1">内置数据!$FS$2:$FS$13</definedName>
    <definedName name="_3709_泰安市" hidden="1">内置数据!$FT$2:$FT$8</definedName>
    <definedName name="_3710_威海市" hidden="1">内置数据!$FU$2:$FU$6</definedName>
    <definedName name="_3711_日照市" hidden="1">内置数据!$FV$2:$FV$6</definedName>
    <definedName name="_3713_临沂市" hidden="1">内置数据!$FW$2:$FW$14</definedName>
    <definedName name="_3714_德州市" hidden="1">内置数据!$FX$2:$FX$13</definedName>
    <definedName name="_3715_聊城市" hidden="1">内置数据!$FY$2:$FY$10</definedName>
    <definedName name="_3716_滨州市" hidden="1">内置数据!$FZ$2:$FZ$9</definedName>
    <definedName name="_3717_菏泽市" hidden="1">内置数据!$GA$2:$GA$11</definedName>
    <definedName name="_41_河南省" hidden="1">内置数据!$R$2:$R$20</definedName>
    <definedName name="_4101_郑州市" hidden="1">内置数据!$GB$2:$GB$14</definedName>
    <definedName name="_4102_开封市" hidden="1">内置数据!$GC$2:$GC$11</definedName>
    <definedName name="_4103_洛阳市" hidden="1">内置数据!$GD$2:$GD$16</definedName>
    <definedName name="_4104_平顶山市" hidden="1">内置数据!$GE$2:$GE$12</definedName>
    <definedName name="_4105_安阳市" hidden="1">内置数据!$GF$2:$GF$11</definedName>
    <definedName name="_4106_鹤壁市" hidden="1">内置数据!$GG$2:$GG$7</definedName>
    <definedName name="_4107_新乡市" hidden="1">内置数据!$GH$2:$GH$14</definedName>
    <definedName name="_4108_焦作市" hidden="1">内置数据!$GI$2:$GI$12</definedName>
    <definedName name="_4109_濮阳市" hidden="1">内置数据!$GJ$2:$GJ$8</definedName>
    <definedName name="_4110_许昌市" hidden="1">内置数据!$GK$2:$GK$8</definedName>
    <definedName name="_4111_漯河市" hidden="1">内置数据!$GL$2:$GL$7</definedName>
    <definedName name="_4112_三门峡市" hidden="1">内置数据!$GM$2:$GM$8</definedName>
    <definedName name="_4113_南阳市" hidden="1">内置数据!$GN$2:$GN$15</definedName>
    <definedName name="_4114_商丘市" hidden="1">内置数据!$GO$2:$GO$11</definedName>
    <definedName name="_4115_信阳市" hidden="1">内置数据!$GP$2:$GP$12</definedName>
    <definedName name="_4116_周口市" hidden="1">内置数据!$GQ$2:$GQ$12</definedName>
    <definedName name="_4117_驻马店市" hidden="1">内置数据!$GR$2:$GR$12</definedName>
    <definedName name="_42_湖北省" hidden="1">内置数据!$S$2:$S$19</definedName>
    <definedName name="_4201_武汉市" hidden="1">内置数据!$GS$2:$GS$15</definedName>
    <definedName name="_4202_黄石市" hidden="1">内置数据!$GT$2:$GT$8</definedName>
    <definedName name="_4203_十堰市" hidden="1">内置数据!$GU$2:$GU$10</definedName>
    <definedName name="_4205_宜昌市" hidden="1">内置数据!$GV$2:$GV$15</definedName>
    <definedName name="_4206_襄阳市" hidden="1">内置数据!$GW$2:$GW$11</definedName>
    <definedName name="_4207_鄂州市" hidden="1">内置数据!$GX$2:$GX$5</definedName>
    <definedName name="_4208_荆门市" hidden="1">内置数据!$GY$2:$GY$7</definedName>
    <definedName name="_4209_孝感市" hidden="1">内置数据!$GZ$2:$GZ$9</definedName>
    <definedName name="_4210_荆州市" hidden="1">内置数据!$HA$2:$HA$10</definedName>
    <definedName name="_4211_黄冈市" hidden="1">内置数据!$HB$2:$HB$12</definedName>
    <definedName name="_4212_咸宁市" hidden="1">内置数据!$HC$2:$HC$8</definedName>
    <definedName name="_4213_随州市" hidden="1">内置数据!$HD$2:$HD$5</definedName>
    <definedName name="_4228_恩施土家族苗族自治州" hidden="1">内置数据!$HE$2:$HE$10</definedName>
    <definedName name="_43_湖南省" hidden="1">内置数据!$T$2:$T$16</definedName>
    <definedName name="_4301_长沙市" hidden="1">内置数据!$HF$2:$HF$11</definedName>
    <definedName name="_4302_株洲市" hidden="1">内置数据!$HG$2:$HG$11</definedName>
    <definedName name="_4303_湘潭市" hidden="1">内置数据!$HH$2:$HH$7</definedName>
    <definedName name="_4304_衡阳市" hidden="1">内置数据!$HI$2:$HI$14</definedName>
    <definedName name="_4305_邵阳市" hidden="1">内置数据!$HJ$2:$HJ$14</definedName>
    <definedName name="_4306_岳阳市" hidden="1">内置数据!$HK$2:$HK$11</definedName>
    <definedName name="_4307_常德市" hidden="1">内置数据!$HL$2:$HL$11</definedName>
    <definedName name="_4308_张家界市" hidden="1">内置数据!$HM$2:$HM$6</definedName>
    <definedName name="_4309_益阳市" hidden="1">内置数据!$HN$2:$HN$8</definedName>
    <definedName name="_4310_郴州市" hidden="1">内置数据!$HO$2:$HO$13</definedName>
    <definedName name="_4311_永州市" hidden="1">内置数据!$HP$2:$HP$13</definedName>
    <definedName name="_4312_怀化市" hidden="1">内置数据!$HQ$2:$HQ$14</definedName>
    <definedName name="_4313_娄底市" hidden="1">内置数据!$HR$2:$HR$7</definedName>
    <definedName name="_4331_湘西土家族苗族自治州" hidden="1">内置数据!$HS$2:$HS$10</definedName>
    <definedName name="_44_广东省" hidden="1">内置数据!$U$2:$U$23</definedName>
    <definedName name="_4401_广州市" hidden="1">内置数据!$HT$2:$HT$13</definedName>
    <definedName name="_4402_韶关市" hidden="1">内置数据!$HU$2:$HU$12</definedName>
    <definedName name="_4403_深圳市" hidden="1">内置数据!$HV$2:$HV$11</definedName>
    <definedName name="_4404_珠海市" hidden="1">内置数据!$HW$2:$HW$5</definedName>
    <definedName name="_4405_汕头市" hidden="1">内置数据!$HX$2:$HX$9</definedName>
    <definedName name="_4406_佛山市" hidden="1">内置数据!$HY$2:$HY$7</definedName>
    <definedName name="_4407_江门市" hidden="1">内置数据!$HZ$2:$HZ$9</definedName>
    <definedName name="_4408_湛江市" hidden="1">内置数据!$IA$2:$IA$11</definedName>
    <definedName name="_4409_茂名市" hidden="1">内置数据!$IB$2:$IB$7</definedName>
    <definedName name="_4412_肇庆市" hidden="1">内置数据!$IC$2:$IC$10</definedName>
    <definedName name="_4413_惠州市" hidden="1">内置数据!$ID$2:$ID$7</definedName>
    <definedName name="_4414_梅州市" hidden="1">内置数据!$IE$2:$IE$10</definedName>
    <definedName name="_4415_汕尾市" hidden="1">内置数据!$IF$2:$IF$6</definedName>
    <definedName name="_4416_河源市" hidden="1">内置数据!$IG$2:$IG$8</definedName>
    <definedName name="_4417_阳江市" hidden="1">内置数据!$IH$2:$IH$6</definedName>
    <definedName name="_4418_清远市" hidden="1">内置数据!$II$2:$II$10</definedName>
    <definedName name="_4419_东莞市" hidden="1">内置数据!$NS$2:$NS$2</definedName>
    <definedName name="_4420_中山市" hidden="1">内置数据!$NT$2:$NT$2</definedName>
    <definedName name="_4451_潮州市" hidden="1">内置数据!$IJ$2:$IJ$5</definedName>
    <definedName name="_4452_揭阳市" hidden="1">内置数据!$IK$2:$IK$7</definedName>
    <definedName name="_4453_云浮市" hidden="1">内置数据!$IL$2:$IL$7</definedName>
    <definedName name="_45_广西壮族自治区" hidden="1">内置数据!$V$2:$V$16</definedName>
    <definedName name="_4501_南宁市" hidden="1">内置数据!$IM$2:$IM$14</definedName>
    <definedName name="_4502_柳州市" hidden="1">内置数据!$IN$2:$IN$12</definedName>
    <definedName name="_4503_桂林市" hidden="1">内置数据!$IO$2:$IO$19</definedName>
    <definedName name="_4504_梧州市" hidden="1">内置数据!$IP$2:$IP$9</definedName>
    <definedName name="_4505_北海市" hidden="1">内置数据!$IQ$2:$IQ$6</definedName>
    <definedName name="_4506_防城港市" hidden="1">内置数据!$IR$2:$IR$6</definedName>
    <definedName name="_4507_钦州市" hidden="1">内置数据!$IS$2:$IS$6</definedName>
    <definedName name="_4508_贵港市" hidden="1">内置数据!$IT$2:$IT$7</definedName>
    <definedName name="_4509_玉林市" hidden="1">内置数据!$IU$2:$IU$9</definedName>
    <definedName name="_4510_百色市" hidden="1">内置数据!$IV$2:$IV$14</definedName>
    <definedName name="_4511_贺州市" hidden="1">内置数据!$IW$2:$IW$7</definedName>
    <definedName name="_4512_河池市" hidden="1">内置数据!$IX$2:$IX$13</definedName>
    <definedName name="_4513_来宾市" hidden="1">内置数据!$IY$2:$IY$8</definedName>
    <definedName name="_4514_崇左市" hidden="1">内置数据!$IZ$2:$IZ$9</definedName>
    <definedName name="_46_海南省" hidden="1">内置数据!$W$2:$W$21</definedName>
    <definedName name="_4601_海口市" hidden="1">内置数据!$JA$2:$JA$6</definedName>
    <definedName name="_4602_三亚市" hidden="1">内置数据!$JB$2:$JB$6</definedName>
    <definedName name="_4603_三沙市" hidden="1">内置数据!$JC$2:$JC$4</definedName>
    <definedName name="_4604_儋州市" hidden="1">内置数据!$NU$2:$NU$2</definedName>
    <definedName name="_50_重庆市" hidden="1">内置数据!$X$2:$X$40</definedName>
    <definedName name="_51_四川省" hidden="1">内置数据!$Y$2:$Y$23</definedName>
    <definedName name="_5101_成都市" hidden="1">内置数据!$JD$2:$JD$22</definedName>
    <definedName name="_5103_自贡市" hidden="1">内置数据!$JE$2:$JE$8</definedName>
    <definedName name="_5104_攀枝花市" hidden="1">内置数据!$JF$2:$JF$7</definedName>
    <definedName name="_5105_泸州市" hidden="1">内置数据!$JG$2:$JG$9</definedName>
    <definedName name="_5106_德阳市" hidden="1">内置数据!$JH$2:$JH$8</definedName>
    <definedName name="_5107_绵阳市" hidden="1">内置数据!$JI$2:$JI$11</definedName>
    <definedName name="_5108_广元市" hidden="1">内置数据!$JJ$2:$JJ$9</definedName>
    <definedName name="_5109_遂宁市" hidden="1">内置数据!$JK$2:$JK$7</definedName>
    <definedName name="_5110_内江市" hidden="1">内置数据!$JL$2:$JL$7</definedName>
    <definedName name="_5111_乐山市" hidden="1">内置数据!$JM$2:$JM$13</definedName>
    <definedName name="_5113_南充市" hidden="1">内置数据!$JN$2:$JN$11</definedName>
    <definedName name="_5114_眉山市" hidden="1">内置数据!$JO$2:$JO$8</definedName>
    <definedName name="_5115_宜宾市" hidden="1">内置数据!$JP$2:$JP$12</definedName>
    <definedName name="_5116_广安市" hidden="1">内置数据!$JQ$2:$JQ$8</definedName>
    <definedName name="_5117_达州市" hidden="1">内置数据!$JR$2:$JR$9</definedName>
    <definedName name="_5118_雅安市" hidden="1">内置数据!$JS$2:$JS$10</definedName>
    <definedName name="_5119_巴中市" hidden="1">内置数据!$JT$2:$JT$7</definedName>
    <definedName name="_5120_资阳市" hidden="1">内置数据!$JU$2:$JU$5</definedName>
    <definedName name="_5132_阿坝藏族羌族自治州" hidden="1">内置数据!$JV$2:$JV$15</definedName>
    <definedName name="_5133_甘孜藏族自治州" hidden="1">内置数据!$JW$2:$JW$20</definedName>
    <definedName name="_5134_凉山彝族自治州" hidden="1">内置数据!$JX$2:$JX$19</definedName>
    <definedName name="_52_贵州省" hidden="1">内置数据!$Z$2:$Z$11</definedName>
    <definedName name="_5201_贵阳市" hidden="1">内置数据!$JY$2:$JY$12</definedName>
    <definedName name="_5202_六盘水市" hidden="1">内置数据!$JZ$2:$JZ$6</definedName>
    <definedName name="_5203_遵义市" hidden="1">内置数据!$KA$2:$KA$16</definedName>
    <definedName name="_5204_安顺市" hidden="1">内置数据!$KB$2:$KB$8</definedName>
    <definedName name="_5205_毕节市" hidden="1">内置数据!$KC$2:$KC$10</definedName>
    <definedName name="_5206_铜仁市" hidden="1">内置数据!$KD$2:$KD$12</definedName>
    <definedName name="_5223_黔西南布依族苗族自治州" hidden="1">内置数据!$KE$2:$KE$10</definedName>
    <definedName name="_5226_黔东南苗族侗族自治州" hidden="1">内置数据!$KF$2:$KF$18</definedName>
    <definedName name="_5227_黔南布依族苗族自治州" hidden="1">内置数据!$KG$2:$KG$14</definedName>
    <definedName name="_53_云南省" hidden="1">内置数据!$AA$2:$AA$18</definedName>
    <definedName name="_5301_昆明市" hidden="1">内置数据!$KH$2:$KH$16</definedName>
    <definedName name="_5303_曲靖市" hidden="1">内置数据!$KI$2:$KI$11</definedName>
    <definedName name="_5304_玉溪市" hidden="1">内置数据!$KJ$2:$KJ$11</definedName>
    <definedName name="_5305_保山市" hidden="1">内置数据!$KK$2:$KK$7</definedName>
    <definedName name="_5306_昭通市" hidden="1">内置数据!$KL$2:$KL$13</definedName>
    <definedName name="_5307_丽江市" hidden="1">内置数据!$KM$2:$KM$7</definedName>
    <definedName name="_5308_普洱市" hidden="1">内置数据!$KN$2:$KN$12</definedName>
    <definedName name="_5309_临沧市" hidden="1">内置数据!$KO$2:$KO$10</definedName>
    <definedName name="_5323_楚雄彝族自治州" hidden="1">内置数据!$KP$2:$KP$12</definedName>
    <definedName name="_5325_红河哈尼族彝族自治州" hidden="1">内置数据!$KQ$2:$KQ$15</definedName>
    <definedName name="_5326_文山壮族苗族自治州" hidden="1">内置数据!$KR$2:$KR$10</definedName>
    <definedName name="_5328_西双版纳傣族自治州" hidden="1">内置数据!$KS$2:$KS$5</definedName>
    <definedName name="_5329_大理白族自治州" hidden="1">内置数据!$KT$2:$KT$14</definedName>
    <definedName name="_5331_德宏傣族景颇族自治州" hidden="1">内置数据!$KU$2:$KU$7</definedName>
    <definedName name="_5333_怒江傈僳族自治州" hidden="1">内置数据!$KV$2:$KV$6</definedName>
    <definedName name="_5334_迪庆藏族自治州" hidden="1">内置数据!$KW$2:$KW$5</definedName>
    <definedName name="_54_西藏自治区" hidden="1">内置数据!$AB$2:$AB$9</definedName>
    <definedName name="_5401_拉萨市" hidden="1">内置数据!$KX$2:$KX$10</definedName>
    <definedName name="_5402_日喀则市" hidden="1">内置数据!$KY$2:$KY$20</definedName>
    <definedName name="_5403_昌都市" hidden="1">内置数据!$KZ$2:$KZ$13</definedName>
    <definedName name="_5404_林芝市" hidden="1">内置数据!$LA$2:$LA$9</definedName>
    <definedName name="_5405_山南市" hidden="1">内置数据!$LB$2:$LB$14</definedName>
    <definedName name="_5406_那曲市" hidden="1">内置数据!$LC$2:$LC$13</definedName>
    <definedName name="_5425_阿里地区" hidden="1">内置数据!$LD$2:$LD$9</definedName>
    <definedName name="_61_陕西省" hidden="1">内置数据!$AC$2:$AC$13</definedName>
    <definedName name="_6101_西安市" hidden="1">内置数据!$LE$2:$LE$15</definedName>
    <definedName name="_6102_铜川市" hidden="1">内置数据!$LF$2:$LF$6</definedName>
    <definedName name="_6103_宝鸡市" hidden="1">内置数据!$LG$2:$LG$14</definedName>
    <definedName name="_6104_咸阳市" hidden="1">内置数据!$LH$2:$LH$15</definedName>
    <definedName name="_6105_渭南市" hidden="1">内置数据!$LI$2:$LI$13</definedName>
    <definedName name="_6106_延安市" hidden="1">内置数据!$LJ$2:$LJ$15</definedName>
    <definedName name="_6107_汉中市" hidden="1">内置数据!$LK$2:$LK$13</definedName>
    <definedName name="_6108_榆林市" hidden="1">内置数据!$LL$2:$LL$14</definedName>
    <definedName name="_6109_安康市" hidden="1">内置数据!$LM$2:$LM$12</definedName>
    <definedName name="_6110_商洛市" hidden="1">内置数据!$LN$2:$LN$9</definedName>
    <definedName name="_6111_杨凌示范区本级" hidden="1">内置数据!$LO$2</definedName>
    <definedName name="_62_甘肃省" hidden="1">内置数据!$AD$2:$AD$16</definedName>
    <definedName name="_6201_兰州市" hidden="1">内置数据!$LP$2:$LP$10</definedName>
    <definedName name="_6202_嘉峪关市" hidden="1">内置数据!$NV$2:$NV$2</definedName>
    <definedName name="_6203_金昌市" hidden="1">内置数据!$LQ$2:$LQ$4</definedName>
    <definedName name="_6204_白银市" hidden="1">内置数据!$LR$2:$LR$7</definedName>
    <definedName name="_6205_天水市" hidden="1">内置数据!$LS$2:$LS$9</definedName>
    <definedName name="_6206_武威市" hidden="1">内置数据!$LT$2:$LT$6</definedName>
    <definedName name="_6207_张掖市" hidden="1">内置数据!$LU$2:$LU$8</definedName>
    <definedName name="_6208_平凉市" hidden="1">内置数据!$LV$2:$LV$9</definedName>
    <definedName name="_6209_酒泉市" hidden="1">内置数据!$LW$2:$LW$9</definedName>
    <definedName name="_6210_庆阳市" hidden="1">内置数据!$LX$2:$LX$10</definedName>
    <definedName name="_6211_定西市" hidden="1">内置数据!$LY$2:$LY$9</definedName>
    <definedName name="_6212_陇南市" hidden="1">内置数据!$LZ$2:$LZ$11</definedName>
    <definedName name="_6229_临夏回族自治州" hidden="1">内置数据!$MA$2:$MA$10</definedName>
    <definedName name="_6230_甘南藏族自治州" hidden="1">内置数据!$MB$2:$MB$10</definedName>
    <definedName name="_63_青海省" hidden="1">内置数据!$AE$2:$AE$10</definedName>
    <definedName name="_6301_西宁市" hidden="1">内置数据!$MC$2:$MC$9</definedName>
    <definedName name="_6302_海东市" hidden="1">内置数据!$MD$2:$MD$8</definedName>
    <definedName name="_6322_海北藏族自治州" hidden="1">内置数据!$ME$2:$ME$6</definedName>
    <definedName name="_6323_黄南藏族自治州" hidden="1">内置数据!$MF$2:$MF$6</definedName>
    <definedName name="_6325_海南藏族自治州" hidden="1">内置数据!$MG$2:$MG$7</definedName>
    <definedName name="_6326_果洛藏族自治州" hidden="1">内置数据!$MH$2:$MH$8</definedName>
    <definedName name="_6327_玉树藏族自治州" hidden="1">内置数据!$MI$2:$MI$8</definedName>
    <definedName name="_6328_海西蒙古族藏族自治州" hidden="1">内置数据!$MJ$2:$MJ$9</definedName>
    <definedName name="_64_宁夏回族自治区" hidden="1">内置数据!$AF$2:$AF$7</definedName>
    <definedName name="_6401_银川市" hidden="1">内置数据!$MK$2:$MK$8</definedName>
    <definedName name="_6402_石嘴山市" hidden="1">内置数据!$ML$2:$ML$5</definedName>
    <definedName name="_6403_吴忠市" hidden="1">内置数据!$MM$2:$MM$7</definedName>
    <definedName name="_6404_固原市" hidden="1">内置数据!$MN$2:$MN$7</definedName>
    <definedName name="_6405_中卫市" hidden="1">内置数据!$MO$2:$MO$5</definedName>
    <definedName name="_65_新疆维吾尔自治区" hidden="1">内置数据!$AG$2:$AG$16</definedName>
    <definedName name="_6501_乌鲁木齐市" hidden="1">内置数据!$MP$2:$MP$10</definedName>
    <definedName name="_6502_克拉玛依市" hidden="1">内置数据!$MQ$2:$MQ$6</definedName>
    <definedName name="_6504_吐鲁番市" hidden="1">内置数据!$MR$2:$MR$5</definedName>
    <definedName name="_6505_哈密市" hidden="1">内置数据!$MS$2:$MS$5</definedName>
    <definedName name="_6523_昌吉回族自治州" hidden="1">内置数据!$MT$2:$MT$9</definedName>
    <definedName name="_6527_博尔塔拉蒙古自治州" hidden="1">内置数据!$MU$2:$MU$6</definedName>
    <definedName name="_6528_巴音郭楞蒙古自治州" hidden="1">内置数据!$MV$2:$MV$11</definedName>
    <definedName name="_6529_阿克苏地区" hidden="1">内置数据!$MW$2:$MW$11</definedName>
    <definedName name="_6530_克孜勒苏柯尔克孜自治州" hidden="1">内置数据!$MX$2:$MX$6</definedName>
    <definedName name="_6531_喀什地区" hidden="1">内置数据!$MY$2:$MY$14</definedName>
    <definedName name="_6532_和田地区" hidden="1">内置数据!$MZ$2:$MZ$10</definedName>
    <definedName name="_6540_伊犁哈萨克自治州" hidden="1">内置数据!$NA$2:$NA$13</definedName>
    <definedName name="_6542_塔城地区" hidden="1">内置数据!$NB$2:$NB$9</definedName>
    <definedName name="_6543_阿勒泰地区" hidden="1">内置数据!$NC$2:$NC$9</definedName>
    <definedName name="_66_新疆生产建设兵团" hidden="1">内置数据!$AH$2:$AH$17</definedName>
    <definedName name="_6601_石河子市" hidden="1">内置数据!$ND$2:$ND$2</definedName>
    <definedName name="_6602_阿拉尔市" hidden="1">内置数据!$NE$2:$NE$2</definedName>
    <definedName name="_6603_图木舒克市" hidden="1">内置数据!$NF$2:$NF$2</definedName>
    <definedName name="_6604_五家渠市" hidden="1">内置数据!$NG$2:$NG$2</definedName>
    <definedName name="_6605_北屯市" hidden="1">内置数据!$NH$2:$NH$2</definedName>
    <definedName name="_6606_铁门关市" hidden="1">内置数据!$NI$2:$NI$2</definedName>
    <definedName name="_6607_双河市" hidden="1">内置数据!$NJ$2:$NJ$2</definedName>
    <definedName name="_6608_可克达拉市" hidden="1">内置数据!$NK$2:$NK$2</definedName>
    <definedName name="_6609_昆玉市" hidden="1">内置数据!$NL$2:$NL$2</definedName>
    <definedName name="_6610_胡杨河市" hidden="1">内置数据!$NM$2:$NM$2</definedName>
    <definedName name="_6611_新星市" hidden="1">内置数据!$NN$2:$NN$2</definedName>
    <definedName name="_6612_白杨市" hidden="1">内置数据!$NO$2:$NO$2</definedName>
    <definedName name="_6613_十一师" hidden="1">内置数据!$NP$2:$NP$2</definedName>
    <definedName name="_6614_十二师" hidden="1">内置数据!$NQ$2:$NQ$2</definedName>
    <definedName name="_6615_草湖项目区" hidden="1">内置数据!$NR$2:$NR$2</definedName>
    <definedName name="_xlnm._FilterDatabase" localSheetId="6" hidden="1">表二!$A$5:$H$224</definedName>
    <definedName name="_xlnm._FilterDatabase" localSheetId="7" hidden="1">'表二（录入表）'!$I$6:$I$1122</definedName>
    <definedName name="_xlnm._FilterDatabase" localSheetId="14" hidden="1">'表七（1）'!$B$9:$B$9</definedName>
    <definedName name="_xlnm._FilterDatabase" localSheetId="15" hidden="1">'表七（2）'!$B$9:$B$9</definedName>
    <definedName name="_xlnm._FilterDatabase" localSheetId="21" hidden="1">'表十二（录入表）'!$A$7:$I$54</definedName>
    <definedName name="_xlnm._FilterDatabase" localSheetId="10" hidden="1">'表四（录入表）'!$A$5:$I$229</definedName>
    <definedName name="_xlnm._FilterDatabase" localSheetId="3" hidden="1">内置数据!$A$67:$E$3284</definedName>
    <definedName name="B2TJ" hidden="1">'表一（录入表）'!$J$5</definedName>
    <definedName name="BookNameSH" hidden="1">IFERROR(MID(CELL("filename",封面!$A$1),FIND("[",CELL("filename",封面!$A$1))+1,FIND("2026年地方财政预算表（人大批复口径）_",CELL("filename",封面!$A$1))+19-FIND("[",CELL("filename",封面!$A$1))),"审核不通过，请按封面表 B2 单元格内容重命名工作簿！")</definedName>
    <definedName name="fmj" hidden="1">内置数据!$NY$1:$NY$2</definedName>
    <definedName name="JC_JSDX" hidden="1">封面!$C$14</definedName>
    <definedName name="JC_QH" hidden="1">封面!$C$15</definedName>
    <definedName name="JC_TB" hidden="1">封面!$C$16</definedName>
    <definedName name="LJ" hidden="1">MID(_xlfn.FORMULATEXT('表一（录入表）'!$K$1),3,FIND("]",_xlfn.FORMULATEXT('表一（录入表）'!$K$1))-2)</definedName>
    <definedName name="LJ_YTH" hidden="1">MID(_xlfn.FORMULATEXT('表一（录入表）'!$K$2),3,FIND("]",_xlfn.FORMULATEXT('表一（录入表）'!$K$2))-2)</definedName>
    <definedName name="NmSH" hidden="1">ISNUMBER(FIND(BookNameSH,封面!$B$2))</definedName>
    <definedName name="_xlnm.Print_Area" localSheetId="16">'表八（录入表）'!$A$1:$H$12</definedName>
    <definedName name="_xlnm.Print_Area" localSheetId="6">表二!$A$1:$H$224</definedName>
    <definedName name="_xlnm.Print_Area" localSheetId="7">'表二（录入表）'!$A$1:$H$1120</definedName>
    <definedName name="_xlnm.Print_Area" localSheetId="17">表九!$A$1:$P$378</definedName>
    <definedName name="_xlnm.Print_Area" localSheetId="18">'表九（录入表）'!$A$1:$H$344</definedName>
    <definedName name="_xlnm.Print_Area" localSheetId="12">'表六（1）'!$A$1:$AC$9</definedName>
    <definedName name="_xlnm.Print_Area" localSheetId="8">表三!$A$1:$P$105</definedName>
    <definedName name="_xlnm.Print_Area" localSheetId="9">'表三（录入表）'!$A$1:$H$133</definedName>
    <definedName name="_xlnm.Print_Area" localSheetId="19">'表十（录入表）'!$A$1:$I$86</definedName>
    <definedName name="_xlnm.Print_Area" localSheetId="21">'表十二（录入表）'!$A$1:$E$54</definedName>
    <definedName name="_xlnm.Print_Area" localSheetId="22">'表十三（录入表）'!$A$1:$K$33</definedName>
    <definedName name="_xlnm.Print_Area" localSheetId="23">表十四!$A$1:$D$33</definedName>
    <definedName name="_xlnm.Print_Area" localSheetId="20">表十一!$A$1:$P$23</definedName>
    <definedName name="_xlnm.Print_Area" localSheetId="10">'表四（录入表）'!$A$1:$I$228</definedName>
    <definedName name="_xlnm.Print_Area" localSheetId="11">'表五（录入表）'!$A$1:$R$35</definedName>
    <definedName name="_xlnm.Print_Area" localSheetId="5">'表一（录入表）'!$A$1:$H$33</definedName>
    <definedName name="_xlnm.Print_Area" localSheetId="2">封面!$A$3:$E$16</definedName>
    <definedName name="_xlnm.Print_Titles" localSheetId="6">表二!$1:$5</definedName>
    <definedName name="_xlnm.Print_Titles" localSheetId="7">'表二（录入表）'!$1:$5</definedName>
    <definedName name="_xlnm.Print_Titles" localSheetId="17">表九!$1:$6</definedName>
    <definedName name="_xlnm.Print_Titles" localSheetId="18">'表九（录入表）'!$1:$5</definedName>
    <definedName name="_xlnm.Print_Titles" localSheetId="12">'表六（1）'!$A:$B,'表六（1）'!$1:$7</definedName>
    <definedName name="_xlnm.Print_Titles" localSheetId="8">表三!$1:$6</definedName>
    <definedName name="_xlnm.Print_Titles" localSheetId="9">'表三（录入表）'!$1:$5</definedName>
    <definedName name="_xlnm.Print_Titles" localSheetId="19">'表十（录入表）'!$1:$5</definedName>
    <definedName name="_xlnm.Print_Titles" localSheetId="21">'表十二（录入表）'!$1:$5</definedName>
    <definedName name="_xlnm.Print_Titles" localSheetId="22">'表十三（录入表）'!$1:$5</definedName>
    <definedName name="_xlnm.Print_Titles" localSheetId="20">表十一!$1:$6</definedName>
    <definedName name="_xlnm.Print_Titles" localSheetId="10">'表四（录入表）'!$1:$5</definedName>
    <definedName name="_xlnm.Print_Titles" localSheetId="11">'表五（录入表）'!$1:$5</definedName>
    <definedName name="_xlnm.Print_Titles" localSheetId="24">数据汇集!$A:$C,数据汇集!$2:$2</definedName>
    <definedName name="SSWR" hidden="1">IF('表一（录入表）'!$I$2="预算四舍五入到万元",0,IF('表一（录入表）'!$I$2="预算四舍五入到百元",2,IF('表一（录入表）'!$I$2="预算四舍五入到元",4,0)))</definedName>
    <definedName name="TbdqBM" hidden="1">封面!$C$7</definedName>
    <definedName name="TbdqMC" hidden="1">IFERROR(封面!$D$11,"请在封面页选择地区")</definedName>
    <definedName name="TbjsDX" hidden="1">封面!$C$14</definedName>
    <definedName name="tqsn_1" hidden="1">IF('表一（录入表）'!$L$1,INDIRECT(ADDRESS(ROW(),COLUMN()+2,1,1,LJ&amp;"表一（录入表）")),0)</definedName>
    <definedName name="tqsn_14" hidden="1">IF('表一（录入表）'!$L$1,INDIRECT(ADDRESS(ROW(),COLUMN(),1,1,LJ&amp;"表十四")),0)</definedName>
    <definedName name="tqsn_2" hidden="1">IF('表一（录入表）'!$L$1,INDIRECT(ADDRESS(ROW(),COLUMN()+2,1,1,LJ&amp;"表二（录入表）")),0)</definedName>
    <definedName name="tqsn_3" hidden="1">IF('表一（录入表）'!$L$1,INDIRECT(ADDRESS(ROW(),COLUMN()+2,1,1,LJ&amp;"表三（录入表）")),0)</definedName>
    <definedName name="tqsn_8" hidden="1">IF('表一（录入表）'!$L$1,INDIRECT(ADDRESS(ROW(),COLUMN()+2,1,1,LJ&amp;"表八（录入表）")),0)</definedName>
    <definedName name="tqsn_9" hidden="1">IF('表一（录入表）'!$L$1,INDIRECT(ADDRESS(ROW(),COLUMN()+3,1,1,LJ&amp;"表九（录入表）")),0)</definedName>
    <definedName name="TQyth_01" hidden="1">OFFSET(INDIRECT(ADDRESS(6,1,1,1,LJ_YTH&amp;"表一")),0,0,26,1)</definedName>
    <definedName name="TQyth_02" hidden="1">OFFSET(INDIRECT(ADDRESS(6,1,1,1,LJ_YTH&amp;"表二（项级）")),0,0,1111,1)</definedName>
    <definedName name="TQyth_03s" hidden="1">OFFSET(INDIRECT(ADDRESS(8,1,1,1,LJ_YTH&amp;"表三")),0,0,96,1)</definedName>
    <definedName name="TQyth_03z" hidden="1">OFFSET(INDIRECT(ADDRESS(8,9,1,1,LJ_YTH&amp;"表三")),0,0,96,1)</definedName>
    <definedName name="TQyth_04" hidden="1">OFFSET(INDIRECT(ADDRESS(6,1,1,1,LJ_YTH&amp;"表四")),0,0,218,1)</definedName>
    <definedName name="TQyth_05" hidden="1">OFFSET(INDIRECT(ADDRESS(6,1,1,1,LJ_YTH&amp;"表五")),0,0,230,1)</definedName>
    <definedName name="TQyth_05h" hidden="1">OFFSET(INDIRECT(ADDRESS(4,2,1,1,LJ_YTH&amp;"表五")),0,0,1,17)</definedName>
    <definedName name="TQyth_08" hidden="1">OFFSET(INDIRECT(ADDRESS(6,1,1,1,LJ_YTH&amp;"表八")),0,0,5,1)</definedName>
    <definedName name="TQyth_09s" hidden="1">OFFSET(INDIRECT(ADDRESS(7,1,1,1,LJ_YTH&amp;"表九")),0,0,370,1)</definedName>
    <definedName name="TQyth_09z" hidden="1">OFFSET(INDIRECT(ADDRESS(7,9,1,1,LJ_YTH&amp;"表九")),0,0,370,1)</definedName>
    <definedName name="TQyth_10" hidden="1">OFFSET(INDIRECT(ADDRESS(6,1,1,1,LJ_YTH&amp;"表十")),0,0,78,1)</definedName>
    <definedName name="TQyth_12" hidden="1">OFFSET(INDIRECT(ADDRESS(6,1,1,1,LJ_YTH&amp;"表十二")),0,0,56,1)</definedName>
    <definedName name="TQyth_13" hidden="1">OFFSET(INDIRECT(ADDRESS(6,1,1,1,LJ_YTH&amp;"表十三")),0,0,36,1)</definedName>
    <definedName name="TQyth_14" hidden="1">INDIRECT(ADDRESS(ROW(),COLUMN(),1,1,LJ_YTH&amp;"表十四"))</definedName>
    <definedName name="省级" hidden="1">内置数据!$B$2:$B$33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Fpb</author>
  </authors>
  <commentList>
    <comment ref="F7" authorId="0">
      <text>
        <r>
          <rPr>
            <b/>
            <sz val="9"/>
            <rFont val="宋体"/>
            <charset val="134"/>
          </rPr>
          <t>Fpb:</t>
        </r>
        <r>
          <rPr>
            <sz val="9"/>
            <rFont val="宋体"/>
            <charset val="134"/>
          </rPr>
          <t xml:space="preserve">
  =表九调出资金</t>
        </r>
      </text>
    </comment>
    <comment ref="F8" authorId="0">
      <text>
        <r>
          <rPr>
            <b/>
            <sz val="12"/>
            <rFont val="宋体"/>
            <charset val="134"/>
          </rPr>
          <t>Fpb：从表九（录入表）引用数据</t>
        </r>
        <r>
          <rPr>
            <sz val="12"/>
            <rFont val="宋体"/>
            <charset val="134"/>
          </rPr>
          <t xml:space="preserve">
110090202_从一般公共预算调入用于补充超长期特别国债偿债备付金的资金
+
110090204_从一般公共预算调入用于偿还超长期特别国债本金的资金
+
110090206_从一般公共预算调入用于偿还抗疫特别国债本金的资金
+
11009029991_一般公共预算调入政府性基金预算资金
</t>
        </r>
      </text>
    </comment>
    <comment ref="F9" authorId="0">
      <text>
        <r>
          <rPr>
            <b/>
            <sz val="9"/>
            <rFont val="宋体"/>
            <charset val="134"/>
          </rPr>
          <t>Fpb:</t>
        </r>
        <r>
          <rPr>
            <sz val="9"/>
            <rFont val="宋体"/>
            <charset val="134"/>
          </rPr>
          <t xml:space="preserve">
=一般公共预算年终结余_上年预计执行数</t>
        </r>
      </text>
    </comment>
    <comment ref="A10" authorId="0">
      <text>
        <r>
          <rPr>
            <b/>
            <sz val="9"/>
            <rFont val="宋体"/>
            <charset val="134"/>
          </rPr>
          <t>Fpb:</t>
        </r>
        <r>
          <rPr>
            <sz val="9"/>
            <rFont val="宋体"/>
            <charset val="134"/>
          </rPr>
          <t xml:space="preserve">
自定义科目编码，便于对应决算项目</t>
        </r>
      </text>
    </comment>
    <comment ref="F10" authorId="0">
      <text>
        <r>
          <rPr>
            <b/>
            <sz val="9"/>
            <rFont val="宋体"/>
            <charset val="134"/>
          </rPr>
          <t>Fpb:</t>
        </r>
        <r>
          <rPr>
            <sz val="9"/>
            <rFont val="宋体"/>
            <charset val="134"/>
          </rPr>
          <t xml:space="preserve">
=待偿债置换一般债券结余_上年预计执行数</t>
        </r>
      </text>
    </comment>
    <comment ref="A11" authorId="0">
      <text>
        <r>
          <rPr>
            <b/>
            <sz val="9"/>
            <rFont val="宋体"/>
            <charset val="134"/>
          </rPr>
          <t>Fpb:</t>
        </r>
        <r>
          <rPr>
            <sz val="9"/>
            <rFont val="宋体"/>
            <charset val="134"/>
          </rPr>
          <t xml:space="preserve">
自定义科目编码，便于对应决算项目</t>
        </r>
      </text>
    </comment>
    <comment ref="F11" authorId="0">
      <text>
        <r>
          <rPr>
            <b/>
            <sz val="9"/>
            <rFont val="宋体"/>
            <charset val="134"/>
          </rPr>
          <t>Fpb:</t>
        </r>
        <r>
          <rPr>
            <sz val="9"/>
            <rFont val="宋体"/>
            <charset val="134"/>
          </rPr>
          <t xml:space="preserve">
=国债转贷资金结余_上年预计执行数</t>
        </r>
      </text>
    </comment>
    <comment ref="A22" authorId="0">
      <text>
        <r>
          <rPr>
            <b/>
            <sz val="9"/>
            <rFont val="宋体"/>
            <charset val="134"/>
          </rPr>
          <t>Fpb:</t>
        </r>
        <r>
          <rPr>
            <sz val="9"/>
            <rFont val="宋体"/>
            <charset val="134"/>
          </rPr>
          <t xml:space="preserve">
自定义科目编码，便于对应决算项目</t>
        </r>
      </text>
    </comment>
    <comment ref="A77" authorId="0">
      <text>
        <r>
          <rPr>
            <b/>
            <sz val="9"/>
            <rFont val="宋体"/>
            <charset val="134"/>
          </rPr>
          <t>Fpb:</t>
        </r>
        <r>
          <rPr>
            <sz val="9"/>
            <rFont val="宋体"/>
            <charset val="134"/>
          </rPr>
          <t xml:space="preserve">
自定义科目编码，便于对应决算项目</t>
        </r>
      </text>
    </comment>
    <comment ref="A103" authorId="0">
      <text>
        <r>
          <rPr>
            <b/>
            <sz val="9"/>
            <rFont val="宋体"/>
            <charset val="134"/>
          </rPr>
          <t>Fpb:</t>
        </r>
        <r>
          <rPr>
            <sz val="9"/>
            <rFont val="宋体"/>
            <charset val="134"/>
          </rPr>
          <t xml:space="preserve">
自定义科目编码，便于对应决算项目</t>
        </r>
      </text>
    </comment>
    <comment ref="A107" authorId="0">
      <text>
        <r>
          <rPr>
            <b/>
            <sz val="9"/>
            <rFont val="宋体"/>
            <charset val="134"/>
          </rPr>
          <t>Fpb:</t>
        </r>
        <r>
          <rPr>
            <sz val="9"/>
            <rFont val="宋体"/>
            <charset val="134"/>
          </rPr>
          <t xml:space="preserve">
自定义科目编码，便于对应决算项目</t>
        </r>
      </text>
    </comment>
    <comment ref="A109" authorId="0">
      <text>
        <r>
          <rPr>
            <b/>
            <sz val="9"/>
            <rFont val="宋体"/>
            <charset val="134"/>
          </rPr>
          <t>Fpb:</t>
        </r>
        <r>
          <rPr>
            <sz val="9"/>
            <rFont val="宋体"/>
            <charset val="134"/>
          </rPr>
          <t xml:space="preserve">
自定义科目编码，便于对应决算项目</t>
        </r>
      </text>
    </comment>
    <comment ref="A110" authorId="0">
      <text>
        <r>
          <rPr>
            <b/>
            <sz val="9"/>
            <rFont val="宋体"/>
            <charset val="134"/>
          </rPr>
          <t>Fpb:</t>
        </r>
        <r>
          <rPr>
            <sz val="9"/>
            <rFont val="宋体"/>
            <charset val="134"/>
          </rPr>
          <t xml:space="preserve">
自定义科目编码，便于对应决算项目</t>
        </r>
      </text>
    </comment>
    <comment ref="A115" authorId="0">
      <text>
        <r>
          <rPr>
            <b/>
            <sz val="9"/>
            <rFont val="宋体"/>
            <charset val="134"/>
          </rPr>
          <t>Fpb:</t>
        </r>
        <r>
          <rPr>
            <sz val="9"/>
            <rFont val="宋体"/>
            <charset val="134"/>
          </rPr>
          <t xml:space="preserve">
自定义科目编码，便于对应决算项目</t>
        </r>
      </text>
    </comment>
  </commentList>
</comments>
</file>

<file path=xl/comments2.xml><?xml version="1.0" encoding="utf-8"?>
<comments xmlns="http://schemas.openxmlformats.org/spreadsheetml/2006/main">
  <authors>
    <author>Fpb</author>
  </authors>
  <commentList>
    <comment ref="F4" authorId="0">
      <text>
        <r>
          <rPr>
            <b/>
            <sz val="9"/>
            <rFont val="宋体"/>
            <charset val="134"/>
          </rPr>
          <t>Fpb:</t>
        </r>
        <r>
          <rPr>
            <sz val="9"/>
            <rFont val="宋体"/>
            <charset val="134"/>
          </rPr>
          <t xml:space="preserve">
合计不能大于表三“上年结余收入”科目</t>
        </r>
      </text>
    </comment>
    <comment ref="G4" authorId="0">
      <text>
        <r>
          <rPr>
            <b/>
            <sz val="9"/>
            <rFont val="宋体"/>
            <charset val="134"/>
          </rPr>
          <t>Fpb:</t>
        </r>
        <r>
          <rPr>
            <sz val="9"/>
            <rFont val="宋体"/>
            <charset val="134"/>
          </rPr>
          <t xml:space="preserve">
合计不能大于表三“调入资金”科目</t>
        </r>
      </text>
    </comment>
    <comment ref="H4" authorId="0">
      <text>
        <r>
          <rPr>
            <b/>
            <sz val="9"/>
            <rFont val="宋体"/>
            <charset val="134"/>
          </rPr>
          <t>Fpb:</t>
        </r>
        <r>
          <rPr>
            <sz val="9"/>
            <rFont val="宋体"/>
            <charset val="134"/>
          </rPr>
          <t xml:space="preserve">
合计不能大于表三“债务收入”+“债务转贷收入”-“债务转贷支出”的差额。</t>
        </r>
      </text>
    </comment>
    <comment ref="I4" authorId="0">
      <text>
        <r>
          <rPr>
            <b/>
            <sz val="9"/>
            <rFont val="宋体"/>
            <charset val="134"/>
          </rPr>
          <t>Fpb:</t>
        </r>
        <r>
          <rPr>
            <sz val="9"/>
            <rFont val="宋体"/>
            <charset val="134"/>
          </rPr>
          <t xml:space="preserve">
本列不能出现负数。</t>
        </r>
      </text>
    </comment>
  </commentList>
</comments>
</file>

<file path=xl/comments3.xml><?xml version="1.0" encoding="utf-8"?>
<comments xmlns="http://schemas.openxmlformats.org/spreadsheetml/2006/main">
  <authors>
    <author>ASUS</author>
    <author>Fpb</author>
  </authors>
  <commentList>
    <comment ref="F7" authorId="0">
      <text>
        <r>
          <rPr>
            <b/>
            <sz val="9"/>
            <rFont val="宋体"/>
            <charset val="134"/>
          </rPr>
          <t>ASUS:</t>
        </r>
        <r>
          <rPr>
            <sz val="9"/>
            <rFont val="宋体"/>
            <charset val="134"/>
          </rPr>
          <t xml:space="preserve">
引用2300902_政府性基金年终结余上年执行数</t>
        </r>
      </text>
    </comment>
    <comment ref="A51" authorId="1">
      <text>
        <r>
          <rPr>
            <b/>
            <sz val="9"/>
            <rFont val="宋体"/>
            <charset val="134"/>
          </rPr>
          <t>Fpb:</t>
        </r>
        <r>
          <rPr>
            <sz val="9"/>
            <rFont val="宋体"/>
            <charset val="134"/>
          </rPr>
          <t xml:space="preserve">
自定义科目编码，便于对应决算项目</t>
        </r>
      </text>
    </comment>
    <comment ref="A55" authorId="1">
      <text>
        <r>
          <rPr>
            <b/>
            <sz val="9"/>
            <rFont val="宋体"/>
            <charset val="134"/>
          </rPr>
          <t>Fpb:</t>
        </r>
        <r>
          <rPr>
            <sz val="9"/>
            <rFont val="宋体"/>
            <charset val="134"/>
          </rPr>
          <t xml:space="preserve">
自定义科目编码，便于对应决算项目</t>
        </r>
      </text>
    </comment>
    <comment ref="A62" authorId="1">
      <text>
        <r>
          <rPr>
            <b/>
            <sz val="9"/>
            <rFont val="宋体"/>
            <charset val="134"/>
          </rPr>
          <t>Fpb:</t>
        </r>
        <r>
          <rPr>
            <sz val="9"/>
            <rFont val="宋体"/>
            <charset val="134"/>
          </rPr>
          <t xml:space="preserve">
</t>
        </r>
        <r>
          <rPr>
            <sz val="12"/>
            <rFont val="宋体"/>
            <charset val="134"/>
          </rPr>
          <t>扩展科目编码，便于对应决算项目</t>
        </r>
      </text>
    </comment>
    <comment ref="A63" authorId="1">
      <text>
        <r>
          <rPr>
            <b/>
            <sz val="9"/>
            <rFont val="宋体"/>
            <charset val="134"/>
          </rPr>
          <t>Fpb:</t>
        </r>
        <r>
          <rPr>
            <sz val="9"/>
            <rFont val="宋体"/>
            <charset val="134"/>
          </rPr>
          <t xml:space="preserve">
</t>
        </r>
        <r>
          <rPr>
            <sz val="12"/>
            <rFont val="宋体"/>
            <charset val="134"/>
          </rPr>
          <t>扩展科目编码，便于对应决算项目</t>
        </r>
      </text>
    </comment>
    <comment ref="A335" authorId="1">
      <text>
        <r>
          <rPr>
            <b/>
            <sz val="9"/>
            <rFont val="宋体"/>
            <charset val="134"/>
          </rPr>
          <t>Fpb:</t>
        </r>
        <r>
          <rPr>
            <sz val="9"/>
            <rFont val="宋体"/>
            <charset val="134"/>
          </rPr>
          <t xml:space="preserve">
自定义科目编码，便于对应决算项目</t>
        </r>
      </text>
    </comment>
    <comment ref="A337" authorId="1">
      <text>
        <r>
          <rPr>
            <b/>
            <sz val="9"/>
            <rFont val="宋体"/>
            <charset val="134"/>
          </rPr>
          <t>Fpb:</t>
        </r>
        <r>
          <rPr>
            <sz val="9"/>
            <rFont val="宋体"/>
            <charset val="134"/>
          </rPr>
          <t xml:space="preserve">
自定义科目编码，便于对应决算项目</t>
        </r>
      </text>
    </comment>
  </commentList>
</comments>
</file>

<file path=xl/comments4.xml><?xml version="1.0" encoding="utf-8"?>
<comments xmlns="http://schemas.openxmlformats.org/spreadsheetml/2006/main">
  <authors>
    <author>Fpb</author>
    <author>ASUS</author>
  </authors>
  <commentList>
    <comment ref="A51" authorId="0">
      <text>
        <r>
          <rPr>
            <b/>
            <sz val="9"/>
            <rFont val="宋体"/>
            <charset val="134"/>
          </rPr>
          <t>Fpb:</t>
        </r>
        <r>
          <rPr>
            <sz val="9"/>
            <rFont val="宋体"/>
            <charset val="134"/>
          </rPr>
          <t xml:space="preserve">
自定义科目编码，便于对应决算项目</t>
        </r>
      </text>
    </comment>
    <comment ref="A53" authorId="0">
      <text>
        <r>
          <rPr>
            <b/>
            <sz val="9"/>
            <rFont val="宋体"/>
            <charset val="134"/>
          </rPr>
          <t>Fpb:</t>
        </r>
        <r>
          <rPr>
            <sz val="9"/>
            <rFont val="宋体"/>
            <charset val="134"/>
          </rPr>
          <t xml:space="preserve">
自定义科目编码，便于对应决算项目</t>
        </r>
      </text>
    </comment>
    <comment ref="D54" authorId="1">
      <text>
        <r>
          <rPr>
            <b/>
            <sz val="9"/>
            <rFont val="宋体"/>
            <charset val="134"/>
          </rPr>
          <t>Fpb:</t>
        </r>
        <r>
          <rPr>
            <sz val="9"/>
            <rFont val="宋体"/>
            <charset val="134"/>
          </rPr>
          <t xml:space="preserve">
Y、引用2300918_国有资本经营预算年终结余上年执行数</t>
        </r>
      </text>
    </comment>
  </commentList>
</comments>
</file>

<file path=xl/comments5.xml><?xml version="1.0" encoding="utf-8"?>
<comments xmlns="http://schemas.openxmlformats.org/spreadsheetml/2006/main">
  <authors>
    <author>Fpb</author>
    <author>ASUS</author>
  </authors>
  <commentList>
    <comment ref="A29" authorId="0">
      <text>
        <r>
          <rPr>
            <b/>
            <sz val="9"/>
            <rFont val="宋体"/>
            <charset val="134"/>
          </rPr>
          <t>Fpb:</t>
        </r>
        <r>
          <rPr>
            <sz val="9"/>
            <rFont val="宋体"/>
            <charset val="134"/>
          </rPr>
          <t xml:space="preserve">
自定义科目编码，便于对应决算项目</t>
        </r>
      </text>
    </comment>
    <comment ref="A31" authorId="0">
      <text>
        <r>
          <rPr>
            <b/>
            <sz val="9"/>
            <rFont val="宋体"/>
            <charset val="134"/>
          </rPr>
          <t>Fpb:</t>
        </r>
        <r>
          <rPr>
            <sz val="9"/>
            <rFont val="宋体"/>
            <charset val="134"/>
          </rPr>
          <t xml:space="preserve">
自定义科目编码，便于对应决算项目</t>
        </r>
      </text>
    </comment>
    <comment ref="C32" authorId="1">
      <text>
        <r>
          <rPr>
            <b/>
            <sz val="9"/>
            <rFont val="宋体"/>
            <charset val="134"/>
          </rPr>
          <t>Fpb:</t>
        </r>
        <r>
          <rPr>
            <sz val="9"/>
            <rFont val="宋体"/>
            <charset val="134"/>
          </rPr>
          <t xml:space="preserve">
引用一般公共预算110090103_从国有资本经营预算调入一般公共预算
+
政府性基金预算110090203_从国有资本经营预算调入用于补充超长期特别国债偿债备付金的资金
+
政府性基金预算110090205_从国有资本经营预算调入用于偿还超长期特别国债本金的资金 </t>
        </r>
      </text>
    </comment>
    <comment ref="G32" authorId="1">
      <text>
        <r>
          <rPr>
            <b/>
            <sz val="9"/>
            <rFont val="宋体"/>
            <charset val="134"/>
          </rPr>
          <t>Fpb:</t>
        </r>
        <r>
          <rPr>
            <sz val="9"/>
            <rFont val="宋体"/>
            <charset val="134"/>
          </rPr>
          <t xml:space="preserve">
引用一般公共预算110090103_从国有资本经营预算调入一般公共预算
+
政府性基金预算110090203_从国有资本经营预算调入用于补充超长期特别国债偿债备付金的资金
+
政府性基金预算110090205_从国有资本经营预算调入用于偿还超长期特别国债本金的资金 </t>
        </r>
      </text>
    </comment>
  </commentList>
</comments>
</file>

<file path=xl/sharedStrings.xml><?xml version="1.0" encoding="utf-8"?>
<sst xmlns="http://schemas.openxmlformats.org/spreadsheetml/2006/main" count="29382" uniqueCount="16080">
  <si>
    <t>附件2配合《2026年地方财政预算汇总表（20251206）》使用。</t>
  </si>
  <si>
    <r>
      <rPr>
        <sz val="14"/>
        <color rgb="FF000000"/>
        <rFont val="仿宋_GB2312"/>
        <charset val="134"/>
      </rPr>
      <t>实现地方财政预算表统计</t>
    </r>
    <r>
      <rPr>
        <sz val="14"/>
        <color rgb="FF000000"/>
        <rFont val="方正小标宋简体"/>
        <charset val="134"/>
      </rPr>
      <t>快、真、准。</t>
    </r>
  </si>
  <si>
    <t>快！</t>
  </si>
  <si>
    <t>最快半小时搞定录入表，十分钟完成全省150个地区数据审核、汇总。</t>
  </si>
  <si>
    <t>真！</t>
  </si>
  <si>
    <t>各级汇总由明细数据自动计算，杜绝人为干预，数据来源追溯可查。</t>
  </si>
  <si>
    <t>准！</t>
  </si>
  <si>
    <t>录入、汇总层层审核，冲抵规则、勾稽关系、科目节点、行政级次等所有公式统一设置，规避能力对统计准确的影响。</t>
  </si>
  <si>
    <r>
      <rPr>
        <sz val="14"/>
        <color rgb="FF000000"/>
        <rFont val="仿宋_GB2312"/>
        <charset val="134"/>
      </rPr>
      <t>让各级财政统计工作</t>
    </r>
    <r>
      <rPr>
        <sz val="14"/>
        <color rgb="FF000000"/>
        <rFont val="方正小标宋简体"/>
        <charset val="134"/>
      </rPr>
      <t>省时、省心、省力。</t>
    </r>
  </si>
  <si>
    <t>省时！</t>
  </si>
  <si>
    <t>多方数据提取、关联数据引用，无需重复录入；内置公式精准提示，不必分项审核；粘贴数据显示结果，不用逐级汇总。</t>
  </si>
  <si>
    <t>省心！</t>
  </si>
  <si>
    <t>级次不同，地区不同，业务要求不同。预算表根据地区设置审核公式，不需担心录入科目错误。汇总结果自动生成，不用操心填报规模。</t>
  </si>
  <si>
    <t>省力！</t>
  </si>
  <si>
    <t>通过设置公式，精简汇总节点录入及跨表引用，仅需录入少量数据，不需担心散总不符、勾稽关系有误。汇总、备案表全部自动生成。</t>
  </si>
  <si>
    <r>
      <rPr>
        <sz val="14"/>
        <color rgb="FF000000"/>
        <rFont val="仿宋_GB2312"/>
        <charset val="134"/>
      </rPr>
      <t>期待</t>
    </r>
    <r>
      <rPr>
        <sz val="14"/>
        <color rgb="FF000000"/>
        <rFont val="方正小标宋简体"/>
        <charset val="134"/>
      </rPr>
      <t>交流</t>
    </r>
    <r>
      <rPr>
        <sz val="14"/>
        <color rgb="FF000000"/>
        <rFont val="仿宋_GB2312"/>
        <charset val="134"/>
      </rPr>
      <t>，相互</t>
    </r>
    <r>
      <rPr>
        <sz val="14"/>
        <color rgb="FF000000"/>
        <rFont val="方正小标宋简体"/>
        <charset val="134"/>
      </rPr>
      <t>分享</t>
    </r>
    <r>
      <rPr>
        <sz val="14"/>
        <color rgb="FF000000"/>
        <rFont val="仿宋_GB2312"/>
        <charset val="134"/>
      </rPr>
      <t>，</t>
    </r>
    <r>
      <rPr>
        <sz val="14"/>
        <color rgb="FF000000"/>
        <rFont val="方正小标宋简体"/>
        <charset val="134"/>
      </rPr>
      <t>助力</t>
    </r>
    <r>
      <rPr>
        <sz val="14"/>
        <color rgb="FF000000"/>
        <rFont val="仿宋_GB2312"/>
        <charset val="134"/>
      </rPr>
      <t>提升。</t>
    </r>
  </si>
  <si>
    <t>统计汇总模版支持：</t>
  </si>
  <si>
    <t>1.横向表、纵向表数据累加。如表一、表二、表四、表五、表十等；</t>
  </si>
  <si>
    <t>2.平衡表数据分地区设条件冲抵累加。如表三、表九、表十一等；</t>
  </si>
  <si>
    <t>3.横向表、纵向表明细数值累积。如表一、表二汇表六，表三汇表七等；</t>
  </si>
  <si>
    <t>4.横向表、纵向表明细文本累积。如表十四汇总等。</t>
  </si>
  <si>
    <t>5.汇总资料动态查询。如切换封面地区汇总表对应汇总，表六、表七动态显示明细等。</t>
  </si>
  <si>
    <t>审核公式支持：</t>
  </si>
  <si>
    <t>1.非数字、数值大小、小数位数、错误值审核。如各录入表B3单元格审核；</t>
  </si>
  <si>
    <t>2.地区关联数值大小、科目关联数值大小的审核。如计划单列市与省间转移性收支审核，债务收入、转贷收支审核，经济分类与三公经费间关联审核；</t>
  </si>
  <si>
    <t>3.特定文本录入项审核。如表十四实施范围、比例类型、上报级次等审核；</t>
  </si>
  <si>
    <t>4.身份证号码有效性，对应性别、年龄大小审核；</t>
  </si>
  <si>
    <t>一、报送条件</t>
  </si>
  <si>
    <t>二、报送内容</t>
  </si>
  <si>
    <r>
      <rPr>
        <sz val="12"/>
        <rFont val="仿宋_GB2312"/>
        <charset val="134"/>
      </rPr>
      <t>电子表报送：县级、开发区报送附件</t>
    </r>
    <r>
      <rPr>
        <sz val="12"/>
        <rFont val="Times New Roman"/>
        <charset val="134"/>
      </rPr>
      <t>2</t>
    </r>
    <r>
      <rPr>
        <sz val="12"/>
        <rFont val="仿宋_GB2312"/>
        <charset val="134"/>
      </rPr>
      <t>；省级、地级报送包含各地明细的汇总表。</t>
    </r>
  </si>
  <si>
    <r>
      <rPr>
        <sz val="12"/>
        <rFont val="仿宋_GB2312"/>
        <charset val="134"/>
      </rPr>
      <t>纸质盖章表报送汇总表中</t>
    </r>
    <r>
      <rPr>
        <sz val="12"/>
        <rFont val="Times New Roman"/>
        <charset val="134"/>
      </rPr>
      <t>(</t>
    </r>
    <r>
      <rPr>
        <sz val="12"/>
        <rFont val="仿宋_GB2312"/>
        <charset val="134"/>
      </rPr>
      <t>备案表</t>
    </r>
    <r>
      <rPr>
        <sz val="12"/>
        <rFont val="Times New Roman"/>
        <charset val="134"/>
      </rPr>
      <t>)</t>
    </r>
    <r>
      <rPr>
        <sz val="12"/>
        <rFont val="仿宋_GB2312"/>
        <charset val="134"/>
      </rPr>
      <t>。</t>
    </r>
  </si>
  <si>
    <t>三、收表方法</t>
  </si>
  <si>
    <r>
      <rPr>
        <sz val="12"/>
        <rFont val="仿宋_GB2312"/>
        <charset val="134"/>
      </rPr>
      <t>附件</t>
    </r>
    <r>
      <rPr>
        <sz val="12"/>
        <rFont val="Times New Roman"/>
        <charset val="134"/>
      </rPr>
      <t>2</t>
    </r>
    <r>
      <rPr>
        <sz val="12"/>
        <rFont val="仿宋_GB2312"/>
        <charset val="134"/>
      </rPr>
      <t>数据汇集</t>
    </r>
    <r>
      <rPr>
        <sz val="12"/>
        <rFont val="Times New Roman"/>
        <charset val="134"/>
      </rPr>
      <t>E2</t>
    </r>
    <r>
      <rPr>
        <sz val="12"/>
        <rFont val="仿宋_GB2312"/>
        <charset val="134"/>
      </rPr>
      <t>单元格显示</t>
    </r>
    <r>
      <rPr>
        <sz val="12"/>
        <rFont val="宋体"/>
        <charset val="134"/>
      </rPr>
      <t>“</t>
    </r>
    <r>
      <rPr>
        <sz val="12"/>
        <rFont val="仿宋_GB2312"/>
        <charset val="134"/>
      </rPr>
      <t>审核通过可以上报！版本号：</t>
    </r>
    <r>
      <rPr>
        <sz val="12"/>
        <rFont val="Times New Roman"/>
        <charset val="134"/>
      </rPr>
      <t>20251206”</t>
    </r>
    <r>
      <rPr>
        <sz val="12"/>
        <rFont val="仿宋_GB2312"/>
        <charset val="134"/>
      </rPr>
      <t>；汇总表数据汇集</t>
    </r>
    <r>
      <rPr>
        <sz val="12"/>
        <rFont val="Times New Roman"/>
        <charset val="134"/>
      </rPr>
      <t>F2</t>
    </r>
    <r>
      <rPr>
        <sz val="12"/>
        <rFont val="仿宋_GB2312"/>
        <charset val="134"/>
      </rPr>
      <t>单元格显示</t>
    </r>
    <r>
      <rPr>
        <sz val="12"/>
        <rFont val="宋体"/>
        <charset val="134"/>
      </rPr>
      <t>“</t>
    </r>
    <r>
      <rPr>
        <sz val="12"/>
        <rFont val="仿宋_GB2312"/>
        <charset val="134"/>
      </rPr>
      <t>审核通过可以上报！版本号：</t>
    </r>
    <r>
      <rPr>
        <sz val="12"/>
        <rFont val="Times New Roman"/>
        <charset val="134"/>
      </rPr>
      <t>20251206”</t>
    </r>
    <r>
      <rPr>
        <sz val="12"/>
        <rFont val="仿宋_GB2312"/>
        <charset val="134"/>
      </rPr>
      <t>。</t>
    </r>
  </si>
  <si>
    <r>
      <rPr>
        <sz val="12"/>
        <rFont val="仿宋_GB2312"/>
        <charset val="134"/>
      </rPr>
      <t>对照纸质盖章表表三、表四、表五，分别核对电子表表三、表九、表十一收入总计数。数据一致即可。</t>
    </r>
  </si>
  <si>
    <r>
      <rPr>
        <sz val="12"/>
        <rFont val="仿宋_GB2312"/>
        <charset val="134"/>
      </rPr>
      <t>附件</t>
    </r>
    <r>
      <rPr>
        <sz val="12"/>
        <rFont val="Times New Roman"/>
        <charset val="134"/>
      </rPr>
      <t>2</t>
    </r>
    <r>
      <rPr>
        <sz val="12"/>
        <rFont val="仿宋_GB2312"/>
        <charset val="134"/>
      </rPr>
      <t>只复制</t>
    </r>
    <r>
      <rPr>
        <sz val="12"/>
        <rFont val="Times New Roman"/>
        <charset val="134"/>
      </rPr>
      <t>A5:CUF8</t>
    </r>
    <r>
      <rPr>
        <sz val="12"/>
        <rFont val="仿宋_GB2312"/>
        <charset val="134"/>
      </rPr>
      <t>区间的数据；汇总表只复制</t>
    </r>
    <r>
      <rPr>
        <sz val="12"/>
        <rFont val="Times New Roman"/>
        <charset val="134"/>
      </rPr>
      <t>B11:CUG698</t>
    </r>
    <r>
      <rPr>
        <sz val="12"/>
        <rFont val="仿宋_GB2312"/>
        <charset val="134"/>
      </rPr>
      <t>区间的数据。</t>
    </r>
  </si>
  <si>
    <t>四、注意事项</t>
  </si>
  <si>
    <r>
      <rPr>
        <sz val="12"/>
        <rFont val="Times New Roman"/>
        <charset val="134"/>
      </rPr>
      <t>1.</t>
    </r>
    <r>
      <rPr>
        <sz val="12"/>
        <rFont val="仿宋_GB2312"/>
        <charset val="134"/>
      </rPr>
      <t>粘贴数据时务必使用</t>
    </r>
    <r>
      <rPr>
        <sz val="12"/>
        <rFont val="Times New Roman"/>
        <charset val="134"/>
      </rPr>
      <t>“</t>
    </r>
    <r>
      <rPr>
        <sz val="12"/>
        <rFont val="仿宋_GB2312"/>
        <charset val="134"/>
      </rPr>
      <t>选择性粘贴</t>
    </r>
    <r>
      <rPr>
        <sz val="12"/>
        <rFont val="Times New Roman"/>
        <charset val="134"/>
      </rPr>
      <t>_</t>
    </r>
    <r>
      <rPr>
        <sz val="12"/>
        <rFont val="仿宋_GB2312"/>
        <charset val="134"/>
      </rPr>
      <t>数值</t>
    </r>
    <r>
      <rPr>
        <sz val="12"/>
        <rFont val="Times New Roman"/>
        <charset val="134"/>
      </rPr>
      <t>”</t>
    </r>
    <r>
      <rPr>
        <sz val="12"/>
        <rFont val="仿宋_GB2312"/>
        <charset val="134"/>
      </rPr>
      <t>。</t>
    </r>
  </si>
  <si>
    <r>
      <rPr>
        <sz val="12"/>
        <rFont val="Times New Roman"/>
        <charset val="134"/>
      </rPr>
      <t>2.</t>
    </r>
    <r>
      <rPr>
        <sz val="12"/>
        <rFont val="仿宋_GB2312"/>
        <charset val="134"/>
      </rPr>
      <t>数据默认显示万元，但支持录入</t>
    </r>
    <r>
      <rPr>
        <sz val="12"/>
        <rFont val="Times New Roman"/>
        <charset val="134"/>
      </rPr>
      <t>6</t>
    </r>
    <r>
      <rPr>
        <sz val="12"/>
        <rFont val="仿宋_GB2312"/>
        <charset val="134"/>
      </rPr>
      <t>位小数（即可精确到元角分但不显示，参与计算）。</t>
    </r>
  </si>
  <si>
    <r>
      <rPr>
        <sz val="12"/>
        <rFont val="Times New Roman"/>
        <charset val="134"/>
      </rPr>
      <t>3.</t>
    </r>
    <r>
      <rPr>
        <sz val="12"/>
        <rFont val="仿宋_GB2312"/>
        <charset val="134"/>
      </rPr>
      <t>各录入表左上角浅黄单元格内置审核公式，如有提示需对照检查。（数据汇集有各表的审核，单击提示可链接到问题单元格。）</t>
    </r>
  </si>
  <si>
    <r>
      <rPr>
        <sz val="12"/>
        <rFont val="Times New Roman"/>
        <charset val="134"/>
      </rPr>
      <t>4.</t>
    </r>
    <r>
      <rPr>
        <sz val="12"/>
        <rFont val="仿宋_GB2312"/>
        <charset val="134"/>
      </rPr>
      <t>上年预算数可以提取、可以修改，也可以录入。</t>
    </r>
  </si>
  <si>
    <r>
      <rPr>
        <sz val="12"/>
        <rFont val="Times New Roman"/>
        <charset val="134"/>
      </rPr>
      <t>5.</t>
    </r>
    <r>
      <rPr>
        <sz val="12"/>
        <rFont val="仿宋_GB2312"/>
        <charset val="134"/>
      </rPr>
      <t>上年调整预算数提供</t>
    </r>
    <r>
      <rPr>
        <sz val="12"/>
        <rFont val="Times New Roman"/>
        <charset val="134"/>
      </rPr>
      <t>2</t>
    </r>
    <r>
      <rPr>
        <sz val="12"/>
        <rFont val="仿宋_GB2312"/>
        <charset val="134"/>
      </rPr>
      <t>种录入方式，在表一（录入表）</t>
    </r>
    <r>
      <rPr>
        <sz val="12"/>
        <rFont val="Times New Roman"/>
        <charset val="134"/>
      </rPr>
      <t>J5</t>
    </r>
    <r>
      <rPr>
        <sz val="12"/>
        <rFont val="仿宋_GB2312"/>
        <charset val="134"/>
      </rPr>
      <t>单元格选定后，全套报表适用。</t>
    </r>
  </si>
  <si>
    <r>
      <rPr>
        <sz val="12"/>
        <rFont val="Times New Roman"/>
        <charset val="134"/>
      </rPr>
      <t>6.</t>
    </r>
    <r>
      <rPr>
        <sz val="12"/>
        <rFont val="仿宋_GB2312"/>
        <charset val="134"/>
      </rPr>
      <t>预算数录入方式分表选定。选择基准数，常规按选定单元格上录入百分比统一预算，对应输入百分比的按输入比例预算。计算结果统一按表一（录入表）</t>
    </r>
    <r>
      <rPr>
        <sz val="12"/>
        <rFont val="Times New Roman"/>
        <charset val="134"/>
      </rPr>
      <t>I2</t>
    </r>
    <r>
      <rPr>
        <sz val="12"/>
        <rFont val="仿宋_GB2312"/>
        <charset val="134"/>
      </rPr>
      <t>单元格要求四舍五入并设置预算数格式。</t>
    </r>
  </si>
  <si>
    <t>五、审核内容</t>
  </si>
  <si>
    <r>
      <rPr>
        <sz val="12"/>
        <rFont val="仿宋_GB2312"/>
        <charset val="134"/>
      </rPr>
      <t>审核公式分表设置，适时提示疑问单元格地址，并建立链接。同时将审核结果集中在数据汇集展示并建立疑问单元格地址跨表链接。</t>
    </r>
  </si>
  <si>
    <r>
      <rPr>
        <b/>
        <sz val="12"/>
        <rFont val="仿宋_GB2312"/>
        <charset val="134"/>
      </rPr>
      <t>（一）录入表审核</t>
    </r>
  </si>
  <si>
    <r>
      <rPr>
        <sz val="12"/>
        <rFont val="仿宋_GB2312"/>
        <charset val="134"/>
      </rPr>
      <t>封面审核</t>
    </r>
    <r>
      <rPr>
        <sz val="12"/>
        <rFont val="Times New Roman"/>
        <charset val="134"/>
      </rPr>
      <t>4</t>
    </r>
    <r>
      <rPr>
        <sz val="12"/>
        <rFont val="仿宋_GB2312"/>
        <charset val="134"/>
      </rPr>
      <t>项。</t>
    </r>
    <r>
      <rPr>
        <sz val="12"/>
        <rFont val="Times New Roman"/>
        <charset val="134"/>
      </rPr>
      <t>1.</t>
    </r>
    <r>
      <rPr>
        <sz val="12"/>
        <rFont val="仿宋_GB2312"/>
        <charset val="134"/>
      </rPr>
      <t>联系人是否录入；</t>
    </r>
    <r>
      <rPr>
        <sz val="12"/>
        <rFont val="Times New Roman"/>
        <charset val="134"/>
      </rPr>
      <t>2.</t>
    </r>
    <r>
      <rPr>
        <sz val="12"/>
        <rFont val="仿宋_GB2312"/>
        <charset val="134"/>
      </rPr>
      <t>手机号码是否录入；</t>
    </r>
    <r>
      <rPr>
        <sz val="12"/>
        <rFont val="Times New Roman"/>
        <charset val="134"/>
      </rPr>
      <t>3.</t>
    </r>
    <r>
      <rPr>
        <sz val="12"/>
        <rFont val="仿宋_GB2312"/>
        <charset val="134"/>
      </rPr>
      <t>行政区划名称是否录入；</t>
    </r>
    <r>
      <rPr>
        <sz val="12"/>
        <rFont val="Times New Roman"/>
        <charset val="134"/>
      </rPr>
      <t>4.</t>
    </r>
    <r>
      <rPr>
        <sz val="12"/>
        <rFont val="仿宋_GB2312"/>
        <charset val="134"/>
      </rPr>
      <t>工作簿名称是否按行政区划重命名。</t>
    </r>
  </si>
  <si>
    <r>
      <rPr>
        <sz val="12"/>
        <rFont val="仿宋_GB2312"/>
        <charset val="134"/>
      </rPr>
      <t>表一（录入表）</t>
    </r>
    <r>
      <rPr>
        <sz val="12"/>
        <rFont val="Times New Roman"/>
        <charset val="134"/>
      </rPr>
      <t>B3</t>
    </r>
    <r>
      <rPr>
        <sz val="12"/>
        <rFont val="仿宋_GB2312"/>
        <charset val="134"/>
      </rPr>
      <t>单元格审核是否录入非数值或错误值。</t>
    </r>
  </si>
  <si>
    <r>
      <rPr>
        <sz val="12"/>
        <rFont val="仿宋_GB2312"/>
        <charset val="134"/>
      </rPr>
      <t>表二（录入表）</t>
    </r>
    <r>
      <rPr>
        <sz val="12"/>
        <rFont val="Times New Roman"/>
        <charset val="134"/>
      </rPr>
      <t>B3</t>
    </r>
    <r>
      <rPr>
        <sz val="12"/>
        <rFont val="仿宋_GB2312"/>
        <charset val="134"/>
      </rPr>
      <t>单元格审核是否录入非数值或错误值。</t>
    </r>
  </si>
  <si>
    <r>
      <rPr>
        <sz val="12"/>
        <rFont val="仿宋_GB2312"/>
        <charset val="134"/>
      </rPr>
      <t>表三</t>
    </r>
    <r>
      <rPr>
        <sz val="12"/>
        <rFont val="Times New Roman"/>
        <charset val="134"/>
      </rPr>
      <t>B3</t>
    </r>
    <r>
      <rPr>
        <sz val="12"/>
        <rFont val="仿宋_GB2312"/>
        <charset val="134"/>
      </rPr>
      <t>单元格汇集一般公共预算收支总计平衡审核结果。</t>
    </r>
  </si>
  <si>
    <r>
      <rPr>
        <sz val="12"/>
        <rFont val="仿宋_GB2312"/>
        <charset val="134"/>
      </rPr>
      <t>表三</t>
    </r>
    <r>
      <rPr>
        <sz val="12"/>
        <rFont val="Times New Roman"/>
        <charset val="134"/>
      </rPr>
      <t>C106</t>
    </r>
    <r>
      <rPr>
        <sz val="12"/>
        <rFont val="仿宋_GB2312"/>
        <charset val="134"/>
      </rPr>
      <t>、</t>
    </r>
    <r>
      <rPr>
        <sz val="12"/>
        <rFont val="Times New Roman"/>
        <charset val="134"/>
      </rPr>
      <t>D106</t>
    </r>
    <r>
      <rPr>
        <sz val="12"/>
        <rFont val="仿宋_GB2312"/>
        <charset val="134"/>
      </rPr>
      <t>、</t>
    </r>
    <r>
      <rPr>
        <sz val="12"/>
        <rFont val="Times New Roman"/>
        <charset val="134"/>
      </rPr>
      <t>E106</t>
    </r>
    <r>
      <rPr>
        <sz val="12"/>
        <rFont val="仿宋_GB2312"/>
        <charset val="134"/>
      </rPr>
      <t>、</t>
    </r>
    <r>
      <rPr>
        <sz val="12"/>
        <rFont val="Times New Roman"/>
        <charset val="134"/>
      </rPr>
      <t>F106</t>
    </r>
    <r>
      <rPr>
        <sz val="12"/>
        <rFont val="仿宋_GB2312"/>
        <charset val="134"/>
      </rPr>
      <t>单元格审核一般公共预算收支总计是否平衡。平衡误差</t>
    </r>
    <r>
      <rPr>
        <sz val="12"/>
        <rFont val="Times New Roman"/>
        <charset val="134"/>
      </rPr>
      <t>0.0001</t>
    </r>
    <r>
      <rPr>
        <sz val="12"/>
        <rFont val="仿宋_GB2312"/>
        <charset val="134"/>
      </rPr>
      <t>万元以内。</t>
    </r>
  </si>
  <si>
    <r>
      <rPr>
        <sz val="12"/>
        <rFont val="仿宋_GB2312"/>
        <charset val="134"/>
      </rPr>
      <t>表三（录入表）</t>
    </r>
    <r>
      <rPr>
        <sz val="12"/>
        <rFont val="Times New Roman"/>
        <charset val="134"/>
      </rPr>
      <t>B3</t>
    </r>
    <r>
      <rPr>
        <sz val="12"/>
        <rFont val="仿宋_GB2312"/>
        <charset val="134"/>
      </rPr>
      <t>单元格审核是否录入非数值或错误值。</t>
    </r>
  </si>
  <si>
    <r>
      <rPr>
        <sz val="12"/>
        <rFont val="仿宋_GB2312"/>
        <charset val="134"/>
      </rPr>
      <t>表三（录入表）</t>
    </r>
    <r>
      <rPr>
        <sz val="12"/>
        <rFont val="Times New Roman"/>
        <charset val="134"/>
      </rPr>
      <t>B1</t>
    </r>
    <r>
      <rPr>
        <sz val="12"/>
        <rFont val="仿宋_GB2312"/>
        <charset val="134"/>
      </rPr>
      <t>单元格审核</t>
    </r>
    <r>
      <rPr>
        <sz val="12"/>
        <rFont val="Times New Roman"/>
        <charset val="134"/>
      </rPr>
      <t>9</t>
    </r>
    <r>
      <rPr>
        <sz val="12"/>
        <rFont val="仿宋_GB2312"/>
        <charset val="134"/>
      </rPr>
      <t>项。</t>
    </r>
    <r>
      <rPr>
        <sz val="12"/>
        <rFont val="Times New Roman"/>
        <charset val="134"/>
      </rPr>
      <t>1.</t>
    </r>
    <r>
      <rPr>
        <sz val="12"/>
        <rFont val="仿宋_GB2312"/>
        <charset val="134"/>
      </rPr>
      <t>除省本级、地市州本级外，禁止录入补助下级支出、债务转贷支出、上解收入；</t>
    </r>
    <r>
      <rPr>
        <sz val="12"/>
        <rFont val="Times New Roman"/>
        <charset val="134"/>
      </rPr>
      <t>2.</t>
    </r>
    <r>
      <rPr>
        <sz val="12"/>
        <rFont val="仿宋_GB2312"/>
        <charset val="134"/>
      </rPr>
      <t>除省本级、计划单列市本级外。禁止录入债务收入；</t>
    </r>
    <r>
      <rPr>
        <sz val="12"/>
        <rFont val="Times New Roman"/>
        <charset val="134"/>
      </rPr>
      <t>3.</t>
    </r>
    <r>
      <rPr>
        <sz val="12"/>
        <rFont val="仿宋_GB2312"/>
        <charset val="134"/>
      </rPr>
      <t>省本级、计划单列市本级禁止录入债务转贷收入；</t>
    </r>
    <r>
      <rPr>
        <sz val="12"/>
        <rFont val="Times New Roman"/>
        <charset val="134"/>
      </rPr>
      <t>4.</t>
    </r>
    <r>
      <rPr>
        <sz val="12"/>
        <rFont val="仿宋_GB2312"/>
        <charset val="134"/>
      </rPr>
      <t>除计划单列市外，禁止录入省补助计划单列市收入、计划单列市上解省支出；</t>
    </r>
    <r>
      <rPr>
        <sz val="12"/>
        <rFont val="Times New Roman"/>
        <charset val="134"/>
      </rPr>
      <t>5.</t>
    </r>
    <r>
      <rPr>
        <sz val="12"/>
        <rFont val="仿宋_GB2312"/>
        <charset val="134"/>
      </rPr>
      <t>除辽宁、浙江、福建、山东、广东五地本级外，禁止录入省补助计划单列市支出、计划单列市上解省收入。</t>
    </r>
  </si>
  <si>
    <r>
      <rPr>
        <b/>
        <sz val="12"/>
        <color rgb="FFFF0000"/>
        <rFont val="仿宋_GB2312"/>
        <charset val="134"/>
      </rPr>
      <t>注意：</t>
    </r>
    <r>
      <rPr>
        <b/>
        <sz val="12"/>
        <color rgb="FFFF0000"/>
        <rFont val="Times New Roman"/>
        <charset val="134"/>
      </rPr>
      <t>1.</t>
    </r>
    <r>
      <rPr>
        <b/>
        <sz val="12"/>
        <color rgb="FFFF0000"/>
        <rFont val="仿宋_GB2312"/>
        <charset val="134"/>
      </rPr>
      <t>封面</t>
    </r>
    <r>
      <rPr>
        <b/>
        <sz val="12"/>
        <color rgb="FFFF0000"/>
        <rFont val="Times New Roman"/>
        <charset val="134"/>
      </rPr>
      <t>C17</t>
    </r>
    <r>
      <rPr>
        <b/>
        <sz val="12"/>
        <color rgb="FFFF0000"/>
        <rFont val="仿宋_GB2312"/>
        <charset val="134"/>
      </rPr>
      <t>单元格标记</t>
    </r>
    <r>
      <rPr>
        <b/>
        <sz val="12"/>
        <color rgb="FFFF0000"/>
        <rFont val="Times New Roman"/>
        <charset val="134"/>
      </rPr>
      <t>“</t>
    </r>
    <r>
      <rPr>
        <b/>
        <sz val="12"/>
        <color rgb="FFFF0000"/>
        <rFont val="仿宋_GB2312"/>
        <charset val="134"/>
      </rPr>
      <t>有独立预算的开发区或乡镇</t>
    </r>
    <r>
      <rPr>
        <b/>
        <sz val="12"/>
        <color rgb="FFFF0000"/>
        <rFont val="Times New Roman"/>
        <charset val="134"/>
      </rPr>
      <t>”</t>
    </r>
    <r>
      <rPr>
        <b/>
        <sz val="12"/>
        <color rgb="FFFF0000"/>
        <rFont val="仿宋_GB2312"/>
        <charset val="134"/>
      </rPr>
      <t>的县级视为地市州本级参与审核，下同。</t>
    </r>
    <r>
      <rPr>
        <b/>
        <sz val="12"/>
        <color rgb="FFFF0000"/>
        <rFont val="Times New Roman"/>
        <charset val="134"/>
      </rPr>
      <t>2.</t>
    </r>
    <r>
      <rPr>
        <b/>
        <sz val="12"/>
        <color rgb="FFFF0000"/>
        <rFont val="仿宋_GB2312"/>
        <charset val="134"/>
      </rPr>
      <t>补助下级支出、上解收入、债务收入、债务转贷收支等皆包含下级科目数据，下同。</t>
    </r>
  </si>
  <si>
    <r>
      <rPr>
        <sz val="12"/>
        <rFont val="仿宋_GB2312"/>
        <charset val="134"/>
      </rPr>
      <t>表四（录入表）</t>
    </r>
    <r>
      <rPr>
        <sz val="12"/>
        <rFont val="Times New Roman"/>
        <charset val="134"/>
      </rPr>
      <t>B3</t>
    </r>
    <r>
      <rPr>
        <sz val="12"/>
        <rFont val="仿宋_GB2312"/>
        <charset val="134"/>
      </rPr>
      <t>单元格审核是否录入非数值或错误值。</t>
    </r>
  </si>
  <si>
    <r>
      <rPr>
        <sz val="12"/>
        <rFont val="仿宋_GB2312"/>
        <charset val="134"/>
      </rPr>
      <t>表四（录入表）</t>
    </r>
    <r>
      <rPr>
        <sz val="12"/>
        <rFont val="Times New Roman"/>
        <charset val="134"/>
      </rPr>
      <t>F229</t>
    </r>
    <r>
      <rPr>
        <sz val="12"/>
        <rFont val="仿宋_GB2312"/>
        <charset val="134"/>
      </rPr>
      <t>单元格审核动用上年结余安排的支出是否小于等于上年结余收入预算数。</t>
    </r>
  </si>
  <si>
    <r>
      <rPr>
        <sz val="12"/>
        <rFont val="仿宋_GB2312"/>
        <charset val="134"/>
      </rPr>
      <t>表四（录入表）</t>
    </r>
    <r>
      <rPr>
        <sz val="12"/>
        <rFont val="Times New Roman"/>
        <charset val="134"/>
      </rPr>
      <t>G229</t>
    </r>
    <r>
      <rPr>
        <sz val="12"/>
        <rFont val="仿宋_GB2312"/>
        <charset val="134"/>
      </rPr>
      <t>单元格审核调入资金安排的支出是否小于等于调入资金预算数。</t>
    </r>
  </si>
  <si>
    <r>
      <rPr>
        <sz val="12"/>
        <rFont val="仿宋_GB2312"/>
        <charset val="134"/>
      </rPr>
      <t>表四（录入表）</t>
    </r>
    <r>
      <rPr>
        <sz val="12"/>
        <rFont val="Times New Roman"/>
        <charset val="134"/>
      </rPr>
      <t>H229</t>
    </r>
    <r>
      <rPr>
        <sz val="12"/>
        <rFont val="仿宋_GB2312"/>
        <charset val="134"/>
      </rPr>
      <t>单元格审核政府债务资金安排的支出是否小于等于预算数（债务收入</t>
    </r>
    <r>
      <rPr>
        <sz val="12"/>
        <rFont val="Times New Roman"/>
        <charset val="134"/>
      </rPr>
      <t>-</t>
    </r>
    <r>
      <rPr>
        <sz val="12"/>
        <rFont val="仿宋_GB2312"/>
        <charset val="134"/>
      </rPr>
      <t>债务转贷支出</t>
    </r>
    <r>
      <rPr>
        <sz val="12"/>
        <rFont val="Times New Roman"/>
        <charset val="134"/>
      </rPr>
      <t>+</t>
    </r>
    <r>
      <rPr>
        <sz val="12"/>
        <rFont val="仿宋_GB2312"/>
        <charset val="134"/>
      </rPr>
      <t>债务转贷收入）。</t>
    </r>
  </si>
  <si>
    <r>
      <rPr>
        <sz val="12"/>
        <rFont val="仿宋_GB2312"/>
        <charset val="134"/>
      </rPr>
      <t>表四（录入表）</t>
    </r>
    <r>
      <rPr>
        <sz val="12"/>
        <rFont val="Times New Roman"/>
        <charset val="134"/>
      </rPr>
      <t>I229</t>
    </r>
    <r>
      <rPr>
        <sz val="12"/>
        <rFont val="仿宋_GB2312"/>
        <charset val="134"/>
      </rPr>
      <t>单元格审核其他资金安排的支出是否有负数。</t>
    </r>
  </si>
  <si>
    <r>
      <rPr>
        <sz val="12"/>
        <rFont val="仿宋_GB2312"/>
        <charset val="134"/>
      </rPr>
      <t>表五（录入表）</t>
    </r>
    <r>
      <rPr>
        <sz val="12"/>
        <rFont val="Times New Roman"/>
        <charset val="134"/>
      </rPr>
      <t>B3</t>
    </r>
    <r>
      <rPr>
        <sz val="12"/>
        <rFont val="仿宋_GB2312"/>
        <charset val="134"/>
      </rPr>
      <t>单元格审核是否录入非数值或错误值。</t>
    </r>
  </si>
  <si>
    <r>
      <rPr>
        <sz val="12"/>
        <rFont val="仿宋_GB2312"/>
        <charset val="134"/>
      </rPr>
      <t>表五（录入表）</t>
    </r>
    <r>
      <rPr>
        <sz val="12"/>
        <rFont val="Times New Roman"/>
        <charset val="134"/>
      </rPr>
      <t>R1</t>
    </r>
    <r>
      <rPr>
        <sz val="12"/>
        <rFont val="仿宋_GB2312"/>
        <charset val="134"/>
      </rPr>
      <t>单元格审核</t>
    </r>
    <r>
      <rPr>
        <sz val="12"/>
        <rFont val="Times New Roman"/>
        <charset val="134"/>
      </rPr>
      <t>599_</t>
    </r>
    <r>
      <rPr>
        <sz val="12"/>
        <rFont val="仿宋_GB2312"/>
        <charset val="134"/>
      </rPr>
      <t>其他支出是否有负数。</t>
    </r>
  </si>
  <si>
    <r>
      <rPr>
        <sz val="12"/>
        <rFont val="仿宋_GB2312"/>
        <charset val="134"/>
      </rPr>
      <t>表八（录入表）</t>
    </r>
    <r>
      <rPr>
        <sz val="12"/>
        <rFont val="Times New Roman"/>
        <charset val="134"/>
      </rPr>
      <t>B3</t>
    </r>
    <r>
      <rPr>
        <sz val="12"/>
        <rFont val="仿宋_GB2312"/>
        <charset val="134"/>
      </rPr>
      <t>单元格审核是否录入非数值或错误值。</t>
    </r>
  </si>
  <si>
    <r>
      <rPr>
        <sz val="12"/>
        <rFont val="仿宋_GB2312"/>
        <charset val="134"/>
      </rPr>
      <t>表八（录入表）</t>
    </r>
    <r>
      <rPr>
        <sz val="12"/>
        <rFont val="Times New Roman"/>
        <charset val="134"/>
      </rPr>
      <t>B1</t>
    </r>
    <r>
      <rPr>
        <sz val="12"/>
        <rFont val="仿宋_GB2312"/>
        <charset val="134"/>
      </rPr>
      <t>单元格审核</t>
    </r>
    <r>
      <rPr>
        <sz val="12"/>
        <rFont val="Times New Roman"/>
        <charset val="134"/>
      </rPr>
      <t>2</t>
    </r>
    <r>
      <rPr>
        <sz val="12"/>
        <rFont val="仿宋_GB2312"/>
        <charset val="134"/>
      </rPr>
      <t>项。</t>
    </r>
    <r>
      <rPr>
        <sz val="12"/>
        <rFont val="Times New Roman"/>
        <charset val="134"/>
      </rPr>
      <t>1.</t>
    </r>
    <r>
      <rPr>
        <sz val="12"/>
        <rFont val="仿宋_GB2312"/>
        <charset val="134"/>
      </rPr>
      <t>公务车购置费应小于表五</t>
    </r>
    <r>
      <rPr>
        <sz val="12"/>
        <rFont val="Times New Roman"/>
        <charset val="134"/>
      </rPr>
      <t>503_</t>
    </r>
    <r>
      <rPr>
        <sz val="12"/>
        <rFont val="仿宋_GB2312"/>
        <charset val="134"/>
      </rPr>
      <t>机关资本性支出（一）、</t>
    </r>
    <r>
      <rPr>
        <sz val="12"/>
        <rFont val="Times New Roman"/>
        <charset val="134"/>
      </rPr>
      <t>504_</t>
    </r>
    <r>
      <rPr>
        <sz val="12"/>
        <rFont val="仿宋_GB2312"/>
        <charset val="134"/>
      </rPr>
      <t>机关资本性支出（二）、</t>
    </r>
    <r>
      <rPr>
        <sz val="12"/>
        <rFont val="Times New Roman"/>
        <charset val="134"/>
      </rPr>
      <t>506_</t>
    </r>
    <r>
      <rPr>
        <sz val="12"/>
        <rFont val="仿宋_GB2312"/>
        <charset val="134"/>
      </rPr>
      <t>对事业单位资本性补助科目支出合计</t>
    </r>
    <r>
      <rPr>
        <sz val="12"/>
        <rFont val="Times New Roman"/>
        <charset val="134"/>
      </rPr>
      <t>;2.</t>
    </r>
    <r>
      <rPr>
        <sz val="12"/>
        <rFont val="仿宋_GB2312"/>
        <charset val="134"/>
      </rPr>
      <t>因公出国、公务车运行、公务接待费之和应小于表五</t>
    </r>
    <r>
      <rPr>
        <sz val="12"/>
        <rFont val="Times New Roman"/>
        <charset val="134"/>
      </rPr>
      <t>502_</t>
    </r>
    <r>
      <rPr>
        <sz val="12"/>
        <rFont val="仿宋_GB2312"/>
        <charset val="134"/>
      </rPr>
      <t>机关商品和服务支出、</t>
    </r>
    <r>
      <rPr>
        <sz val="12"/>
        <rFont val="Times New Roman"/>
        <charset val="134"/>
      </rPr>
      <t>505_</t>
    </r>
    <r>
      <rPr>
        <sz val="12"/>
        <rFont val="仿宋_GB2312"/>
        <charset val="134"/>
      </rPr>
      <t>对事业单位经常性补助科目支出合计。</t>
    </r>
  </si>
  <si>
    <r>
      <rPr>
        <sz val="12"/>
        <rFont val="仿宋_GB2312"/>
        <charset val="134"/>
      </rPr>
      <t>表九</t>
    </r>
    <r>
      <rPr>
        <sz val="12"/>
        <rFont val="Times New Roman"/>
        <charset val="134"/>
      </rPr>
      <t>B3</t>
    </r>
    <r>
      <rPr>
        <sz val="12"/>
        <rFont val="仿宋_GB2312"/>
        <charset val="134"/>
      </rPr>
      <t>单元格汇集政府性基金预算收支总计平衡审核结果。</t>
    </r>
  </si>
  <si>
    <r>
      <rPr>
        <sz val="12"/>
        <rFont val="仿宋_GB2312"/>
        <charset val="134"/>
      </rPr>
      <t>表九</t>
    </r>
    <r>
      <rPr>
        <sz val="12"/>
        <rFont val="Times New Roman"/>
        <charset val="134"/>
      </rPr>
      <t>C379</t>
    </r>
    <r>
      <rPr>
        <sz val="12"/>
        <rFont val="仿宋_GB2312"/>
        <charset val="134"/>
      </rPr>
      <t>、</t>
    </r>
    <r>
      <rPr>
        <sz val="12"/>
        <rFont val="Times New Roman"/>
        <charset val="134"/>
      </rPr>
      <t>D379</t>
    </r>
    <r>
      <rPr>
        <sz val="12"/>
        <rFont val="仿宋_GB2312"/>
        <charset val="134"/>
      </rPr>
      <t>、</t>
    </r>
    <r>
      <rPr>
        <sz val="12"/>
        <rFont val="Times New Roman"/>
        <charset val="134"/>
      </rPr>
      <t>E379</t>
    </r>
    <r>
      <rPr>
        <sz val="12"/>
        <rFont val="仿宋_GB2312"/>
        <charset val="134"/>
      </rPr>
      <t>、</t>
    </r>
    <r>
      <rPr>
        <sz val="12"/>
        <rFont val="Times New Roman"/>
        <charset val="134"/>
      </rPr>
      <t>F379</t>
    </r>
    <r>
      <rPr>
        <sz val="12"/>
        <rFont val="仿宋_GB2312"/>
        <charset val="134"/>
      </rPr>
      <t>单元格审核政府性基金预算收支总计是否平衡。平衡误差</t>
    </r>
    <r>
      <rPr>
        <sz val="12"/>
        <rFont val="Times New Roman"/>
        <charset val="134"/>
      </rPr>
      <t>0.0001</t>
    </r>
    <r>
      <rPr>
        <sz val="12"/>
        <rFont val="仿宋_GB2312"/>
        <charset val="134"/>
      </rPr>
      <t>万元以内。</t>
    </r>
  </si>
  <si>
    <r>
      <rPr>
        <sz val="12"/>
        <rFont val="仿宋_GB2312"/>
        <charset val="134"/>
      </rPr>
      <t>表九（录入表）</t>
    </r>
    <r>
      <rPr>
        <sz val="12"/>
        <rFont val="Times New Roman"/>
        <charset val="134"/>
      </rPr>
      <t>B3</t>
    </r>
    <r>
      <rPr>
        <sz val="12"/>
        <rFont val="仿宋_GB2312"/>
        <charset val="134"/>
      </rPr>
      <t>单元格审核是否录入非数值或错误值。</t>
    </r>
  </si>
  <si>
    <r>
      <rPr>
        <sz val="12"/>
        <rFont val="仿宋_GB2312"/>
        <charset val="134"/>
      </rPr>
      <t>表九（录入表）</t>
    </r>
    <r>
      <rPr>
        <sz val="12"/>
        <rFont val="Times New Roman"/>
        <charset val="134"/>
      </rPr>
      <t>B1</t>
    </r>
    <r>
      <rPr>
        <sz val="12"/>
        <rFont val="仿宋_GB2312"/>
        <charset val="134"/>
      </rPr>
      <t>单元格审核</t>
    </r>
    <r>
      <rPr>
        <sz val="12"/>
        <rFont val="Times New Roman"/>
        <charset val="134"/>
      </rPr>
      <t>9</t>
    </r>
    <r>
      <rPr>
        <sz val="12"/>
        <rFont val="仿宋_GB2312"/>
        <charset val="134"/>
      </rPr>
      <t>项。</t>
    </r>
    <r>
      <rPr>
        <sz val="12"/>
        <rFont val="Times New Roman"/>
        <charset val="134"/>
      </rPr>
      <t>1.</t>
    </r>
    <r>
      <rPr>
        <sz val="12"/>
        <rFont val="仿宋_GB2312"/>
        <charset val="134"/>
      </rPr>
      <t>除省本级、地市州本级外，禁止录入补助下级支出、债务转贷支出、上解收入；</t>
    </r>
    <r>
      <rPr>
        <sz val="12"/>
        <rFont val="Times New Roman"/>
        <charset val="134"/>
      </rPr>
      <t>2.</t>
    </r>
    <r>
      <rPr>
        <sz val="12"/>
        <rFont val="仿宋_GB2312"/>
        <charset val="134"/>
      </rPr>
      <t>除省本级、计划单列市本级外。禁止录入债务收入；</t>
    </r>
    <r>
      <rPr>
        <sz val="12"/>
        <rFont val="Times New Roman"/>
        <charset val="134"/>
      </rPr>
      <t>3.</t>
    </r>
    <r>
      <rPr>
        <sz val="12"/>
        <rFont val="仿宋_GB2312"/>
        <charset val="134"/>
      </rPr>
      <t>省本级、计划单列市本级禁止录入债务转贷收入；</t>
    </r>
    <r>
      <rPr>
        <sz val="12"/>
        <rFont val="Times New Roman"/>
        <charset val="134"/>
      </rPr>
      <t>4.</t>
    </r>
    <r>
      <rPr>
        <sz val="12"/>
        <rFont val="仿宋_GB2312"/>
        <charset val="134"/>
      </rPr>
      <t>除计划单列市外，禁止录入省补助计划单列市收入、计划单列市上解省支出；</t>
    </r>
    <r>
      <rPr>
        <sz val="12"/>
        <rFont val="Times New Roman"/>
        <charset val="134"/>
      </rPr>
      <t>5.</t>
    </r>
    <r>
      <rPr>
        <sz val="12"/>
        <rFont val="仿宋_GB2312"/>
        <charset val="134"/>
      </rPr>
      <t>除辽宁、浙江、福建、山东、广东五地本级外，禁止录入省补助计划单列市支出、计划单列市上解省收入。</t>
    </r>
  </si>
  <si>
    <r>
      <rPr>
        <sz val="12"/>
        <rFont val="仿宋_GB2312"/>
        <charset val="134"/>
      </rPr>
      <t>表十（录入表）</t>
    </r>
    <r>
      <rPr>
        <sz val="12"/>
        <rFont val="Times New Roman"/>
        <charset val="134"/>
      </rPr>
      <t>B3</t>
    </r>
    <r>
      <rPr>
        <sz val="12"/>
        <rFont val="仿宋_GB2312"/>
        <charset val="134"/>
      </rPr>
      <t>单元格审核是否录入非数值或错误值。</t>
    </r>
  </si>
  <si>
    <r>
      <rPr>
        <sz val="12"/>
        <rFont val="仿宋_GB2312"/>
        <charset val="134"/>
      </rPr>
      <t>表十（录入表）</t>
    </r>
    <r>
      <rPr>
        <sz val="12"/>
        <rFont val="Times New Roman"/>
        <charset val="134"/>
      </rPr>
      <t>F87</t>
    </r>
    <r>
      <rPr>
        <sz val="12"/>
        <rFont val="仿宋_GB2312"/>
        <charset val="134"/>
      </rPr>
      <t>单元格审核动用上年结余安排的支出是否小于等于上年结余收入预算数。</t>
    </r>
  </si>
  <si>
    <r>
      <rPr>
        <sz val="12"/>
        <rFont val="仿宋_GB2312"/>
        <charset val="134"/>
      </rPr>
      <t>表十（录入表）</t>
    </r>
    <r>
      <rPr>
        <sz val="12"/>
        <rFont val="Times New Roman"/>
        <charset val="134"/>
      </rPr>
      <t>G87</t>
    </r>
    <r>
      <rPr>
        <sz val="12"/>
        <rFont val="仿宋_GB2312"/>
        <charset val="134"/>
      </rPr>
      <t>单元格审核调入资金安排的支出是否小于等于调入资金预算数。</t>
    </r>
  </si>
  <si>
    <r>
      <rPr>
        <sz val="12"/>
        <rFont val="仿宋_GB2312"/>
        <charset val="134"/>
      </rPr>
      <t>表十（录入表）</t>
    </r>
    <r>
      <rPr>
        <sz val="12"/>
        <rFont val="Times New Roman"/>
        <charset val="134"/>
      </rPr>
      <t>H87</t>
    </r>
    <r>
      <rPr>
        <sz val="12"/>
        <rFont val="仿宋_GB2312"/>
        <charset val="134"/>
      </rPr>
      <t>单元格审核政府债务资金安排的支出是否小于等于预算数（专项债务收入</t>
    </r>
    <r>
      <rPr>
        <sz val="12"/>
        <rFont val="Times New Roman"/>
        <charset val="134"/>
      </rPr>
      <t>-</t>
    </r>
    <r>
      <rPr>
        <sz val="12"/>
        <rFont val="仿宋_GB2312"/>
        <charset val="134"/>
      </rPr>
      <t>专项债务转贷支出</t>
    </r>
    <r>
      <rPr>
        <sz val="12"/>
        <rFont val="Times New Roman"/>
        <charset val="134"/>
      </rPr>
      <t>+</t>
    </r>
    <r>
      <rPr>
        <sz val="12"/>
        <rFont val="仿宋_GB2312"/>
        <charset val="134"/>
      </rPr>
      <t>专项债务转贷收入）。</t>
    </r>
  </si>
  <si>
    <r>
      <rPr>
        <sz val="12"/>
        <rFont val="仿宋_GB2312"/>
        <charset val="134"/>
      </rPr>
      <t>表十（录入表）</t>
    </r>
    <r>
      <rPr>
        <sz val="12"/>
        <rFont val="Times New Roman"/>
        <charset val="134"/>
      </rPr>
      <t>I87</t>
    </r>
    <r>
      <rPr>
        <sz val="12"/>
        <rFont val="仿宋_GB2312"/>
        <charset val="134"/>
      </rPr>
      <t>单元格审核其他资金安排的支出是否有负数。</t>
    </r>
  </si>
  <si>
    <r>
      <rPr>
        <sz val="12"/>
        <rFont val="仿宋_GB2312"/>
        <charset val="134"/>
      </rPr>
      <t>表十一</t>
    </r>
    <r>
      <rPr>
        <sz val="12"/>
        <rFont val="Times New Roman"/>
        <charset val="134"/>
      </rPr>
      <t>B3</t>
    </r>
    <r>
      <rPr>
        <sz val="12"/>
        <rFont val="仿宋_GB2312"/>
        <charset val="134"/>
      </rPr>
      <t>单元格汇集国有资本经营预算收支总计平衡审核结果。</t>
    </r>
  </si>
  <si>
    <r>
      <rPr>
        <sz val="12"/>
        <rFont val="仿宋_GB2312"/>
        <charset val="134"/>
      </rPr>
      <t>表十一</t>
    </r>
    <r>
      <rPr>
        <sz val="12"/>
        <rFont val="Times New Roman"/>
        <charset val="134"/>
      </rPr>
      <t>C24</t>
    </r>
    <r>
      <rPr>
        <sz val="12"/>
        <rFont val="仿宋_GB2312"/>
        <charset val="134"/>
      </rPr>
      <t>、</t>
    </r>
    <r>
      <rPr>
        <sz val="12"/>
        <rFont val="Times New Roman"/>
        <charset val="134"/>
      </rPr>
      <t>D24</t>
    </r>
    <r>
      <rPr>
        <sz val="12"/>
        <rFont val="仿宋_GB2312"/>
        <charset val="134"/>
      </rPr>
      <t>单元格审核国有资本经营预算收支总计是否平衡。平衡误差</t>
    </r>
    <r>
      <rPr>
        <sz val="12"/>
        <rFont val="Times New Roman"/>
        <charset val="134"/>
      </rPr>
      <t>0.0001</t>
    </r>
    <r>
      <rPr>
        <sz val="12"/>
        <rFont val="仿宋_GB2312"/>
        <charset val="134"/>
      </rPr>
      <t>万元以内。</t>
    </r>
  </si>
  <si>
    <r>
      <rPr>
        <sz val="12"/>
        <rFont val="仿宋_GB2312"/>
        <charset val="134"/>
      </rPr>
      <t>表十二（录入表）</t>
    </r>
    <r>
      <rPr>
        <sz val="12"/>
        <rFont val="Times New Roman"/>
        <charset val="134"/>
      </rPr>
      <t>B3</t>
    </r>
    <r>
      <rPr>
        <sz val="12"/>
        <rFont val="仿宋_GB2312"/>
        <charset val="134"/>
      </rPr>
      <t>单元格审核是否录入非数值或错误值。</t>
    </r>
  </si>
  <si>
    <r>
      <rPr>
        <sz val="12"/>
        <rFont val="仿宋_GB2312"/>
        <charset val="134"/>
      </rPr>
      <t>表十二（录入表）</t>
    </r>
    <r>
      <rPr>
        <sz val="12"/>
        <rFont val="Times New Roman"/>
        <charset val="134"/>
      </rPr>
      <t>B1</t>
    </r>
    <r>
      <rPr>
        <sz val="12"/>
        <rFont val="仿宋_GB2312"/>
        <charset val="134"/>
      </rPr>
      <t>单元格审核</t>
    </r>
    <r>
      <rPr>
        <sz val="12"/>
        <rFont val="Times New Roman"/>
        <charset val="134"/>
      </rPr>
      <t>3</t>
    </r>
    <r>
      <rPr>
        <sz val="12"/>
        <rFont val="仿宋_GB2312"/>
        <charset val="134"/>
      </rPr>
      <t>项。</t>
    </r>
    <r>
      <rPr>
        <sz val="12"/>
        <rFont val="Times New Roman"/>
        <charset val="134"/>
      </rPr>
      <t>1.</t>
    </r>
    <r>
      <rPr>
        <sz val="12"/>
        <rFont val="仿宋_GB2312"/>
        <charset val="134"/>
      </rPr>
      <t>除省本级、地市州本级外，禁止录入上解收入；</t>
    </r>
    <r>
      <rPr>
        <sz val="12"/>
        <rFont val="Times New Roman"/>
        <charset val="134"/>
      </rPr>
      <t>2.</t>
    </r>
    <r>
      <rPr>
        <sz val="12"/>
        <rFont val="仿宋_GB2312"/>
        <charset val="134"/>
      </rPr>
      <t>除计划单列市外，禁止录入省补助计划单列市收入；</t>
    </r>
    <r>
      <rPr>
        <sz val="12"/>
        <rFont val="Times New Roman"/>
        <charset val="134"/>
      </rPr>
      <t>5.</t>
    </r>
    <r>
      <rPr>
        <sz val="12"/>
        <rFont val="仿宋_GB2312"/>
        <charset val="134"/>
      </rPr>
      <t>除辽宁、浙江、福建、山东、广东五地本级外，禁止录入计划单列市上解省收入。</t>
    </r>
  </si>
  <si>
    <r>
      <rPr>
        <sz val="12"/>
        <rFont val="仿宋_GB2312"/>
        <charset val="134"/>
      </rPr>
      <t>表十三（录入表）</t>
    </r>
    <r>
      <rPr>
        <sz val="12"/>
        <rFont val="Times New Roman"/>
        <charset val="134"/>
      </rPr>
      <t>B3</t>
    </r>
    <r>
      <rPr>
        <sz val="12"/>
        <rFont val="仿宋_GB2312"/>
        <charset val="134"/>
      </rPr>
      <t>单元格审核是否录入非数值或错误值。</t>
    </r>
  </si>
  <si>
    <r>
      <rPr>
        <sz val="12"/>
        <rFont val="仿宋_GB2312"/>
        <charset val="134"/>
      </rPr>
      <t>表十三（录入表）</t>
    </r>
    <r>
      <rPr>
        <sz val="12"/>
        <rFont val="Times New Roman"/>
        <charset val="134"/>
      </rPr>
      <t>B1</t>
    </r>
    <r>
      <rPr>
        <sz val="12"/>
        <rFont val="仿宋_GB2312"/>
        <charset val="134"/>
      </rPr>
      <t>单元格审核</t>
    </r>
    <r>
      <rPr>
        <sz val="12"/>
        <rFont val="Times New Roman"/>
        <charset val="134"/>
      </rPr>
      <t>3</t>
    </r>
    <r>
      <rPr>
        <sz val="12"/>
        <rFont val="仿宋_GB2312"/>
        <charset val="134"/>
      </rPr>
      <t>项。</t>
    </r>
    <r>
      <rPr>
        <sz val="12"/>
        <rFont val="Times New Roman"/>
        <charset val="134"/>
      </rPr>
      <t>1.</t>
    </r>
    <r>
      <rPr>
        <sz val="12"/>
        <rFont val="仿宋_GB2312"/>
        <charset val="134"/>
      </rPr>
      <t>除省本级、地市州本级外，禁止录入国有资本经营预算转移支付支出；</t>
    </r>
    <r>
      <rPr>
        <sz val="12"/>
        <rFont val="Times New Roman"/>
        <charset val="134"/>
      </rPr>
      <t>2.</t>
    </r>
    <r>
      <rPr>
        <sz val="12"/>
        <rFont val="仿宋_GB2312"/>
        <charset val="134"/>
      </rPr>
      <t>除计划单列市外，禁止录入计划单列市上解省支出；</t>
    </r>
    <r>
      <rPr>
        <sz val="12"/>
        <rFont val="Times New Roman"/>
        <charset val="134"/>
      </rPr>
      <t>5.</t>
    </r>
    <r>
      <rPr>
        <sz val="12"/>
        <rFont val="仿宋_GB2312"/>
        <charset val="134"/>
      </rPr>
      <t>除辽宁、浙江、福建、山东、广东五地本级外，禁止录入省补助计划单列市支出。</t>
    </r>
  </si>
  <si>
    <r>
      <rPr>
        <sz val="12"/>
        <rFont val="仿宋_GB2312"/>
        <charset val="134"/>
      </rPr>
      <t>表十四</t>
    </r>
    <r>
      <rPr>
        <sz val="12"/>
        <rFont val="Times New Roman"/>
        <charset val="134"/>
      </rPr>
      <t>B3</t>
    </r>
    <r>
      <rPr>
        <sz val="12"/>
        <rFont val="仿宋_GB2312"/>
        <charset val="134"/>
      </rPr>
      <t>单元格审核</t>
    </r>
    <r>
      <rPr>
        <sz val="12"/>
        <rFont val="Times New Roman"/>
        <charset val="134"/>
      </rPr>
      <t>8</t>
    </r>
    <r>
      <rPr>
        <sz val="12"/>
        <rFont val="仿宋_GB2312"/>
        <charset val="134"/>
      </rPr>
      <t>项。</t>
    </r>
    <r>
      <rPr>
        <sz val="12"/>
        <rFont val="Times New Roman"/>
        <charset val="134"/>
      </rPr>
      <t>1.</t>
    </r>
    <r>
      <rPr>
        <sz val="12"/>
        <rFont val="仿宋_GB2312"/>
        <charset val="134"/>
      </rPr>
      <t>是否录入非数值或错误值；</t>
    </r>
    <r>
      <rPr>
        <sz val="12"/>
        <rFont val="Times New Roman"/>
        <charset val="134"/>
      </rPr>
      <t>2.D9</t>
    </r>
    <r>
      <rPr>
        <sz val="12"/>
        <rFont val="仿宋_GB2312"/>
        <charset val="134"/>
      </rPr>
      <t>、</t>
    </r>
    <r>
      <rPr>
        <sz val="12"/>
        <rFont val="Times New Roman"/>
        <charset val="134"/>
      </rPr>
      <t>D10</t>
    </r>
    <r>
      <rPr>
        <sz val="12"/>
        <rFont val="仿宋_GB2312"/>
        <charset val="134"/>
      </rPr>
      <t>、</t>
    </r>
    <r>
      <rPr>
        <sz val="12"/>
        <rFont val="Times New Roman"/>
        <charset val="134"/>
      </rPr>
      <t>D11</t>
    </r>
    <r>
      <rPr>
        <sz val="12"/>
        <rFont val="仿宋_GB2312"/>
        <charset val="134"/>
      </rPr>
      <t>、</t>
    </r>
    <r>
      <rPr>
        <sz val="12"/>
        <rFont val="Times New Roman"/>
        <charset val="134"/>
      </rPr>
      <t>D12</t>
    </r>
    <r>
      <rPr>
        <sz val="12"/>
        <rFont val="仿宋_GB2312"/>
        <charset val="134"/>
      </rPr>
      <t>单元格禁止录入</t>
    </r>
    <r>
      <rPr>
        <sz val="12"/>
        <rFont val="Times New Roman"/>
        <charset val="134"/>
      </rPr>
      <t>“</t>
    </r>
    <r>
      <rPr>
        <sz val="12"/>
        <rFont val="仿宋_GB2312"/>
        <charset val="134"/>
      </rPr>
      <t>是</t>
    </r>
    <r>
      <rPr>
        <sz val="12"/>
        <rFont val="Times New Roman"/>
        <charset val="134"/>
      </rPr>
      <t>”</t>
    </r>
    <r>
      <rPr>
        <sz val="12"/>
        <rFont val="仿宋_GB2312"/>
        <charset val="134"/>
      </rPr>
      <t>、</t>
    </r>
    <r>
      <rPr>
        <sz val="12"/>
        <rFont val="Times New Roman"/>
        <charset val="134"/>
      </rPr>
      <t>“</t>
    </r>
    <r>
      <rPr>
        <sz val="12"/>
        <rFont val="仿宋_GB2312"/>
        <charset val="134"/>
      </rPr>
      <t>否</t>
    </r>
    <r>
      <rPr>
        <sz val="12"/>
        <rFont val="Times New Roman"/>
        <charset val="134"/>
      </rPr>
      <t>”</t>
    </r>
    <r>
      <rPr>
        <sz val="12"/>
        <rFont val="仿宋_GB2312"/>
        <charset val="134"/>
      </rPr>
      <t>以外的值；</t>
    </r>
    <r>
      <rPr>
        <sz val="12"/>
        <rFont val="Times New Roman"/>
        <charset val="134"/>
      </rPr>
      <t>3.D29</t>
    </r>
    <r>
      <rPr>
        <sz val="12"/>
        <rFont val="仿宋_GB2312"/>
        <charset val="134"/>
      </rPr>
      <t>禁止录入</t>
    </r>
    <r>
      <rPr>
        <sz val="12"/>
        <rFont val="Times New Roman"/>
        <charset val="134"/>
      </rPr>
      <t>“</t>
    </r>
    <r>
      <rPr>
        <sz val="12"/>
        <rFont val="仿宋_GB2312"/>
        <charset val="134"/>
      </rPr>
      <t>单一比例</t>
    </r>
    <r>
      <rPr>
        <sz val="12"/>
        <rFont val="Times New Roman"/>
        <charset val="134"/>
      </rPr>
      <t>”</t>
    </r>
    <r>
      <rPr>
        <sz val="12"/>
        <rFont val="仿宋_GB2312"/>
        <charset val="134"/>
      </rPr>
      <t>、</t>
    </r>
    <r>
      <rPr>
        <sz val="12"/>
        <rFont val="Times New Roman"/>
        <charset val="134"/>
      </rPr>
      <t>“</t>
    </r>
    <r>
      <rPr>
        <sz val="12"/>
        <rFont val="仿宋_GB2312"/>
        <charset val="134"/>
      </rPr>
      <t>分类比例</t>
    </r>
    <r>
      <rPr>
        <sz val="12"/>
        <rFont val="Times New Roman"/>
        <charset val="134"/>
      </rPr>
      <t>”</t>
    </r>
    <r>
      <rPr>
        <sz val="12"/>
        <rFont val="仿宋_GB2312"/>
        <charset val="134"/>
      </rPr>
      <t>以外的值；</t>
    </r>
    <r>
      <rPr>
        <sz val="12"/>
        <rFont val="Times New Roman"/>
        <charset val="134"/>
      </rPr>
      <t>4.D32</t>
    </r>
    <r>
      <rPr>
        <sz val="12"/>
        <rFont val="仿宋_GB2312"/>
        <charset val="134"/>
      </rPr>
      <t>禁止录入</t>
    </r>
    <r>
      <rPr>
        <sz val="12"/>
        <rFont val="Times New Roman"/>
        <charset val="134"/>
      </rPr>
      <t>“</t>
    </r>
    <r>
      <rPr>
        <sz val="12"/>
        <rFont val="仿宋_GB2312"/>
        <charset val="134"/>
      </rPr>
      <t>人大</t>
    </r>
    <r>
      <rPr>
        <sz val="12"/>
        <rFont val="Times New Roman"/>
        <charset val="134"/>
      </rPr>
      <t>”</t>
    </r>
    <r>
      <rPr>
        <sz val="12"/>
        <rFont val="仿宋_GB2312"/>
        <charset val="134"/>
      </rPr>
      <t>、</t>
    </r>
    <r>
      <rPr>
        <sz val="12"/>
        <rFont val="Times New Roman"/>
        <charset val="134"/>
      </rPr>
      <t>“</t>
    </r>
    <r>
      <rPr>
        <sz val="12"/>
        <rFont val="仿宋_GB2312"/>
        <charset val="134"/>
      </rPr>
      <t>政府</t>
    </r>
    <r>
      <rPr>
        <sz val="12"/>
        <rFont val="Times New Roman"/>
        <charset val="134"/>
      </rPr>
      <t>”</t>
    </r>
    <r>
      <rPr>
        <sz val="12"/>
        <rFont val="仿宋_GB2312"/>
        <charset val="134"/>
      </rPr>
      <t>以外的值。</t>
    </r>
  </si>
  <si>
    <r>
      <rPr>
        <sz val="12"/>
        <rFont val="仿宋_GB2312"/>
        <charset val="134"/>
      </rPr>
      <t>数据汇集</t>
    </r>
    <r>
      <rPr>
        <sz val="12"/>
        <rFont val="Times New Roman"/>
        <charset val="134"/>
      </rPr>
      <t>H5:J8</t>
    </r>
    <r>
      <rPr>
        <sz val="12"/>
        <rFont val="仿宋_GB2312"/>
        <charset val="134"/>
      </rPr>
      <t>区域汇集表三、表九、表十一的收支总计明细平衡审核结果。如有疑问将显示审核项目并建立疑问单元格地址跨表链接。</t>
    </r>
  </si>
  <si>
    <r>
      <rPr>
        <sz val="12"/>
        <rFont val="仿宋_GB2312"/>
        <charset val="134"/>
      </rPr>
      <t>数据汇集</t>
    </r>
    <r>
      <rPr>
        <sz val="12"/>
        <rFont val="Times New Roman"/>
        <charset val="134"/>
      </rPr>
      <t>K5:M8</t>
    </r>
    <r>
      <rPr>
        <sz val="12"/>
        <rFont val="仿宋_GB2312"/>
        <charset val="134"/>
      </rPr>
      <t>区域汇集各录入表非数值及错误值审核结果。如有疑问将显示审核项目并建立疑问单元格地址跨表链接。</t>
    </r>
  </si>
  <si>
    <r>
      <rPr>
        <sz val="12"/>
        <rFont val="仿宋_GB2312"/>
        <charset val="134"/>
      </rPr>
      <t>数据汇集</t>
    </r>
    <r>
      <rPr>
        <sz val="12"/>
        <rFont val="Times New Roman"/>
        <charset val="134"/>
      </rPr>
      <t>N5:P8</t>
    </r>
    <r>
      <rPr>
        <sz val="12"/>
        <rFont val="仿宋_GB2312"/>
        <charset val="134"/>
      </rPr>
      <t>区域汇集表四、表五、表八、表十关联数值审核结果。如有疑问将显示审核项目并建立疑问单元格地址跨表链接。</t>
    </r>
  </si>
  <si>
    <r>
      <rPr>
        <sz val="12"/>
        <rFont val="仿宋_GB2312"/>
        <charset val="134"/>
      </rPr>
      <t>数据汇集</t>
    </r>
    <r>
      <rPr>
        <sz val="12"/>
        <rFont val="Times New Roman"/>
        <charset val="134"/>
      </rPr>
      <t>Q5:Q8</t>
    </r>
    <r>
      <rPr>
        <sz val="12"/>
        <rFont val="仿宋_GB2312"/>
        <charset val="134"/>
      </rPr>
      <t>区域汇集分地域限制录入审核结果。如有疑问将显示审核项目并建立疑问单元格地址跨表链接。</t>
    </r>
  </si>
  <si>
    <r>
      <rPr>
        <sz val="12"/>
        <rFont val="仿宋_GB2312"/>
        <charset val="134"/>
      </rPr>
      <t>数据汇集</t>
    </r>
    <r>
      <rPr>
        <sz val="12"/>
        <rFont val="Times New Roman"/>
        <charset val="134"/>
      </rPr>
      <t>E5</t>
    </r>
    <r>
      <rPr>
        <sz val="12"/>
        <rFont val="仿宋_GB2312"/>
        <charset val="134"/>
      </rPr>
      <t>单元格汇集录入联系人审核结果。</t>
    </r>
  </si>
  <si>
    <r>
      <rPr>
        <sz val="12"/>
        <rFont val="仿宋_GB2312"/>
        <charset val="134"/>
      </rPr>
      <t>数据汇集</t>
    </r>
    <r>
      <rPr>
        <sz val="12"/>
        <rFont val="Times New Roman"/>
        <charset val="134"/>
      </rPr>
      <t>E6</t>
    </r>
    <r>
      <rPr>
        <sz val="12"/>
        <rFont val="仿宋_GB2312"/>
        <charset val="134"/>
      </rPr>
      <t>单元格汇集录入手机号码审核结果。</t>
    </r>
  </si>
  <si>
    <r>
      <rPr>
        <sz val="12"/>
        <rFont val="仿宋_GB2312"/>
        <charset val="134"/>
      </rPr>
      <t>数据汇集</t>
    </r>
    <r>
      <rPr>
        <sz val="12"/>
        <rFont val="Times New Roman"/>
        <charset val="134"/>
      </rPr>
      <t>E7</t>
    </r>
    <r>
      <rPr>
        <sz val="12"/>
        <rFont val="仿宋_GB2312"/>
        <charset val="134"/>
      </rPr>
      <t>单元格汇集工作簿重命名审核结果。</t>
    </r>
  </si>
  <si>
    <r>
      <rPr>
        <sz val="12"/>
        <rFont val="仿宋_GB2312"/>
        <charset val="134"/>
      </rPr>
      <t>数据汇集</t>
    </r>
    <r>
      <rPr>
        <sz val="12"/>
        <rFont val="Times New Roman"/>
        <charset val="134"/>
      </rPr>
      <t>E8</t>
    </r>
    <r>
      <rPr>
        <sz val="12"/>
        <rFont val="仿宋_GB2312"/>
        <charset val="134"/>
      </rPr>
      <t>单元格汇集当前报表版本号。</t>
    </r>
  </si>
  <si>
    <r>
      <rPr>
        <sz val="12"/>
        <rFont val="仿宋_GB2312"/>
        <charset val="134"/>
      </rPr>
      <t>数据汇集</t>
    </r>
    <r>
      <rPr>
        <sz val="12"/>
        <rFont val="Times New Roman"/>
        <charset val="134"/>
      </rPr>
      <t>F5</t>
    </r>
    <r>
      <rPr>
        <sz val="12"/>
        <rFont val="仿宋_GB2312"/>
        <charset val="134"/>
      </rPr>
      <t>单元格汇集表三平衡审核结果汇总。</t>
    </r>
  </si>
  <si>
    <r>
      <rPr>
        <sz val="12"/>
        <rFont val="仿宋_GB2312"/>
        <charset val="134"/>
      </rPr>
      <t>数据汇集</t>
    </r>
    <r>
      <rPr>
        <sz val="12"/>
        <rFont val="Times New Roman"/>
        <charset val="134"/>
      </rPr>
      <t>F6</t>
    </r>
    <r>
      <rPr>
        <sz val="12"/>
        <rFont val="仿宋_GB2312"/>
        <charset val="134"/>
      </rPr>
      <t>单元格汇集表九平衡审核结果汇总。</t>
    </r>
  </si>
  <si>
    <r>
      <rPr>
        <sz val="12"/>
        <rFont val="仿宋_GB2312"/>
        <charset val="134"/>
      </rPr>
      <t>数据汇集</t>
    </r>
    <r>
      <rPr>
        <sz val="12"/>
        <rFont val="Times New Roman"/>
        <charset val="134"/>
      </rPr>
      <t>F7</t>
    </r>
    <r>
      <rPr>
        <sz val="12"/>
        <rFont val="仿宋_GB2312"/>
        <charset val="134"/>
      </rPr>
      <t>单元格汇集表十一平衡审核结果汇总。</t>
    </r>
  </si>
  <si>
    <r>
      <rPr>
        <sz val="12"/>
        <rFont val="仿宋_GB2312"/>
        <charset val="134"/>
      </rPr>
      <t>数据汇集</t>
    </r>
    <r>
      <rPr>
        <sz val="12"/>
        <rFont val="Times New Roman"/>
        <charset val="134"/>
      </rPr>
      <t>G5</t>
    </r>
    <r>
      <rPr>
        <sz val="12"/>
        <rFont val="仿宋_GB2312"/>
        <charset val="134"/>
      </rPr>
      <t>单元格汇集非数字及错误值审核结果汇总。</t>
    </r>
  </si>
  <si>
    <r>
      <rPr>
        <sz val="12"/>
        <rFont val="仿宋_GB2312"/>
        <charset val="134"/>
      </rPr>
      <t>数据汇集</t>
    </r>
    <r>
      <rPr>
        <sz val="12"/>
        <rFont val="Times New Roman"/>
        <charset val="134"/>
      </rPr>
      <t>G6</t>
    </r>
    <r>
      <rPr>
        <sz val="12"/>
        <rFont val="仿宋_GB2312"/>
        <charset val="134"/>
      </rPr>
      <t>单元格汇集关联数值审核结果汇总。</t>
    </r>
  </si>
  <si>
    <r>
      <rPr>
        <sz val="12"/>
        <rFont val="仿宋_GB2312"/>
        <charset val="134"/>
      </rPr>
      <t>数据汇集</t>
    </r>
    <r>
      <rPr>
        <sz val="12"/>
        <rFont val="Times New Roman"/>
        <charset val="134"/>
      </rPr>
      <t>G7</t>
    </r>
    <r>
      <rPr>
        <sz val="12"/>
        <rFont val="仿宋_GB2312"/>
        <charset val="134"/>
      </rPr>
      <t>单元格汇集分地域限制录入审核结果汇总。</t>
    </r>
  </si>
  <si>
    <r>
      <rPr>
        <b/>
        <sz val="12"/>
        <rFont val="仿宋_GB2312"/>
        <charset val="134"/>
      </rPr>
      <t>数据汇集</t>
    </r>
    <r>
      <rPr>
        <b/>
        <sz val="12"/>
        <rFont val="Times New Roman"/>
        <charset val="134"/>
      </rPr>
      <t>E2</t>
    </r>
    <r>
      <rPr>
        <b/>
        <sz val="12"/>
        <rFont val="仿宋_GB2312"/>
        <charset val="134"/>
      </rPr>
      <t>单元格审核是否断开跨表引用公式链接，同时汇集所有审核结果。</t>
    </r>
  </si>
  <si>
    <r>
      <rPr>
        <b/>
        <sz val="12"/>
        <rFont val="仿宋_GB2312"/>
        <charset val="134"/>
      </rPr>
      <t>数据汇集</t>
    </r>
    <r>
      <rPr>
        <b/>
        <sz val="12"/>
        <rFont val="Times New Roman"/>
        <charset val="134"/>
      </rPr>
      <t>G8</t>
    </r>
    <r>
      <rPr>
        <b/>
        <sz val="12"/>
        <rFont val="仿宋_GB2312"/>
        <charset val="134"/>
      </rPr>
      <t>单元格与</t>
    </r>
    <r>
      <rPr>
        <b/>
        <sz val="12"/>
        <rFont val="Times New Roman"/>
        <charset val="134"/>
      </rPr>
      <t>E2</t>
    </r>
    <r>
      <rPr>
        <b/>
        <sz val="12"/>
        <rFont val="仿宋_GB2312"/>
        <charset val="134"/>
      </rPr>
      <t>单元格相同。</t>
    </r>
    <r>
      <rPr>
        <b/>
        <sz val="12"/>
        <rFont val="Times New Roman"/>
        <charset val="134"/>
      </rPr>
      <t>E2</t>
    </r>
    <r>
      <rPr>
        <b/>
        <sz val="12"/>
        <rFont val="仿宋_GB2312"/>
        <charset val="134"/>
      </rPr>
      <t>单元格显示醒目，</t>
    </r>
    <r>
      <rPr>
        <b/>
        <sz val="12"/>
        <rFont val="Times New Roman"/>
        <charset val="134"/>
      </rPr>
      <t>G8</t>
    </r>
    <r>
      <rPr>
        <b/>
        <sz val="12"/>
        <rFont val="仿宋_GB2312"/>
        <charset val="134"/>
      </rPr>
      <t>单元格将被复制粘贴到汇总表。</t>
    </r>
  </si>
  <si>
    <r>
      <rPr>
        <b/>
        <sz val="12"/>
        <rFont val="仿宋_GB2312"/>
        <charset val="134"/>
      </rPr>
      <t>（二）汇总表审核</t>
    </r>
  </si>
  <si>
    <r>
      <rPr>
        <sz val="12"/>
        <rFont val="仿宋_GB2312"/>
        <charset val="134"/>
      </rPr>
      <t>表三</t>
    </r>
    <r>
      <rPr>
        <sz val="12"/>
        <rFont val="Times New Roman"/>
        <charset val="134"/>
      </rPr>
      <t>B1</t>
    </r>
    <r>
      <rPr>
        <sz val="12"/>
        <rFont val="仿宋_GB2312"/>
        <charset val="134"/>
      </rPr>
      <t>单元格汇集一般公共预算收支总计平衡审核结果。</t>
    </r>
  </si>
  <si>
    <r>
      <rPr>
        <sz val="12"/>
        <rFont val="仿宋_GB2312"/>
        <charset val="134"/>
      </rPr>
      <t>【审核汇总数】表三</t>
    </r>
    <r>
      <rPr>
        <sz val="12"/>
        <rFont val="Times New Roman"/>
        <charset val="134"/>
      </rPr>
      <t>C106</t>
    </r>
    <r>
      <rPr>
        <sz val="12"/>
        <rFont val="仿宋_GB2312"/>
        <charset val="134"/>
      </rPr>
      <t>、</t>
    </r>
    <r>
      <rPr>
        <sz val="12"/>
        <rFont val="Times New Roman"/>
        <charset val="134"/>
      </rPr>
      <t>D106</t>
    </r>
    <r>
      <rPr>
        <sz val="12"/>
        <rFont val="仿宋_GB2312"/>
        <charset val="134"/>
      </rPr>
      <t>、</t>
    </r>
    <r>
      <rPr>
        <sz val="12"/>
        <rFont val="Times New Roman"/>
        <charset val="134"/>
      </rPr>
      <t>E106</t>
    </r>
    <r>
      <rPr>
        <sz val="12"/>
        <rFont val="仿宋_GB2312"/>
        <charset val="134"/>
      </rPr>
      <t>、</t>
    </r>
    <r>
      <rPr>
        <sz val="12"/>
        <rFont val="Times New Roman"/>
        <charset val="134"/>
      </rPr>
      <t>F106</t>
    </r>
    <r>
      <rPr>
        <sz val="12"/>
        <rFont val="仿宋_GB2312"/>
        <charset val="134"/>
      </rPr>
      <t>单元格审核一般公共预算收支总计是否平衡。平衡误差</t>
    </r>
    <r>
      <rPr>
        <sz val="12"/>
        <rFont val="Times New Roman"/>
        <charset val="134"/>
      </rPr>
      <t>0.0001</t>
    </r>
    <r>
      <rPr>
        <sz val="12"/>
        <rFont val="仿宋_GB2312"/>
        <charset val="134"/>
      </rPr>
      <t>万元以内。</t>
    </r>
  </si>
  <si>
    <r>
      <rPr>
        <sz val="12"/>
        <rFont val="仿宋_GB2312"/>
        <charset val="134"/>
      </rPr>
      <t>【审核汇总数】表四</t>
    </r>
    <r>
      <rPr>
        <sz val="12"/>
        <rFont val="Times New Roman"/>
        <charset val="134"/>
      </rPr>
      <t>F229</t>
    </r>
    <r>
      <rPr>
        <sz val="12"/>
        <rFont val="仿宋_GB2312"/>
        <charset val="134"/>
      </rPr>
      <t>单元格审核动用上年结余安排的支出是否小于等于上年结余收入预算数。</t>
    </r>
  </si>
  <si>
    <r>
      <rPr>
        <sz val="12"/>
        <rFont val="仿宋_GB2312"/>
        <charset val="134"/>
      </rPr>
      <t>【审核汇总数】表四</t>
    </r>
    <r>
      <rPr>
        <sz val="12"/>
        <rFont val="Times New Roman"/>
        <charset val="134"/>
      </rPr>
      <t>G229</t>
    </r>
    <r>
      <rPr>
        <sz val="12"/>
        <rFont val="仿宋_GB2312"/>
        <charset val="134"/>
      </rPr>
      <t>单元格审核调入资金安排的支出是否小于等于调入资金预算数。</t>
    </r>
  </si>
  <si>
    <r>
      <rPr>
        <sz val="12"/>
        <rFont val="仿宋_GB2312"/>
        <charset val="134"/>
      </rPr>
      <t>【审核汇总数】表四</t>
    </r>
    <r>
      <rPr>
        <sz val="12"/>
        <rFont val="Times New Roman"/>
        <charset val="134"/>
      </rPr>
      <t>H229</t>
    </r>
    <r>
      <rPr>
        <sz val="12"/>
        <rFont val="仿宋_GB2312"/>
        <charset val="134"/>
      </rPr>
      <t>单元格审核政府债务资金安排的支出是否小于等于预算数（债务收入</t>
    </r>
    <r>
      <rPr>
        <sz val="12"/>
        <rFont val="Times New Roman"/>
        <charset val="134"/>
      </rPr>
      <t>-</t>
    </r>
    <r>
      <rPr>
        <sz val="12"/>
        <rFont val="仿宋_GB2312"/>
        <charset val="134"/>
      </rPr>
      <t>债务转贷支出</t>
    </r>
    <r>
      <rPr>
        <sz val="12"/>
        <rFont val="Times New Roman"/>
        <charset val="134"/>
      </rPr>
      <t>+</t>
    </r>
    <r>
      <rPr>
        <sz val="12"/>
        <rFont val="仿宋_GB2312"/>
        <charset val="134"/>
      </rPr>
      <t>债务转贷收入）。</t>
    </r>
  </si>
  <si>
    <r>
      <rPr>
        <sz val="12"/>
        <rFont val="仿宋_GB2312"/>
        <charset val="134"/>
      </rPr>
      <t>【审核汇总数】表四</t>
    </r>
    <r>
      <rPr>
        <sz val="12"/>
        <rFont val="Times New Roman"/>
        <charset val="134"/>
      </rPr>
      <t>I229</t>
    </r>
    <r>
      <rPr>
        <sz val="12"/>
        <rFont val="仿宋_GB2312"/>
        <charset val="134"/>
      </rPr>
      <t>单元格审核其他资金安排的支出是否有负数。</t>
    </r>
  </si>
  <si>
    <r>
      <rPr>
        <sz val="12"/>
        <rFont val="仿宋_GB2312"/>
        <charset val="134"/>
      </rPr>
      <t>【审核汇总数】表五</t>
    </r>
    <r>
      <rPr>
        <sz val="12"/>
        <rFont val="Times New Roman"/>
        <charset val="134"/>
      </rPr>
      <t>R1</t>
    </r>
    <r>
      <rPr>
        <sz val="12"/>
        <rFont val="仿宋_GB2312"/>
        <charset val="134"/>
      </rPr>
      <t>单元格审核</t>
    </r>
    <r>
      <rPr>
        <sz val="12"/>
        <rFont val="Times New Roman"/>
        <charset val="134"/>
      </rPr>
      <t>599_</t>
    </r>
    <r>
      <rPr>
        <sz val="12"/>
        <rFont val="仿宋_GB2312"/>
        <charset val="134"/>
      </rPr>
      <t>其他支出是否有负数。</t>
    </r>
  </si>
  <si>
    <r>
      <rPr>
        <sz val="12"/>
        <rFont val="仿宋_GB2312"/>
        <charset val="134"/>
      </rPr>
      <t>【审核汇总数】表八</t>
    </r>
    <r>
      <rPr>
        <sz val="12"/>
        <rFont val="Times New Roman"/>
        <charset val="134"/>
      </rPr>
      <t>B1</t>
    </r>
    <r>
      <rPr>
        <sz val="12"/>
        <rFont val="仿宋_GB2312"/>
        <charset val="134"/>
      </rPr>
      <t>单元格审核</t>
    </r>
    <r>
      <rPr>
        <sz val="12"/>
        <rFont val="Times New Roman"/>
        <charset val="134"/>
      </rPr>
      <t>2</t>
    </r>
    <r>
      <rPr>
        <sz val="12"/>
        <rFont val="仿宋_GB2312"/>
        <charset val="134"/>
      </rPr>
      <t>项。</t>
    </r>
    <r>
      <rPr>
        <sz val="12"/>
        <rFont val="Times New Roman"/>
        <charset val="134"/>
      </rPr>
      <t>1.</t>
    </r>
    <r>
      <rPr>
        <sz val="12"/>
        <rFont val="仿宋_GB2312"/>
        <charset val="134"/>
      </rPr>
      <t>公务车购置费应小于表五</t>
    </r>
    <r>
      <rPr>
        <sz val="12"/>
        <rFont val="Times New Roman"/>
        <charset val="134"/>
      </rPr>
      <t>503_</t>
    </r>
    <r>
      <rPr>
        <sz val="12"/>
        <rFont val="仿宋_GB2312"/>
        <charset val="134"/>
      </rPr>
      <t>机关资本性支出（一）、</t>
    </r>
    <r>
      <rPr>
        <sz val="12"/>
        <rFont val="Times New Roman"/>
        <charset val="134"/>
      </rPr>
      <t>504_</t>
    </r>
    <r>
      <rPr>
        <sz val="12"/>
        <rFont val="仿宋_GB2312"/>
        <charset val="134"/>
      </rPr>
      <t>机关资本性支出（二）、</t>
    </r>
    <r>
      <rPr>
        <sz val="12"/>
        <rFont val="Times New Roman"/>
        <charset val="134"/>
      </rPr>
      <t>506_</t>
    </r>
    <r>
      <rPr>
        <sz val="12"/>
        <rFont val="仿宋_GB2312"/>
        <charset val="134"/>
      </rPr>
      <t>对事业单位资本性补助科目支出合计</t>
    </r>
    <r>
      <rPr>
        <sz val="12"/>
        <rFont val="Times New Roman"/>
        <charset val="134"/>
      </rPr>
      <t>;2.</t>
    </r>
    <r>
      <rPr>
        <sz val="12"/>
        <rFont val="仿宋_GB2312"/>
        <charset val="134"/>
      </rPr>
      <t>因公出国、公务车运行、公务接待费之和应小于表五</t>
    </r>
    <r>
      <rPr>
        <sz val="12"/>
        <rFont val="Times New Roman"/>
        <charset val="134"/>
      </rPr>
      <t>502_</t>
    </r>
    <r>
      <rPr>
        <sz val="12"/>
        <rFont val="仿宋_GB2312"/>
        <charset val="134"/>
      </rPr>
      <t>机关商品和服务支出、</t>
    </r>
    <r>
      <rPr>
        <sz val="12"/>
        <rFont val="Times New Roman"/>
        <charset val="134"/>
      </rPr>
      <t>505_</t>
    </r>
    <r>
      <rPr>
        <sz val="12"/>
        <rFont val="仿宋_GB2312"/>
        <charset val="134"/>
      </rPr>
      <t>对事业单位经常性补助科目支出合计。</t>
    </r>
  </si>
  <si>
    <r>
      <rPr>
        <sz val="12"/>
        <rFont val="仿宋_GB2312"/>
        <charset val="134"/>
      </rPr>
      <t>表九</t>
    </r>
    <r>
      <rPr>
        <sz val="12"/>
        <rFont val="Times New Roman"/>
        <charset val="134"/>
      </rPr>
      <t>B1</t>
    </r>
    <r>
      <rPr>
        <sz val="12"/>
        <rFont val="仿宋_GB2312"/>
        <charset val="134"/>
      </rPr>
      <t>单元格汇集政府性基金预算收支总计平衡审核结果。</t>
    </r>
  </si>
  <si>
    <r>
      <rPr>
        <sz val="12"/>
        <rFont val="仿宋_GB2312"/>
        <charset val="134"/>
      </rPr>
      <t>【审核汇总数】表九</t>
    </r>
    <r>
      <rPr>
        <sz val="12"/>
        <rFont val="Times New Roman"/>
        <charset val="134"/>
      </rPr>
      <t>C379</t>
    </r>
    <r>
      <rPr>
        <sz val="12"/>
        <rFont val="仿宋_GB2312"/>
        <charset val="134"/>
      </rPr>
      <t>、</t>
    </r>
    <r>
      <rPr>
        <sz val="12"/>
        <rFont val="Times New Roman"/>
        <charset val="134"/>
      </rPr>
      <t>D379</t>
    </r>
    <r>
      <rPr>
        <sz val="12"/>
        <rFont val="仿宋_GB2312"/>
        <charset val="134"/>
      </rPr>
      <t>、</t>
    </r>
    <r>
      <rPr>
        <sz val="12"/>
        <rFont val="Times New Roman"/>
        <charset val="134"/>
      </rPr>
      <t>E379</t>
    </r>
    <r>
      <rPr>
        <sz val="12"/>
        <rFont val="仿宋_GB2312"/>
        <charset val="134"/>
      </rPr>
      <t>、</t>
    </r>
    <r>
      <rPr>
        <sz val="12"/>
        <rFont val="Times New Roman"/>
        <charset val="134"/>
      </rPr>
      <t>F379</t>
    </r>
    <r>
      <rPr>
        <sz val="12"/>
        <rFont val="仿宋_GB2312"/>
        <charset val="134"/>
      </rPr>
      <t>单元格审核政府性基金预算收支总计是否平衡。平衡误差</t>
    </r>
    <r>
      <rPr>
        <sz val="12"/>
        <rFont val="Times New Roman"/>
        <charset val="134"/>
      </rPr>
      <t>0.0001</t>
    </r>
    <r>
      <rPr>
        <sz val="12"/>
        <rFont val="仿宋_GB2312"/>
        <charset val="134"/>
      </rPr>
      <t>万元以内。</t>
    </r>
  </si>
  <si>
    <r>
      <rPr>
        <sz val="12"/>
        <rFont val="仿宋_GB2312"/>
        <charset val="134"/>
      </rPr>
      <t>【审核汇总数】表十</t>
    </r>
    <r>
      <rPr>
        <sz val="12"/>
        <rFont val="Times New Roman"/>
        <charset val="134"/>
      </rPr>
      <t>F87</t>
    </r>
    <r>
      <rPr>
        <sz val="12"/>
        <rFont val="仿宋_GB2312"/>
        <charset val="134"/>
      </rPr>
      <t>单元格审核动用上年结余安排的支出是否小于等于上年结余收入预算数。</t>
    </r>
  </si>
  <si>
    <r>
      <rPr>
        <sz val="12"/>
        <rFont val="仿宋_GB2312"/>
        <charset val="134"/>
      </rPr>
      <t>【审核汇总数】表十</t>
    </r>
    <r>
      <rPr>
        <sz val="12"/>
        <rFont val="Times New Roman"/>
        <charset val="134"/>
      </rPr>
      <t>G87</t>
    </r>
    <r>
      <rPr>
        <sz val="12"/>
        <rFont val="仿宋_GB2312"/>
        <charset val="134"/>
      </rPr>
      <t>单元格审核调入资金安排的支出是否小于等于调入资金预算数。</t>
    </r>
  </si>
  <si>
    <r>
      <rPr>
        <sz val="12"/>
        <rFont val="仿宋_GB2312"/>
        <charset val="134"/>
      </rPr>
      <t>【审核汇总数】表十</t>
    </r>
    <r>
      <rPr>
        <sz val="12"/>
        <rFont val="Times New Roman"/>
        <charset val="134"/>
      </rPr>
      <t>H87</t>
    </r>
    <r>
      <rPr>
        <sz val="12"/>
        <rFont val="仿宋_GB2312"/>
        <charset val="134"/>
      </rPr>
      <t>单元格审核政府债务资金安排的支出是否小于等于预算数（专项债务收入</t>
    </r>
    <r>
      <rPr>
        <sz val="12"/>
        <rFont val="Times New Roman"/>
        <charset val="134"/>
      </rPr>
      <t>-</t>
    </r>
    <r>
      <rPr>
        <sz val="12"/>
        <rFont val="仿宋_GB2312"/>
        <charset val="134"/>
      </rPr>
      <t>专项债务转贷支出</t>
    </r>
    <r>
      <rPr>
        <sz val="12"/>
        <rFont val="Times New Roman"/>
        <charset val="134"/>
      </rPr>
      <t>+</t>
    </r>
    <r>
      <rPr>
        <sz val="12"/>
        <rFont val="仿宋_GB2312"/>
        <charset val="134"/>
      </rPr>
      <t>专项债务转贷收入）。</t>
    </r>
  </si>
  <si>
    <r>
      <rPr>
        <sz val="12"/>
        <rFont val="仿宋_GB2312"/>
        <charset val="134"/>
      </rPr>
      <t>【审核汇总数】表十</t>
    </r>
    <r>
      <rPr>
        <sz val="12"/>
        <rFont val="Times New Roman"/>
        <charset val="134"/>
      </rPr>
      <t>I87</t>
    </r>
    <r>
      <rPr>
        <sz val="12"/>
        <rFont val="仿宋_GB2312"/>
        <charset val="134"/>
      </rPr>
      <t>单元格审核其他资金安排的支出是否有负数。</t>
    </r>
  </si>
  <si>
    <r>
      <rPr>
        <sz val="12"/>
        <rFont val="仿宋_GB2312"/>
        <charset val="134"/>
      </rPr>
      <t>表十一</t>
    </r>
    <r>
      <rPr>
        <sz val="12"/>
        <rFont val="Times New Roman"/>
        <charset val="134"/>
      </rPr>
      <t>B1</t>
    </r>
    <r>
      <rPr>
        <sz val="12"/>
        <rFont val="仿宋_GB2312"/>
        <charset val="134"/>
      </rPr>
      <t>单元格汇集国有资本经营预算收支总计平衡审核结果。</t>
    </r>
  </si>
  <si>
    <r>
      <rPr>
        <sz val="12"/>
        <rFont val="仿宋_GB2312"/>
        <charset val="134"/>
      </rPr>
      <t>【审核汇总数】表十一</t>
    </r>
    <r>
      <rPr>
        <sz val="12"/>
        <rFont val="Times New Roman"/>
        <charset val="134"/>
      </rPr>
      <t>C24</t>
    </r>
    <r>
      <rPr>
        <sz val="12"/>
        <rFont val="仿宋_GB2312"/>
        <charset val="134"/>
      </rPr>
      <t>、</t>
    </r>
    <r>
      <rPr>
        <sz val="12"/>
        <rFont val="Times New Roman"/>
        <charset val="134"/>
      </rPr>
      <t>D24</t>
    </r>
    <r>
      <rPr>
        <sz val="12"/>
        <rFont val="仿宋_GB2312"/>
        <charset val="134"/>
      </rPr>
      <t>单元格审核国有资本经营预算收支总计是否平衡。平衡误差</t>
    </r>
    <r>
      <rPr>
        <sz val="12"/>
        <rFont val="Times New Roman"/>
        <charset val="134"/>
      </rPr>
      <t>0.0001</t>
    </r>
    <r>
      <rPr>
        <sz val="12"/>
        <rFont val="仿宋_GB2312"/>
        <charset val="134"/>
      </rPr>
      <t>万元以内。</t>
    </r>
  </si>
  <si>
    <r>
      <rPr>
        <sz val="12"/>
        <rFont val="仿宋_GB2312"/>
        <charset val="134"/>
      </rPr>
      <t>【审核粘贴的明细】数据汇集</t>
    </r>
    <r>
      <rPr>
        <sz val="12"/>
        <rFont val="Times New Roman"/>
        <charset val="134"/>
      </rPr>
      <t>A11:A698</t>
    </r>
    <r>
      <rPr>
        <sz val="12"/>
        <rFont val="仿宋_GB2312"/>
        <charset val="134"/>
      </rPr>
      <t>区域审核</t>
    </r>
    <r>
      <rPr>
        <sz val="12"/>
        <rFont val="Times New Roman"/>
        <charset val="134"/>
      </rPr>
      <t>2</t>
    </r>
    <r>
      <rPr>
        <sz val="12"/>
        <rFont val="仿宋_GB2312"/>
        <charset val="134"/>
      </rPr>
      <t>项。</t>
    </r>
    <r>
      <rPr>
        <sz val="12"/>
        <rFont val="Times New Roman"/>
        <charset val="134"/>
      </rPr>
      <t>1.</t>
    </r>
    <r>
      <rPr>
        <sz val="12"/>
        <rFont val="仿宋_GB2312"/>
        <charset val="134"/>
      </rPr>
      <t>粘贴地区重报或未标明非标准地区名称，如封面未标记开发区名称；</t>
    </r>
    <r>
      <rPr>
        <sz val="12"/>
        <rFont val="Times New Roman"/>
        <charset val="134"/>
      </rPr>
      <t>2.</t>
    </r>
    <r>
      <rPr>
        <sz val="12"/>
        <rFont val="仿宋_GB2312"/>
        <charset val="134"/>
      </rPr>
      <t>粘贴地区漏报本级或错误标记非标准地区名称，如本级不需要标记。</t>
    </r>
  </si>
  <si>
    <r>
      <rPr>
        <sz val="12"/>
        <rFont val="仿宋_GB2312"/>
        <charset val="134"/>
      </rPr>
      <t>数据汇集</t>
    </r>
    <r>
      <rPr>
        <sz val="12"/>
        <rFont val="Times New Roman"/>
        <charset val="134"/>
      </rPr>
      <t>I5:K8</t>
    </r>
    <r>
      <rPr>
        <sz val="12"/>
        <rFont val="仿宋_GB2312"/>
        <charset val="134"/>
      </rPr>
      <t>区域汇集表三、表九、表十一的收支总计明细平衡审核结果。如有疑问将显示审核项目并建立疑问单元格地址跨表链接。</t>
    </r>
  </si>
  <si>
    <r>
      <rPr>
        <sz val="12"/>
        <rFont val="仿宋_GB2312"/>
        <charset val="134"/>
      </rPr>
      <t>【审核粘贴的明细】数据汇集</t>
    </r>
    <r>
      <rPr>
        <sz val="12"/>
        <rFont val="Times New Roman"/>
        <charset val="134"/>
      </rPr>
      <t>L5:N8</t>
    </r>
    <r>
      <rPr>
        <sz val="12"/>
        <rFont val="仿宋_GB2312"/>
        <charset val="134"/>
      </rPr>
      <t>区域审核是否在应录入数值的单元格粘贴非数值或错误值。如有疑问将显示审核项目并建立疑问单元格地址跨表链接。</t>
    </r>
  </si>
  <si>
    <r>
      <rPr>
        <sz val="12"/>
        <rFont val="仿宋_GB2312"/>
        <charset val="134"/>
      </rPr>
      <t>数据汇集</t>
    </r>
    <r>
      <rPr>
        <sz val="12"/>
        <rFont val="Times New Roman"/>
        <charset val="134"/>
      </rPr>
      <t>O5:Q8</t>
    </r>
    <r>
      <rPr>
        <sz val="12"/>
        <rFont val="仿宋_GB2312"/>
        <charset val="134"/>
      </rPr>
      <t>区域汇集表四、表五、表八、表十关联数值审核结果。如有疑问将显示审核项目并建立疑问单元格地址跨表链接。</t>
    </r>
  </si>
  <si>
    <r>
      <rPr>
        <sz val="12"/>
        <rFont val="仿宋_GB2312"/>
        <charset val="134"/>
      </rPr>
      <t>【审核粘贴的明细】数据汇集</t>
    </r>
    <r>
      <rPr>
        <sz val="12"/>
        <rFont val="Times New Roman"/>
        <charset val="134"/>
      </rPr>
      <t>R5</t>
    </r>
    <r>
      <rPr>
        <sz val="12"/>
        <rFont val="仿宋_GB2312"/>
        <charset val="134"/>
      </rPr>
      <t>单元格审核粘贴的一般公共预算数据</t>
    </r>
    <r>
      <rPr>
        <sz val="12"/>
        <rFont val="Times New Roman"/>
        <charset val="134"/>
      </rPr>
      <t>9</t>
    </r>
    <r>
      <rPr>
        <sz val="12"/>
        <rFont val="仿宋_GB2312"/>
        <charset val="134"/>
      </rPr>
      <t>项。</t>
    </r>
    <r>
      <rPr>
        <sz val="12"/>
        <rFont val="Times New Roman"/>
        <charset val="134"/>
      </rPr>
      <t>1.</t>
    </r>
    <r>
      <rPr>
        <sz val="12"/>
        <rFont val="仿宋_GB2312"/>
        <charset val="134"/>
      </rPr>
      <t>除省本级、地市州本级外，禁止录入补助下级支出、债务转贷支出、上解收入；</t>
    </r>
    <r>
      <rPr>
        <sz val="12"/>
        <rFont val="Times New Roman"/>
        <charset val="134"/>
      </rPr>
      <t>2.</t>
    </r>
    <r>
      <rPr>
        <sz val="12"/>
        <rFont val="仿宋_GB2312"/>
        <charset val="134"/>
      </rPr>
      <t>除省本级、计划单列市本级外。禁止录入债务收入；</t>
    </r>
    <r>
      <rPr>
        <sz val="12"/>
        <rFont val="Times New Roman"/>
        <charset val="134"/>
      </rPr>
      <t>3.</t>
    </r>
    <r>
      <rPr>
        <sz val="12"/>
        <rFont val="仿宋_GB2312"/>
        <charset val="134"/>
      </rPr>
      <t>省本级、计划单列市本级禁止录入债务转贷收入；</t>
    </r>
    <r>
      <rPr>
        <sz val="12"/>
        <rFont val="Times New Roman"/>
        <charset val="134"/>
      </rPr>
      <t>4.</t>
    </r>
    <r>
      <rPr>
        <sz val="12"/>
        <rFont val="仿宋_GB2312"/>
        <charset val="134"/>
      </rPr>
      <t>除计划单列市外，禁止录入省补助计划单列市收入、计划单列市上解省支出；</t>
    </r>
    <r>
      <rPr>
        <sz val="12"/>
        <rFont val="Times New Roman"/>
        <charset val="134"/>
      </rPr>
      <t>5.</t>
    </r>
    <r>
      <rPr>
        <sz val="12"/>
        <rFont val="仿宋_GB2312"/>
        <charset val="134"/>
      </rPr>
      <t>除辽宁、浙江、福建、山东、广东五地本级外，禁止录入省补助计划单列市支出、计划单列市上解省收入。如有疑问将显示审核项目并建立疑问单元格地址跨表链接。</t>
    </r>
  </si>
  <si>
    <r>
      <rPr>
        <sz val="12"/>
        <rFont val="仿宋_GB2312"/>
        <charset val="134"/>
      </rPr>
      <t>【审核粘贴的明细】数据汇集</t>
    </r>
    <r>
      <rPr>
        <sz val="12"/>
        <rFont val="Times New Roman"/>
        <charset val="134"/>
      </rPr>
      <t>R6</t>
    </r>
    <r>
      <rPr>
        <sz val="12"/>
        <rFont val="仿宋_GB2312"/>
        <charset val="134"/>
      </rPr>
      <t>单元格审核粘贴的政府性基金预算数据</t>
    </r>
    <r>
      <rPr>
        <sz val="12"/>
        <rFont val="Times New Roman"/>
        <charset val="134"/>
      </rPr>
      <t>9</t>
    </r>
    <r>
      <rPr>
        <sz val="12"/>
        <rFont val="仿宋_GB2312"/>
        <charset val="134"/>
      </rPr>
      <t>项。</t>
    </r>
    <r>
      <rPr>
        <sz val="12"/>
        <rFont val="Times New Roman"/>
        <charset val="134"/>
      </rPr>
      <t>1.</t>
    </r>
    <r>
      <rPr>
        <sz val="12"/>
        <rFont val="仿宋_GB2312"/>
        <charset val="134"/>
      </rPr>
      <t>除省本级、地市州本级外，禁止录入补助下级支出、专项债务转贷支出、上解收入；</t>
    </r>
    <r>
      <rPr>
        <sz val="12"/>
        <rFont val="Times New Roman"/>
        <charset val="134"/>
      </rPr>
      <t>2.</t>
    </r>
    <r>
      <rPr>
        <sz val="12"/>
        <rFont val="仿宋_GB2312"/>
        <charset val="134"/>
      </rPr>
      <t>除省本级、计划单列市本级外。禁止录入专项债务收入；</t>
    </r>
    <r>
      <rPr>
        <sz val="12"/>
        <rFont val="Times New Roman"/>
        <charset val="134"/>
      </rPr>
      <t>3.</t>
    </r>
    <r>
      <rPr>
        <sz val="12"/>
        <rFont val="仿宋_GB2312"/>
        <charset val="134"/>
      </rPr>
      <t>省本级、计划单列市本级禁止录入专项债务转贷收入；</t>
    </r>
    <r>
      <rPr>
        <sz val="12"/>
        <rFont val="Times New Roman"/>
        <charset val="134"/>
      </rPr>
      <t>4.</t>
    </r>
    <r>
      <rPr>
        <sz val="12"/>
        <rFont val="仿宋_GB2312"/>
        <charset val="134"/>
      </rPr>
      <t>除计划单列市外，禁止录入省补助计划单列市收入、计划单列市上解省支出；</t>
    </r>
    <r>
      <rPr>
        <sz val="12"/>
        <rFont val="Times New Roman"/>
        <charset val="134"/>
      </rPr>
      <t>5.</t>
    </r>
    <r>
      <rPr>
        <sz val="12"/>
        <rFont val="仿宋_GB2312"/>
        <charset val="134"/>
      </rPr>
      <t>除辽宁、浙江、福建、山东、广东五地本级外，禁止录入省补助计划单列市支出、计划单列市上解省收入。如有疑问将显示审核项目并建立疑问单元格地址跨表链接。</t>
    </r>
  </si>
  <si>
    <r>
      <rPr>
        <sz val="12"/>
        <rFont val="仿宋_GB2312"/>
        <charset val="134"/>
      </rPr>
      <t>【审核粘贴的明细】数据汇集</t>
    </r>
    <r>
      <rPr>
        <sz val="12"/>
        <rFont val="Times New Roman"/>
        <charset val="134"/>
      </rPr>
      <t>R7</t>
    </r>
    <r>
      <rPr>
        <sz val="12"/>
        <rFont val="仿宋_GB2312"/>
        <charset val="134"/>
      </rPr>
      <t>单元格审核粘贴的国有资本经营预算数据</t>
    </r>
    <r>
      <rPr>
        <sz val="12"/>
        <rFont val="Times New Roman"/>
        <charset val="134"/>
      </rPr>
      <t>6</t>
    </r>
    <r>
      <rPr>
        <sz val="12"/>
        <rFont val="仿宋_GB2312"/>
        <charset val="134"/>
      </rPr>
      <t>项。</t>
    </r>
    <r>
      <rPr>
        <sz val="12"/>
        <rFont val="Times New Roman"/>
        <charset val="134"/>
      </rPr>
      <t>1.</t>
    </r>
    <r>
      <rPr>
        <sz val="12"/>
        <rFont val="仿宋_GB2312"/>
        <charset val="134"/>
      </rPr>
      <t>除省本级、地市州本级外，禁止录入国有资本经营预算转移支付支出、上解收入；</t>
    </r>
    <r>
      <rPr>
        <sz val="12"/>
        <rFont val="Times New Roman"/>
        <charset val="134"/>
      </rPr>
      <t>2.</t>
    </r>
    <r>
      <rPr>
        <sz val="12"/>
        <rFont val="仿宋_GB2312"/>
        <charset val="134"/>
      </rPr>
      <t>除计划单列市外，禁止录入省补助计划单列市收入、计划单列市上解省支出；</t>
    </r>
    <r>
      <rPr>
        <sz val="12"/>
        <rFont val="Times New Roman"/>
        <charset val="134"/>
      </rPr>
      <t>3.</t>
    </r>
    <r>
      <rPr>
        <sz val="12"/>
        <rFont val="仿宋_GB2312"/>
        <charset val="134"/>
      </rPr>
      <t>除辽宁、浙江、福建、山东、广东五地本级外，禁止录入省补助计划单列市支出、计划单列市上解省收入。如有疑问将显示审核项目并建立疑问单元格地址跨表链接。</t>
    </r>
  </si>
  <si>
    <r>
      <rPr>
        <sz val="12"/>
        <rFont val="仿宋_GB2312"/>
        <charset val="134"/>
      </rPr>
      <t>【审核粘贴的明细】数据汇集</t>
    </r>
    <r>
      <rPr>
        <sz val="12"/>
        <rFont val="Times New Roman"/>
        <charset val="134"/>
      </rPr>
      <t>R8</t>
    </r>
    <r>
      <rPr>
        <sz val="12"/>
        <rFont val="仿宋_GB2312"/>
        <charset val="134"/>
      </rPr>
      <t>单元格审核粘贴的明细数据是否存在上年预计执行数录入</t>
    </r>
    <r>
      <rPr>
        <sz val="12"/>
        <rFont val="Times New Roman"/>
        <charset val="134"/>
      </rPr>
      <t>227_</t>
    </r>
    <r>
      <rPr>
        <sz val="12"/>
        <rFont val="仿宋_GB2312"/>
        <charset val="134"/>
      </rPr>
      <t>预备费或</t>
    </r>
    <r>
      <rPr>
        <sz val="12"/>
        <rFont val="Times New Roman"/>
        <charset val="134"/>
      </rPr>
      <t>2290201_</t>
    </r>
    <r>
      <rPr>
        <sz val="12"/>
        <rFont val="仿宋_GB2312"/>
        <charset val="134"/>
      </rPr>
      <t>年初预留。如有疑问将显示审核项目并建立疑问单元格地址跨表链接。</t>
    </r>
  </si>
  <si>
    <r>
      <rPr>
        <sz val="12"/>
        <rFont val="仿宋_GB2312"/>
        <charset val="134"/>
      </rPr>
      <t>【审核粘贴的明细】数据汇集</t>
    </r>
    <r>
      <rPr>
        <sz val="12"/>
        <rFont val="Times New Roman"/>
        <charset val="134"/>
      </rPr>
      <t>G8</t>
    </r>
    <r>
      <rPr>
        <sz val="12"/>
        <rFont val="仿宋_GB2312"/>
        <charset val="134"/>
      </rPr>
      <t>单元格审核粘贴的明细数据</t>
    </r>
    <r>
      <rPr>
        <sz val="12"/>
        <rFont val="Times New Roman"/>
        <charset val="134"/>
      </rPr>
      <t>I11:R698</t>
    </r>
    <r>
      <rPr>
        <sz val="12"/>
        <rFont val="仿宋_GB2312"/>
        <charset val="134"/>
      </rPr>
      <t>区域是否存在未过审项目。如有疑问将显示审核项目并建立疑问单元格地址跨表链接。</t>
    </r>
  </si>
  <si>
    <r>
      <rPr>
        <sz val="12"/>
        <rFont val="仿宋_GB2312"/>
        <charset val="134"/>
      </rPr>
      <t>数据汇集</t>
    </r>
    <r>
      <rPr>
        <sz val="12"/>
        <rFont val="Times New Roman"/>
        <charset val="134"/>
      </rPr>
      <t>F5</t>
    </r>
    <r>
      <rPr>
        <sz val="12"/>
        <rFont val="仿宋_GB2312"/>
        <charset val="134"/>
      </rPr>
      <t>单元格汇集录入联系人审核结果。</t>
    </r>
  </si>
  <si>
    <r>
      <rPr>
        <sz val="12"/>
        <rFont val="仿宋_GB2312"/>
        <charset val="134"/>
      </rPr>
      <t>数据汇集</t>
    </r>
    <r>
      <rPr>
        <sz val="12"/>
        <rFont val="Times New Roman"/>
        <charset val="134"/>
      </rPr>
      <t>F6</t>
    </r>
    <r>
      <rPr>
        <sz val="12"/>
        <rFont val="仿宋_GB2312"/>
        <charset val="134"/>
      </rPr>
      <t>单元格汇集录入手机号码审核结果。</t>
    </r>
  </si>
  <si>
    <r>
      <rPr>
        <sz val="12"/>
        <rFont val="仿宋_GB2312"/>
        <charset val="134"/>
      </rPr>
      <t>数据汇集</t>
    </r>
    <r>
      <rPr>
        <sz val="12"/>
        <rFont val="Times New Roman"/>
        <charset val="134"/>
      </rPr>
      <t>F7</t>
    </r>
    <r>
      <rPr>
        <sz val="12"/>
        <rFont val="仿宋_GB2312"/>
        <charset val="134"/>
      </rPr>
      <t>单元格汇集工作簿重命名审核结果。</t>
    </r>
  </si>
  <si>
    <r>
      <rPr>
        <sz val="12"/>
        <rFont val="仿宋_GB2312"/>
        <charset val="134"/>
      </rPr>
      <t>数据汇集</t>
    </r>
    <r>
      <rPr>
        <sz val="12"/>
        <rFont val="Times New Roman"/>
        <charset val="134"/>
      </rPr>
      <t>F8</t>
    </r>
    <r>
      <rPr>
        <sz val="12"/>
        <rFont val="仿宋_GB2312"/>
        <charset val="134"/>
      </rPr>
      <t>单元格汇集当前报表版本号。</t>
    </r>
  </si>
  <si>
    <r>
      <rPr>
        <sz val="12"/>
        <rFont val="仿宋_GB2312"/>
        <charset val="134"/>
      </rPr>
      <t>数据汇集</t>
    </r>
    <r>
      <rPr>
        <sz val="12"/>
        <rFont val="Times New Roman"/>
        <charset val="134"/>
      </rPr>
      <t>G5</t>
    </r>
    <r>
      <rPr>
        <sz val="12"/>
        <rFont val="仿宋_GB2312"/>
        <charset val="134"/>
      </rPr>
      <t>单元格汇集表三平衡审核结果汇总。</t>
    </r>
  </si>
  <si>
    <r>
      <rPr>
        <sz val="12"/>
        <rFont val="仿宋_GB2312"/>
        <charset val="134"/>
      </rPr>
      <t>数据汇集</t>
    </r>
    <r>
      <rPr>
        <sz val="12"/>
        <rFont val="Times New Roman"/>
        <charset val="134"/>
      </rPr>
      <t>G6</t>
    </r>
    <r>
      <rPr>
        <sz val="12"/>
        <rFont val="仿宋_GB2312"/>
        <charset val="134"/>
      </rPr>
      <t>单元格汇集表九平衡审核结果汇总。</t>
    </r>
  </si>
  <si>
    <r>
      <rPr>
        <sz val="12"/>
        <rFont val="仿宋_GB2312"/>
        <charset val="134"/>
      </rPr>
      <t>数据汇集</t>
    </r>
    <r>
      <rPr>
        <sz val="12"/>
        <rFont val="Times New Roman"/>
        <charset val="134"/>
      </rPr>
      <t>G7</t>
    </r>
    <r>
      <rPr>
        <sz val="12"/>
        <rFont val="仿宋_GB2312"/>
        <charset val="134"/>
      </rPr>
      <t>单元格汇集表十一平衡审核结果汇总。</t>
    </r>
  </si>
  <si>
    <r>
      <rPr>
        <sz val="12"/>
        <rFont val="仿宋_GB2312"/>
        <charset val="134"/>
      </rPr>
      <t>数据汇集</t>
    </r>
    <r>
      <rPr>
        <sz val="12"/>
        <rFont val="Times New Roman"/>
        <charset val="134"/>
      </rPr>
      <t>H5</t>
    </r>
    <r>
      <rPr>
        <sz val="12"/>
        <rFont val="仿宋_GB2312"/>
        <charset val="134"/>
      </rPr>
      <t>单元格汇集非数字及错误值审核结果汇总。</t>
    </r>
  </si>
  <si>
    <r>
      <rPr>
        <sz val="12"/>
        <rFont val="仿宋_GB2312"/>
        <charset val="134"/>
      </rPr>
      <t>数据汇集</t>
    </r>
    <r>
      <rPr>
        <sz val="12"/>
        <rFont val="Times New Roman"/>
        <charset val="134"/>
      </rPr>
      <t>H6</t>
    </r>
    <r>
      <rPr>
        <sz val="12"/>
        <rFont val="仿宋_GB2312"/>
        <charset val="134"/>
      </rPr>
      <t>单元格汇集关联数值审核结果汇总。</t>
    </r>
  </si>
  <si>
    <r>
      <rPr>
        <sz val="12"/>
        <rFont val="仿宋_GB2312"/>
        <charset val="134"/>
      </rPr>
      <t>数据汇集</t>
    </r>
    <r>
      <rPr>
        <sz val="12"/>
        <rFont val="Times New Roman"/>
        <charset val="134"/>
      </rPr>
      <t>H7</t>
    </r>
    <r>
      <rPr>
        <sz val="12"/>
        <rFont val="仿宋_GB2312"/>
        <charset val="134"/>
      </rPr>
      <t>单元格汇集分地域、分科目限制录入审核结果汇总。</t>
    </r>
  </si>
  <si>
    <r>
      <rPr>
        <b/>
        <sz val="12"/>
        <rFont val="仿宋_GB2312"/>
        <charset val="134"/>
      </rPr>
      <t>【审核粘贴的明细】数据汇集</t>
    </r>
    <r>
      <rPr>
        <b/>
        <sz val="12"/>
        <rFont val="Times New Roman"/>
        <charset val="134"/>
      </rPr>
      <t>F2</t>
    </r>
    <r>
      <rPr>
        <b/>
        <sz val="12"/>
        <rFont val="仿宋_GB2312"/>
        <charset val="134"/>
      </rPr>
      <t>单元格审核</t>
    </r>
    <r>
      <rPr>
        <b/>
        <sz val="12"/>
        <rFont val="Times New Roman"/>
        <charset val="134"/>
      </rPr>
      <t>3</t>
    </r>
    <r>
      <rPr>
        <b/>
        <sz val="12"/>
        <rFont val="仿宋_GB2312"/>
        <charset val="134"/>
      </rPr>
      <t>项，同时汇集所有审核结果。</t>
    </r>
    <r>
      <rPr>
        <b/>
        <sz val="12"/>
        <rFont val="Times New Roman"/>
        <charset val="134"/>
      </rPr>
      <t>1.</t>
    </r>
    <r>
      <rPr>
        <b/>
        <sz val="12"/>
        <rFont val="仿宋_GB2312"/>
        <charset val="134"/>
      </rPr>
      <t>汇总表数据汇集</t>
    </r>
    <r>
      <rPr>
        <b/>
        <sz val="12"/>
        <rFont val="Times New Roman"/>
        <charset val="134"/>
      </rPr>
      <t>B11:CUG698</t>
    </r>
    <r>
      <rPr>
        <b/>
        <sz val="12"/>
        <rFont val="仿宋_GB2312"/>
        <charset val="134"/>
      </rPr>
      <t>区域禁止粘贴公式；</t>
    </r>
    <r>
      <rPr>
        <b/>
        <sz val="12"/>
        <rFont val="Times New Roman"/>
        <charset val="134"/>
      </rPr>
      <t>2.</t>
    </r>
    <r>
      <rPr>
        <b/>
        <sz val="12"/>
        <rFont val="仿宋_GB2312"/>
        <charset val="134"/>
      </rPr>
      <t>各地是否使用</t>
    </r>
    <r>
      <rPr>
        <b/>
        <sz val="12"/>
        <rFont val="Times New Roman"/>
        <charset val="134"/>
      </rPr>
      <t>“</t>
    </r>
    <r>
      <rPr>
        <b/>
        <sz val="12"/>
        <rFont val="仿宋_GB2312"/>
        <charset val="134"/>
      </rPr>
      <t>版本号</t>
    </r>
    <r>
      <rPr>
        <b/>
        <sz val="12"/>
        <rFont val="Times New Roman"/>
        <charset val="134"/>
      </rPr>
      <t>20250906”</t>
    </r>
    <r>
      <rPr>
        <b/>
        <sz val="12"/>
        <rFont val="仿宋_GB2312"/>
        <charset val="134"/>
      </rPr>
      <t>的附件</t>
    </r>
    <r>
      <rPr>
        <b/>
        <sz val="12"/>
        <rFont val="Times New Roman"/>
        <charset val="134"/>
      </rPr>
      <t>2</t>
    </r>
    <r>
      <rPr>
        <b/>
        <sz val="12"/>
        <rFont val="仿宋_GB2312"/>
        <charset val="134"/>
      </rPr>
      <t>填报表；</t>
    </r>
    <r>
      <rPr>
        <b/>
        <sz val="12"/>
        <rFont val="Times New Roman"/>
        <charset val="134"/>
      </rPr>
      <t>3.</t>
    </r>
    <r>
      <rPr>
        <b/>
        <sz val="12"/>
        <rFont val="仿宋_GB2312"/>
        <charset val="134"/>
      </rPr>
      <t>各地报送数据是否</t>
    </r>
    <r>
      <rPr>
        <b/>
        <sz val="12"/>
        <rFont val="Times New Roman"/>
        <charset val="134"/>
      </rPr>
      <t>“</t>
    </r>
    <r>
      <rPr>
        <b/>
        <sz val="12"/>
        <rFont val="仿宋_GB2312"/>
        <charset val="134"/>
      </rPr>
      <t>审核通过可以上报！</t>
    </r>
    <r>
      <rPr>
        <b/>
        <sz val="12"/>
        <rFont val="Times New Roman"/>
        <charset val="134"/>
      </rPr>
      <t>”</t>
    </r>
    <r>
      <rPr>
        <b/>
        <sz val="12"/>
        <rFont val="仿宋_GB2312"/>
        <charset val="134"/>
      </rPr>
      <t>。</t>
    </r>
  </si>
  <si>
    <t>六、关联数据</t>
  </si>
  <si>
    <r>
      <rPr>
        <sz val="12"/>
        <rFont val="仿宋_GB2312"/>
        <charset val="134"/>
      </rPr>
      <t>所有科目仅限录入末级，类款项节点根据明细科目汇总。</t>
    </r>
  </si>
  <si>
    <r>
      <rPr>
        <sz val="12"/>
        <rFont val="仿宋_GB2312"/>
        <charset val="134"/>
      </rPr>
      <t>【限制录入】表二（录入表）：</t>
    </r>
    <r>
      <rPr>
        <sz val="12"/>
        <rFont val="Times New Roman"/>
        <charset val="134"/>
      </rPr>
      <t>2101902_</t>
    </r>
    <r>
      <rPr>
        <sz val="12"/>
        <rFont val="仿宋_GB2312"/>
        <charset val="134"/>
      </rPr>
      <t>育儿补贴仅限录入预算数。</t>
    </r>
    <r>
      <rPr>
        <sz val="12"/>
        <rFont val="Times New Roman"/>
        <charset val="134"/>
      </rPr>
      <t>227_</t>
    </r>
    <r>
      <rPr>
        <sz val="12"/>
        <rFont val="仿宋_GB2312"/>
        <charset val="134"/>
      </rPr>
      <t>预备费或</t>
    </r>
    <r>
      <rPr>
        <sz val="12"/>
        <rFont val="Times New Roman"/>
        <charset val="134"/>
      </rPr>
      <t>2290201_</t>
    </r>
    <r>
      <rPr>
        <sz val="12"/>
        <rFont val="仿宋_GB2312"/>
        <charset val="134"/>
      </rPr>
      <t>年初预留禁止录入上年预计执行数。</t>
    </r>
  </si>
  <si>
    <r>
      <rPr>
        <sz val="12"/>
        <rFont val="仿宋_GB2312"/>
        <charset val="134"/>
      </rPr>
      <t>表三（录入表）</t>
    </r>
    <r>
      <rPr>
        <sz val="12"/>
        <rFont val="Times New Roman"/>
        <charset val="134"/>
      </rPr>
      <t>110090102_</t>
    </r>
    <r>
      <rPr>
        <sz val="12"/>
        <rFont val="仿宋_GB2312"/>
        <charset val="134"/>
      </rPr>
      <t>从政府性基金预算调入一般公共预算</t>
    </r>
    <r>
      <rPr>
        <sz val="12"/>
        <rFont val="Times New Roman"/>
        <charset val="134"/>
      </rPr>
      <t xml:space="preserve"> </t>
    </r>
    <r>
      <rPr>
        <sz val="12"/>
        <rFont val="仿宋_GB2312"/>
        <charset val="134"/>
      </rPr>
      <t>引用</t>
    </r>
    <r>
      <rPr>
        <sz val="12"/>
        <rFont val="Times New Roman"/>
        <charset val="134"/>
      </rPr>
      <t xml:space="preserve"> </t>
    </r>
    <r>
      <rPr>
        <sz val="12"/>
        <rFont val="仿宋_GB2312"/>
        <charset val="134"/>
      </rPr>
      <t>表九</t>
    </r>
    <r>
      <rPr>
        <sz val="12"/>
        <rFont val="Times New Roman"/>
        <charset val="134"/>
      </rPr>
      <t>2300802_</t>
    </r>
    <r>
      <rPr>
        <sz val="12"/>
        <rFont val="仿宋_GB2312"/>
        <charset val="134"/>
      </rPr>
      <t>政府性基金预算调出资金。</t>
    </r>
  </si>
  <si>
    <r>
      <rPr>
        <sz val="12"/>
        <rFont val="仿宋_GB2312"/>
        <charset val="134"/>
      </rPr>
      <t>表三（录入表）</t>
    </r>
    <r>
      <rPr>
        <sz val="12"/>
        <rFont val="Times New Roman"/>
        <charset val="134"/>
      </rPr>
      <t>23008_</t>
    </r>
    <r>
      <rPr>
        <sz val="12"/>
        <rFont val="仿宋_GB2312"/>
        <charset val="134"/>
      </rPr>
      <t>调出资金</t>
    </r>
    <r>
      <rPr>
        <sz val="12"/>
        <rFont val="Times New Roman"/>
        <charset val="134"/>
      </rPr>
      <t xml:space="preserve"> </t>
    </r>
    <r>
      <rPr>
        <sz val="12"/>
        <rFont val="仿宋_GB2312"/>
        <charset val="134"/>
      </rPr>
      <t>引用</t>
    </r>
    <r>
      <rPr>
        <sz val="12"/>
        <rFont val="Times New Roman"/>
        <charset val="134"/>
      </rPr>
      <t xml:space="preserve"> </t>
    </r>
    <r>
      <rPr>
        <sz val="12"/>
        <rFont val="仿宋_GB2312"/>
        <charset val="134"/>
      </rPr>
      <t>表九（录入表）</t>
    </r>
    <r>
      <rPr>
        <sz val="12"/>
        <rFont val="Times New Roman"/>
        <charset val="134"/>
      </rPr>
      <t>110090202_</t>
    </r>
    <r>
      <rPr>
        <sz val="12"/>
        <rFont val="仿宋_GB2312"/>
        <charset val="134"/>
      </rPr>
      <t>从一般公共预算调入用于补充超长期特别国债偿债备付金的资金、</t>
    </r>
    <r>
      <rPr>
        <sz val="12"/>
        <rFont val="Times New Roman"/>
        <charset val="134"/>
      </rPr>
      <t>110090204_</t>
    </r>
    <r>
      <rPr>
        <sz val="12"/>
        <rFont val="仿宋_GB2312"/>
        <charset val="134"/>
      </rPr>
      <t>从一般公共预算调入用于偿还超长期特别国债本金的资金、</t>
    </r>
    <r>
      <rPr>
        <sz val="12"/>
        <rFont val="Times New Roman"/>
        <charset val="134"/>
      </rPr>
      <t>110090206_</t>
    </r>
    <r>
      <rPr>
        <sz val="12"/>
        <rFont val="仿宋_GB2312"/>
        <charset val="134"/>
      </rPr>
      <t>从一般公共预算调入用于偿还抗疫特别国债本金的资金、</t>
    </r>
    <r>
      <rPr>
        <sz val="12"/>
        <rFont val="Times New Roman"/>
        <charset val="134"/>
      </rPr>
      <t>11009029991_</t>
    </r>
    <r>
      <rPr>
        <sz val="12"/>
        <rFont val="仿宋_GB2312"/>
        <charset val="134"/>
      </rPr>
      <t>一般公共预算调入政府性基金预算资金之和。</t>
    </r>
  </si>
  <si>
    <r>
      <rPr>
        <sz val="12"/>
        <rFont val="仿宋_GB2312"/>
        <charset val="134"/>
      </rPr>
      <t>表三（录入表）</t>
    </r>
    <r>
      <rPr>
        <sz val="12"/>
        <rFont val="Times New Roman"/>
        <charset val="134"/>
      </rPr>
      <t>11008_</t>
    </r>
    <r>
      <rPr>
        <sz val="12"/>
        <rFont val="仿宋_GB2312"/>
        <charset val="134"/>
      </rPr>
      <t>上年结余收入预算数</t>
    </r>
    <r>
      <rPr>
        <sz val="12"/>
        <rFont val="Times New Roman"/>
        <charset val="134"/>
      </rPr>
      <t xml:space="preserve">  </t>
    </r>
    <r>
      <rPr>
        <sz val="12"/>
        <rFont val="仿宋_GB2312"/>
        <charset val="134"/>
      </rPr>
      <t>引用</t>
    </r>
    <r>
      <rPr>
        <sz val="12"/>
        <rFont val="Times New Roman"/>
        <charset val="134"/>
      </rPr>
      <t xml:space="preserve">  2300901_</t>
    </r>
    <r>
      <rPr>
        <sz val="12"/>
        <rFont val="仿宋_GB2312"/>
        <charset val="134"/>
      </rPr>
      <t>一般公共预算年终结余上年预计执行数。</t>
    </r>
  </si>
  <si>
    <r>
      <rPr>
        <sz val="12"/>
        <rFont val="仿宋_GB2312"/>
        <charset val="134"/>
      </rPr>
      <t>表三（录入表）</t>
    </r>
    <r>
      <rPr>
        <sz val="12"/>
        <rFont val="Times New Roman"/>
        <charset val="134"/>
      </rPr>
      <t>110080002_</t>
    </r>
    <r>
      <rPr>
        <sz val="12"/>
        <rFont val="仿宋_GB2312"/>
        <charset val="134"/>
      </rPr>
      <t>待偿债置换一般债券上年结余预算数</t>
    </r>
    <r>
      <rPr>
        <sz val="12"/>
        <rFont val="Times New Roman"/>
        <charset val="134"/>
      </rPr>
      <t xml:space="preserve">  </t>
    </r>
    <r>
      <rPr>
        <sz val="12"/>
        <rFont val="仿宋_GB2312"/>
        <charset val="134"/>
      </rPr>
      <t>引用</t>
    </r>
    <r>
      <rPr>
        <sz val="12"/>
        <rFont val="Times New Roman"/>
        <charset val="134"/>
      </rPr>
      <t xml:space="preserve">  230090102_</t>
    </r>
    <r>
      <rPr>
        <sz val="12"/>
        <rFont val="仿宋_GB2312"/>
        <charset val="134"/>
      </rPr>
      <t>待偿债置换一般债券结余上年预计执行数。</t>
    </r>
  </si>
  <si>
    <r>
      <rPr>
        <sz val="12"/>
        <rFont val="仿宋_GB2312"/>
        <charset val="134"/>
      </rPr>
      <t>表三（录入表）</t>
    </r>
    <r>
      <rPr>
        <sz val="12"/>
        <rFont val="Times New Roman"/>
        <charset val="134"/>
      </rPr>
      <t>110080003_</t>
    </r>
    <r>
      <rPr>
        <sz val="12"/>
        <rFont val="仿宋_GB2312"/>
        <charset val="134"/>
      </rPr>
      <t>国债转贷资金上年结余预算数</t>
    </r>
    <r>
      <rPr>
        <sz val="12"/>
        <rFont val="Times New Roman"/>
        <charset val="134"/>
      </rPr>
      <t xml:space="preserve">  </t>
    </r>
    <r>
      <rPr>
        <sz val="12"/>
        <rFont val="仿宋_GB2312"/>
        <charset val="134"/>
      </rPr>
      <t>引用</t>
    </r>
    <r>
      <rPr>
        <sz val="12"/>
        <rFont val="Times New Roman"/>
        <charset val="134"/>
      </rPr>
      <t xml:space="preserve">  230090103_</t>
    </r>
    <r>
      <rPr>
        <sz val="12"/>
        <rFont val="仿宋_GB2312"/>
        <charset val="134"/>
      </rPr>
      <t>国债转贷资金结余上年预计执行数。</t>
    </r>
  </si>
  <si>
    <r>
      <rPr>
        <sz val="12"/>
        <rFont val="仿宋_GB2312"/>
        <charset val="134"/>
      </rPr>
      <t>表三</t>
    </r>
    <r>
      <rPr>
        <sz val="12"/>
        <rFont val="Times New Roman"/>
        <charset val="134"/>
      </rPr>
      <t>11008_</t>
    </r>
    <r>
      <rPr>
        <sz val="12"/>
        <rFont val="仿宋_GB2312"/>
        <charset val="134"/>
      </rPr>
      <t>上年结余收入</t>
    </r>
    <r>
      <rPr>
        <sz val="12"/>
        <rFont val="Times New Roman"/>
        <charset val="134"/>
      </rPr>
      <t xml:space="preserve"> </t>
    </r>
    <r>
      <rPr>
        <sz val="12"/>
        <rFont val="仿宋_GB2312"/>
        <charset val="134"/>
      </rPr>
      <t>引用包含</t>
    </r>
    <r>
      <rPr>
        <sz val="12"/>
        <rFont val="Times New Roman"/>
        <charset val="134"/>
      </rPr>
      <t xml:space="preserve"> 110080002_</t>
    </r>
    <r>
      <rPr>
        <sz val="12"/>
        <rFont val="仿宋_GB2312"/>
        <charset val="134"/>
      </rPr>
      <t>待偿债置换一般债券上年结余、</t>
    </r>
    <r>
      <rPr>
        <sz val="12"/>
        <rFont val="Times New Roman"/>
        <charset val="134"/>
      </rPr>
      <t>110080003_</t>
    </r>
    <r>
      <rPr>
        <sz val="12"/>
        <rFont val="仿宋_GB2312"/>
        <charset val="134"/>
      </rPr>
      <t>国债转贷资金上年结余。</t>
    </r>
  </si>
  <si>
    <r>
      <rPr>
        <sz val="12"/>
        <rFont val="仿宋_GB2312"/>
        <charset val="134"/>
      </rPr>
      <t>表三</t>
    </r>
    <r>
      <rPr>
        <sz val="12"/>
        <rFont val="Times New Roman"/>
        <charset val="134"/>
      </rPr>
      <t>1100208_</t>
    </r>
    <r>
      <rPr>
        <sz val="12"/>
        <rFont val="仿宋_GB2312"/>
        <charset val="134"/>
      </rPr>
      <t>结算补助收入</t>
    </r>
    <r>
      <rPr>
        <sz val="12"/>
        <rFont val="Times New Roman"/>
        <charset val="134"/>
      </rPr>
      <t xml:space="preserve"> </t>
    </r>
    <r>
      <rPr>
        <sz val="12"/>
        <rFont val="仿宋_GB2312"/>
        <charset val="134"/>
      </rPr>
      <t>引用包含</t>
    </r>
    <r>
      <rPr>
        <sz val="12"/>
        <rFont val="Times New Roman"/>
        <charset val="134"/>
      </rPr>
      <t xml:space="preserve"> 110020891_</t>
    </r>
    <r>
      <rPr>
        <sz val="12"/>
        <rFont val="仿宋_GB2312"/>
        <charset val="134"/>
      </rPr>
      <t>省补助计划单列市收入。</t>
    </r>
  </si>
  <si>
    <r>
      <rPr>
        <sz val="12"/>
        <rFont val="仿宋_GB2312"/>
        <charset val="134"/>
      </rPr>
      <t>表三</t>
    </r>
    <r>
      <rPr>
        <sz val="12"/>
        <rFont val="Times New Roman"/>
        <charset val="134"/>
      </rPr>
      <t>1100602_</t>
    </r>
    <r>
      <rPr>
        <sz val="12"/>
        <rFont val="仿宋_GB2312"/>
        <charset val="134"/>
      </rPr>
      <t>专项上解收入</t>
    </r>
    <r>
      <rPr>
        <sz val="12"/>
        <rFont val="Times New Roman"/>
        <charset val="134"/>
      </rPr>
      <t xml:space="preserve"> </t>
    </r>
    <r>
      <rPr>
        <sz val="12"/>
        <rFont val="仿宋_GB2312"/>
        <charset val="134"/>
      </rPr>
      <t>引用包含</t>
    </r>
    <r>
      <rPr>
        <sz val="12"/>
        <rFont val="Times New Roman"/>
        <charset val="134"/>
      </rPr>
      <t xml:space="preserve"> 110060291_</t>
    </r>
    <r>
      <rPr>
        <sz val="12"/>
        <rFont val="仿宋_GB2312"/>
        <charset val="134"/>
      </rPr>
      <t>计划单列市上解省收入。</t>
    </r>
  </si>
  <si>
    <r>
      <rPr>
        <sz val="12"/>
        <rFont val="仿宋_GB2312"/>
        <charset val="134"/>
      </rPr>
      <t>表三</t>
    </r>
    <r>
      <rPr>
        <sz val="12"/>
        <rFont val="Times New Roman"/>
        <charset val="134"/>
      </rPr>
      <t>1102101_</t>
    </r>
    <r>
      <rPr>
        <sz val="12"/>
        <rFont val="仿宋_GB2312"/>
        <charset val="134"/>
      </rPr>
      <t>接受其他地区援助收入</t>
    </r>
    <r>
      <rPr>
        <sz val="12"/>
        <rFont val="Times New Roman"/>
        <charset val="134"/>
      </rPr>
      <t xml:space="preserve"> </t>
    </r>
    <r>
      <rPr>
        <sz val="12"/>
        <rFont val="仿宋_GB2312"/>
        <charset val="134"/>
      </rPr>
      <t>引用包含</t>
    </r>
    <r>
      <rPr>
        <sz val="12"/>
        <rFont val="Times New Roman"/>
        <charset val="134"/>
      </rPr>
      <t xml:space="preserve">  110210103_</t>
    </r>
    <r>
      <rPr>
        <sz val="12"/>
        <rFont val="仿宋_GB2312"/>
        <charset val="134"/>
      </rPr>
      <t>接受市内其他县市</t>
    </r>
    <r>
      <rPr>
        <sz val="12"/>
        <rFont val="Times New Roman"/>
        <charset val="134"/>
      </rPr>
      <t>(</t>
    </r>
    <r>
      <rPr>
        <sz val="12"/>
        <rFont val="仿宋_GB2312"/>
        <charset val="134"/>
      </rPr>
      <t>区</t>
    </r>
    <r>
      <rPr>
        <sz val="12"/>
        <rFont val="Times New Roman"/>
        <charset val="134"/>
      </rPr>
      <t>)</t>
    </r>
    <r>
      <rPr>
        <sz val="12"/>
        <rFont val="仿宋_GB2312"/>
        <charset val="134"/>
      </rPr>
      <t>援助收入、</t>
    </r>
    <r>
      <rPr>
        <sz val="12"/>
        <rFont val="Times New Roman"/>
        <charset val="134"/>
      </rPr>
      <t>110210102_</t>
    </r>
    <r>
      <rPr>
        <sz val="12"/>
        <rFont val="仿宋_GB2312"/>
        <charset val="134"/>
      </rPr>
      <t>接受省内其他地市</t>
    </r>
    <r>
      <rPr>
        <sz val="12"/>
        <rFont val="Times New Roman"/>
        <charset val="134"/>
      </rPr>
      <t>(</t>
    </r>
    <r>
      <rPr>
        <sz val="12"/>
        <rFont val="仿宋_GB2312"/>
        <charset val="134"/>
      </rPr>
      <t>区</t>
    </r>
    <r>
      <rPr>
        <sz val="12"/>
        <rFont val="Times New Roman"/>
        <charset val="134"/>
      </rPr>
      <t>)</t>
    </r>
    <r>
      <rPr>
        <sz val="12"/>
        <rFont val="仿宋_GB2312"/>
        <charset val="134"/>
      </rPr>
      <t>援助收入、</t>
    </r>
    <r>
      <rPr>
        <sz val="12"/>
        <rFont val="Times New Roman"/>
        <charset val="134"/>
      </rPr>
      <t>110210101_</t>
    </r>
    <r>
      <rPr>
        <sz val="12"/>
        <rFont val="仿宋_GB2312"/>
        <charset val="134"/>
      </rPr>
      <t>接受其他省</t>
    </r>
    <r>
      <rPr>
        <sz val="12"/>
        <rFont val="Times New Roman"/>
        <charset val="134"/>
      </rPr>
      <t>(</t>
    </r>
    <r>
      <rPr>
        <sz val="12"/>
        <rFont val="仿宋_GB2312"/>
        <charset val="134"/>
      </rPr>
      <t>自治区、直辖市、计划单列市</t>
    </r>
    <r>
      <rPr>
        <sz val="12"/>
        <rFont val="Times New Roman"/>
        <charset val="134"/>
      </rPr>
      <t>)</t>
    </r>
    <r>
      <rPr>
        <sz val="12"/>
        <rFont val="仿宋_GB2312"/>
        <charset val="134"/>
      </rPr>
      <t>援助收入。</t>
    </r>
  </si>
  <si>
    <r>
      <rPr>
        <sz val="12"/>
        <rFont val="仿宋_GB2312"/>
        <charset val="134"/>
      </rPr>
      <t>表三</t>
    </r>
    <r>
      <rPr>
        <sz val="12"/>
        <rFont val="Times New Roman"/>
        <charset val="134"/>
      </rPr>
      <t>1102102_</t>
    </r>
    <r>
      <rPr>
        <sz val="12"/>
        <rFont val="仿宋_GB2312"/>
        <charset val="134"/>
      </rPr>
      <t>生态保护补偿转移性收入</t>
    </r>
    <r>
      <rPr>
        <sz val="12"/>
        <rFont val="Times New Roman"/>
        <charset val="134"/>
      </rPr>
      <t xml:space="preserve"> </t>
    </r>
    <r>
      <rPr>
        <sz val="12"/>
        <rFont val="仿宋_GB2312"/>
        <charset val="134"/>
      </rPr>
      <t>引用包含</t>
    </r>
    <r>
      <rPr>
        <sz val="12"/>
        <rFont val="Times New Roman"/>
        <charset val="134"/>
      </rPr>
      <t xml:space="preserve"> 110210203_</t>
    </r>
    <r>
      <rPr>
        <sz val="12"/>
        <rFont val="仿宋_GB2312"/>
        <charset val="134"/>
      </rPr>
      <t>市内其他县市</t>
    </r>
    <r>
      <rPr>
        <sz val="12"/>
        <rFont val="Times New Roman"/>
        <charset val="134"/>
      </rPr>
      <t>(</t>
    </r>
    <r>
      <rPr>
        <sz val="12"/>
        <rFont val="仿宋_GB2312"/>
        <charset val="134"/>
      </rPr>
      <t>区</t>
    </r>
    <r>
      <rPr>
        <sz val="12"/>
        <rFont val="Times New Roman"/>
        <charset val="134"/>
      </rPr>
      <t>)</t>
    </r>
    <r>
      <rPr>
        <sz val="12"/>
        <rFont val="仿宋_GB2312"/>
        <charset val="134"/>
      </rPr>
      <t>横向生态保护补偿转移性收入、</t>
    </r>
    <r>
      <rPr>
        <sz val="12"/>
        <rFont val="Times New Roman"/>
        <charset val="134"/>
      </rPr>
      <t>110210202_</t>
    </r>
    <r>
      <rPr>
        <sz val="12"/>
        <rFont val="仿宋_GB2312"/>
        <charset val="134"/>
      </rPr>
      <t>省内其他地市</t>
    </r>
    <r>
      <rPr>
        <sz val="12"/>
        <rFont val="Times New Roman"/>
        <charset val="134"/>
      </rPr>
      <t>(</t>
    </r>
    <r>
      <rPr>
        <sz val="12"/>
        <rFont val="仿宋_GB2312"/>
        <charset val="134"/>
      </rPr>
      <t>区</t>
    </r>
    <r>
      <rPr>
        <sz val="12"/>
        <rFont val="Times New Roman"/>
        <charset val="134"/>
      </rPr>
      <t>)</t>
    </r>
    <r>
      <rPr>
        <sz val="12"/>
        <rFont val="仿宋_GB2312"/>
        <charset val="134"/>
      </rPr>
      <t>横向生态保护补偿转移性收入、</t>
    </r>
    <r>
      <rPr>
        <sz val="12"/>
        <rFont val="Times New Roman"/>
        <charset val="134"/>
      </rPr>
      <t>110210201_</t>
    </r>
    <r>
      <rPr>
        <sz val="12"/>
        <rFont val="仿宋_GB2312"/>
        <charset val="134"/>
      </rPr>
      <t>其他省</t>
    </r>
    <r>
      <rPr>
        <sz val="12"/>
        <rFont val="Times New Roman"/>
        <charset val="134"/>
      </rPr>
      <t>(</t>
    </r>
    <r>
      <rPr>
        <sz val="12"/>
        <rFont val="仿宋_GB2312"/>
        <charset val="134"/>
      </rPr>
      <t>自治区、直辖市、计划单列市</t>
    </r>
    <r>
      <rPr>
        <sz val="12"/>
        <rFont val="Times New Roman"/>
        <charset val="134"/>
      </rPr>
      <t>)</t>
    </r>
    <r>
      <rPr>
        <sz val="12"/>
        <rFont val="仿宋_GB2312"/>
        <charset val="134"/>
      </rPr>
      <t>横向生态保护补偿转移性收入。</t>
    </r>
  </si>
  <si>
    <r>
      <rPr>
        <sz val="12"/>
        <rFont val="仿宋_GB2312"/>
        <charset val="134"/>
      </rPr>
      <t>表三</t>
    </r>
    <r>
      <rPr>
        <sz val="12"/>
        <rFont val="Times New Roman"/>
        <charset val="134"/>
      </rPr>
      <t>1102103_</t>
    </r>
    <r>
      <rPr>
        <sz val="12"/>
        <rFont val="仿宋_GB2312"/>
        <charset val="134"/>
      </rPr>
      <t>土地指标调剂转移性收入</t>
    </r>
    <r>
      <rPr>
        <sz val="12"/>
        <rFont val="Times New Roman"/>
        <charset val="134"/>
      </rPr>
      <t xml:space="preserve"> </t>
    </r>
    <r>
      <rPr>
        <sz val="12"/>
        <rFont val="仿宋_GB2312"/>
        <charset val="134"/>
      </rPr>
      <t>引用包含</t>
    </r>
    <r>
      <rPr>
        <sz val="12"/>
        <rFont val="Times New Roman"/>
        <charset val="134"/>
      </rPr>
      <t xml:space="preserve"> 110210303_</t>
    </r>
    <r>
      <rPr>
        <sz val="12"/>
        <rFont val="仿宋_GB2312"/>
        <charset val="134"/>
      </rPr>
      <t>市内其他县市</t>
    </r>
    <r>
      <rPr>
        <sz val="12"/>
        <rFont val="Times New Roman"/>
        <charset val="134"/>
      </rPr>
      <t>(</t>
    </r>
    <r>
      <rPr>
        <sz val="12"/>
        <rFont val="仿宋_GB2312"/>
        <charset val="134"/>
      </rPr>
      <t>区</t>
    </r>
    <r>
      <rPr>
        <sz val="12"/>
        <rFont val="Times New Roman"/>
        <charset val="134"/>
      </rPr>
      <t>)</t>
    </r>
    <r>
      <rPr>
        <sz val="12"/>
        <rFont val="仿宋_GB2312"/>
        <charset val="134"/>
      </rPr>
      <t>横向土地指标调剂转移性收入、</t>
    </r>
    <r>
      <rPr>
        <sz val="12"/>
        <rFont val="Times New Roman"/>
        <charset val="134"/>
      </rPr>
      <t>110210302_</t>
    </r>
    <r>
      <rPr>
        <sz val="12"/>
        <rFont val="仿宋_GB2312"/>
        <charset val="134"/>
      </rPr>
      <t>省内其他地市</t>
    </r>
    <r>
      <rPr>
        <sz val="12"/>
        <rFont val="Times New Roman"/>
        <charset val="134"/>
      </rPr>
      <t>(</t>
    </r>
    <r>
      <rPr>
        <sz val="12"/>
        <rFont val="仿宋_GB2312"/>
        <charset val="134"/>
      </rPr>
      <t>区</t>
    </r>
    <r>
      <rPr>
        <sz val="12"/>
        <rFont val="Times New Roman"/>
        <charset val="134"/>
      </rPr>
      <t>)</t>
    </r>
    <r>
      <rPr>
        <sz val="12"/>
        <rFont val="仿宋_GB2312"/>
        <charset val="134"/>
      </rPr>
      <t>横向土地指标调剂转移性收入、</t>
    </r>
    <r>
      <rPr>
        <sz val="12"/>
        <rFont val="Times New Roman"/>
        <charset val="134"/>
      </rPr>
      <t>110210301_</t>
    </r>
    <r>
      <rPr>
        <sz val="12"/>
        <rFont val="仿宋_GB2312"/>
        <charset val="134"/>
      </rPr>
      <t>其他省</t>
    </r>
    <r>
      <rPr>
        <sz val="12"/>
        <rFont val="Times New Roman"/>
        <charset val="134"/>
      </rPr>
      <t>(</t>
    </r>
    <r>
      <rPr>
        <sz val="12"/>
        <rFont val="仿宋_GB2312"/>
        <charset val="134"/>
      </rPr>
      <t>自治区、直辖市、计划单列市</t>
    </r>
    <r>
      <rPr>
        <sz val="12"/>
        <rFont val="Times New Roman"/>
        <charset val="134"/>
      </rPr>
      <t>)</t>
    </r>
    <r>
      <rPr>
        <sz val="12"/>
        <rFont val="仿宋_GB2312"/>
        <charset val="134"/>
      </rPr>
      <t>横向土地指标调剂转移性收入。</t>
    </r>
  </si>
  <si>
    <r>
      <rPr>
        <sz val="12"/>
        <rFont val="仿宋_GB2312"/>
        <charset val="134"/>
      </rPr>
      <t>表三</t>
    </r>
    <r>
      <rPr>
        <sz val="12"/>
        <rFont val="Times New Roman"/>
        <charset val="134"/>
      </rPr>
      <t>1102199_</t>
    </r>
    <r>
      <rPr>
        <sz val="12"/>
        <rFont val="仿宋_GB2312"/>
        <charset val="134"/>
      </rPr>
      <t>其他转移性收入</t>
    </r>
    <r>
      <rPr>
        <sz val="12"/>
        <rFont val="Times New Roman"/>
        <charset val="134"/>
      </rPr>
      <t xml:space="preserve"> </t>
    </r>
    <r>
      <rPr>
        <sz val="12"/>
        <rFont val="仿宋_GB2312"/>
        <charset val="134"/>
      </rPr>
      <t>引用包含</t>
    </r>
    <r>
      <rPr>
        <sz val="12"/>
        <rFont val="Times New Roman"/>
        <charset val="134"/>
      </rPr>
      <t xml:space="preserve"> 110219903_</t>
    </r>
    <r>
      <rPr>
        <sz val="12"/>
        <rFont val="仿宋_GB2312"/>
        <charset val="134"/>
      </rPr>
      <t>市内其他县市</t>
    </r>
    <r>
      <rPr>
        <sz val="12"/>
        <rFont val="Times New Roman"/>
        <charset val="134"/>
      </rPr>
      <t>(</t>
    </r>
    <r>
      <rPr>
        <sz val="12"/>
        <rFont val="仿宋_GB2312"/>
        <charset val="134"/>
      </rPr>
      <t>区</t>
    </r>
    <r>
      <rPr>
        <sz val="12"/>
        <rFont val="Times New Roman"/>
        <charset val="134"/>
      </rPr>
      <t>)</t>
    </r>
    <r>
      <rPr>
        <sz val="12"/>
        <rFont val="仿宋_GB2312"/>
        <charset val="134"/>
      </rPr>
      <t>其他转移性收入、</t>
    </r>
    <r>
      <rPr>
        <sz val="12"/>
        <rFont val="Times New Roman"/>
        <charset val="134"/>
      </rPr>
      <t>110219902_</t>
    </r>
    <r>
      <rPr>
        <sz val="12"/>
        <rFont val="仿宋_GB2312"/>
        <charset val="134"/>
      </rPr>
      <t>省内其他地市</t>
    </r>
    <r>
      <rPr>
        <sz val="12"/>
        <rFont val="Times New Roman"/>
        <charset val="134"/>
      </rPr>
      <t>(</t>
    </r>
    <r>
      <rPr>
        <sz val="12"/>
        <rFont val="仿宋_GB2312"/>
        <charset val="134"/>
      </rPr>
      <t>区</t>
    </r>
    <r>
      <rPr>
        <sz val="12"/>
        <rFont val="Times New Roman"/>
        <charset val="134"/>
      </rPr>
      <t>)</t>
    </r>
    <r>
      <rPr>
        <sz val="12"/>
        <rFont val="仿宋_GB2312"/>
        <charset val="134"/>
      </rPr>
      <t>其他转移性收入、</t>
    </r>
    <r>
      <rPr>
        <sz val="12"/>
        <rFont val="Times New Roman"/>
        <charset val="134"/>
      </rPr>
      <t>110219901_</t>
    </r>
    <r>
      <rPr>
        <sz val="12"/>
        <rFont val="仿宋_GB2312"/>
        <charset val="134"/>
      </rPr>
      <t>其他省</t>
    </r>
    <r>
      <rPr>
        <sz val="12"/>
        <rFont val="Times New Roman"/>
        <charset val="134"/>
      </rPr>
      <t>(</t>
    </r>
    <r>
      <rPr>
        <sz val="12"/>
        <rFont val="仿宋_GB2312"/>
        <charset val="134"/>
      </rPr>
      <t>自治区、直辖市、计划单列市</t>
    </r>
    <r>
      <rPr>
        <sz val="12"/>
        <rFont val="Times New Roman"/>
        <charset val="134"/>
      </rPr>
      <t>)</t>
    </r>
    <r>
      <rPr>
        <sz val="12"/>
        <rFont val="仿宋_GB2312"/>
        <charset val="134"/>
      </rPr>
      <t>其他转移性收入。</t>
    </r>
  </si>
  <si>
    <r>
      <rPr>
        <sz val="12"/>
        <rFont val="仿宋_GB2312"/>
        <charset val="134"/>
      </rPr>
      <t>表三</t>
    </r>
    <r>
      <rPr>
        <sz val="12"/>
        <rFont val="Times New Roman"/>
        <charset val="134"/>
      </rPr>
      <t>23002_</t>
    </r>
    <r>
      <rPr>
        <sz val="12"/>
        <rFont val="仿宋_GB2312"/>
        <charset val="134"/>
      </rPr>
      <t>一般性转移支付</t>
    </r>
    <r>
      <rPr>
        <sz val="12"/>
        <rFont val="Times New Roman"/>
        <charset val="134"/>
      </rPr>
      <t xml:space="preserve"> </t>
    </r>
    <r>
      <rPr>
        <sz val="12"/>
        <rFont val="仿宋_GB2312"/>
        <charset val="134"/>
      </rPr>
      <t>引用包含</t>
    </r>
    <r>
      <rPr>
        <sz val="12"/>
        <rFont val="Times New Roman"/>
        <charset val="134"/>
      </rPr>
      <t xml:space="preserve"> 2300291_</t>
    </r>
    <r>
      <rPr>
        <sz val="12"/>
        <rFont val="仿宋_GB2312"/>
        <charset val="134"/>
      </rPr>
      <t>省补助计划单列市支出。</t>
    </r>
  </si>
  <si>
    <r>
      <rPr>
        <sz val="12"/>
        <rFont val="仿宋_GB2312"/>
        <charset val="134"/>
      </rPr>
      <t>表三</t>
    </r>
    <r>
      <rPr>
        <sz val="12"/>
        <rFont val="Times New Roman"/>
        <charset val="134"/>
      </rPr>
      <t>2300602_</t>
    </r>
    <r>
      <rPr>
        <sz val="12"/>
        <rFont val="仿宋_GB2312"/>
        <charset val="134"/>
      </rPr>
      <t>专项上解支出</t>
    </r>
    <r>
      <rPr>
        <sz val="12"/>
        <rFont val="Times New Roman"/>
        <charset val="134"/>
      </rPr>
      <t xml:space="preserve"> </t>
    </r>
    <r>
      <rPr>
        <sz val="12"/>
        <rFont val="仿宋_GB2312"/>
        <charset val="134"/>
      </rPr>
      <t>引用包含</t>
    </r>
    <r>
      <rPr>
        <sz val="12"/>
        <rFont val="Times New Roman"/>
        <charset val="134"/>
      </rPr>
      <t xml:space="preserve"> 230060291_</t>
    </r>
    <r>
      <rPr>
        <sz val="12"/>
        <rFont val="仿宋_GB2312"/>
        <charset val="134"/>
      </rPr>
      <t>计划单列市上解省支出。</t>
    </r>
  </si>
  <si>
    <r>
      <rPr>
        <sz val="12"/>
        <rFont val="仿宋_GB2312"/>
        <charset val="134"/>
      </rPr>
      <t>表三</t>
    </r>
    <r>
      <rPr>
        <sz val="12"/>
        <rFont val="Times New Roman"/>
        <charset val="134"/>
      </rPr>
      <t>2300901_</t>
    </r>
    <r>
      <rPr>
        <sz val="12"/>
        <rFont val="仿宋_GB2312"/>
        <charset val="134"/>
      </rPr>
      <t>一般公共预算年终结余</t>
    </r>
    <r>
      <rPr>
        <sz val="12"/>
        <rFont val="Times New Roman"/>
        <charset val="134"/>
      </rPr>
      <t xml:space="preserve"> </t>
    </r>
    <r>
      <rPr>
        <sz val="12"/>
        <rFont val="仿宋_GB2312"/>
        <charset val="134"/>
      </rPr>
      <t>引用包含</t>
    </r>
    <r>
      <rPr>
        <sz val="12"/>
        <rFont val="Times New Roman"/>
        <charset val="134"/>
      </rPr>
      <t xml:space="preserve"> 230090102_</t>
    </r>
    <r>
      <rPr>
        <sz val="12"/>
        <rFont val="仿宋_GB2312"/>
        <charset val="134"/>
      </rPr>
      <t>待偿债置换一般债券结余、</t>
    </r>
    <r>
      <rPr>
        <sz val="12"/>
        <rFont val="Times New Roman"/>
        <charset val="134"/>
      </rPr>
      <t>230090103_</t>
    </r>
    <r>
      <rPr>
        <sz val="12"/>
        <rFont val="仿宋_GB2312"/>
        <charset val="134"/>
      </rPr>
      <t>国债转贷资金结余。</t>
    </r>
  </si>
  <si>
    <r>
      <rPr>
        <sz val="12"/>
        <rFont val="仿宋_GB2312"/>
        <charset val="134"/>
      </rPr>
      <t>表三</t>
    </r>
    <r>
      <rPr>
        <sz val="12"/>
        <rFont val="Times New Roman"/>
        <charset val="134"/>
      </rPr>
      <t>2301104_</t>
    </r>
    <r>
      <rPr>
        <sz val="12"/>
        <rFont val="仿宋_GB2312"/>
        <charset val="134"/>
      </rPr>
      <t>地方政府其他一般债务转贷支出</t>
    </r>
    <r>
      <rPr>
        <sz val="12"/>
        <rFont val="Times New Roman"/>
        <charset val="134"/>
      </rPr>
      <t xml:space="preserve"> </t>
    </r>
    <r>
      <rPr>
        <sz val="12"/>
        <rFont val="仿宋_GB2312"/>
        <charset val="134"/>
      </rPr>
      <t>引用包含</t>
    </r>
    <r>
      <rPr>
        <sz val="12"/>
        <rFont val="Times New Roman"/>
        <charset val="134"/>
      </rPr>
      <t xml:space="preserve"> 230110403_</t>
    </r>
    <r>
      <rPr>
        <sz val="12"/>
        <rFont val="仿宋_GB2312"/>
        <charset val="134"/>
      </rPr>
      <t>拨付国债转贷资金数。</t>
    </r>
  </si>
  <si>
    <r>
      <rPr>
        <sz val="12"/>
        <rFont val="仿宋_GB2312"/>
        <charset val="134"/>
      </rPr>
      <t>表三</t>
    </r>
    <r>
      <rPr>
        <sz val="12"/>
        <rFont val="Times New Roman"/>
        <charset val="134"/>
      </rPr>
      <t>2302101_</t>
    </r>
    <r>
      <rPr>
        <sz val="12"/>
        <rFont val="仿宋_GB2312"/>
        <charset val="134"/>
      </rPr>
      <t>援助其他地区支出</t>
    </r>
    <r>
      <rPr>
        <sz val="12"/>
        <rFont val="Times New Roman"/>
        <charset val="134"/>
      </rPr>
      <t xml:space="preserve"> </t>
    </r>
    <r>
      <rPr>
        <sz val="12"/>
        <rFont val="仿宋_GB2312"/>
        <charset val="134"/>
      </rPr>
      <t>引用包含</t>
    </r>
    <r>
      <rPr>
        <sz val="12"/>
        <rFont val="Times New Roman"/>
        <charset val="134"/>
      </rPr>
      <t xml:space="preserve"> 230210103_</t>
    </r>
    <r>
      <rPr>
        <sz val="12"/>
        <rFont val="仿宋_GB2312"/>
        <charset val="134"/>
      </rPr>
      <t>援助市内其他县市</t>
    </r>
    <r>
      <rPr>
        <sz val="12"/>
        <rFont val="Times New Roman"/>
        <charset val="134"/>
      </rPr>
      <t>(</t>
    </r>
    <r>
      <rPr>
        <sz val="12"/>
        <rFont val="仿宋_GB2312"/>
        <charset val="134"/>
      </rPr>
      <t>区</t>
    </r>
    <r>
      <rPr>
        <sz val="12"/>
        <rFont val="Times New Roman"/>
        <charset val="134"/>
      </rPr>
      <t>)</t>
    </r>
    <r>
      <rPr>
        <sz val="12"/>
        <rFont val="仿宋_GB2312"/>
        <charset val="134"/>
      </rPr>
      <t>支出、</t>
    </r>
    <r>
      <rPr>
        <sz val="12"/>
        <rFont val="Times New Roman"/>
        <charset val="134"/>
      </rPr>
      <t>230210102_</t>
    </r>
    <r>
      <rPr>
        <sz val="12"/>
        <rFont val="仿宋_GB2312"/>
        <charset val="134"/>
      </rPr>
      <t>援助省内其他地市</t>
    </r>
    <r>
      <rPr>
        <sz val="12"/>
        <rFont val="Times New Roman"/>
        <charset val="134"/>
      </rPr>
      <t>(</t>
    </r>
    <r>
      <rPr>
        <sz val="12"/>
        <rFont val="仿宋_GB2312"/>
        <charset val="134"/>
      </rPr>
      <t>区</t>
    </r>
    <r>
      <rPr>
        <sz val="12"/>
        <rFont val="Times New Roman"/>
        <charset val="134"/>
      </rPr>
      <t>)</t>
    </r>
    <r>
      <rPr>
        <sz val="12"/>
        <rFont val="仿宋_GB2312"/>
        <charset val="134"/>
      </rPr>
      <t>支出、</t>
    </r>
    <r>
      <rPr>
        <sz val="12"/>
        <rFont val="Times New Roman"/>
        <charset val="134"/>
      </rPr>
      <t>230210101_</t>
    </r>
    <r>
      <rPr>
        <sz val="12"/>
        <rFont val="仿宋_GB2312"/>
        <charset val="134"/>
      </rPr>
      <t>援助其他省</t>
    </r>
    <r>
      <rPr>
        <sz val="12"/>
        <rFont val="Times New Roman"/>
        <charset val="134"/>
      </rPr>
      <t>(</t>
    </r>
    <r>
      <rPr>
        <sz val="12"/>
        <rFont val="仿宋_GB2312"/>
        <charset val="134"/>
      </rPr>
      <t>自治区、直辖市、计划单列市</t>
    </r>
    <r>
      <rPr>
        <sz val="12"/>
        <rFont val="Times New Roman"/>
        <charset val="134"/>
      </rPr>
      <t>)</t>
    </r>
    <r>
      <rPr>
        <sz val="12"/>
        <rFont val="仿宋_GB2312"/>
        <charset val="134"/>
      </rPr>
      <t>支出。</t>
    </r>
  </si>
  <si>
    <r>
      <rPr>
        <sz val="12"/>
        <rFont val="仿宋_GB2312"/>
        <charset val="134"/>
      </rPr>
      <t>表三</t>
    </r>
    <r>
      <rPr>
        <sz val="12"/>
        <rFont val="Times New Roman"/>
        <charset val="134"/>
      </rPr>
      <t>2302102_</t>
    </r>
    <r>
      <rPr>
        <sz val="12"/>
        <rFont val="仿宋_GB2312"/>
        <charset val="134"/>
      </rPr>
      <t>生态保护补偿转移性支出</t>
    </r>
    <r>
      <rPr>
        <sz val="12"/>
        <rFont val="Times New Roman"/>
        <charset val="134"/>
      </rPr>
      <t xml:space="preserve"> </t>
    </r>
    <r>
      <rPr>
        <sz val="12"/>
        <rFont val="仿宋_GB2312"/>
        <charset val="134"/>
      </rPr>
      <t>引用包含</t>
    </r>
    <r>
      <rPr>
        <sz val="12"/>
        <rFont val="Times New Roman"/>
        <charset val="134"/>
      </rPr>
      <t xml:space="preserve"> 230210203_</t>
    </r>
    <r>
      <rPr>
        <sz val="12"/>
        <rFont val="仿宋_GB2312"/>
        <charset val="134"/>
      </rPr>
      <t>市内其他县市</t>
    </r>
    <r>
      <rPr>
        <sz val="12"/>
        <rFont val="Times New Roman"/>
        <charset val="134"/>
      </rPr>
      <t>(</t>
    </r>
    <r>
      <rPr>
        <sz val="12"/>
        <rFont val="仿宋_GB2312"/>
        <charset val="134"/>
      </rPr>
      <t>区</t>
    </r>
    <r>
      <rPr>
        <sz val="12"/>
        <rFont val="Times New Roman"/>
        <charset val="134"/>
      </rPr>
      <t>)</t>
    </r>
    <r>
      <rPr>
        <sz val="12"/>
        <rFont val="仿宋_GB2312"/>
        <charset val="134"/>
      </rPr>
      <t>横向生态保护补偿转移性支出、</t>
    </r>
    <r>
      <rPr>
        <sz val="12"/>
        <rFont val="Times New Roman"/>
        <charset val="134"/>
      </rPr>
      <t>230210202_</t>
    </r>
    <r>
      <rPr>
        <sz val="12"/>
        <rFont val="仿宋_GB2312"/>
        <charset val="134"/>
      </rPr>
      <t>省内其他地市</t>
    </r>
    <r>
      <rPr>
        <sz val="12"/>
        <rFont val="Times New Roman"/>
        <charset val="134"/>
      </rPr>
      <t>(</t>
    </r>
    <r>
      <rPr>
        <sz val="12"/>
        <rFont val="仿宋_GB2312"/>
        <charset val="134"/>
      </rPr>
      <t>区</t>
    </r>
    <r>
      <rPr>
        <sz val="12"/>
        <rFont val="Times New Roman"/>
        <charset val="134"/>
      </rPr>
      <t>)</t>
    </r>
    <r>
      <rPr>
        <sz val="12"/>
        <rFont val="仿宋_GB2312"/>
        <charset val="134"/>
      </rPr>
      <t>横向生态保护补偿转移性支出、</t>
    </r>
    <r>
      <rPr>
        <sz val="12"/>
        <rFont val="Times New Roman"/>
        <charset val="134"/>
      </rPr>
      <t>230210201_</t>
    </r>
    <r>
      <rPr>
        <sz val="12"/>
        <rFont val="仿宋_GB2312"/>
        <charset val="134"/>
      </rPr>
      <t>其他省</t>
    </r>
    <r>
      <rPr>
        <sz val="12"/>
        <rFont val="Times New Roman"/>
        <charset val="134"/>
      </rPr>
      <t>(</t>
    </r>
    <r>
      <rPr>
        <sz val="12"/>
        <rFont val="仿宋_GB2312"/>
        <charset val="134"/>
      </rPr>
      <t>自治区、直辖市、计划单列市</t>
    </r>
    <r>
      <rPr>
        <sz val="12"/>
        <rFont val="Times New Roman"/>
        <charset val="134"/>
      </rPr>
      <t>)</t>
    </r>
    <r>
      <rPr>
        <sz val="12"/>
        <rFont val="仿宋_GB2312"/>
        <charset val="134"/>
      </rPr>
      <t>横向生态保护补偿转移性支出。</t>
    </r>
  </si>
  <si>
    <r>
      <rPr>
        <sz val="12"/>
        <rFont val="仿宋_GB2312"/>
        <charset val="134"/>
      </rPr>
      <t>表三</t>
    </r>
    <r>
      <rPr>
        <sz val="12"/>
        <rFont val="Times New Roman"/>
        <charset val="134"/>
      </rPr>
      <t>2302103_</t>
    </r>
    <r>
      <rPr>
        <sz val="12"/>
        <rFont val="仿宋_GB2312"/>
        <charset val="134"/>
      </rPr>
      <t>土地指标调剂转移性支出</t>
    </r>
    <r>
      <rPr>
        <sz val="12"/>
        <rFont val="Times New Roman"/>
        <charset val="134"/>
      </rPr>
      <t xml:space="preserve"> </t>
    </r>
    <r>
      <rPr>
        <sz val="12"/>
        <rFont val="仿宋_GB2312"/>
        <charset val="134"/>
      </rPr>
      <t>引用包含</t>
    </r>
    <r>
      <rPr>
        <sz val="12"/>
        <rFont val="Times New Roman"/>
        <charset val="134"/>
      </rPr>
      <t xml:space="preserve"> 230210303_</t>
    </r>
    <r>
      <rPr>
        <sz val="12"/>
        <rFont val="仿宋_GB2312"/>
        <charset val="134"/>
      </rPr>
      <t>市内其他县市</t>
    </r>
    <r>
      <rPr>
        <sz val="12"/>
        <rFont val="Times New Roman"/>
        <charset val="134"/>
      </rPr>
      <t>(</t>
    </r>
    <r>
      <rPr>
        <sz val="12"/>
        <rFont val="仿宋_GB2312"/>
        <charset val="134"/>
      </rPr>
      <t>区</t>
    </r>
    <r>
      <rPr>
        <sz val="12"/>
        <rFont val="Times New Roman"/>
        <charset val="134"/>
      </rPr>
      <t>)</t>
    </r>
    <r>
      <rPr>
        <sz val="12"/>
        <rFont val="仿宋_GB2312"/>
        <charset val="134"/>
      </rPr>
      <t>横向土地指标调剂转移性支出、</t>
    </r>
    <r>
      <rPr>
        <sz val="12"/>
        <rFont val="Times New Roman"/>
        <charset val="134"/>
      </rPr>
      <t>230210302_</t>
    </r>
    <r>
      <rPr>
        <sz val="12"/>
        <rFont val="仿宋_GB2312"/>
        <charset val="134"/>
      </rPr>
      <t>省内其他地市</t>
    </r>
    <r>
      <rPr>
        <sz val="12"/>
        <rFont val="Times New Roman"/>
        <charset val="134"/>
      </rPr>
      <t>(</t>
    </r>
    <r>
      <rPr>
        <sz val="12"/>
        <rFont val="仿宋_GB2312"/>
        <charset val="134"/>
      </rPr>
      <t>区</t>
    </r>
    <r>
      <rPr>
        <sz val="12"/>
        <rFont val="Times New Roman"/>
        <charset val="134"/>
      </rPr>
      <t>)</t>
    </r>
    <r>
      <rPr>
        <sz val="12"/>
        <rFont val="仿宋_GB2312"/>
        <charset val="134"/>
      </rPr>
      <t>横向土地指标调剂转移性支出、</t>
    </r>
    <r>
      <rPr>
        <sz val="12"/>
        <rFont val="Times New Roman"/>
        <charset val="134"/>
      </rPr>
      <t>230210301_</t>
    </r>
    <r>
      <rPr>
        <sz val="12"/>
        <rFont val="仿宋_GB2312"/>
        <charset val="134"/>
      </rPr>
      <t>其他省</t>
    </r>
    <r>
      <rPr>
        <sz val="12"/>
        <rFont val="Times New Roman"/>
        <charset val="134"/>
      </rPr>
      <t>(</t>
    </r>
    <r>
      <rPr>
        <sz val="12"/>
        <rFont val="仿宋_GB2312"/>
        <charset val="134"/>
      </rPr>
      <t>自治区、直辖市、计划单列市</t>
    </r>
    <r>
      <rPr>
        <sz val="12"/>
        <rFont val="Times New Roman"/>
        <charset val="134"/>
      </rPr>
      <t>)</t>
    </r>
    <r>
      <rPr>
        <sz val="12"/>
        <rFont val="仿宋_GB2312"/>
        <charset val="134"/>
      </rPr>
      <t>横向土地指标调剂转移性支出。</t>
    </r>
  </si>
  <si>
    <r>
      <rPr>
        <sz val="12"/>
        <rFont val="仿宋_GB2312"/>
        <charset val="134"/>
      </rPr>
      <t>表三</t>
    </r>
    <r>
      <rPr>
        <sz val="12"/>
        <rFont val="Times New Roman"/>
        <charset val="134"/>
      </rPr>
      <t>2302199_</t>
    </r>
    <r>
      <rPr>
        <sz val="12"/>
        <rFont val="仿宋_GB2312"/>
        <charset val="134"/>
      </rPr>
      <t>其他转移性支出</t>
    </r>
    <r>
      <rPr>
        <sz val="12"/>
        <rFont val="Times New Roman"/>
        <charset val="134"/>
      </rPr>
      <t xml:space="preserve"> </t>
    </r>
    <r>
      <rPr>
        <sz val="12"/>
        <rFont val="仿宋_GB2312"/>
        <charset val="134"/>
      </rPr>
      <t>引用包含</t>
    </r>
    <r>
      <rPr>
        <sz val="12"/>
        <rFont val="Times New Roman"/>
        <charset val="134"/>
      </rPr>
      <t xml:space="preserve"> 230219903_</t>
    </r>
    <r>
      <rPr>
        <sz val="12"/>
        <rFont val="仿宋_GB2312"/>
        <charset val="134"/>
      </rPr>
      <t>市内其他县市</t>
    </r>
    <r>
      <rPr>
        <sz val="12"/>
        <rFont val="Times New Roman"/>
        <charset val="134"/>
      </rPr>
      <t>(</t>
    </r>
    <r>
      <rPr>
        <sz val="12"/>
        <rFont val="仿宋_GB2312"/>
        <charset val="134"/>
      </rPr>
      <t>区</t>
    </r>
    <r>
      <rPr>
        <sz val="12"/>
        <rFont val="Times New Roman"/>
        <charset val="134"/>
      </rPr>
      <t>)</t>
    </r>
    <r>
      <rPr>
        <sz val="12"/>
        <rFont val="仿宋_GB2312"/>
        <charset val="134"/>
      </rPr>
      <t>其他转移性支出、</t>
    </r>
    <r>
      <rPr>
        <sz val="12"/>
        <rFont val="Times New Roman"/>
        <charset val="134"/>
      </rPr>
      <t>230219902_</t>
    </r>
    <r>
      <rPr>
        <sz val="12"/>
        <rFont val="仿宋_GB2312"/>
        <charset val="134"/>
      </rPr>
      <t>省内其他地市</t>
    </r>
    <r>
      <rPr>
        <sz val="12"/>
        <rFont val="Times New Roman"/>
        <charset val="134"/>
      </rPr>
      <t>(</t>
    </r>
    <r>
      <rPr>
        <sz val="12"/>
        <rFont val="仿宋_GB2312"/>
        <charset val="134"/>
      </rPr>
      <t>区</t>
    </r>
    <r>
      <rPr>
        <sz val="12"/>
        <rFont val="Times New Roman"/>
        <charset val="134"/>
      </rPr>
      <t>)</t>
    </r>
    <r>
      <rPr>
        <sz val="12"/>
        <rFont val="仿宋_GB2312"/>
        <charset val="134"/>
      </rPr>
      <t>其他转移性支出、</t>
    </r>
    <r>
      <rPr>
        <sz val="12"/>
        <rFont val="Times New Roman"/>
        <charset val="134"/>
      </rPr>
      <t>230219901_</t>
    </r>
    <r>
      <rPr>
        <sz val="12"/>
        <rFont val="仿宋_GB2312"/>
        <charset val="134"/>
      </rPr>
      <t>其他省</t>
    </r>
    <r>
      <rPr>
        <sz val="12"/>
        <rFont val="Times New Roman"/>
        <charset val="134"/>
      </rPr>
      <t>(</t>
    </r>
    <r>
      <rPr>
        <sz val="12"/>
        <rFont val="仿宋_GB2312"/>
        <charset val="134"/>
      </rPr>
      <t>自治区、直辖市、计划单列市</t>
    </r>
    <r>
      <rPr>
        <sz val="12"/>
        <rFont val="Times New Roman"/>
        <charset val="134"/>
      </rPr>
      <t>)</t>
    </r>
    <r>
      <rPr>
        <sz val="12"/>
        <rFont val="仿宋_GB2312"/>
        <charset val="134"/>
      </rPr>
      <t>其他转移性支出。</t>
    </r>
  </si>
  <si>
    <r>
      <rPr>
        <sz val="12"/>
        <rFont val="仿宋_GB2312"/>
        <charset val="134"/>
      </rPr>
      <t>表四（录入表）</t>
    </r>
    <r>
      <rPr>
        <sz val="12"/>
        <rFont val="Times New Roman"/>
        <charset val="134"/>
      </rPr>
      <t>C</t>
    </r>
    <r>
      <rPr>
        <sz val="12"/>
        <rFont val="仿宋_GB2312"/>
        <charset val="134"/>
      </rPr>
      <t>列科目合计</t>
    </r>
    <r>
      <rPr>
        <sz val="12"/>
        <rFont val="Times New Roman"/>
        <charset val="134"/>
      </rPr>
      <t xml:space="preserve"> </t>
    </r>
    <r>
      <rPr>
        <sz val="12"/>
        <rFont val="仿宋_GB2312"/>
        <charset val="134"/>
      </rPr>
      <t>引用</t>
    </r>
    <r>
      <rPr>
        <sz val="12"/>
        <rFont val="Times New Roman"/>
        <charset val="134"/>
      </rPr>
      <t xml:space="preserve"> </t>
    </r>
    <r>
      <rPr>
        <sz val="12"/>
        <rFont val="仿宋_GB2312"/>
        <charset val="134"/>
      </rPr>
      <t>表二</t>
    </r>
    <r>
      <rPr>
        <sz val="12"/>
        <rFont val="Times New Roman"/>
        <charset val="134"/>
      </rPr>
      <t>F</t>
    </r>
    <r>
      <rPr>
        <sz val="12"/>
        <rFont val="仿宋_GB2312"/>
        <charset val="134"/>
      </rPr>
      <t>列对应预算数。</t>
    </r>
  </si>
  <si>
    <r>
      <rPr>
        <sz val="12"/>
        <rFont val="仿宋_GB2312"/>
        <charset val="134"/>
      </rPr>
      <t>表四（录入表）</t>
    </r>
    <r>
      <rPr>
        <sz val="12"/>
        <rFont val="Times New Roman"/>
        <charset val="134"/>
      </rPr>
      <t>I</t>
    </r>
    <r>
      <rPr>
        <sz val="12"/>
        <rFont val="仿宋_GB2312"/>
        <charset val="134"/>
      </rPr>
      <t>列其他资金安排的支出</t>
    </r>
    <r>
      <rPr>
        <sz val="12"/>
        <rFont val="Times New Roman"/>
        <charset val="134"/>
      </rPr>
      <t xml:space="preserve"> </t>
    </r>
    <r>
      <rPr>
        <sz val="12"/>
        <rFont val="仿宋_GB2312"/>
        <charset val="134"/>
      </rPr>
      <t>引用</t>
    </r>
    <r>
      <rPr>
        <sz val="12"/>
        <rFont val="Times New Roman"/>
        <charset val="134"/>
      </rPr>
      <t xml:space="preserve"> </t>
    </r>
    <r>
      <rPr>
        <sz val="12"/>
        <rFont val="仿宋_GB2312"/>
        <charset val="134"/>
      </rPr>
      <t>前列来源与合计的差额数。</t>
    </r>
  </si>
  <si>
    <r>
      <rPr>
        <sz val="12"/>
        <rFont val="仿宋_GB2312"/>
        <charset val="134"/>
      </rPr>
      <t>表五（录入表）</t>
    </r>
    <r>
      <rPr>
        <sz val="12"/>
        <rFont val="Times New Roman"/>
        <charset val="134"/>
      </rPr>
      <t>C</t>
    </r>
    <r>
      <rPr>
        <sz val="12"/>
        <rFont val="仿宋_GB2312"/>
        <charset val="134"/>
      </rPr>
      <t>列科目合计</t>
    </r>
    <r>
      <rPr>
        <sz val="12"/>
        <rFont val="Times New Roman"/>
        <charset val="134"/>
      </rPr>
      <t xml:space="preserve"> </t>
    </r>
    <r>
      <rPr>
        <sz val="12"/>
        <rFont val="仿宋_GB2312"/>
        <charset val="134"/>
      </rPr>
      <t>引用</t>
    </r>
    <r>
      <rPr>
        <sz val="12"/>
        <rFont val="Times New Roman"/>
        <charset val="134"/>
      </rPr>
      <t xml:space="preserve"> </t>
    </r>
    <r>
      <rPr>
        <sz val="12"/>
        <rFont val="仿宋_GB2312"/>
        <charset val="134"/>
      </rPr>
      <t>表二</t>
    </r>
    <r>
      <rPr>
        <sz val="12"/>
        <rFont val="Times New Roman"/>
        <charset val="134"/>
      </rPr>
      <t>F</t>
    </r>
    <r>
      <rPr>
        <sz val="12"/>
        <rFont val="仿宋_GB2312"/>
        <charset val="134"/>
      </rPr>
      <t>列对应预算数。</t>
    </r>
  </si>
  <si>
    <r>
      <rPr>
        <sz val="12"/>
        <rFont val="仿宋_GB2312"/>
        <charset val="134"/>
      </rPr>
      <t>表五（录入表）</t>
    </r>
    <r>
      <rPr>
        <sz val="12"/>
        <rFont val="Times New Roman"/>
        <charset val="134"/>
      </rPr>
      <t>Q28</t>
    </r>
    <r>
      <rPr>
        <sz val="12"/>
        <rFont val="仿宋_GB2312"/>
        <charset val="134"/>
      </rPr>
      <t>、</t>
    </r>
    <r>
      <rPr>
        <sz val="12"/>
        <rFont val="Times New Roman"/>
        <charset val="134"/>
      </rPr>
      <t>N30</t>
    </r>
    <r>
      <rPr>
        <sz val="12"/>
        <rFont val="仿宋_GB2312"/>
        <charset val="134"/>
      </rPr>
      <t>、</t>
    </r>
    <r>
      <rPr>
        <sz val="12"/>
        <rFont val="Times New Roman"/>
        <charset val="134"/>
      </rPr>
      <t>N31</t>
    </r>
    <r>
      <rPr>
        <sz val="12"/>
        <rFont val="仿宋_GB2312"/>
        <charset val="134"/>
      </rPr>
      <t>、</t>
    </r>
    <r>
      <rPr>
        <sz val="12"/>
        <rFont val="Times New Roman"/>
        <charset val="134"/>
      </rPr>
      <t>P32</t>
    </r>
    <r>
      <rPr>
        <sz val="12"/>
        <rFont val="仿宋_GB2312"/>
        <charset val="134"/>
      </rPr>
      <t>、</t>
    </r>
    <r>
      <rPr>
        <sz val="12"/>
        <rFont val="Times New Roman"/>
        <charset val="134"/>
      </rPr>
      <t>O33</t>
    </r>
    <r>
      <rPr>
        <sz val="12"/>
        <rFont val="仿宋_GB2312"/>
        <charset val="134"/>
      </rPr>
      <t>单元格</t>
    </r>
    <r>
      <rPr>
        <sz val="12"/>
        <rFont val="Times New Roman"/>
        <charset val="134"/>
      </rPr>
      <t xml:space="preserve"> </t>
    </r>
    <r>
      <rPr>
        <sz val="12"/>
        <rFont val="仿宋_GB2312"/>
        <charset val="134"/>
      </rPr>
      <t>引用</t>
    </r>
    <r>
      <rPr>
        <sz val="12"/>
        <rFont val="Times New Roman"/>
        <charset val="134"/>
      </rPr>
      <t xml:space="preserve"> </t>
    </r>
    <r>
      <rPr>
        <sz val="12"/>
        <rFont val="仿宋_GB2312"/>
        <charset val="134"/>
      </rPr>
      <t>对应合计数。</t>
    </r>
  </si>
  <si>
    <r>
      <rPr>
        <sz val="12"/>
        <rFont val="仿宋_GB2312"/>
        <charset val="134"/>
      </rPr>
      <t>表五（录入表）</t>
    </r>
    <r>
      <rPr>
        <sz val="12"/>
        <rFont val="Times New Roman"/>
        <charset val="134"/>
      </rPr>
      <t>Q29</t>
    </r>
    <r>
      <rPr>
        <sz val="12"/>
        <rFont val="仿宋_GB2312"/>
        <charset val="134"/>
      </rPr>
      <t>单元格</t>
    </r>
    <r>
      <rPr>
        <sz val="12"/>
        <rFont val="Times New Roman"/>
        <charset val="134"/>
      </rPr>
      <t xml:space="preserve"> </t>
    </r>
    <r>
      <rPr>
        <sz val="12"/>
        <rFont val="仿宋_GB2312"/>
        <charset val="134"/>
      </rPr>
      <t>引用</t>
    </r>
    <r>
      <rPr>
        <sz val="12"/>
        <rFont val="Times New Roman"/>
        <charset val="134"/>
      </rPr>
      <t xml:space="preserve"> </t>
    </r>
    <r>
      <rPr>
        <sz val="12"/>
        <rFont val="仿宋_GB2312"/>
        <charset val="134"/>
      </rPr>
      <t>表二</t>
    </r>
    <r>
      <rPr>
        <sz val="12"/>
        <rFont val="Times New Roman"/>
        <charset val="134"/>
      </rPr>
      <t>F217</t>
    </r>
    <r>
      <rPr>
        <sz val="12"/>
        <rFont val="仿宋_GB2312"/>
        <charset val="134"/>
      </rPr>
      <t>单元格</t>
    </r>
    <r>
      <rPr>
        <sz val="12"/>
        <rFont val="Times New Roman"/>
        <charset val="134"/>
      </rPr>
      <t>2290201_</t>
    </r>
    <r>
      <rPr>
        <sz val="12"/>
        <rFont val="仿宋_GB2312"/>
        <charset val="134"/>
      </rPr>
      <t>年初预留预算数。</t>
    </r>
  </si>
  <si>
    <r>
      <rPr>
        <sz val="12"/>
        <rFont val="仿宋_GB2312"/>
        <charset val="134"/>
      </rPr>
      <t>表五（录入表）</t>
    </r>
    <r>
      <rPr>
        <sz val="12"/>
        <rFont val="Times New Roman"/>
        <charset val="134"/>
      </rPr>
      <t>R</t>
    </r>
    <r>
      <rPr>
        <sz val="12"/>
        <rFont val="仿宋_GB2312"/>
        <charset val="134"/>
      </rPr>
      <t>列</t>
    </r>
    <r>
      <rPr>
        <sz val="12"/>
        <rFont val="Times New Roman"/>
        <charset val="134"/>
      </rPr>
      <t>599_</t>
    </r>
    <r>
      <rPr>
        <sz val="12"/>
        <rFont val="仿宋_GB2312"/>
        <charset val="134"/>
      </rPr>
      <t>其他支出</t>
    </r>
    <r>
      <rPr>
        <sz val="12"/>
        <rFont val="Times New Roman"/>
        <charset val="134"/>
      </rPr>
      <t xml:space="preserve"> </t>
    </r>
    <r>
      <rPr>
        <sz val="12"/>
        <rFont val="仿宋_GB2312"/>
        <charset val="134"/>
      </rPr>
      <t>引用</t>
    </r>
    <r>
      <rPr>
        <sz val="12"/>
        <rFont val="Times New Roman"/>
        <charset val="134"/>
      </rPr>
      <t xml:space="preserve"> </t>
    </r>
    <r>
      <rPr>
        <sz val="12"/>
        <rFont val="仿宋_GB2312"/>
        <charset val="134"/>
      </rPr>
      <t>前列经济分类科目支出与合计的差额数。</t>
    </r>
  </si>
  <si>
    <r>
      <rPr>
        <sz val="12"/>
        <rFont val="仿宋_GB2312"/>
        <charset val="134"/>
      </rPr>
      <t>表六（</t>
    </r>
    <r>
      <rPr>
        <sz val="12"/>
        <rFont val="Times New Roman"/>
        <charset val="134"/>
      </rPr>
      <t>1</t>
    </r>
    <r>
      <rPr>
        <sz val="12"/>
        <rFont val="仿宋_GB2312"/>
        <charset val="134"/>
      </rPr>
      <t>）</t>
    </r>
    <r>
      <rPr>
        <sz val="12"/>
        <rFont val="Times New Roman"/>
        <charset val="134"/>
      </rPr>
      <t xml:space="preserve"> </t>
    </r>
    <r>
      <rPr>
        <sz val="12"/>
        <rFont val="仿宋_GB2312"/>
        <charset val="134"/>
      </rPr>
      <t>对应引用</t>
    </r>
    <r>
      <rPr>
        <sz val="12"/>
        <rFont val="Times New Roman"/>
        <charset val="134"/>
      </rPr>
      <t xml:space="preserve"> </t>
    </r>
    <r>
      <rPr>
        <sz val="12"/>
        <rFont val="仿宋_GB2312"/>
        <charset val="134"/>
      </rPr>
      <t>表一（录入表）预算数。</t>
    </r>
  </si>
  <si>
    <r>
      <rPr>
        <sz val="12"/>
        <rFont val="仿宋_GB2312"/>
        <charset val="134"/>
      </rPr>
      <t>表六（</t>
    </r>
    <r>
      <rPr>
        <sz val="12"/>
        <rFont val="Times New Roman"/>
        <charset val="134"/>
      </rPr>
      <t>2</t>
    </r>
    <r>
      <rPr>
        <sz val="12"/>
        <rFont val="仿宋_GB2312"/>
        <charset val="134"/>
      </rPr>
      <t>）</t>
    </r>
    <r>
      <rPr>
        <sz val="12"/>
        <rFont val="Times New Roman"/>
        <charset val="134"/>
      </rPr>
      <t xml:space="preserve"> </t>
    </r>
    <r>
      <rPr>
        <sz val="12"/>
        <rFont val="仿宋_GB2312"/>
        <charset val="134"/>
      </rPr>
      <t>对应引用</t>
    </r>
    <r>
      <rPr>
        <sz val="12"/>
        <rFont val="Times New Roman"/>
        <charset val="134"/>
      </rPr>
      <t xml:space="preserve"> </t>
    </r>
    <r>
      <rPr>
        <sz val="12"/>
        <rFont val="仿宋_GB2312"/>
        <charset val="134"/>
      </rPr>
      <t>表二预算数。</t>
    </r>
  </si>
  <si>
    <r>
      <rPr>
        <sz val="12"/>
        <rFont val="仿宋_GB2312"/>
        <charset val="134"/>
      </rPr>
      <t>表七（</t>
    </r>
    <r>
      <rPr>
        <sz val="12"/>
        <rFont val="Times New Roman"/>
        <charset val="134"/>
      </rPr>
      <t>1</t>
    </r>
    <r>
      <rPr>
        <sz val="12"/>
        <rFont val="仿宋_GB2312"/>
        <charset val="134"/>
      </rPr>
      <t>）</t>
    </r>
    <r>
      <rPr>
        <sz val="12"/>
        <rFont val="Times New Roman"/>
        <charset val="134"/>
      </rPr>
      <t xml:space="preserve"> </t>
    </r>
    <r>
      <rPr>
        <sz val="12"/>
        <rFont val="仿宋_GB2312"/>
        <charset val="134"/>
      </rPr>
      <t>对应引用</t>
    </r>
    <r>
      <rPr>
        <sz val="12"/>
        <rFont val="Times New Roman"/>
        <charset val="134"/>
      </rPr>
      <t xml:space="preserve"> </t>
    </r>
    <r>
      <rPr>
        <sz val="12"/>
        <rFont val="仿宋_GB2312"/>
        <charset val="134"/>
      </rPr>
      <t>表三预算数。</t>
    </r>
  </si>
  <si>
    <r>
      <rPr>
        <sz val="12"/>
        <rFont val="仿宋_GB2312"/>
        <charset val="134"/>
      </rPr>
      <t>表七（</t>
    </r>
    <r>
      <rPr>
        <sz val="12"/>
        <rFont val="Times New Roman"/>
        <charset val="134"/>
      </rPr>
      <t>2</t>
    </r>
    <r>
      <rPr>
        <sz val="12"/>
        <rFont val="仿宋_GB2312"/>
        <charset val="134"/>
      </rPr>
      <t>）</t>
    </r>
    <r>
      <rPr>
        <sz val="12"/>
        <rFont val="Times New Roman"/>
        <charset val="134"/>
      </rPr>
      <t xml:space="preserve"> </t>
    </r>
    <r>
      <rPr>
        <sz val="12"/>
        <rFont val="仿宋_GB2312"/>
        <charset val="134"/>
      </rPr>
      <t>对应引用</t>
    </r>
    <r>
      <rPr>
        <sz val="12"/>
        <rFont val="Times New Roman"/>
        <charset val="134"/>
      </rPr>
      <t xml:space="preserve"> </t>
    </r>
    <r>
      <rPr>
        <sz val="12"/>
        <rFont val="仿宋_GB2312"/>
        <charset val="134"/>
      </rPr>
      <t>表三预算数。</t>
    </r>
  </si>
  <si>
    <r>
      <rPr>
        <sz val="12"/>
        <rFont val="仿宋_GB2312"/>
        <charset val="134"/>
      </rPr>
      <t>表九（录入表）</t>
    </r>
    <r>
      <rPr>
        <sz val="12"/>
        <rFont val="Times New Roman"/>
        <charset val="134"/>
      </rPr>
      <t>1100802_</t>
    </r>
    <r>
      <rPr>
        <sz val="12"/>
        <rFont val="仿宋_GB2312"/>
        <charset val="134"/>
      </rPr>
      <t>政府性基金预算上年结余收入预算数</t>
    </r>
    <r>
      <rPr>
        <sz val="12"/>
        <rFont val="Times New Roman"/>
        <charset val="134"/>
      </rPr>
      <t xml:space="preserve">  </t>
    </r>
    <r>
      <rPr>
        <sz val="12"/>
        <rFont val="仿宋_GB2312"/>
        <charset val="134"/>
      </rPr>
      <t>引用</t>
    </r>
    <r>
      <rPr>
        <sz val="12"/>
        <rFont val="Times New Roman"/>
        <charset val="134"/>
      </rPr>
      <t xml:space="preserve">  2300902_</t>
    </r>
    <r>
      <rPr>
        <sz val="12"/>
        <rFont val="仿宋_GB2312"/>
        <charset val="134"/>
      </rPr>
      <t>政府性基金年终结余上年预计执行数。</t>
    </r>
  </si>
  <si>
    <r>
      <rPr>
        <sz val="12"/>
        <rFont val="仿宋_GB2312"/>
        <charset val="134"/>
      </rPr>
      <t>【限制录入】表九（录入表）</t>
    </r>
    <r>
      <rPr>
        <sz val="12"/>
        <rFont val="Times New Roman"/>
        <charset val="134"/>
      </rPr>
      <t>2116101_</t>
    </r>
    <r>
      <rPr>
        <sz val="12"/>
        <rFont val="仿宋_GB2312"/>
        <charset val="134"/>
      </rPr>
      <t>回收处理费用补贴、</t>
    </r>
    <r>
      <rPr>
        <sz val="12"/>
        <rFont val="Times New Roman"/>
        <charset val="134"/>
      </rPr>
      <t>2116102_</t>
    </r>
    <r>
      <rPr>
        <sz val="12"/>
        <rFont val="仿宋_GB2312"/>
        <charset val="134"/>
      </rPr>
      <t>信息系统建设、</t>
    </r>
    <r>
      <rPr>
        <sz val="12"/>
        <rFont val="Times New Roman"/>
        <charset val="134"/>
      </rPr>
      <t>2116103_</t>
    </r>
    <r>
      <rPr>
        <sz val="12"/>
        <rFont val="仿宋_GB2312"/>
        <charset val="134"/>
      </rPr>
      <t>基金征管经费、</t>
    </r>
    <r>
      <rPr>
        <sz val="12"/>
        <rFont val="Times New Roman"/>
        <charset val="134"/>
      </rPr>
      <t>2116104_</t>
    </r>
    <r>
      <rPr>
        <sz val="12"/>
        <rFont val="仿宋_GB2312"/>
        <charset val="134"/>
      </rPr>
      <t>其他废弃电器电子产品处理基金支出</t>
    </r>
    <r>
      <rPr>
        <sz val="12"/>
        <rFont val="Times New Roman"/>
        <charset val="134"/>
      </rPr>
      <t xml:space="preserve"> </t>
    </r>
    <r>
      <rPr>
        <sz val="12"/>
        <rFont val="仿宋_GB2312"/>
        <charset val="134"/>
      </rPr>
      <t>禁止录入</t>
    </r>
    <r>
      <rPr>
        <sz val="12"/>
        <rFont val="Times New Roman"/>
        <charset val="134"/>
      </rPr>
      <t xml:space="preserve"> </t>
    </r>
    <r>
      <rPr>
        <sz val="12"/>
        <rFont val="仿宋_GB2312"/>
        <charset val="134"/>
      </rPr>
      <t>预算数。</t>
    </r>
  </si>
  <si>
    <r>
      <rPr>
        <sz val="12"/>
        <rFont val="仿宋_GB2312"/>
        <charset val="134"/>
      </rPr>
      <t>【限制录入】表九（录入表）：</t>
    </r>
    <r>
      <rPr>
        <sz val="12"/>
        <rFont val="Times New Roman"/>
        <charset val="134"/>
      </rPr>
      <t>1102202_</t>
    </r>
    <r>
      <rPr>
        <sz val="12"/>
        <rFont val="仿宋_GB2312"/>
        <charset val="134"/>
      </rPr>
      <t>动用地方政府专项债券偿债备付金、</t>
    </r>
    <r>
      <rPr>
        <sz val="12"/>
        <rFont val="Times New Roman"/>
        <charset val="134"/>
      </rPr>
      <t>2302202_</t>
    </r>
    <r>
      <rPr>
        <sz val="12"/>
        <rFont val="仿宋_GB2312"/>
        <charset val="134"/>
      </rPr>
      <t>安排地方政府专项债券偿债备付金</t>
    </r>
    <r>
      <rPr>
        <sz val="12"/>
        <rFont val="Times New Roman"/>
        <charset val="134"/>
      </rPr>
      <t xml:space="preserve"> </t>
    </r>
    <r>
      <rPr>
        <sz val="12"/>
        <rFont val="仿宋_GB2312"/>
        <charset val="134"/>
      </rPr>
      <t>仅限录入</t>
    </r>
    <r>
      <rPr>
        <sz val="12"/>
        <rFont val="Times New Roman"/>
        <charset val="134"/>
      </rPr>
      <t xml:space="preserve"> </t>
    </r>
    <r>
      <rPr>
        <sz val="12"/>
        <rFont val="仿宋_GB2312"/>
        <charset val="134"/>
      </rPr>
      <t>预算数。</t>
    </r>
  </si>
  <si>
    <r>
      <rPr>
        <sz val="12"/>
        <rFont val="仿宋_GB2312"/>
        <charset val="134"/>
      </rPr>
      <t>表九</t>
    </r>
    <r>
      <rPr>
        <sz val="12"/>
        <rFont val="Times New Roman"/>
        <charset val="134"/>
      </rPr>
      <t>11004_</t>
    </r>
    <r>
      <rPr>
        <sz val="12"/>
        <rFont val="仿宋_GB2312"/>
        <charset val="134"/>
      </rPr>
      <t>政府性基金转移支付收入</t>
    </r>
    <r>
      <rPr>
        <sz val="12"/>
        <rFont val="Times New Roman"/>
        <charset val="134"/>
      </rPr>
      <t xml:space="preserve"> </t>
    </r>
    <r>
      <rPr>
        <sz val="12"/>
        <rFont val="仿宋_GB2312"/>
        <charset val="134"/>
      </rPr>
      <t>引用包含</t>
    </r>
    <r>
      <rPr>
        <sz val="12"/>
        <rFont val="Times New Roman"/>
        <charset val="134"/>
      </rPr>
      <t xml:space="preserve"> 1100491_</t>
    </r>
    <r>
      <rPr>
        <sz val="12"/>
        <rFont val="仿宋_GB2312"/>
        <charset val="134"/>
      </rPr>
      <t>政府性基金预算省补助计划单列市收入。</t>
    </r>
  </si>
  <si>
    <r>
      <rPr>
        <sz val="12"/>
        <rFont val="仿宋_GB2312"/>
        <charset val="134"/>
      </rPr>
      <t>表九</t>
    </r>
    <r>
      <rPr>
        <sz val="12"/>
        <rFont val="Times New Roman"/>
        <charset val="134"/>
      </rPr>
      <t>110060399_</t>
    </r>
    <r>
      <rPr>
        <sz val="12"/>
        <rFont val="仿宋_GB2312"/>
        <charset val="134"/>
      </rPr>
      <t>其他政府性基金上解收入</t>
    </r>
    <r>
      <rPr>
        <sz val="12"/>
        <rFont val="Times New Roman"/>
        <charset val="134"/>
      </rPr>
      <t xml:space="preserve"> </t>
    </r>
    <r>
      <rPr>
        <sz val="12"/>
        <rFont val="仿宋_GB2312"/>
        <charset val="134"/>
      </rPr>
      <t>引用包含</t>
    </r>
    <r>
      <rPr>
        <sz val="12"/>
        <rFont val="Times New Roman"/>
        <charset val="134"/>
      </rPr>
      <t xml:space="preserve"> 11006039991_</t>
    </r>
    <r>
      <rPr>
        <sz val="12"/>
        <rFont val="仿宋_GB2312"/>
        <charset val="134"/>
      </rPr>
      <t>政府性基金预算计划单列市上解省收入。</t>
    </r>
  </si>
  <si>
    <r>
      <rPr>
        <sz val="12"/>
        <rFont val="仿宋_GB2312"/>
        <charset val="134"/>
      </rPr>
      <t>表九</t>
    </r>
    <r>
      <rPr>
        <sz val="12"/>
        <rFont val="Times New Roman"/>
        <charset val="134"/>
      </rPr>
      <t>110090299_</t>
    </r>
    <r>
      <rPr>
        <sz val="12"/>
        <rFont val="仿宋_GB2312"/>
        <charset val="134"/>
      </rPr>
      <t>其他调入政府性基金预算资金</t>
    </r>
    <r>
      <rPr>
        <sz val="12"/>
        <rFont val="Times New Roman"/>
        <charset val="134"/>
      </rPr>
      <t xml:space="preserve"> </t>
    </r>
    <r>
      <rPr>
        <sz val="12"/>
        <rFont val="仿宋_GB2312"/>
        <charset val="134"/>
      </rPr>
      <t>引用包含</t>
    </r>
    <r>
      <rPr>
        <sz val="12"/>
        <rFont val="Times New Roman"/>
        <charset val="134"/>
      </rPr>
      <t xml:space="preserve"> 11009029901_</t>
    </r>
    <r>
      <rPr>
        <sz val="12"/>
        <rFont val="仿宋_GB2312"/>
        <charset val="134"/>
      </rPr>
      <t>其他调入政府性基金预算资金、</t>
    </r>
    <r>
      <rPr>
        <sz val="12"/>
        <rFont val="Times New Roman"/>
        <charset val="134"/>
      </rPr>
      <t>11009029991_</t>
    </r>
    <r>
      <rPr>
        <sz val="12"/>
        <rFont val="仿宋_GB2312"/>
        <charset val="134"/>
      </rPr>
      <t>一般公共预算调入政府性基金预算资金。</t>
    </r>
  </si>
  <si>
    <r>
      <rPr>
        <sz val="12"/>
        <rFont val="仿宋_GB2312"/>
        <charset val="134"/>
      </rPr>
      <t>表九</t>
    </r>
    <r>
      <rPr>
        <sz val="12"/>
        <rFont val="Times New Roman"/>
        <charset val="134"/>
      </rPr>
      <t>23004_</t>
    </r>
    <r>
      <rPr>
        <sz val="12"/>
        <rFont val="仿宋_GB2312"/>
        <charset val="134"/>
      </rPr>
      <t>政府性基金转移支付</t>
    </r>
    <r>
      <rPr>
        <sz val="12"/>
        <rFont val="Times New Roman"/>
        <charset val="134"/>
      </rPr>
      <t xml:space="preserve"> </t>
    </r>
    <r>
      <rPr>
        <sz val="12"/>
        <rFont val="仿宋_GB2312"/>
        <charset val="134"/>
      </rPr>
      <t>引用包含</t>
    </r>
    <r>
      <rPr>
        <sz val="12"/>
        <rFont val="Times New Roman"/>
        <charset val="134"/>
      </rPr>
      <t xml:space="preserve"> 2300491_</t>
    </r>
    <r>
      <rPr>
        <sz val="12"/>
        <rFont val="仿宋_GB2312"/>
        <charset val="134"/>
      </rPr>
      <t>政府性基金预算省补助计划单列市支出。</t>
    </r>
  </si>
  <si>
    <r>
      <rPr>
        <sz val="12"/>
        <rFont val="仿宋_GB2312"/>
        <charset val="134"/>
      </rPr>
      <t>表九</t>
    </r>
    <r>
      <rPr>
        <sz val="12"/>
        <rFont val="Times New Roman"/>
        <charset val="134"/>
      </rPr>
      <t>2300603_</t>
    </r>
    <r>
      <rPr>
        <sz val="12"/>
        <rFont val="仿宋_GB2312"/>
        <charset val="134"/>
      </rPr>
      <t>政府性基金上解支出</t>
    </r>
    <r>
      <rPr>
        <sz val="12"/>
        <rFont val="Times New Roman"/>
        <charset val="134"/>
      </rPr>
      <t xml:space="preserve"> </t>
    </r>
    <r>
      <rPr>
        <sz val="12"/>
        <rFont val="仿宋_GB2312"/>
        <charset val="134"/>
      </rPr>
      <t>引用包含</t>
    </r>
    <r>
      <rPr>
        <sz val="12"/>
        <rFont val="Times New Roman"/>
        <charset val="134"/>
      </rPr>
      <t xml:space="preserve"> 230060399_</t>
    </r>
    <r>
      <rPr>
        <sz val="12"/>
        <rFont val="仿宋_GB2312"/>
        <charset val="134"/>
      </rPr>
      <t>政府性基金预算计划单列市上解省支出。</t>
    </r>
  </si>
  <si>
    <r>
      <rPr>
        <sz val="12"/>
        <rFont val="仿宋_GB2312"/>
        <charset val="134"/>
      </rPr>
      <t>表十（录入表）</t>
    </r>
    <r>
      <rPr>
        <sz val="12"/>
        <rFont val="Times New Roman"/>
        <charset val="134"/>
      </rPr>
      <t>C</t>
    </r>
    <r>
      <rPr>
        <sz val="12"/>
        <rFont val="仿宋_GB2312"/>
        <charset val="134"/>
      </rPr>
      <t>列科目合计</t>
    </r>
    <r>
      <rPr>
        <sz val="12"/>
        <rFont val="Times New Roman"/>
        <charset val="134"/>
      </rPr>
      <t xml:space="preserve"> </t>
    </r>
    <r>
      <rPr>
        <sz val="12"/>
        <rFont val="仿宋_GB2312"/>
        <charset val="134"/>
      </rPr>
      <t>引用</t>
    </r>
    <r>
      <rPr>
        <sz val="12"/>
        <rFont val="Times New Roman"/>
        <charset val="134"/>
      </rPr>
      <t xml:space="preserve"> </t>
    </r>
    <r>
      <rPr>
        <sz val="12"/>
        <rFont val="仿宋_GB2312"/>
        <charset val="134"/>
      </rPr>
      <t>表九</t>
    </r>
    <r>
      <rPr>
        <sz val="12"/>
        <rFont val="Times New Roman"/>
        <charset val="134"/>
      </rPr>
      <t>N</t>
    </r>
    <r>
      <rPr>
        <sz val="12"/>
        <rFont val="仿宋_GB2312"/>
        <charset val="134"/>
      </rPr>
      <t>列对应预算数。</t>
    </r>
  </si>
  <si>
    <r>
      <rPr>
        <sz val="12"/>
        <rFont val="仿宋_GB2312"/>
        <charset val="134"/>
      </rPr>
      <t>表十（录入表）</t>
    </r>
    <r>
      <rPr>
        <sz val="12"/>
        <rFont val="Times New Roman"/>
        <charset val="134"/>
      </rPr>
      <t>I</t>
    </r>
    <r>
      <rPr>
        <sz val="12"/>
        <rFont val="仿宋_GB2312"/>
        <charset val="134"/>
      </rPr>
      <t>列其他资金安排的支出</t>
    </r>
    <r>
      <rPr>
        <sz val="12"/>
        <rFont val="Times New Roman"/>
        <charset val="134"/>
      </rPr>
      <t xml:space="preserve"> </t>
    </r>
    <r>
      <rPr>
        <sz val="12"/>
        <rFont val="仿宋_GB2312"/>
        <charset val="134"/>
      </rPr>
      <t>引用</t>
    </r>
    <r>
      <rPr>
        <sz val="12"/>
        <rFont val="Times New Roman"/>
        <charset val="134"/>
      </rPr>
      <t xml:space="preserve"> </t>
    </r>
    <r>
      <rPr>
        <sz val="12"/>
        <rFont val="仿宋_GB2312"/>
        <charset val="134"/>
      </rPr>
      <t>前列来源与合计的差额数。</t>
    </r>
  </si>
  <si>
    <r>
      <rPr>
        <sz val="12"/>
        <rFont val="仿宋_GB2312"/>
        <charset val="134"/>
      </rPr>
      <t>表十二（录入表）</t>
    </r>
    <r>
      <rPr>
        <sz val="12"/>
        <rFont val="Times New Roman"/>
        <charset val="134"/>
      </rPr>
      <t>1100804_</t>
    </r>
    <r>
      <rPr>
        <sz val="12"/>
        <rFont val="仿宋_GB2312"/>
        <charset val="134"/>
      </rPr>
      <t>国有资本经营预算上年结余收入预算数</t>
    </r>
    <r>
      <rPr>
        <sz val="12"/>
        <rFont val="Times New Roman"/>
        <charset val="134"/>
      </rPr>
      <t xml:space="preserve">  </t>
    </r>
    <r>
      <rPr>
        <sz val="12"/>
        <rFont val="仿宋_GB2312"/>
        <charset val="134"/>
      </rPr>
      <t>引用</t>
    </r>
    <r>
      <rPr>
        <sz val="12"/>
        <rFont val="Times New Roman"/>
        <charset val="134"/>
      </rPr>
      <t xml:space="preserve">  </t>
    </r>
    <r>
      <rPr>
        <sz val="12"/>
        <rFont val="仿宋_GB2312"/>
        <charset val="134"/>
      </rPr>
      <t>表十三（录入表）</t>
    </r>
    <r>
      <rPr>
        <sz val="12"/>
        <rFont val="Times New Roman"/>
        <charset val="134"/>
      </rPr>
      <t>2300918_</t>
    </r>
    <r>
      <rPr>
        <sz val="12"/>
        <rFont val="仿宋_GB2312"/>
        <charset val="134"/>
      </rPr>
      <t>国有资本经营预算年终结余上年预计执行数。</t>
    </r>
  </si>
  <si>
    <r>
      <rPr>
        <sz val="12"/>
        <rFont val="仿宋_GB2312"/>
        <charset val="134"/>
      </rPr>
      <t>表十三（录入表）</t>
    </r>
    <r>
      <rPr>
        <sz val="12"/>
        <rFont val="Times New Roman"/>
        <charset val="134"/>
      </rPr>
      <t>2300803_</t>
    </r>
    <r>
      <rPr>
        <sz val="12"/>
        <rFont val="仿宋_GB2312"/>
        <charset val="134"/>
      </rPr>
      <t>国有资本经营预算调出资金</t>
    </r>
    <r>
      <rPr>
        <sz val="12"/>
        <rFont val="Times New Roman"/>
        <charset val="134"/>
      </rPr>
      <t xml:space="preserve">  </t>
    </r>
    <r>
      <rPr>
        <sz val="12"/>
        <rFont val="仿宋_GB2312"/>
        <charset val="134"/>
      </rPr>
      <t>引用</t>
    </r>
    <r>
      <rPr>
        <sz val="12"/>
        <rFont val="Times New Roman"/>
        <charset val="134"/>
      </rPr>
      <t xml:space="preserve">  </t>
    </r>
    <r>
      <rPr>
        <sz val="12"/>
        <rFont val="仿宋_GB2312"/>
        <charset val="134"/>
      </rPr>
      <t>表三</t>
    </r>
    <r>
      <rPr>
        <sz val="12"/>
        <rFont val="Times New Roman"/>
        <charset val="134"/>
      </rPr>
      <t>110090103_</t>
    </r>
    <r>
      <rPr>
        <sz val="12"/>
        <rFont val="仿宋_GB2312"/>
        <charset val="134"/>
      </rPr>
      <t>从国有资本经营预算调入一般公共预算、表九</t>
    </r>
    <r>
      <rPr>
        <sz val="12"/>
        <rFont val="Times New Roman"/>
        <charset val="134"/>
      </rPr>
      <t>110090203_</t>
    </r>
    <r>
      <rPr>
        <sz val="12"/>
        <rFont val="仿宋_GB2312"/>
        <charset val="134"/>
      </rPr>
      <t>从国有资本经营预算调入用于补充超长期特别国债偿债备付金的资金、表九</t>
    </r>
    <r>
      <rPr>
        <sz val="12"/>
        <rFont val="Times New Roman"/>
        <charset val="134"/>
      </rPr>
      <t>110090205_</t>
    </r>
    <r>
      <rPr>
        <sz val="12"/>
        <rFont val="仿宋_GB2312"/>
        <charset val="134"/>
      </rPr>
      <t>从国有资本经营预算调入用于偿还超长期特别国债本金的资金、表九</t>
    </r>
    <r>
      <rPr>
        <sz val="12"/>
        <rFont val="Times New Roman"/>
        <charset val="134"/>
      </rPr>
      <t>110090207_</t>
    </r>
    <r>
      <rPr>
        <sz val="12"/>
        <rFont val="仿宋_GB2312"/>
        <charset val="134"/>
      </rPr>
      <t>从国有资本经营预算调入用于偿还抗疫特别国债本金的资金。</t>
    </r>
  </si>
  <si>
    <r>
      <rPr>
        <sz val="12"/>
        <rFont val="仿宋_GB2312"/>
        <charset val="134"/>
      </rPr>
      <t>【限制录入】表十三（录入表）线下支出仅需录入合计。</t>
    </r>
  </si>
  <si>
    <r>
      <rPr>
        <sz val="12"/>
        <rFont val="仿宋_GB2312"/>
        <charset val="134"/>
      </rPr>
      <t>表十一线上项级科目收入</t>
    </r>
    <r>
      <rPr>
        <sz val="12"/>
        <rFont val="Times New Roman"/>
        <charset val="134"/>
      </rPr>
      <t xml:space="preserve"> </t>
    </r>
    <r>
      <rPr>
        <sz val="12"/>
        <rFont val="仿宋_GB2312"/>
        <charset val="134"/>
      </rPr>
      <t>引用</t>
    </r>
    <r>
      <rPr>
        <sz val="12"/>
        <rFont val="Times New Roman"/>
        <charset val="134"/>
      </rPr>
      <t xml:space="preserve"> </t>
    </r>
    <r>
      <rPr>
        <sz val="12"/>
        <rFont val="仿宋_GB2312"/>
        <charset val="134"/>
      </rPr>
      <t>表十二（录入表）线上目级科目收入合计。</t>
    </r>
  </si>
  <si>
    <r>
      <rPr>
        <sz val="12"/>
        <rFont val="仿宋_GB2312"/>
        <charset val="134"/>
      </rPr>
      <t>表十一线上款级科目支出</t>
    </r>
    <r>
      <rPr>
        <sz val="12"/>
        <rFont val="Times New Roman"/>
        <charset val="134"/>
      </rPr>
      <t xml:space="preserve"> </t>
    </r>
    <r>
      <rPr>
        <sz val="12"/>
        <rFont val="仿宋_GB2312"/>
        <charset val="134"/>
      </rPr>
      <t>引用</t>
    </r>
    <r>
      <rPr>
        <sz val="12"/>
        <rFont val="Times New Roman"/>
        <charset val="134"/>
      </rPr>
      <t xml:space="preserve"> </t>
    </r>
    <r>
      <rPr>
        <sz val="12"/>
        <rFont val="仿宋_GB2312"/>
        <charset val="134"/>
      </rPr>
      <t>表十三（录入表）线上项级科目支出合计。</t>
    </r>
  </si>
  <si>
    <r>
      <rPr>
        <sz val="12"/>
        <rFont val="仿宋_GB2312"/>
        <charset val="134"/>
      </rPr>
      <t>表十一</t>
    </r>
    <r>
      <rPr>
        <sz val="12"/>
        <rFont val="Times New Roman"/>
        <charset val="134"/>
      </rPr>
      <t>1100501_</t>
    </r>
    <r>
      <rPr>
        <sz val="12"/>
        <rFont val="仿宋_GB2312"/>
        <charset val="134"/>
      </rPr>
      <t>国有资本经营预算转移支付收入</t>
    </r>
    <r>
      <rPr>
        <sz val="12"/>
        <rFont val="Times New Roman"/>
        <charset val="134"/>
      </rPr>
      <t xml:space="preserve"> </t>
    </r>
    <r>
      <rPr>
        <sz val="12"/>
        <rFont val="仿宋_GB2312"/>
        <charset val="134"/>
      </rPr>
      <t>引用包含</t>
    </r>
    <r>
      <rPr>
        <sz val="12"/>
        <rFont val="Times New Roman"/>
        <charset val="134"/>
      </rPr>
      <t xml:space="preserve"> 110050191_</t>
    </r>
    <r>
      <rPr>
        <sz val="12"/>
        <rFont val="仿宋_GB2312"/>
        <charset val="134"/>
      </rPr>
      <t>国有资本经营预算省补助计划单列市收入。</t>
    </r>
  </si>
  <si>
    <r>
      <rPr>
        <sz val="12"/>
        <rFont val="仿宋_GB2312"/>
        <charset val="134"/>
      </rPr>
      <t>表十一</t>
    </r>
    <r>
      <rPr>
        <sz val="12"/>
        <rFont val="Times New Roman"/>
        <charset val="134"/>
      </rPr>
      <t>1100604_</t>
    </r>
    <r>
      <rPr>
        <sz val="12"/>
        <rFont val="仿宋_GB2312"/>
        <charset val="134"/>
      </rPr>
      <t>国有资本经营预算上解收入</t>
    </r>
    <r>
      <rPr>
        <sz val="12"/>
        <rFont val="Times New Roman"/>
        <charset val="134"/>
      </rPr>
      <t xml:space="preserve"> </t>
    </r>
    <r>
      <rPr>
        <sz val="12"/>
        <rFont val="仿宋_GB2312"/>
        <charset val="134"/>
      </rPr>
      <t>引用包含</t>
    </r>
    <r>
      <rPr>
        <sz val="12"/>
        <rFont val="Times New Roman"/>
        <charset val="134"/>
      </rPr>
      <t xml:space="preserve"> 110060491_</t>
    </r>
    <r>
      <rPr>
        <sz val="12"/>
        <rFont val="仿宋_GB2312"/>
        <charset val="134"/>
      </rPr>
      <t>国有资本经营预算计划单列市上解省收入。</t>
    </r>
  </si>
  <si>
    <r>
      <rPr>
        <sz val="12"/>
        <rFont val="仿宋_GB2312"/>
        <charset val="134"/>
      </rPr>
      <t>表十一</t>
    </r>
    <r>
      <rPr>
        <sz val="12"/>
        <rFont val="Times New Roman"/>
        <charset val="134"/>
      </rPr>
      <t>2300501_</t>
    </r>
    <r>
      <rPr>
        <sz val="12"/>
        <rFont val="仿宋_GB2312"/>
        <charset val="134"/>
      </rPr>
      <t>国有资本经营预算转移支付支出</t>
    </r>
    <r>
      <rPr>
        <sz val="12"/>
        <rFont val="Times New Roman"/>
        <charset val="134"/>
      </rPr>
      <t xml:space="preserve"> </t>
    </r>
    <r>
      <rPr>
        <sz val="12"/>
        <rFont val="仿宋_GB2312"/>
        <charset val="134"/>
      </rPr>
      <t>引用包含</t>
    </r>
    <r>
      <rPr>
        <sz val="12"/>
        <rFont val="Times New Roman"/>
        <charset val="134"/>
      </rPr>
      <t xml:space="preserve"> 230050191_</t>
    </r>
    <r>
      <rPr>
        <sz val="12"/>
        <rFont val="仿宋_GB2312"/>
        <charset val="134"/>
      </rPr>
      <t>国有资本经营预算省补助计划单列市支出。</t>
    </r>
  </si>
  <si>
    <r>
      <rPr>
        <sz val="12"/>
        <rFont val="仿宋_GB2312"/>
        <charset val="134"/>
      </rPr>
      <t>表十一</t>
    </r>
    <r>
      <rPr>
        <sz val="12"/>
        <rFont val="Times New Roman"/>
        <charset val="134"/>
      </rPr>
      <t>2300604_</t>
    </r>
    <r>
      <rPr>
        <sz val="12"/>
        <rFont val="仿宋_GB2312"/>
        <charset val="134"/>
      </rPr>
      <t>国有资本经营预算上解支出</t>
    </r>
    <r>
      <rPr>
        <sz val="12"/>
        <rFont val="Times New Roman"/>
        <charset val="134"/>
      </rPr>
      <t xml:space="preserve"> </t>
    </r>
    <r>
      <rPr>
        <sz val="12"/>
        <rFont val="仿宋_GB2312"/>
        <charset val="134"/>
      </rPr>
      <t>引用包含</t>
    </r>
    <r>
      <rPr>
        <sz val="12"/>
        <rFont val="Times New Roman"/>
        <charset val="134"/>
      </rPr>
      <t xml:space="preserve"> 230060491_</t>
    </r>
    <r>
      <rPr>
        <sz val="12"/>
        <rFont val="仿宋_GB2312"/>
        <charset val="134"/>
      </rPr>
      <t>国有资本经营预算计划单列市上解省支出。</t>
    </r>
  </si>
  <si>
    <t>七、数据提取（可以不提取，直接录入或自行设置公式提取）</t>
  </si>
  <si>
    <t>一个等号提取整套表数据，一体化系统已填报数据不再需要重新录入。</t>
  </si>
  <si>
    <r>
      <rPr>
        <sz val="12"/>
        <rFont val="仿宋_GB2312"/>
        <charset val="134"/>
      </rPr>
      <t>附件</t>
    </r>
    <r>
      <rPr>
        <sz val="12"/>
        <rFont val="Times New Roman"/>
        <charset val="134"/>
      </rPr>
      <t>2</t>
    </r>
    <r>
      <rPr>
        <sz val="12"/>
        <rFont val="仿宋_GB2312"/>
        <charset val="134"/>
      </rPr>
      <t>默认设置</t>
    </r>
    <r>
      <rPr>
        <sz val="12"/>
        <rFont val="Times New Roman"/>
        <charset val="134"/>
      </rPr>
      <t>2</t>
    </r>
    <r>
      <rPr>
        <sz val="12"/>
        <rFont val="仿宋_GB2312"/>
        <charset val="134"/>
      </rPr>
      <t>项提取。</t>
    </r>
    <r>
      <rPr>
        <sz val="12"/>
        <rFont val="Times New Roman"/>
        <charset val="134"/>
      </rPr>
      <t>1.</t>
    </r>
    <r>
      <rPr>
        <sz val="12"/>
        <rFont val="仿宋_GB2312"/>
        <charset val="134"/>
      </rPr>
      <t>上年预算数</t>
    </r>
    <r>
      <rPr>
        <sz val="12"/>
        <rFont val="Times New Roman"/>
        <charset val="134"/>
      </rPr>
      <t xml:space="preserve"> </t>
    </r>
    <r>
      <rPr>
        <sz val="12"/>
        <rFont val="仿宋_GB2312"/>
        <charset val="134"/>
      </rPr>
      <t>自</t>
    </r>
    <r>
      <rPr>
        <sz val="12"/>
        <rFont val="Times New Roman"/>
        <charset val="134"/>
      </rPr>
      <t xml:space="preserve"> </t>
    </r>
    <r>
      <rPr>
        <sz val="12"/>
        <rFont val="仿宋_GB2312"/>
        <charset val="134"/>
      </rPr>
      <t>【附件</t>
    </r>
    <r>
      <rPr>
        <sz val="12"/>
        <rFont val="Times New Roman"/>
        <charset val="134"/>
      </rPr>
      <t>3</t>
    </r>
    <r>
      <rPr>
        <sz val="12"/>
        <rFont val="仿宋_GB2312"/>
        <charset val="134"/>
      </rPr>
      <t>．</t>
    </r>
    <r>
      <rPr>
        <sz val="12"/>
        <rFont val="Times New Roman"/>
        <charset val="134"/>
      </rPr>
      <t>2025</t>
    </r>
    <r>
      <rPr>
        <sz val="12"/>
        <rFont val="仿宋_GB2312"/>
        <charset val="134"/>
      </rPr>
      <t>年地方财政预算表（人大批复口径）】预算数提取；</t>
    </r>
    <r>
      <rPr>
        <sz val="12"/>
        <rFont val="Times New Roman"/>
        <charset val="134"/>
      </rPr>
      <t>2.</t>
    </r>
    <r>
      <rPr>
        <sz val="12"/>
        <rFont val="仿宋_GB2312"/>
        <charset val="134"/>
      </rPr>
      <t>上年预计执行数、预算数</t>
    </r>
    <r>
      <rPr>
        <sz val="12"/>
        <rFont val="Times New Roman"/>
        <charset val="134"/>
      </rPr>
      <t xml:space="preserve"> </t>
    </r>
    <r>
      <rPr>
        <sz val="12"/>
        <rFont val="仿宋_GB2312"/>
        <charset val="134"/>
      </rPr>
      <t>自</t>
    </r>
    <r>
      <rPr>
        <sz val="12"/>
        <rFont val="Times New Roman"/>
        <charset val="134"/>
      </rPr>
      <t xml:space="preserve"> </t>
    </r>
    <r>
      <rPr>
        <sz val="12"/>
        <rFont val="仿宋_GB2312"/>
        <charset val="134"/>
      </rPr>
      <t>一体化系统导出数据（湖北导出模版，其他省需提供导出模版后设置）</t>
    </r>
    <r>
      <rPr>
        <sz val="12"/>
        <rFont val="Times New Roman"/>
        <charset val="134"/>
      </rPr>
      <t xml:space="preserve"> </t>
    </r>
    <r>
      <rPr>
        <sz val="12"/>
        <rFont val="仿宋_GB2312"/>
        <charset val="134"/>
      </rPr>
      <t>提取。</t>
    </r>
  </si>
  <si>
    <r>
      <rPr>
        <b/>
        <sz val="12"/>
        <rFont val="仿宋_GB2312"/>
        <charset val="134"/>
      </rPr>
      <t>（一）上年预算数提取方法：</t>
    </r>
  </si>
  <si>
    <r>
      <rPr>
        <sz val="12"/>
        <rFont val="Times New Roman"/>
        <charset val="134"/>
      </rPr>
      <t>1.</t>
    </r>
    <r>
      <rPr>
        <sz val="12"/>
        <rFont val="仿宋_GB2312"/>
        <charset val="134"/>
      </rPr>
      <t>录入封面信息。（用于验证提取表地区）</t>
    </r>
  </si>
  <si>
    <r>
      <rPr>
        <sz val="12"/>
        <rFont val="Times New Roman"/>
        <charset val="134"/>
      </rPr>
      <t>2.</t>
    </r>
    <r>
      <rPr>
        <sz val="12"/>
        <rFont val="仿宋_GB2312"/>
        <charset val="134"/>
      </rPr>
      <t>打开【附件</t>
    </r>
    <r>
      <rPr>
        <sz val="12"/>
        <rFont val="Times New Roman"/>
        <charset val="134"/>
      </rPr>
      <t>3</t>
    </r>
    <r>
      <rPr>
        <sz val="12"/>
        <rFont val="仿宋_GB2312"/>
        <charset val="134"/>
      </rPr>
      <t>．</t>
    </r>
    <r>
      <rPr>
        <sz val="12"/>
        <rFont val="Times New Roman"/>
        <charset val="134"/>
      </rPr>
      <t>2025</t>
    </r>
    <r>
      <rPr>
        <sz val="12"/>
        <rFont val="仿宋_GB2312"/>
        <charset val="134"/>
      </rPr>
      <t>年地方财政预算表（人大批复口径）】，工作簿名称如</t>
    </r>
    <r>
      <rPr>
        <sz val="12"/>
        <rFont val="Times New Roman"/>
        <charset val="134"/>
      </rPr>
      <t>“XXXXXX_XXXXXX_2025</t>
    </r>
    <r>
      <rPr>
        <sz val="12"/>
        <rFont val="仿宋_GB2312"/>
        <charset val="134"/>
      </rPr>
      <t>年地方财政预算表（人大批复口径）</t>
    </r>
    <r>
      <rPr>
        <sz val="12"/>
        <rFont val="Times New Roman"/>
        <charset val="134"/>
      </rPr>
      <t>_20250225 1634”</t>
    </r>
  </si>
  <si>
    <r>
      <rPr>
        <sz val="12"/>
        <rFont val="Times New Roman"/>
        <charset val="134"/>
      </rPr>
      <t>3.</t>
    </r>
    <r>
      <rPr>
        <sz val="12"/>
        <rFont val="仿宋_GB2312"/>
        <charset val="134"/>
      </rPr>
      <t>在表一（录入表）</t>
    </r>
    <r>
      <rPr>
        <sz val="12"/>
        <rFont val="Times New Roman"/>
        <charset val="134"/>
      </rPr>
      <t>K1</t>
    </r>
    <r>
      <rPr>
        <sz val="12"/>
        <rFont val="仿宋_GB2312"/>
        <charset val="134"/>
      </rPr>
      <t>单元格录入</t>
    </r>
    <r>
      <rPr>
        <sz val="12"/>
        <rFont val="Times New Roman"/>
        <charset val="134"/>
      </rPr>
      <t>=</t>
    </r>
    <r>
      <rPr>
        <sz val="12"/>
        <rFont val="仿宋_GB2312"/>
        <charset val="134"/>
      </rPr>
      <t>附件</t>
    </r>
    <r>
      <rPr>
        <sz val="12"/>
        <rFont val="Times New Roman"/>
        <charset val="134"/>
      </rPr>
      <t>3</t>
    </r>
    <r>
      <rPr>
        <sz val="12"/>
        <rFont val="仿宋_GB2312"/>
        <charset val="134"/>
      </rPr>
      <t>任意单元格。</t>
    </r>
  </si>
  <si>
    <r>
      <rPr>
        <sz val="12"/>
        <rFont val="Times New Roman"/>
        <charset val="134"/>
      </rPr>
      <t>4.</t>
    </r>
    <r>
      <rPr>
        <sz val="12"/>
        <rFont val="仿宋_GB2312"/>
        <charset val="134"/>
      </rPr>
      <t>表一（录入表）</t>
    </r>
    <r>
      <rPr>
        <sz val="12"/>
        <rFont val="Times New Roman"/>
        <charset val="134"/>
      </rPr>
      <t>L1</t>
    </r>
    <r>
      <rPr>
        <sz val="12"/>
        <rFont val="仿宋_GB2312"/>
        <charset val="134"/>
      </rPr>
      <t>单元格显示</t>
    </r>
    <r>
      <rPr>
        <sz val="12"/>
        <rFont val="Times New Roman"/>
        <charset val="134"/>
      </rPr>
      <t>TRUE</t>
    </r>
    <r>
      <rPr>
        <sz val="12"/>
        <rFont val="仿宋_GB2312"/>
        <charset val="134"/>
      </rPr>
      <t>，数据正常提取；显示提示文字，则说明验证不通过，不能提取。【审核</t>
    </r>
    <r>
      <rPr>
        <sz val="12"/>
        <rFont val="Times New Roman"/>
        <charset val="134"/>
      </rPr>
      <t>4</t>
    </r>
    <r>
      <rPr>
        <sz val="12"/>
        <rFont val="仿宋_GB2312"/>
        <charset val="134"/>
      </rPr>
      <t>项。</t>
    </r>
    <r>
      <rPr>
        <sz val="12"/>
        <rFont val="Times New Roman"/>
        <charset val="134"/>
      </rPr>
      <t>1.</t>
    </r>
    <r>
      <rPr>
        <sz val="12"/>
        <rFont val="仿宋_GB2312"/>
        <charset val="134"/>
      </rPr>
      <t>是否录入封面；</t>
    </r>
    <r>
      <rPr>
        <sz val="12"/>
        <rFont val="Times New Roman"/>
        <charset val="134"/>
      </rPr>
      <t>2.</t>
    </r>
    <r>
      <rPr>
        <sz val="12"/>
        <rFont val="仿宋_GB2312"/>
        <charset val="134"/>
      </rPr>
      <t>上年地方财政预算表名称是否包含</t>
    </r>
    <r>
      <rPr>
        <sz val="12"/>
        <rFont val="宋体"/>
        <charset val="134"/>
      </rPr>
      <t>“</t>
    </r>
    <r>
      <rPr>
        <sz val="12"/>
        <rFont val="Times New Roman"/>
        <charset val="134"/>
      </rPr>
      <t>_2025</t>
    </r>
    <r>
      <rPr>
        <sz val="12"/>
        <rFont val="仿宋_GB2312"/>
        <charset val="134"/>
      </rPr>
      <t>年地方财政预算表</t>
    </r>
    <r>
      <rPr>
        <sz val="12"/>
        <rFont val="宋体"/>
        <charset val="134"/>
      </rPr>
      <t>”</t>
    </r>
    <r>
      <rPr>
        <sz val="12"/>
        <rFont val="仿宋_GB2312"/>
        <charset val="134"/>
      </rPr>
      <t>；</t>
    </r>
    <r>
      <rPr>
        <sz val="12"/>
        <rFont val="Times New Roman"/>
        <charset val="134"/>
      </rPr>
      <t>3.</t>
    </r>
    <r>
      <rPr>
        <sz val="12"/>
        <rFont val="仿宋_GB2312"/>
        <charset val="134"/>
      </rPr>
      <t>上年地方财政预算表封面区划编码与封面区划编码是否一致；</t>
    </r>
    <r>
      <rPr>
        <sz val="12"/>
        <rFont val="Times New Roman"/>
        <charset val="134"/>
      </rPr>
      <t>4.</t>
    </r>
    <r>
      <rPr>
        <sz val="12"/>
        <rFont val="仿宋_GB2312"/>
        <charset val="134"/>
      </rPr>
      <t>验证上年地方财政预算表不同工作表</t>
    </r>
    <r>
      <rPr>
        <sz val="12"/>
        <rFont val="Times New Roman"/>
        <charset val="134"/>
      </rPr>
      <t>6</t>
    </r>
    <r>
      <rPr>
        <sz val="12"/>
        <rFont val="仿宋_GB2312"/>
        <charset val="134"/>
      </rPr>
      <t>处标记是否一致。】</t>
    </r>
  </si>
  <si>
    <r>
      <rPr>
        <b/>
        <sz val="12"/>
        <rFont val="仿宋_GB2312"/>
        <charset val="134"/>
      </rPr>
      <t>（二）上年预计执行数、预算数提取方法：</t>
    </r>
  </si>
  <si>
    <r>
      <rPr>
        <sz val="12"/>
        <rFont val="Times New Roman"/>
        <charset val="134"/>
      </rPr>
      <t>1.</t>
    </r>
    <r>
      <rPr>
        <sz val="12"/>
        <rFont val="仿宋_GB2312"/>
        <charset val="134"/>
      </rPr>
      <t>打开一体化系统导出表。（模版为湖北一体化系统导出表，其他地区导出表可能因为无法通过</t>
    </r>
    <r>
      <rPr>
        <sz val="12"/>
        <rFont val="Times New Roman"/>
        <charset val="134"/>
      </rPr>
      <t>29</t>
    </r>
    <r>
      <rPr>
        <sz val="12"/>
        <rFont val="仿宋_GB2312"/>
        <charset val="134"/>
      </rPr>
      <t>处标记验证而不能提取）</t>
    </r>
  </si>
  <si>
    <r>
      <rPr>
        <sz val="12"/>
        <rFont val="Times New Roman"/>
        <charset val="134"/>
      </rPr>
      <t>2.</t>
    </r>
    <r>
      <rPr>
        <sz val="12"/>
        <rFont val="仿宋_GB2312"/>
        <charset val="134"/>
      </rPr>
      <t>在表一（录入表）</t>
    </r>
    <r>
      <rPr>
        <sz val="12"/>
        <rFont val="Times New Roman"/>
        <charset val="134"/>
      </rPr>
      <t>K2</t>
    </r>
    <r>
      <rPr>
        <sz val="12"/>
        <rFont val="仿宋_GB2312"/>
        <charset val="134"/>
      </rPr>
      <t>单元格录入</t>
    </r>
    <r>
      <rPr>
        <sz val="12"/>
        <rFont val="Times New Roman"/>
        <charset val="134"/>
      </rPr>
      <t>=</t>
    </r>
    <r>
      <rPr>
        <sz val="12"/>
        <rFont val="仿宋_GB2312"/>
        <charset val="134"/>
      </rPr>
      <t>导出表任意单元格。</t>
    </r>
  </si>
  <si>
    <r>
      <rPr>
        <sz val="12"/>
        <rFont val="Times New Roman"/>
        <charset val="134"/>
      </rPr>
      <t>3.</t>
    </r>
    <r>
      <rPr>
        <sz val="12"/>
        <rFont val="仿宋_GB2312"/>
        <charset val="134"/>
      </rPr>
      <t>表一（录入表）</t>
    </r>
    <r>
      <rPr>
        <sz val="12"/>
        <rFont val="Times New Roman"/>
        <charset val="134"/>
      </rPr>
      <t>L2</t>
    </r>
    <r>
      <rPr>
        <sz val="12"/>
        <rFont val="仿宋_GB2312"/>
        <charset val="134"/>
      </rPr>
      <t>单元格显示</t>
    </r>
    <r>
      <rPr>
        <sz val="12"/>
        <rFont val="Times New Roman"/>
        <charset val="134"/>
      </rPr>
      <t>TRUE</t>
    </r>
    <r>
      <rPr>
        <sz val="12"/>
        <rFont val="仿宋_GB2312"/>
        <charset val="134"/>
      </rPr>
      <t>，数据正常提取；显示提示文字，则说明验证不通过，不能提取。【审核</t>
    </r>
    <r>
      <rPr>
        <sz val="12"/>
        <rFont val="Times New Roman"/>
        <charset val="134"/>
      </rPr>
      <t>2</t>
    </r>
    <r>
      <rPr>
        <sz val="12"/>
        <rFont val="仿宋_GB2312"/>
        <charset val="134"/>
      </rPr>
      <t>项。</t>
    </r>
    <r>
      <rPr>
        <sz val="12"/>
        <rFont val="Times New Roman"/>
        <charset val="134"/>
      </rPr>
      <t>1.</t>
    </r>
    <r>
      <rPr>
        <sz val="12"/>
        <rFont val="仿宋_GB2312"/>
        <charset val="134"/>
      </rPr>
      <t>一体化系统导出表工作簿名称是否是</t>
    </r>
    <r>
      <rPr>
        <sz val="12"/>
        <rFont val="宋体"/>
        <charset val="134"/>
      </rPr>
      <t>“</t>
    </r>
    <r>
      <rPr>
        <sz val="12"/>
        <rFont val="仿宋_GB2312"/>
        <charset val="134"/>
      </rPr>
      <t>地方政府财政预算表（详表）</t>
    </r>
    <r>
      <rPr>
        <sz val="12"/>
        <rFont val="宋体"/>
        <charset val="134"/>
      </rPr>
      <t>”</t>
    </r>
    <r>
      <rPr>
        <sz val="12"/>
        <rFont val="仿宋_GB2312"/>
        <charset val="134"/>
      </rPr>
      <t>；</t>
    </r>
    <r>
      <rPr>
        <sz val="12"/>
        <rFont val="Times New Roman"/>
        <charset val="134"/>
      </rPr>
      <t>2.</t>
    </r>
    <r>
      <rPr>
        <sz val="12"/>
        <rFont val="仿宋_GB2312"/>
        <charset val="134"/>
      </rPr>
      <t>验证上年地方财政预算表不同工作表</t>
    </r>
    <r>
      <rPr>
        <sz val="12"/>
        <rFont val="Times New Roman"/>
        <charset val="134"/>
      </rPr>
      <t>29</t>
    </r>
    <r>
      <rPr>
        <sz val="12"/>
        <rFont val="仿宋_GB2312"/>
        <charset val="134"/>
      </rPr>
      <t>处标记是否一致。】</t>
    </r>
  </si>
  <si>
    <t>注意：所有数据提取完成后请断开工作簿链接！方法：Excel菜单“数据”-“工作簿链接”-“全部中断”；WPS菜单“工具”-“编辑链接”-“断开链接”</t>
  </si>
  <si>
    <t>八、数据录入</t>
  </si>
  <si>
    <t>（一）封面</t>
  </si>
  <si>
    <r>
      <rPr>
        <sz val="12"/>
        <rFont val="仿宋_GB2312"/>
        <charset val="134"/>
      </rPr>
      <t>行政区划、联系人姓名、联系人手机号码都是必填项，没有录入或录入的不是手机号码的审核不通过，不能上报。</t>
    </r>
  </si>
  <si>
    <r>
      <rPr>
        <sz val="12"/>
        <rFont val="仿宋_GB2312"/>
        <charset val="134"/>
      </rPr>
      <t>封面</t>
    </r>
    <r>
      <rPr>
        <sz val="12"/>
        <rFont val="Times New Roman"/>
        <charset val="134"/>
      </rPr>
      <t>B2</t>
    </r>
    <r>
      <rPr>
        <sz val="12"/>
        <rFont val="仿宋_GB2312"/>
        <charset val="134"/>
      </rPr>
      <t>单元格根据录入行政区划生成包含行政区划编码、行政区划名称、填报内容、填报时间的字符串，请按此重命名工作簿（修改报表内容后需按此字符串重命名工作簿），数据汇集工作表</t>
    </r>
    <r>
      <rPr>
        <sz val="12"/>
        <rFont val="Times New Roman"/>
        <charset val="134"/>
      </rPr>
      <t>E2</t>
    </r>
    <r>
      <rPr>
        <sz val="12"/>
        <rFont val="仿宋_GB2312"/>
        <charset val="134"/>
      </rPr>
      <t>单元格据此字符串比对工作簿名称，不一致的审核不通过，不能报送。</t>
    </r>
  </si>
  <si>
    <r>
      <rPr>
        <b/>
        <sz val="12"/>
        <color rgb="FFFF0000"/>
        <rFont val="仿宋_GB2312"/>
        <charset val="134"/>
      </rPr>
      <t>注意：</t>
    </r>
  </si>
  <si>
    <r>
      <rPr>
        <sz val="12"/>
        <rFont val="Times New Roman"/>
        <charset val="134"/>
      </rPr>
      <t>1.</t>
    </r>
    <r>
      <rPr>
        <sz val="12"/>
        <rFont val="仿宋_GB2312"/>
        <charset val="134"/>
      </rPr>
      <t>为避免重复统计，各级次只录入本级预算。</t>
    </r>
  </si>
  <si>
    <r>
      <rPr>
        <sz val="12"/>
        <rFont val="Times New Roman"/>
        <charset val="134"/>
      </rPr>
      <t>2.</t>
    </r>
    <r>
      <rPr>
        <sz val="12"/>
        <rFont val="仿宋_GB2312"/>
        <charset val="134"/>
      </rPr>
      <t>录入后请核对上年预计执行数，省级、地级使用汇总表核对总数，确保既不漏报也不重报。</t>
    </r>
  </si>
  <si>
    <r>
      <rPr>
        <sz val="12"/>
        <rFont val="Times New Roman"/>
        <charset val="134"/>
      </rPr>
      <t>3.4</t>
    </r>
    <r>
      <rPr>
        <sz val="12"/>
        <rFont val="仿宋_GB2312"/>
        <charset val="134"/>
      </rPr>
      <t>个直筒子市、省直辖县级、县级有独立预算开发区或乡镇的需在</t>
    </r>
    <r>
      <rPr>
        <sz val="12"/>
        <rFont val="Times New Roman"/>
        <charset val="134"/>
      </rPr>
      <t>C17</t>
    </r>
    <r>
      <rPr>
        <sz val="12"/>
        <rFont val="仿宋_GB2312"/>
        <charset val="134"/>
      </rPr>
      <t>单元格录入</t>
    </r>
    <r>
      <rPr>
        <sz val="12"/>
        <rFont val="Times New Roman"/>
        <charset val="134"/>
      </rPr>
      <t>“</t>
    </r>
    <r>
      <rPr>
        <sz val="12"/>
        <rFont val="仿宋_GB2312"/>
        <charset val="134"/>
      </rPr>
      <t>有独立预算的开发区或乡镇</t>
    </r>
    <r>
      <rPr>
        <sz val="12"/>
        <rFont val="Times New Roman"/>
        <charset val="134"/>
      </rPr>
      <t>”</t>
    </r>
    <r>
      <rPr>
        <sz val="12"/>
        <rFont val="仿宋_GB2312"/>
        <charset val="134"/>
      </rPr>
      <t>。</t>
    </r>
  </si>
  <si>
    <r>
      <rPr>
        <sz val="12"/>
        <rFont val="仿宋_GB2312"/>
        <charset val="134"/>
      </rPr>
      <t>封面按要求录入后，各明细录入表设置有针对该地区的审核公式，将引导正确录入报表。各类地区封面录入要求如下：</t>
    </r>
  </si>
  <si>
    <t>1.独立预算的开发区及乡镇</t>
  </si>
  <si>
    <r>
      <rPr>
        <sz val="12"/>
        <rFont val="Times New Roman"/>
        <charset val="134"/>
      </rPr>
      <t>(1)</t>
    </r>
    <r>
      <rPr>
        <sz val="12"/>
        <rFont val="仿宋_GB2312"/>
        <charset val="134"/>
      </rPr>
      <t>省级开发区：封面省级录入省名称；地市级及省直辖、县级不录入；非标准地区名称录入开发区全称。</t>
    </r>
  </si>
  <si>
    <r>
      <rPr>
        <sz val="12"/>
        <rFont val="Times New Roman"/>
        <charset val="134"/>
      </rPr>
      <t>(2)</t>
    </r>
    <r>
      <rPr>
        <sz val="12"/>
        <rFont val="仿宋_GB2312"/>
        <charset val="134"/>
      </rPr>
      <t>地市级开发区或独立预算的直筒子市直辖乡镇：封面省级录入省名称；地市级及省直辖录入地市州名称；县级不录入；非标准地区名称录入开发区或乡镇全称。</t>
    </r>
  </si>
  <si>
    <r>
      <rPr>
        <sz val="12"/>
        <rFont val="Times New Roman"/>
        <charset val="134"/>
      </rPr>
      <t>(3)</t>
    </r>
    <r>
      <rPr>
        <sz val="12"/>
        <rFont val="仿宋_GB2312"/>
        <charset val="134"/>
      </rPr>
      <t>县级开发区或独立预算的乡镇：封面省级录入省名称；地市级及省直辖录入地市州名称；县级录入县市区旗名称；非标准地区名称录入开发区或乡镇全称。</t>
    </r>
  </si>
  <si>
    <t>2.县级</t>
  </si>
  <si>
    <r>
      <rPr>
        <sz val="12"/>
        <rFont val="Times New Roman"/>
        <charset val="134"/>
      </rPr>
      <t>(1)</t>
    </r>
    <r>
      <rPr>
        <sz val="12"/>
        <rFont val="仿宋_GB2312"/>
        <charset val="134"/>
      </rPr>
      <t>市辖区、县、自治县、旗、自治旗、县级市：封面省级录入省名称；地市级及省直辖录入地市州名称；县级录入县市区旗名称；非标准地区名称不录入。</t>
    </r>
  </si>
  <si>
    <r>
      <rPr>
        <sz val="12"/>
        <rFont val="Times New Roman"/>
        <charset val="134"/>
      </rPr>
      <t>(2)</t>
    </r>
    <r>
      <rPr>
        <sz val="12"/>
        <rFont val="仿宋_GB2312"/>
        <charset val="134"/>
      </rPr>
      <t>直辖市的区、县，兵团</t>
    </r>
    <r>
      <rPr>
        <sz val="12"/>
        <rFont val="Times New Roman"/>
        <charset val="134"/>
      </rPr>
      <t>12</t>
    </r>
    <r>
      <rPr>
        <sz val="12"/>
        <rFont val="仿宋_GB2312"/>
        <charset val="134"/>
      </rPr>
      <t>个县级市，海南省直辖县、县级市、自治县，河南省济源市、湖北省直辖县级市及林区：封面省级录入省名称；地市级及省直辖录入地市州名称；县级、非标准地区名称不录入。</t>
    </r>
  </si>
  <si>
    <t>3.地级</t>
  </si>
  <si>
    <r>
      <rPr>
        <sz val="12"/>
        <rFont val="仿宋_GB2312"/>
        <charset val="134"/>
      </rPr>
      <t>地级市、自治州、盟、地区：封面省级录入省名称；地市级及省直辖录入地市州名称；县级、非标准地区名称不录入。</t>
    </r>
  </si>
  <si>
    <t>4.省级</t>
  </si>
  <si>
    <r>
      <rPr>
        <sz val="12"/>
        <rFont val="仿宋_GB2312"/>
        <charset val="134"/>
      </rPr>
      <t>省、自治区、直辖市、兵团：封面省级录入省名称；地市级及省直辖、县级、非标准地区名称不录入。</t>
    </r>
  </si>
  <si>
    <t>（二）录入上年调整预算数</t>
  </si>
  <si>
    <r>
      <rPr>
        <sz val="12"/>
        <color rgb="FF000000"/>
        <rFont val="仿宋_GB2312"/>
        <charset val="134"/>
      </rPr>
      <t>上年调整预算数通过辅助列</t>
    </r>
    <r>
      <rPr>
        <sz val="12"/>
        <color rgb="FF000000"/>
        <rFont val="Times New Roman"/>
        <charset val="134"/>
      </rPr>
      <t>J</t>
    </r>
    <r>
      <rPr>
        <sz val="12"/>
        <color rgb="FF000000"/>
        <rFont val="仿宋_GB2312"/>
        <charset val="134"/>
      </rPr>
      <t>录入。在表一（录入表）</t>
    </r>
    <r>
      <rPr>
        <sz val="12"/>
        <color rgb="FF000000"/>
        <rFont val="Times New Roman"/>
        <charset val="134"/>
      </rPr>
      <t>J5</t>
    </r>
    <r>
      <rPr>
        <sz val="12"/>
        <color rgb="FF000000"/>
        <rFont val="仿宋_GB2312"/>
        <charset val="134"/>
      </rPr>
      <t>单元格设置</t>
    </r>
    <r>
      <rPr>
        <sz val="12"/>
        <color rgb="FF000000"/>
        <rFont val="Times New Roman"/>
        <charset val="134"/>
      </rPr>
      <t>2</t>
    </r>
    <r>
      <rPr>
        <sz val="12"/>
        <color rgb="FF000000"/>
        <rFont val="仿宋_GB2312"/>
        <charset val="134"/>
      </rPr>
      <t>种方式，全套表适用。</t>
    </r>
    <r>
      <rPr>
        <sz val="12"/>
        <color rgb="FF000000"/>
        <rFont val="Times New Roman"/>
        <charset val="134"/>
      </rPr>
      <t>J</t>
    </r>
    <r>
      <rPr>
        <sz val="12"/>
        <color rgb="FF000000"/>
        <rFont val="仿宋_GB2312"/>
        <charset val="134"/>
      </rPr>
      <t>列录入后根据设置计算上年调整预算数。</t>
    </r>
  </si>
  <si>
    <r>
      <rPr>
        <sz val="12"/>
        <color rgb="FF000000"/>
        <rFont val="Times New Roman"/>
        <charset val="134"/>
      </rPr>
      <t>1.</t>
    </r>
    <r>
      <rPr>
        <sz val="12"/>
        <color rgb="FF000000"/>
        <rFont val="仿宋_GB2312"/>
        <charset val="134"/>
      </rPr>
      <t>录入调整后预算数。在</t>
    </r>
    <r>
      <rPr>
        <sz val="12"/>
        <color rgb="FF000000"/>
        <rFont val="Times New Roman"/>
        <charset val="134"/>
      </rPr>
      <t>J</t>
    </r>
    <r>
      <rPr>
        <sz val="12"/>
        <color rgb="FF000000"/>
        <rFont val="仿宋_GB2312"/>
        <charset val="134"/>
      </rPr>
      <t>列录入调整后的预算数，上年调整预算数（</t>
    </r>
    <r>
      <rPr>
        <sz val="12"/>
        <color rgb="FF000000"/>
        <rFont val="Times New Roman"/>
        <charset val="134"/>
      </rPr>
      <t>D</t>
    </r>
    <r>
      <rPr>
        <sz val="12"/>
        <color rgb="FF000000"/>
        <rFont val="仿宋_GB2312"/>
        <charset val="134"/>
      </rPr>
      <t>列）</t>
    </r>
    <r>
      <rPr>
        <sz val="12"/>
        <color rgb="FF000000"/>
        <rFont val="Times New Roman"/>
        <charset val="134"/>
      </rPr>
      <t>=</t>
    </r>
    <r>
      <rPr>
        <sz val="12"/>
        <color rgb="FF000000"/>
        <rFont val="仿宋_GB2312"/>
        <charset val="134"/>
      </rPr>
      <t>录入数（</t>
    </r>
    <r>
      <rPr>
        <sz val="12"/>
        <color rgb="FF000000"/>
        <rFont val="Times New Roman"/>
        <charset val="134"/>
      </rPr>
      <t>J</t>
    </r>
    <r>
      <rPr>
        <sz val="12"/>
        <color rgb="FF000000"/>
        <rFont val="仿宋_GB2312"/>
        <charset val="134"/>
      </rPr>
      <t>列）。</t>
    </r>
  </si>
  <si>
    <r>
      <rPr>
        <sz val="12"/>
        <color rgb="FF000000"/>
        <rFont val="Times New Roman"/>
        <charset val="134"/>
      </rPr>
      <t>2.</t>
    </r>
    <r>
      <rPr>
        <sz val="12"/>
        <color rgb="FF000000"/>
        <rFont val="仿宋_GB2312"/>
        <charset val="134"/>
      </rPr>
      <t>录入调整差额数。在</t>
    </r>
    <r>
      <rPr>
        <sz val="12"/>
        <color rgb="FF000000"/>
        <rFont val="Times New Roman"/>
        <charset val="134"/>
      </rPr>
      <t>J</t>
    </r>
    <r>
      <rPr>
        <sz val="12"/>
        <color rgb="FF000000"/>
        <rFont val="仿宋_GB2312"/>
        <charset val="134"/>
      </rPr>
      <t>列录入调整差额，上年调整预算数（</t>
    </r>
    <r>
      <rPr>
        <sz val="12"/>
        <color rgb="FF000000"/>
        <rFont val="Times New Roman"/>
        <charset val="134"/>
      </rPr>
      <t>D</t>
    </r>
    <r>
      <rPr>
        <sz val="12"/>
        <color rgb="FF000000"/>
        <rFont val="仿宋_GB2312"/>
        <charset val="134"/>
      </rPr>
      <t>列）</t>
    </r>
    <r>
      <rPr>
        <sz val="12"/>
        <color rgb="FF000000"/>
        <rFont val="Times New Roman"/>
        <charset val="134"/>
      </rPr>
      <t>=</t>
    </r>
    <r>
      <rPr>
        <sz val="12"/>
        <color rgb="FF000000"/>
        <rFont val="仿宋_GB2312"/>
        <charset val="134"/>
      </rPr>
      <t>上年预算数（</t>
    </r>
    <r>
      <rPr>
        <sz val="12"/>
        <color rgb="FF000000"/>
        <rFont val="Times New Roman"/>
        <charset val="134"/>
      </rPr>
      <t>C</t>
    </r>
    <r>
      <rPr>
        <sz val="12"/>
        <color rgb="FF000000"/>
        <rFont val="仿宋_GB2312"/>
        <charset val="134"/>
      </rPr>
      <t>列）</t>
    </r>
    <r>
      <rPr>
        <sz val="12"/>
        <color rgb="FF000000"/>
        <rFont val="Times New Roman"/>
        <charset val="134"/>
      </rPr>
      <t>+</t>
    </r>
    <r>
      <rPr>
        <sz val="12"/>
        <color rgb="FF000000"/>
        <rFont val="仿宋_GB2312"/>
        <charset val="134"/>
      </rPr>
      <t>录入数（</t>
    </r>
    <r>
      <rPr>
        <sz val="12"/>
        <color rgb="FF000000"/>
        <rFont val="Times New Roman"/>
        <charset val="134"/>
      </rPr>
      <t>J</t>
    </r>
    <r>
      <rPr>
        <sz val="12"/>
        <color rgb="FF000000"/>
        <rFont val="仿宋_GB2312"/>
        <charset val="134"/>
      </rPr>
      <t>列）。</t>
    </r>
  </si>
  <si>
    <r>
      <rPr>
        <sz val="12"/>
        <color rgb="FF000000"/>
        <rFont val="Times New Roman"/>
        <charset val="134"/>
      </rPr>
      <t>3.</t>
    </r>
    <r>
      <rPr>
        <sz val="12"/>
        <color rgb="FF000000"/>
        <rFont val="仿宋_GB2312"/>
        <charset val="134"/>
      </rPr>
      <t>表二（录入表）</t>
    </r>
    <r>
      <rPr>
        <sz val="12"/>
        <color rgb="FF000000"/>
        <rFont val="Times New Roman"/>
        <charset val="134"/>
      </rPr>
      <t>J5</t>
    </r>
    <r>
      <rPr>
        <sz val="12"/>
        <color rgb="FF000000"/>
        <rFont val="仿宋_GB2312"/>
        <charset val="134"/>
      </rPr>
      <t>、表三（录入表）</t>
    </r>
    <r>
      <rPr>
        <sz val="12"/>
        <color rgb="FF000000"/>
        <rFont val="Times New Roman"/>
        <charset val="134"/>
      </rPr>
      <t>J5</t>
    </r>
    <r>
      <rPr>
        <sz val="12"/>
        <color rgb="FF000000"/>
        <rFont val="仿宋_GB2312"/>
        <charset val="134"/>
      </rPr>
      <t>、表八（录入表）</t>
    </r>
    <r>
      <rPr>
        <sz val="12"/>
        <color rgb="FF000000"/>
        <rFont val="Times New Roman"/>
        <charset val="134"/>
      </rPr>
      <t>J5</t>
    </r>
    <r>
      <rPr>
        <sz val="12"/>
        <color rgb="FF000000"/>
        <rFont val="仿宋_GB2312"/>
        <charset val="134"/>
      </rPr>
      <t>、表九（录入表）</t>
    </r>
    <r>
      <rPr>
        <sz val="12"/>
        <color rgb="FF000000"/>
        <rFont val="Times New Roman"/>
        <charset val="134"/>
      </rPr>
      <t>J5</t>
    </r>
    <r>
      <rPr>
        <sz val="12"/>
        <color rgb="FF000000"/>
        <rFont val="仿宋_GB2312"/>
        <charset val="134"/>
      </rPr>
      <t>单元格</t>
    </r>
    <r>
      <rPr>
        <sz val="12"/>
        <color rgb="FF000000"/>
        <rFont val="Times New Roman"/>
        <charset val="134"/>
      </rPr>
      <t xml:space="preserve"> </t>
    </r>
    <r>
      <rPr>
        <sz val="12"/>
        <color rgb="FF000000"/>
        <rFont val="仿宋_GB2312"/>
        <charset val="134"/>
      </rPr>
      <t>引用</t>
    </r>
    <r>
      <rPr>
        <sz val="12"/>
        <color rgb="FF000000"/>
        <rFont val="Times New Roman"/>
        <charset val="134"/>
      </rPr>
      <t xml:space="preserve"> </t>
    </r>
    <r>
      <rPr>
        <sz val="12"/>
        <color rgb="FF000000"/>
        <rFont val="仿宋_GB2312"/>
        <charset val="134"/>
      </rPr>
      <t>表一（录入表）</t>
    </r>
    <r>
      <rPr>
        <sz val="12"/>
        <color rgb="FF000000"/>
        <rFont val="Times New Roman"/>
        <charset val="134"/>
      </rPr>
      <t>J5</t>
    </r>
    <r>
      <rPr>
        <sz val="12"/>
        <color rgb="FF000000"/>
        <rFont val="仿宋_GB2312"/>
        <charset val="134"/>
      </rPr>
      <t>单元格设置</t>
    </r>
    <r>
      <rPr>
        <sz val="12"/>
        <color rgb="FF000000"/>
        <rFont val="Times New Roman"/>
        <charset val="134"/>
      </rPr>
      <t>.</t>
    </r>
  </si>
  <si>
    <t>（三）录入预算数</t>
  </si>
  <si>
    <r>
      <rPr>
        <sz val="12"/>
        <color rgb="FF000000"/>
        <rFont val="仿宋_GB2312"/>
        <charset val="134"/>
      </rPr>
      <t>预算数通过辅助列</t>
    </r>
    <r>
      <rPr>
        <sz val="12"/>
        <color rgb="FF000000"/>
        <rFont val="Times New Roman"/>
        <charset val="134"/>
      </rPr>
      <t>I</t>
    </r>
    <r>
      <rPr>
        <sz val="12"/>
        <color rgb="FF000000"/>
        <rFont val="仿宋_GB2312"/>
        <charset val="134"/>
      </rPr>
      <t>录入。在各表</t>
    </r>
    <r>
      <rPr>
        <sz val="12"/>
        <color rgb="FF000000"/>
        <rFont val="Times New Roman"/>
        <charset val="134"/>
      </rPr>
      <t>I5</t>
    </r>
    <r>
      <rPr>
        <sz val="12"/>
        <color rgb="FF000000"/>
        <rFont val="仿宋_GB2312"/>
        <charset val="134"/>
      </rPr>
      <t>单元格设置</t>
    </r>
    <r>
      <rPr>
        <sz val="12"/>
        <color rgb="FF000000"/>
        <rFont val="Times New Roman"/>
        <charset val="134"/>
      </rPr>
      <t>4</t>
    </r>
    <r>
      <rPr>
        <sz val="12"/>
        <color rgb="FF000000"/>
        <rFont val="仿宋_GB2312"/>
        <charset val="134"/>
      </rPr>
      <t>种方式，</t>
    </r>
    <r>
      <rPr>
        <sz val="12"/>
        <color rgb="FF000000"/>
        <rFont val="Times New Roman"/>
        <charset val="134"/>
      </rPr>
      <t>5</t>
    </r>
    <r>
      <rPr>
        <sz val="12"/>
        <color rgb="FF000000"/>
        <rFont val="仿宋_GB2312"/>
        <charset val="134"/>
      </rPr>
      <t>种方法。</t>
    </r>
    <r>
      <rPr>
        <sz val="12"/>
        <color rgb="FF000000"/>
        <rFont val="Times New Roman"/>
        <charset val="134"/>
      </rPr>
      <t>I</t>
    </r>
    <r>
      <rPr>
        <sz val="12"/>
        <color rgb="FF000000"/>
        <rFont val="仿宋_GB2312"/>
        <charset val="134"/>
      </rPr>
      <t>列录入后根据设置计算预算数。</t>
    </r>
  </si>
  <si>
    <r>
      <rPr>
        <sz val="12"/>
        <color rgb="FF000000"/>
        <rFont val="Times New Roman"/>
        <charset val="134"/>
      </rPr>
      <t>1.I</t>
    </r>
    <r>
      <rPr>
        <sz val="12"/>
        <color rgb="FF000000"/>
        <rFont val="仿宋_GB2312"/>
        <charset val="134"/>
      </rPr>
      <t>列录入预算数。预算数（</t>
    </r>
    <r>
      <rPr>
        <sz val="12"/>
        <color rgb="FF000000"/>
        <rFont val="Times New Roman"/>
        <charset val="134"/>
      </rPr>
      <t>F</t>
    </r>
    <r>
      <rPr>
        <sz val="12"/>
        <color rgb="FF000000"/>
        <rFont val="仿宋_GB2312"/>
        <charset val="134"/>
      </rPr>
      <t>列）</t>
    </r>
    <r>
      <rPr>
        <sz val="12"/>
        <color rgb="FF000000"/>
        <rFont val="Times New Roman"/>
        <charset val="134"/>
      </rPr>
      <t>=</t>
    </r>
    <r>
      <rPr>
        <sz val="12"/>
        <color rgb="FF000000"/>
        <rFont val="仿宋_GB2312"/>
        <charset val="134"/>
      </rPr>
      <t>录入数（</t>
    </r>
    <r>
      <rPr>
        <sz val="12"/>
        <color rgb="FF000000"/>
        <rFont val="Times New Roman"/>
        <charset val="134"/>
      </rPr>
      <t>I</t>
    </r>
    <r>
      <rPr>
        <sz val="12"/>
        <color rgb="FF000000"/>
        <rFont val="仿宋_GB2312"/>
        <charset val="134"/>
      </rPr>
      <t>列）。</t>
    </r>
  </si>
  <si>
    <r>
      <rPr>
        <sz val="12"/>
        <rFont val="Times New Roman"/>
        <charset val="134"/>
      </rPr>
      <t>(1)</t>
    </r>
    <r>
      <rPr>
        <sz val="12"/>
        <rFont val="仿宋_GB2312"/>
        <charset val="134"/>
      </rPr>
      <t>提取一体化系统数据。详见七部分第二条。</t>
    </r>
  </si>
  <si>
    <r>
      <rPr>
        <sz val="12"/>
        <rFont val="Times New Roman"/>
        <charset val="134"/>
      </rPr>
      <t>(2)</t>
    </r>
    <r>
      <rPr>
        <sz val="12"/>
        <rFont val="仿宋_GB2312"/>
        <charset val="134"/>
      </rPr>
      <t>在</t>
    </r>
    <r>
      <rPr>
        <sz val="12"/>
        <rFont val="Times New Roman"/>
        <charset val="134"/>
      </rPr>
      <t>I</t>
    </r>
    <r>
      <rPr>
        <sz val="12"/>
        <rFont val="仿宋_GB2312"/>
        <charset val="134"/>
      </rPr>
      <t>列录入预算数。</t>
    </r>
  </si>
  <si>
    <r>
      <rPr>
        <sz val="12"/>
        <color rgb="FF000000"/>
        <rFont val="Times New Roman"/>
        <charset val="134"/>
      </rPr>
      <t>2.</t>
    </r>
    <r>
      <rPr>
        <sz val="12"/>
        <color rgb="FF000000"/>
        <rFont val="仿宋_GB2312"/>
        <charset val="134"/>
      </rPr>
      <t>基准为上年预计执行数。</t>
    </r>
    <r>
      <rPr>
        <sz val="12"/>
        <color rgb="FF000000"/>
        <rFont val="Times New Roman"/>
        <charset val="134"/>
      </rPr>
      <t>I4</t>
    </r>
    <r>
      <rPr>
        <sz val="12"/>
        <color rgb="FF000000"/>
        <rFont val="仿宋_GB2312"/>
        <charset val="134"/>
      </rPr>
      <t>单元格录入比例，预算数（</t>
    </r>
    <r>
      <rPr>
        <sz val="12"/>
        <color rgb="FF000000"/>
        <rFont val="Times New Roman"/>
        <charset val="134"/>
      </rPr>
      <t>F</t>
    </r>
    <r>
      <rPr>
        <sz val="12"/>
        <color rgb="FF000000"/>
        <rFont val="仿宋_GB2312"/>
        <charset val="134"/>
      </rPr>
      <t>列）</t>
    </r>
    <r>
      <rPr>
        <sz val="12"/>
        <color rgb="FF000000"/>
        <rFont val="Times New Roman"/>
        <charset val="134"/>
      </rPr>
      <t>=</t>
    </r>
    <r>
      <rPr>
        <sz val="12"/>
        <color rgb="FF000000"/>
        <rFont val="仿宋_GB2312"/>
        <charset val="134"/>
      </rPr>
      <t>上年预计执行数（</t>
    </r>
    <r>
      <rPr>
        <sz val="12"/>
        <color rgb="FF000000"/>
        <rFont val="Times New Roman"/>
        <charset val="134"/>
      </rPr>
      <t>E</t>
    </r>
    <r>
      <rPr>
        <sz val="12"/>
        <color rgb="FF000000"/>
        <rFont val="仿宋_GB2312"/>
        <charset val="134"/>
      </rPr>
      <t>列）</t>
    </r>
    <r>
      <rPr>
        <sz val="12"/>
        <color rgb="FF000000"/>
        <rFont val="Times New Roman"/>
        <charset val="134"/>
      </rPr>
      <t xml:space="preserve">* </t>
    </r>
    <r>
      <rPr>
        <sz val="12"/>
        <color rgb="FF000000"/>
        <rFont val="仿宋_GB2312"/>
        <charset val="134"/>
      </rPr>
      <t>比例（</t>
    </r>
    <r>
      <rPr>
        <sz val="12"/>
        <color rgb="FF000000"/>
        <rFont val="Times New Roman"/>
        <charset val="134"/>
      </rPr>
      <t>I4</t>
    </r>
    <r>
      <rPr>
        <sz val="12"/>
        <color rgb="FF000000"/>
        <rFont val="仿宋_GB2312"/>
        <charset val="134"/>
      </rPr>
      <t>单元格）。</t>
    </r>
  </si>
  <si>
    <r>
      <rPr>
        <sz val="12"/>
        <color rgb="FF000000"/>
        <rFont val="Times New Roman"/>
        <charset val="134"/>
      </rPr>
      <t>3.</t>
    </r>
    <r>
      <rPr>
        <sz val="12"/>
        <color rgb="FF000000"/>
        <rFont val="仿宋_GB2312"/>
        <charset val="134"/>
      </rPr>
      <t>基准为上年预算数。</t>
    </r>
    <r>
      <rPr>
        <sz val="12"/>
        <color rgb="FF000000"/>
        <rFont val="Times New Roman"/>
        <charset val="134"/>
      </rPr>
      <t>I4</t>
    </r>
    <r>
      <rPr>
        <sz val="12"/>
        <color rgb="FF000000"/>
        <rFont val="仿宋_GB2312"/>
        <charset val="134"/>
      </rPr>
      <t>单元格录入比例，预算数（</t>
    </r>
    <r>
      <rPr>
        <sz val="12"/>
        <color rgb="FF000000"/>
        <rFont val="Times New Roman"/>
        <charset val="134"/>
      </rPr>
      <t>F</t>
    </r>
    <r>
      <rPr>
        <sz val="12"/>
        <color rgb="FF000000"/>
        <rFont val="仿宋_GB2312"/>
        <charset val="134"/>
      </rPr>
      <t>列）</t>
    </r>
    <r>
      <rPr>
        <sz val="12"/>
        <color rgb="FF000000"/>
        <rFont val="Times New Roman"/>
        <charset val="134"/>
      </rPr>
      <t>=</t>
    </r>
    <r>
      <rPr>
        <sz val="12"/>
        <color rgb="FF000000"/>
        <rFont val="仿宋_GB2312"/>
        <charset val="134"/>
      </rPr>
      <t>上年预算数（</t>
    </r>
    <r>
      <rPr>
        <sz val="12"/>
        <color rgb="FF000000"/>
        <rFont val="Times New Roman"/>
        <charset val="134"/>
      </rPr>
      <t>C</t>
    </r>
    <r>
      <rPr>
        <sz val="12"/>
        <color rgb="FF000000"/>
        <rFont val="仿宋_GB2312"/>
        <charset val="134"/>
      </rPr>
      <t>列）</t>
    </r>
    <r>
      <rPr>
        <sz val="12"/>
        <color rgb="FF000000"/>
        <rFont val="Times New Roman"/>
        <charset val="134"/>
      </rPr>
      <t xml:space="preserve">* </t>
    </r>
    <r>
      <rPr>
        <sz val="12"/>
        <color rgb="FF000000"/>
        <rFont val="仿宋_GB2312"/>
        <charset val="134"/>
      </rPr>
      <t>比例（</t>
    </r>
    <r>
      <rPr>
        <sz val="12"/>
        <color rgb="FF000000"/>
        <rFont val="Times New Roman"/>
        <charset val="134"/>
      </rPr>
      <t>I4</t>
    </r>
    <r>
      <rPr>
        <sz val="12"/>
        <color rgb="FF000000"/>
        <rFont val="仿宋_GB2312"/>
        <charset val="134"/>
      </rPr>
      <t>单元格）。</t>
    </r>
  </si>
  <si>
    <r>
      <rPr>
        <sz val="12"/>
        <color rgb="FF000000"/>
        <rFont val="Times New Roman"/>
        <charset val="134"/>
      </rPr>
      <t>4.</t>
    </r>
    <r>
      <rPr>
        <sz val="12"/>
        <color rgb="FF000000"/>
        <rFont val="仿宋_GB2312"/>
        <charset val="134"/>
      </rPr>
      <t>基准为上年调整预算数。</t>
    </r>
    <r>
      <rPr>
        <sz val="12"/>
        <color rgb="FF000000"/>
        <rFont val="Times New Roman"/>
        <charset val="134"/>
      </rPr>
      <t>I4</t>
    </r>
    <r>
      <rPr>
        <sz val="12"/>
        <color rgb="FF000000"/>
        <rFont val="仿宋_GB2312"/>
        <charset val="134"/>
      </rPr>
      <t>单元格录入比例，预算数（</t>
    </r>
    <r>
      <rPr>
        <sz val="12"/>
        <color rgb="FF000000"/>
        <rFont val="Times New Roman"/>
        <charset val="134"/>
      </rPr>
      <t>F</t>
    </r>
    <r>
      <rPr>
        <sz val="12"/>
        <color rgb="FF000000"/>
        <rFont val="仿宋_GB2312"/>
        <charset val="134"/>
      </rPr>
      <t>列）</t>
    </r>
    <r>
      <rPr>
        <sz val="12"/>
        <color rgb="FF000000"/>
        <rFont val="Times New Roman"/>
        <charset val="134"/>
      </rPr>
      <t>=</t>
    </r>
    <r>
      <rPr>
        <sz val="12"/>
        <color rgb="FF000000"/>
        <rFont val="仿宋_GB2312"/>
        <charset val="134"/>
      </rPr>
      <t>上年调整预算数（</t>
    </r>
    <r>
      <rPr>
        <sz val="12"/>
        <color rgb="FF000000"/>
        <rFont val="Times New Roman"/>
        <charset val="134"/>
      </rPr>
      <t>D</t>
    </r>
    <r>
      <rPr>
        <sz val="12"/>
        <color rgb="FF000000"/>
        <rFont val="仿宋_GB2312"/>
        <charset val="134"/>
      </rPr>
      <t>列）</t>
    </r>
    <r>
      <rPr>
        <sz val="12"/>
        <color rgb="FF000000"/>
        <rFont val="Times New Roman"/>
        <charset val="134"/>
      </rPr>
      <t xml:space="preserve">* </t>
    </r>
    <r>
      <rPr>
        <sz val="12"/>
        <color rgb="FF000000"/>
        <rFont val="仿宋_GB2312"/>
        <charset val="134"/>
      </rPr>
      <t>比例（</t>
    </r>
    <r>
      <rPr>
        <sz val="12"/>
        <color rgb="FF000000"/>
        <rFont val="Times New Roman"/>
        <charset val="134"/>
      </rPr>
      <t>I4</t>
    </r>
    <r>
      <rPr>
        <sz val="12"/>
        <color rgb="FF000000"/>
        <rFont val="仿宋_GB2312"/>
        <charset val="134"/>
      </rPr>
      <t>单元格）。</t>
    </r>
  </si>
  <si>
    <r>
      <rPr>
        <sz val="12"/>
        <color rgb="FF000000"/>
        <rFont val="Times New Roman"/>
        <charset val="134"/>
      </rPr>
      <t>5.</t>
    </r>
    <r>
      <rPr>
        <sz val="12"/>
        <color rgb="FF000000"/>
        <rFont val="仿宋_GB2312"/>
        <charset val="134"/>
      </rPr>
      <t>表一（录入表）、表二（录入表）、表三（录入表）、表九（录入表）、表十二（录入表）分别在</t>
    </r>
    <r>
      <rPr>
        <sz val="12"/>
        <color rgb="FF000000"/>
        <rFont val="Times New Roman"/>
        <charset val="134"/>
      </rPr>
      <t>I5</t>
    </r>
    <r>
      <rPr>
        <sz val="12"/>
        <color rgb="FF000000"/>
        <rFont val="仿宋_GB2312"/>
        <charset val="134"/>
      </rPr>
      <t>单元格设置方式、在</t>
    </r>
    <r>
      <rPr>
        <sz val="12"/>
        <color rgb="FF000000"/>
        <rFont val="Times New Roman"/>
        <charset val="134"/>
      </rPr>
      <t>I4</t>
    </r>
    <r>
      <rPr>
        <sz val="12"/>
        <color rgb="FF000000"/>
        <rFont val="仿宋_GB2312"/>
        <charset val="134"/>
      </rPr>
      <t>单元格设置比例。</t>
    </r>
  </si>
  <si>
    <t>九、数据汇总</t>
  </si>
  <si>
    <r>
      <rPr>
        <sz val="12"/>
        <color rgb="FF000000"/>
        <rFont val="Times New Roman"/>
        <charset val="134"/>
      </rPr>
      <t>2026</t>
    </r>
    <r>
      <rPr>
        <sz val="12"/>
        <color rgb="FF000000"/>
        <rFont val="仿宋_GB2312"/>
        <charset val="134"/>
      </rPr>
      <t>年地方财政预算汇总表支持中央、省、市汇总，省、市本级及县市区数据提取（含开发区）。将全国明细数据选择性粘贴</t>
    </r>
    <r>
      <rPr>
        <sz val="12"/>
        <color rgb="FF000000"/>
        <rFont val="Times New Roman"/>
        <charset val="134"/>
      </rPr>
      <t>_</t>
    </r>
    <r>
      <rPr>
        <sz val="12"/>
        <color rgb="FF000000"/>
        <rFont val="仿宋_GB2312"/>
        <charset val="134"/>
      </rPr>
      <t>数值进数据汇集表指定区域，封面选择行政区划，数据对应汇总显示。</t>
    </r>
  </si>
  <si>
    <r>
      <rPr>
        <sz val="12"/>
        <color rgb="FF000000"/>
        <rFont val="仿宋_GB2312"/>
        <charset val="134"/>
      </rPr>
      <t>（一）封面录入与附件</t>
    </r>
    <r>
      <rPr>
        <sz val="12"/>
        <color rgb="FF000000"/>
        <rFont val="Times New Roman"/>
        <charset val="134"/>
      </rPr>
      <t>2</t>
    </r>
    <r>
      <rPr>
        <sz val="12"/>
        <color rgb="FF000000"/>
        <rFont val="仿宋_GB2312"/>
        <charset val="134"/>
      </rPr>
      <t>录入类似，但省、市本级需要选择，未选择时汇总本级及所属下级行政区划数据。不能单独提取开发区或乡镇，相关数据汇总至所属行政区划。</t>
    </r>
  </si>
  <si>
    <r>
      <rPr>
        <sz val="12"/>
        <color rgb="FF000000"/>
        <rFont val="仿宋_GB2312"/>
        <charset val="134"/>
      </rPr>
      <t>（二）收取附件</t>
    </r>
    <r>
      <rPr>
        <sz val="12"/>
        <color rgb="FF000000"/>
        <rFont val="Times New Roman"/>
        <charset val="134"/>
      </rPr>
      <t>2</t>
    </r>
    <r>
      <rPr>
        <sz val="12"/>
        <color rgb="FF000000"/>
        <rFont val="仿宋_GB2312"/>
        <charset val="134"/>
      </rPr>
      <t>时检查</t>
    </r>
    <r>
      <rPr>
        <sz val="12"/>
        <color rgb="FF000000"/>
        <rFont val="Times New Roman"/>
        <charset val="134"/>
      </rPr>
      <t>4</t>
    </r>
    <r>
      <rPr>
        <sz val="12"/>
        <color rgb="FF000000"/>
        <rFont val="仿宋_GB2312"/>
        <charset val="134"/>
      </rPr>
      <t>处</t>
    </r>
    <r>
      <rPr>
        <sz val="12"/>
        <color rgb="FF000000"/>
        <rFont val="Times New Roman"/>
        <charset val="134"/>
      </rPr>
      <t>11</t>
    </r>
    <r>
      <rPr>
        <sz val="12"/>
        <color rgb="FF000000"/>
        <rFont val="仿宋_GB2312"/>
        <charset val="134"/>
      </rPr>
      <t>个单元格，其中任意不一致的需重报。</t>
    </r>
  </si>
  <si>
    <r>
      <rPr>
        <sz val="12"/>
        <color rgb="FF000000"/>
        <rFont val="Times New Roman"/>
        <charset val="134"/>
      </rPr>
      <t>1.</t>
    </r>
    <r>
      <rPr>
        <sz val="12"/>
        <color rgb="FF000000"/>
        <rFont val="仿宋_GB2312"/>
        <charset val="134"/>
      </rPr>
      <t>数据汇集</t>
    </r>
    <r>
      <rPr>
        <sz val="12"/>
        <color rgb="FF000000"/>
        <rFont val="Times New Roman"/>
        <charset val="134"/>
      </rPr>
      <t>E2</t>
    </r>
    <r>
      <rPr>
        <sz val="12"/>
        <color rgb="FF000000"/>
        <rFont val="仿宋_GB2312"/>
        <charset val="134"/>
      </rPr>
      <t>单元格是否显示</t>
    </r>
    <r>
      <rPr>
        <sz val="12"/>
        <color rgb="FF000000"/>
        <rFont val="宋体"/>
        <charset val="134"/>
      </rPr>
      <t>“</t>
    </r>
    <r>
      <rPr>
        <sz val="12"/>
        <color rgb="FF000000"/>
        <rFont val="仿宋_GB2312"/>
        <charset val="134"/>
      </rPr>
      <t>审核通过可以上报！版本号：</t>
    </r>
    <r>
      <rPr>
        <sz val="12"/>
        <color rgb="FF000000"/>
        <rFont val="Times New Roman"/>
        <charset val="134"/>
      </rPr>
      <t>20251206”</t>
    </r>
    <r>
      <rPr>
        <sz val="12"/>
        <color rgb="FF000000"/>
        <rFont val="仿宋_GB2312"/>
        <charset val="134"/>
      </rPr>
      <t>；</t>
    </r>
  </si>
  <si>
    <r>
      <rPr>
        <sz val="12"/>
        <color rgb="FF000000"/>
        <rFont val="Times New Roman"/>
        <charset val="134"/>
      </rPr>
      <t>2.</t>
    </r>
    <r>
      <rPr>
        <sz val="12"/>
        <color rgb="FF000000"/>
        <rFont val="仿宋_GB2312"/>
        <charset val="134"/>
      </rPr>
      <t>核对表三</t>
    </r>
    <r>
      <rPr>
        <sz val="12"/>
        <color rgb="FF000000"/>
        <rFont val="Times New Roman"/>
        <charset val="134"/>
      </rPr>
      <t>4</t>
    </r>
    <r>
      <rPr>
        <sz val="12"/>
        <color rgb="FF000000"/>
        <rFont val="仿宋_GB2312"/>
        <charset val="134"/>
      </rPr>
      <t>个收入总计与纸质表是否一致；</t>
    </r>
  </si>
  <si>
    <r>
      <rPr>
        <sz val="12"/>
        <color rgb="FF000000"/>
        <rFont val="Times New Roman"/>
        <charset val="134"/>
      </rPr>
      <t>3.</t>
    </r>
    <r>
      <rPr>
        <sz val="12"/>
        <color rgb="FF000000"/>
        <rFont val="仿宋_GB2312"/>
        <charset val="134"/>
      </rPr>
      <t>核对表九</t>
    </r>
    <r>
      <rPr>
        <sz val="12"/>
        <color rgb="FF000000"/>
        <rFont val="Times New Roman"/>
        <charset val="134"/>
      </rPr>
      <t>4</t>
    </r>
    <r>
      <rPr>
        <sz val="12"/>
        <color rgb="FF000000"/>
        <rFont val="仿宋_GB2312"/>
        <charset val="134"/>
      </rPr>
      <t>个收入总计与纸质表是否一致；</t>
    </r>
  </si>
  <si>
    <r>
      <rPr>
        <sz val="12"/>
        <color rgb="FF000000"/>
        <rFont val="Times New Roman"/>
        <charset val="134"/>
      </rPr>
      <t>4.</t>
    </r>
    <r>
      <rPr>
        <sz val="12"/>
        <color rgb="FF000000"/>
        <rFont val="仿宋_GB2312"/>
        <charset val="134"/>
      </rPr>
      <t>核对表十一</t>
    </r>
    <r>
      <rPr>
        <sz val="12"/>
        <color rgb="FF000000"/>
        <rFont val="Times New Roman"/>
        <charset val="134"/>
      </rPr>
      <t>2</t>
    </r>
    <r>
      <rPr>
        <sz val="12"/>
        <color rgb="FF000000"/>
        <rFont val="仿宋_GB2312"/>
        <charset val="134"/>
      </rPr>
      <t>个收入总计与纸质表是否一致。</t>
    </r>
  </si>
  <si>
    <r>
      <rPr>
        <sz val="12"/>
        <color rgb="FF000000"/>
        <rFont val="仿宋_GB2312"/>
        <charset val="134"/>
      </rPr>
      <t>（三）地级汇总</t>
    </r>
  </si>
  <si>
    <r>
      <rPr>
        <sz val="12"/>
        <color rgb="FF000000"/>
        <rFont val="Times New Roman"/>
        <charset val="134"/>
      </rPr>
      <t>1.</t>
    </r>
    <r>
      <rPr>
        <sz val="12"/>
        <color rgb="FF000000"/>
        <rFont val="仿宋_GB2312"/>
        <charset val="134"/>
      </rPr>
      <t>复制本级及所属县市区、开发区附件</t>
    </r>
    <r>
      <rPr>
        <sz val="12"/>
        <color rgb="FF000000"/>
        <rFont val="Times New Roman"/>
        <charset val="134"/>
      </rPr>
      <t>2</t>
    </r>
    <r>
      <rPr>
        <sz val="12"/>
        <color rgb="FF000000"/>
        <rFont val="仿宋_GB2312"/>
        <charset val="134"/>
      </rPr>
      <t>数据汇集</t>
    </r>
    <r>
      <rPr>
        <sz val="12"/>
        <color rgb="FF000000"/>
        <rFont val="Times New Roman"/>
        <charset val="134"/>
      </rPr>
      <t>A5:CUF8</t>
    </r>
    <r>
      <rPr>
        <sz val="12"/>
        <color rgb="FF000000"/>
        <rFont val="仿宋_GB2312"/>
        <charset val="134"/>
      </rPr>
      <t>区域数据。</t>
    </r>
  </si>
  <si>
    <r>
      <rPr>
        <sz val="12"/>
        <color rgb="FF000000"/>
        <rFont val="Times New Roman"/>
        <charset val="134"/>
      </rPr>
      <t>2.</t>
    </r>
    <r>
      <rPr>
        <sz val="12"/>
        <color rgb="FF000000"/>
        <rFont val="仿宋_GB2312"/>
        <charset val="134"/>
      </rPr>
      <t>选择性粘贴</t>
    </r>
    <r>
      <rPr>
        <sz val="12"/>
        <color rgb="FF000000"/>
        <rFont val="Times New Roman"/>
        <charset val="134"/>
      </rPr>
      <t>_</t>
    </r>
    <r>
      <rPr>
        <sz val="12"/>
        <color rgb="FF000000"/>
        <rFont val="仿宋_GB2312"/>
        <charset val="134"/>
      </rPr>
      <t>数值到汇总表数据汇集</t>
    </r>
    <r>
      <rPr>
        <sz val="12"/>
        <color rgb="FF000000"/>
        <rFont val="Times New Roman"/>
        <charset val="134"/>
      </rPr>
      <t>B11:CUG698</t>
    </r>
    <r>
      <rPr>
        <sz val="12"/>
        <color rgb="FF000000"/>
        <rFont val="仿宋_GB2312"/>
        <charset val="134"/>
      </rPr>
      <t>区域。</t>
    </r>
  </si>
  <si>
    <r>
      <rPr>
        <sz val="12"/>
        <color rgb="FF000000"/>
        <rFont val="Times New Roman"/>
        <charset val="134"/>
      </rPr>
      <t>3.</t>
    </r>
    <r>
      <rPr>
        <sz val="12"/>
        <color rgb="FF000000"/>
        <rFont val="仿宋_GB2312"/>
        <charset val="134"/>
      </rPr>
      <t>汇总表审核粘贴数据</t>
    </r>
  </si>
  <si>
    <r>
      <rPr>
        <sz val="12"/>
        <color rgb="FF000000"/>
        <rFont val="Times New Roman"/>
        <charset val="134"/>
      </rPr>
      <t>(1)</t>
    </r>
    <r>
      <rPr>
        <sz val="12"/>
        <color rgb="FF000000"/>
        <rFont val="仿宋_GB2312"/>
        <charset val="134"/>
      </rPr>
      <t>如果不是选择性粘贴</t>
    </r>
    <r>
      <rPr>
        <sz val="12"/>
        <color rgb="FF000000"/>
        <rFont val="Times New Roman"/>
        <charset val="134"/>
      </rPr>
      <t>_</t>
    </r>
    <r>
      <rPr>
        <sz val="12"/>
        <color rgb="FF000000"/>
        <rFont val="仿宋_GB2312"/>
        <charset val="134"/>
      </rPr>
      <t>数值，数据汇集</t>
    </r>
    <r>
      <rPr>
        <sz val="12"/>
        <color rgb="FF000000"/>
        <rFont val="Times New Roman"/>
        <charset val="134"/>
      </rPr>
      <t>F2</t>
    </r>
    <r>
      <rPr>
        <sz val="12"/>
        <color rgb="FF000000"/>
        <rFont val="仿宋_GB2312"/>
        <charset val="134"/>
      </rPr>
      <t>单元格提示</t>
    </r>
    <r>
      <rPr>
        <sz val="12"/>
        <color rgb="FF000000"/>
        <rFont val="Times New Roman"/>
        <charset val="134"/>
      </rPr>
      <t>“</t>
    </r>
    <r>
      <rPr>
        <sz val="12"/>
        <color rgb="FF000000"/>
        <rFont val="仿宋_GB2312"/>
        <charset val="134"/>
      </rPr>
      <t>粘贴区域有公式！请撤销粘贴，然后选择性粘贴</t>
    </r>
    <r>
      <rPr>
        <sz val="12"/>
        <color rgb="FF000000"/>
        <rFont val="Times New Roman"/>
        <charset val="134"/>
      </rPr>
      <t>_</t>
    </r>
    <r>
      <rPr>
        <sz val="12"/>
        <color rgb="FF000000"/>
        <rFont val="仿宋_GB2312"/>
        <charset val="134"/>
      </rPr>
      <t>数值到</t>
    </r>
    <r>
      <rPr>
        <sz val="12"/>
        <color rgb="FF000000"/>
        <rFont val="Times New Roman"/>
        <charset val="134"/>
      </rPr>
      <t>B11:CUG698</t>
    </r>
    <r>
      <rPr>
        <sz val="12"/>
        <color rgb="FF000000"/>
        <rFont val="仿宋_GB2312"/>
        <charset val="134"/>
      </rPr>
      <t>区域。</t>
    </r>
    <r>
      <rPr>
        <sz val="12"/>
        <color rgb="FF000000"/>
        <rFont val="Times New Roman"/>
        <charset val="134"/>
      </rPr>
      <t>”</t>
    </r>
  </si>
  <si>
    <r>
      <rPr>
        <sz val="12"/>
        <color rgb="FF000000"/>
        <rFont val="Times New Roman"/>
        <charset val="134"/>
      </rPr>
      <t>(2)</t>
    </r>
    <r>
      <rPr>
        <sz val="12"/>
        <color rgb="FF000000"/>
        <rFont val="仿宋_GB2312"/>
        <charset val="134"/>
      </rPr>
      <t>如果地区录入行政区划有疑问，数据汇集</t>
    </r>
    <r>
      <rPr>
        <sz val="12"/>
        <color rgb="FF000000"/>
        <rFont val="Times New Roman"/>
        <charset val="134"/>
      </rPr>
      <t>F2</t>
    </r>
    <r>
      <rPr>
        <sz val="12"/>
        <color rgb="FF000000"/>
        <rFont val="仿宋_GB2312"/>
        <charset val="134"/>
      </rPr>
      <t>单元格提示</t>
    </r>
    <r>
      <rPr>
        <sz val="12"/>
        <color rgb="FF000000"/>
        <rFont val="Times New Roman"/>
        <charset val="134"/>
      </rPr>
      <t>“</t>
    </r>
    <r>
      <rPr>
        <sz val="12"/>
        <color rgb="FF000000"/>
        <rFont val="仿宋_GB2312"/>
        <charset val="134"/>
      </rPr>
      <t>粘贴的（某地名称）封面录入错误，请对照</t>
    </r>
    <r>
      <rPr>
        <sz val="12"/>
        <color rgb="FF000000"/>
        <rFont val="Times New Roman"/>
        <charset val="134"/>
      </rPr>
      <t>A</t>
    </r>
    <r>
      <rPr>
        <sz val="12"/>
        <color rgb="FF000000"/>
        <rFont val="仿宋_GB2312"/>
        <charset val="134"/>
      </rPr>
      <t>列提示检查单元格地址</t>
    </r>
    <r>
      <rPr>
        <sz val="12"/>
        <color rgb="FF000000"/>
        <rFont val="Times New Roman"/>
        <charset val="134"/>
      </rPr>
      <t>XX”</t>
    </r>
    <r>
      <rPr>
        <sz val="12"/>
        <color rgb="FF000000"/>
        <rFont val="仿宋_GB2312"/>
        <charset val="134"/>
      </rPr>
      <t>。</t>
    </r>
  </si>
  <si>
    <r>
      <rPr>
        <sz val="12"/>
        <color rgb="FF000000"/>
        <rFont val="Times New Roman"/>
        <charset val="134"/>
      </rPr>
      <t>(3)</t>
    </r>
    <r>
      <rPr>
        <sz val="12"/>
        <color rgb="FF000000"/>
        <rFont val="仿宋_GB2312"/>
        <charset val="134"/>
      </rPr>
      <t>如果附件</t>
    </r>
    <r>
      <rPr>
        <sz val="12"/>
        <color rgb="FF000000"/>
        <rFont val="Times New Roman"/>
        <charset val="134"/>
      </rPr>
      <t>2</t>
    </r>
    <r>
      <rPr>
        <sz val="12"/>
        <color rgb="FF000000"/>
        <rFont val="仿宋_GB2312"/>
        <charset val="134"/>
      </rPr>
      <t>版本号有疑问，数据汇集</t>
    </r>
    <r>
      <rPr>
        <sz val="12"/>
        <color rgb="FF000000"/>
        <rFont val="Times New Roman"/>
        <charset val="134"/>
      </rPr>
      <t>F2</t>
    </r>
    <r>
      <rPr>
        <sz val="12"/>
        <color rgb="FF000000"/>
        <rFont val="仿宋_GB2312"/>
        <charset val="134"/>
      </rPr>
      <t>单元格提示</t>
    </r>
    <r>
      <rPr>
        <sz val="12"/>
        <color rgb="FF000000"/>
        <rFont val="宋体"/>
        <charset val="134"/>
      </rPr>
      <t>“</t>
    </r>
    <r>
      <rPr>
        <sz val="12"/>
        <color rgb="FF000000"/>
        <rFont val="仿宋_GB2312"/>
        <charset val="134"/>
      </rPr>
      <t>粘贴的（某地名称）数据录入表不是</t>
    </r>
    <r>
      <rPr>
        <sz val="12"/>
        <color rgb="FF000000"/>
        <rFont val="宋体"/>
        <charset val="134"/>
      </rPr>
      <t>“</t>
    </r>
    <r>
      <rPr>
        <sz val="12"/>
        <color rgb="FF000000"/>
        <rFont val="仿宋_GB2312"/>
        <charset val="134"/>
      </rPr>
      <t>版本号：</t>
    </r>
    <r>
      <rPr>
        <sz val="12"/>
        <color rgb="FF000000"/>
        <rFont val="Times New Roman"/>
        <charset val="134"/>
      </rPr>
      <t>20251206”</t>
    </r>
    <r>
      <rPr>
        <sz val="12"/>
        <color rgb="FF000000"/>
        <rFont val="仿宋_GB2312"/>
        <charset val="134"/>
      </rPr>
      <t>，请检查源表。</t>
    </r>
    <r>
      <rPr>
        <sz val="12"/>
        <color rgb="FF000000"/>
        <rFont val="宋体"/>
        <charset val="134"/>
      </rPr>
      <t>”</t>
    </r>
  </si>
  <si>
    <r>
      <rPr>
        <sz val="12"/>
        <color rgb="FF000000"/>
        <rFont val="Times New Roman"/>
        <charset val="134"/>
      </rPr>
      <t>(4)</t>
    </r>
    <r>
      <rPr>
        <sz val="12"/>
        <color rgb="FF000000"/>
        <rFont val="仿宋_GB2312"/>
        <charset val="134"/>
      </rPr>
      <t>如果附件</t>
    </r>
    <r>
      <rPr>
        <sz val="12"/>
        <color rgb="FF000000"/>
        <rFont val="Times New Roman"/>
        <charset val="134"/>
      </rPr>
      <t>2</t>
    </r>
    <r>
      <rPr>
        <sz val="12"/>
        <color rgb="FF000000"/>
        <rFont val="仿宋_GB2312"/>
        <charset val="134"/>
      </rPr>
      <t>录入审核结果有疑问，数据汇集</t>
    </r>
    <r>
      <rPr>
        <sz val="12"/>
        <color rgb="FF000000"/>
        <rFont val="Times New Roman"/>
        <charset val="134"/>
      </rPr>
      <t>F2</t>
    </r>
    <r>
      <rPr>
        <sz val="12"/>
        <color rgb="FF000000"/>
        <rFont val="仿宋_GB2312"/>
        <charset val="134"/>
      </rPr>
      <t>单元格提示</t>
    </r>
    <r>
      <rPr>
        <sz val="12"/>
        <color rgb="FF000000"/>
        <rFont val="Times New Roman"/>
        <charset val="134"/>
      </rPr>
      <t>“</t>
    </r>
    <r>
      <rPr>
        <sz val="12"/>
        <color rgb="FF000000"/>
        <rFont val="仿宋_GB2312"/>
        <charset val="134"/>
      </rPr>
      <t>粘贴的（某地名称）数据审核结果不是</t>
    </r>
    <r>
      <rPr>
        <sz val="12"/>
        <color rgb="FF000000"/>
        <rFont val="Times New Roman"/>
        <charset val="134"/>
      </rPr>
      <t>“</t>
    </r>
    <r>
      <rPr>
        <sz val="12"/>
        <color rgb="FF000000"/>
        <rFont val="仿宋_GB2312"/>
        <charset val="134"/>
      </rPr>
      <t>审核通过可以上报！</t>
    </r>
    <r>
      <rPr>
        <sz val="12"/>
        <color rgb="FF000000"/>
        <rFont val="Times New Roman"/>
        <charset val="134"/>
      </rPr>
      <t>”</t>
    </r>
    <r>
      <rPr>
        <sz val="12"/>
        <color rgb="FF000000"/>
        <rFont val="仿宋_GB2312"/>
        <charset val="134"/>
      </rPr>
      <t>，请检查源表。</t>
    </r>
    <r>
      <rPr>
        <sz val="12"/>
        <color rgb="FF000000"/>
        <rFont val="Times New Roman"/>
        <charset val="134"/>
      </rPr>
      <t>”</t>
    </r>
  </si>
  <si>
    <r>
      <rPr>
        <sz val="12"/>
        <color rgb="FF000000"/>
        <rFont val="Times New Roman"/>
        <charset val="134"/>
      </rPr>
      <t>(5)</t>
    </r>
    <r>
      <rPr>
        <sz val="12"/>
        <color rgb="FF000000"/>
        <rFont val="仿宋_GB2312"/>
        <charset val="134"/>
      </rPr>
      <t>如果数据汇集</t>
    </r>
    <r>
      <rPr>
        <sz val="12"/>
        <color rgb="FF000000"/>
        <rFont val="Times New Roman"/>
        <charset val="134"/>
      </rPr>
      <t>G5:H7</t>
    </r>
    <r>
      <rPr>
        <sz val="12"/>
        <color rgb="FF000000"/>
        <rFont val="仿宋_GB2312"/>
        <charset val="134"/>
      </rPr>
      <t>单元格区域有提示，则粘贴数据有对应问题。可能修改了数据汇集表数据，需检查源表。</t>
    </r>
  </si>
  <si>
    <r>
      <rPr>
        <sz val="12"/>
        <color rgb="FF000000"/>
        <rFont val="Times New Roman"/>
        <charset val="134"/>
      </rPr>
      <t>4.</t>
    </r>
    <r>
      <rPr>
        <sz val="12"/>
        <color rgb="FF000000"/>
        <rFont val="仿宋_GB2312"/>
        <charset val="134"/>
      </rPr>
      <t>封面选择地级，按要求重命名工作簿名称，数据汇集表</t>
    </r>
    <r>
      <rPr>
        <sz val="12"/>
        <color rgb="FF000000"/>
        <rFont val="Times New Roman"/>
        <charset val="134"/>
      </rPr>
      <t>F2</t>
    </r>
    <r>
      <rPr>
        <sz val="12"/>
        <color rgb="FF000000"/>
        <rFont val="仿宋_GB2312"/>
        <charset val="134"/>
      </rPr>
      <t>单元格显示</t>
    </r>
    <r>
      <rPr>
        <sz val="12"/>
        <color rgb="FF000000"/>
        <rFont val="Times New Roman"/>
        <charset val="134"/>
      </rPr>
      <t>“</t>
    </r>
    <r>
      <rPr>
        <sz val="12"/>
        <color rgb="FF000000"/>
        <rFont val="仿宋_GB2312"/>
        <charset val="134"/>
      </rPr>
      <t>审核通过可以上报！</t>
    </r>
    <r>
      <rPr>
        <sz val="12"/>
        <color rgb="FF000000"/>
        <rFont val="Times New Roman"/>
        <charset val="134"/>
      </rPr>
      <t>”</t>
    </r>
  </si>
  <si>
    <r>
      <rPr>
        <sz val="12"/>
        <color rgb="FF000000"/>
        <rFont val="Times New Roman"/>
        <charset val="134"/>
      </rPr>
      <t>5.</t>
    </r>
    <r>
      <rPr>
        <sz val="12"/>
        <color rgb="FF000000"/>
        <rFont val="仿宋_GB2312"/>
        <charset val="134"/>
      </rPr>
      <t>打印备案表并盖章后向省级报纸质表。同时报</t>
    </r>
    <r>
      <rPr>
        <sz val="12"/>
        <color rgb="FF000000"/>
        <rFont val="Times New Roman"/>
        <charset val="134"/>
      </rPr>
      <t>2026</t>
    </r>
    <r>
      <rPr>
        <sz val="12"/>
        <color rgb="FF000000"/>
        <rFont val="仿宋_GB2312"/>
        <charset val="134"/>
      </rPr>
      <t>年地方财政预算汇总表电子表。</t>
    </r>
  </si>
  <si>
    <r>
      <rPr>
        <sz val="12"/>
        <color rgb="FF000000"/>
        <rFont val="仿宋_GB2312"/>
        <charset val="134"/>
      </rPr>
      <t>（四）省级汇总</t>
    </r>
  </si>
  <si>
    <r>
      <rPr>
        <sz val="12"/>
        <color rgb="FF000000"/>
        <rFont val="Times New Roman"/>
        <charset val="134"/>
      </rPr>
      <t>1.</t>
    </r>
    <r>
      <rPr>
        <sz val="12"/>
        <color rgb="FF000000"/>
        <rFont val="仿宋_GB2312"/>
        <charset val="134"/>
      </rPr>
      <t>打开地市报送的汇总表，复制数据汇集</t>
    </r>
    <r>
      <rPr>
        <sz val="12"/>
        <color rgb="FF000000"/>
        <rFont val="Times New Roman"/>
        <charset val="134"/>
      </rPr>
      <t>B11:CUG698</t>
    </r>
    <r>
      <rPr>
        <sz val="12"/>
        <color rgb="FF000000"/>
        <rFont val="仿宋_GB2312"/>
        <charset val="134"/>
      </rPr>
      <t>区域数据。无需汇总的省直辖县市报送附件</t>
    </r>
    <r>
      <rPr>
        <sz val="12"/>
        <color rgb="FF000000"/>
        <rFont val="Times New Roman"/>
        <charset val="134"/>
      </rPr>
      <t>2</t>
    </r>
    <r>
      <rPr>
        <sz val="12"/>
        <color rgb="FF000000"/>
        <rFont val="仿宋_GB2312"/>
        <charset val="134"/>
      </rPr>
      <t>，复制数据汇集</t>
    </r>
    <r>
      <rPr>
        <sz val="12"/>
        <color rgb="FF000000"/>
        <rFont val="Times New Roman"/>
        <charset val="134"/>
      </rPr>
      <t>A5:CUF8</t>
    </r>
    <r>
      <rPr>
        <sz val="12"/>
        <color rgb="FF000000"/>
        <rFont val="仿宋_GB2312"/>
        <charset val="134"/>
      </rPr>
      <t>区域数据。</t>
    </r>
  </si>
  <si>
    <r>
      <rPr>
        <sz val="12"/>
        <color rgb="FF000000"/>
        <rFont val="Times New Roman"/>
        <charset val="134"/>
      </rPr>
      <t>3.</t>
    </r>
    <r>
      <rPr>
        <sz val="12"/>
        <color rgb="FF000000"/>
        <rFont val="仿宋_GB2312"/>
        <charset val="134"/>
      </rPr>
      <t>汇总表审核粘贴数据与地级内容一致。</t>
    </r>
  </si>
  <si>
    <r>
      <rPr>
        <sz val="12"/>
        <color rgb="FF000000"/>
        <rFont val="Times New Roman"/>
        <charset val="134"/>
      </rPr>
      <t>4.</t>
    </r>
    <r>
      <rPr>
        <sz val="12"/>
        <color rgb="FF000000"/>
        <rFont val="仿宋_GB2312"/>
        <charset val="134"/>
      </rPr>
      <t>封面选择省级，按要求重命名工作簿名称，数据汇集表</t>
    </r>
    <r>
      <rPr>
        <sz val="12"/>
        <color rgb="FF000000"/>
        <rFont val="Times New Roman"/>
        <charset val="134"/>
      </rPr>
      <t>F2</t>
    </r>
    <r>
      <rPr>
        <sz val="12"/>
        <color rgb="FF000000"/>
        <rFont val="仿宋_GB2312"/>
        <charset val="134"/>
      </rPr>
      <t>单元格显示</t>
    </r>
    <r>
      <rPr>
        <sz val="12"/>
        <color rgb="FF000000"/>
        <rFont val="Times New Roman"/>
        <charset val="134"/>
      </rPr>
      <t>“</t>
    </r>
    <r>
      <rPr>
        <sz val="12"/>
        <color rgb="FF000000"/>
        <rFont val="仿宋_GB2312"/>
        <charset val="134"/>
      </rPr>
      <t>审核通过可以上报！</t>
    </r>
    <r>
      <rPr>
        <sz val="12"/>
        <color rgb="FF000000"/>
        <rFont val="Times New Roman"/>
        <charset val="134"/>
      </rPr>
      <t>”</t>
    </r>
  </si>
  <si>
    <r>
      <rPr>
        <sz val="12"/>
        <color rgb="FF000000"/>
        <rFont val="Times New Roman"/>
        <charset val="134"/>
      </rPr>
      <t>5.</t>
    </r>
    <r>
      <rPr>
        <sz val="12"/>
        <color rgb="FF000000"/>
        <rFont val="仿宋_GB2312"/>
        <charset val="134"/>
      </rPr>
      <t>打印备案表并盖章后向中央报纸质表。同时报</t>
    </r>
    <r>
      <rPr>
        <sz val="12"/>
        <color rgb="FF000000"/>
        <rFont val="Times New Roman"/>
        <charset val="134"/>
      </rPr>
      <t>2026</t>
    </r>
    <r>
      <rPr>
        <sz val="12"/>
        <color rgb="FF000000"/>
        <rFont val="仿宋_GB2312"/>
        <charset val="134"/>
      </rPr>
      <t>年地方财政预算汇总表电子表。</t>
    </r>
  </si>
  <si>
    <r>
      <rPr>
        <b/>
        <sz val="12"/>
        <color rgb="FFFF0000"/>
        <rFont val="仿宋_GB2312"/>
        <charset val="134"/>
      </rPr>
      <t>注意：数据汇集仅供粘贴数值，不能修改任何数据。</t>
    </r>
  </si>
  <si>
    <r>
      <rPr>
        <sz val="11"/>
        <color rgb="FF000000"/>
        <rFont val="Times New Roman"/>
        <charset val="134"/>
      </rPr>
      <t>20251206</t>
    </r>
    <r>
      <rPr>
        <sz val="11"/>
        <color rgb="FF000000"/>
        <rFont val="仿宋_GB2312"/>
        <charset val="134"/>
      </rPr>
      <t>版较</t>
    </r>
    <r>
      <rPr>
        <sz val="11"/>
        <color rgb="FF000000"/>
        <rFont val="Times New Roman"/>
        <charset val="134"/>
      </rPr>
      <t>20250906</t>
    </r>
    <r>
      <rPr>
        <sz val="11"/>
        <color rgb="FF000000"/>
        <rFont val="仿宋_GB2312"/>
        <charset val="134"/>
      </rPr>
      <t>修改：</t>
    </r>
    <r>
      <rPr>
        <sz val="11"/>
        <color rgb="FF000000"/>
        <rFont val="Times New Roman"/>
        <charset val="134"/>
      </rPr>
      <t>1.</t>
    </r>
    <r>
      <rPr>
        <sz val="11"/>
        <color rgb="FF000000"/>
        <rFont val="仿宋_GB2312"/>
        <charset val="134"/>
      </rPr>
      <t>经济科目名称；</t>
    </r>
    <r>
      <rPr>
        <sz val="11"/>
        <color rgb="FF000000"/>
        <rFont val="Times New Roman"/>
        <charset val="134"/>
      </rPr>
      <t>2.</t>
    </r>
    <r>
      <rPr>
        <sz val="11"/>
        <color rgb="FF000000"/>
        <rFont val="仿宋_GB2312"/>
        <charset val="134"/>
      </rPr>
      <t>上年预算平衡误差由</t>
    </r>
    <r>
      <rPr>
        <sz val="11"/>
        <color rgb="FF000000"/>
        <rFont val="Times New Roman"/>
        <charset val="134"/>
      </rPr>
      <t>1</t>
    </r>
    <r>
      <rPr>
        <sz val="11"/>
        <color rgb="FF000000"/>
        <rFont val="仿宋_GB2312"/>
        <charset val="134"/>
      </rPr>
      <t>元以内调整为</t>
    </r>
    <r>
      <rPr>
        <sz val="11"/>
        <color rgb="FF000000"/>
        <rFont val="Times New Roman"/>
        <charset val="134"/>
      </rPr>
      <t>0.5</t>
    </r>
    <r>
      <rPr>
        <sz val="11"/>
        <color rgb="FF000000"/>
        <rFont val="仿宋_GB2312"/>
        <charset val="134"/>
      </rPr>
      <t>万元以内，其他平衡允许误差</t>
    </r>
    <r>
      <rPr>
        <sz val="11"/>
        <color rgb="FF000000"/>
        <rFont val="Times New Roman"/>
        <charset val="134"/>
      </rPr>
      <t>1</t>
    </r>
    <r>
      <rPr>
        <sz val="11"/>
        <color rgb="FF000000"/>
        <rFont val="仿宋_GB2312"/>
        <charset val="134"/>
      </rPr>
      <t>元以内；</t>
    </r>
    <r>
      <rPr>
        <sz val="11"/>
        <color rgb="FF000000"/>
        <rFont val="Times New Roman"/>
        <charset val="134"/>
      </rPr>
      <t>3.</t>
    </r>
    <r>
      <rPr>
        <sz val="11"/>
        <color rgb="FF000000"/>
        <rFont val="仿宋_GB2312"/>
        <charset val="134"/>
      </rPr>
      <t>补齐甘肃、青海、宁夏、新疆等地县级地区；</t>
    </r>
    <r>
      <rPr>
        <sz val="11"/>
        <color rgb="FF000000"/>
        <rFont val="Times New Roman"/>
        <charset val="134"/>
      </rPr>
      <t>4.</t>
    </r>
    <r>
      <rPr>
        <sz val="11"/>
        <color rgb="FF000000"/>
        <rFont val="仿宋_GB2312"/>
        <charset val="134"/>
      </rPr>
      <t>完善湖北</t>
    </r>
    <r>
      <rPr>
        <sz val="11"/>
        <color rgb="FF000000"/>
        <rFont val="宋体"/>
        <charset val="134"/>
      </rPr>
      <t>预算</t>
    </r>
    <r>
      <rPr>
        <sz val="11"/>
        <color rgb="FF000000"/>
        <rFont val="仿宋_GB2312"/>
        <charset val="134"/>
      </rPr>
      <t>提取</t>
    </r>
    <r>
      <rPr>
        <sz val="11"/>
        <color rgb="FF000000"/>
        <rFont val="宋体"/>
        <charset val="134"/>
      </rPr>
      <t>一体化数据</t>
    </r>
    <r>
      <rPr>
        <sz val="11"/>
        <color rgb="FF000000"/>
        <rFont val="仿宋_GB2312"/>
        <charset val="134"/>
      </rPr>
      <t>公式。</t>
    </r>
  </si>
  <si>
    <t>解决审核公式不支持Excel老版本及WPS的问题。</t>
  </si>
  <si>
    <t>新增上年调整预算数从一体化系统导出数据提取公式。</t>
  </si>
  <si>
    <r>
      <rPr>
        <sz val="11"/>
        <color rgb="FF000000"/>
        <rFont val="Times New Roman"/>
        <charset val="134"/>
      </rPr>
      <t>20251206C</t>
    </r>
    <r>
      <rPr>
        <sz val="11"/>
        <color rgb="FF000000"/>
        <rFont val="仿宋_GB2312"/>
        <charset val="134"/>
      </rPr>
      <t>，解除表九（录入表）</t>
    </r>
    <r>
      <rPr>
        <sz val="11"/>
        <color rgb="FF000000"/>
        <rFont val="Times New Roman"/>
        <charset val="134"/>
      </rPr>
      <t>1102202_</t>
    </r>
    <r>
      <rPr>
        <sz val="11"/>
        <color rgb="FF000000"/>
        <rFont val="仿宋_GB2312"/>
        <charset val="134"/>
      </rPr>
      <t>动用地方政府专项债券偿债备付金、</t>
    </r>
    <r>
      <rPr>
        <sz val="11"/>
        <color rgb="FF000000"/>
        <rFont val="Times New Roman"/>
        <charset val="134"/>
      </rPr>
      <t>2302202_</t>
    </r>
    <r>
      <rPr>
        <sz val="11"/>
        <color rgb="FF000000"/>
        <rFont val="仿宋_GB2312"/>
        <charset val="134"/>
      </rPr>
      <t>安排地方政府专项债券偿债备付金预算调整数、预计执行数录入锁定。</t>
    </r>
  </si>
  <si>
    <t>注意：独立预决算的非标准行政区划如开发区等要归并到的标准行政区划。一对多的将开发区数据按对应数据拆分，分别录入对应的标准行政区划编码。</t>
  </si>
  <si>
    <t>请复制右边单元格内字符串命名文件：</t>
  </si>
  <si>
    <t>提示：公式生成的文件名含当前日期时间，请务必每次报送时重命名以区分版本！！！</t>
  </si>
  <si>
    <r>
      <rPr>
        <sz val="48"/>
        <rFont val="Times New Roman"/>
        <charset val="134"/>
      </rPr>
      <t>2026</t>
    </r>
    <r>
      <rPr>
        <sz val="48"/>
        <rFont val="方正小标宋简体"/>
        <charset val="134"/>
      </rPr>
      <t>年地方财政预算表</t>
    </r>
  </si>
  <si>
    <t>行政区划编码：</t>
  </si>
  <si>
    <t>省级：</t>
  </si>
  <si>
    <t>41_河南省</t>
  </si>
  <si>
    <t>地市级及省直辖：</t>
  </si>
  <si>
    <t>4113_南阳市</t>
  </si>
  <si>
    <t>县级：</t>
  </si>
  <si>
    <t>411323_西峡县</t>
  </si>
  <si>
    <t>非标准地区名称：</t>
  </si>
  <si>
    <t>联系人：</t>
  </si>
  <si>
    <t>梁红星</t>
  </si>
  <si>
    <t>联系手机号码：</t>
  </si>
  <si>
    <t>15688136263</t>
  </si>
  <si>
    <t>结算对象级次：</t>
  </si>
  <si>
    <t>区划级次：</t>
  </si>
  <si>
    <t>填报级次：</t>
  </si>
  <si>
    <t>省级</t>
  </si>
  <si>
    <t>11_北京市</t>
  </si>
  <si>
    <t>12_天津市</t>
  </si>
  <si>
    <t>13_河北省</t>
  </si>
  <si>
    <t>14_山西省</t>
  </si>
  <si>
    <t>15_内蒙古自治区</t>
  </si>
  <si>
    <t>21_辽宁省</t>
  </si>
  <si>
    <t>22_吉林省</t>
  </si>
  <si>
    <t>23_黑龙江省</t>
  </si>
  <si>
    <t>31_上海市</t>
  </si>
  <si>
    <t>32_江苏省</t>
  </si>
  <si>
    <t>33_浙江省</t>
  </si>
  <si>
    <t>34_安徽省</t>
  </si>
  <si>
    <t>35_福建省</t>
  </si>
  <si>
    <t>36_江西省</t>
  </si>
  <si>
    <t>37_山东省</t>
  </si>
  <si>
    <t>42_湖北省</t>
  </si>
  <si>
    <t>43_湖南省</t>
  </si>
  <si>
    <t>44_广东省</t>
  </si>
  <si>
    <t>45_广西壮族自治区</t>
  </si>
  <si>
    <t>46_海南省</t>
  </si>
  <si>
    <t>50_重庆市</t>
  </si>
  <si>
    <t>51_四川省</t>
  </si>
  <si>
    <t>52_贵州省</t>
  </si>
  <si>
    <t>53_云南省</t>
  </si>
  <si>
    <t>54_西藏自治区</t>
  </si>
  <si>
    <t>61_陕西省</t>
  </si>
  <si>
    <t>62_甘肃省</t>
  </si>
  <si>
    <t>63_青海省</t>
  </si>
  <si>
    <t>64_宁夏回族自治区</t>
  </si>
  <si>
    <t>65_新疆维吾尔自治区</t>
  </si>
  <si>
    <t>66_新疆生产建设兵团</t>
  </si>
  <si>
    <t>1301_石家庄市</t>
  </si>
  <si>
    <t>1302_唐山市</t>
  </si>
  <si>
    <t>1303_秦皇岛市</t>
  </si>
  <si>
    <t>1304_邯郸市</t>
  </si>
  <si>
    <t>1305_邢台市</t>
  </si>
  <si>
    <t>1306_保定市</t>
  </si>
  <si>
    <t>1307_张家口市</t>
  </si>
  <si>
    <t>1308_承德市</t>
  </si>
  <si>
    <t>1309_沧州市</t>
  </si>
  <si>
    <t>1310_廊坊市</t>
  </si>
  <si>
    <t>1311_衡水市</t>
  </si>
  <si>
    <t>1314_雄安新区</t>
  </si>
  <si>
    <t>1401_太原市</t>
  </si>
  <si>
    <t>1402_大同市</t>
  </si>
  <si>
    <t>1403_阳泉市</t>
  </si>
  <si>
    <t>1404_长治市</t>
  </si>
  <si>
    <t>1405_晋城市</t>
  </si>
  <si>
    <t>1406_朔州市</t>
  </si>
  <si>
    <t>1407_晋中市</t>
  </si>
  <si>
    <t>1408_运城市</t>
  </si>
  <si>
    <t>1409_忻州市</t>
  </si>
  <si>
    <t>1410_临汾市</t>
  </si>
  <si>
    <t>1411_吕梁市</t>
  </si>
  <si>
    <t>1501_呼和浩特市</t>
  </si>
  <si>
    <t>1502_包头市</t>
  </si>
  <si>
    <t>1503_乌海市</t>
  </si>
  <si>
    <t>1504_赤峰市</t>
  </si>
  <si>
    <t>1505_通辽市</t>
  </si>
  <si>
    <t>1506_鄂尔多斯市</t>
  </si>
  <si>
    <t>1507_呼伦贝尔市</t>
  </si>
  <si>
    <t>1508_巴彦淖尔市</t>
  </si>
  <si>
    <t>1509_乌兰察布市</t>
  </si>
  <si>
    <t>1522_兴安盟</t>
  </si>
  <si>
    <t>1525_锡林郭勒盟</t>
  </si>
  <si>
    <t>1529_阿拉善盟</t>
  </si>
  <si>
    <t>2101_沈阳市</t>
  </si>
  <si>
    <t>2102_大连市</t>
  </si>
  <si>
    <t>2103_鞍山市</t>
  </si>
  <si>
    <t>2104_抚顺市</t>
  </si>
  <si>
    <t>2105_本溪市</t>
  </si>
  <si>
    <t>2106_丹东市</t>
  </si>
  <si>
    <t>2107_锦州市</t>
  </si>
  <si>
    <t>2108_营口市</t>
  </si>
  <si>
    <t>2109_阜新市</t>
  </si>
  <si>
    <t>2110_辽阳市</t>
  </si>
  <si>
    <t>2111_盘锦市</t>
  </si>
  <si>
    <t>2112_铁岭市</t>
  </si>
  <si>
    <t>2113_朝阳市</t>
  </si>
  <si>
    <t>2114_葫芦岛市</t>
  </si>
  <si>
    <t>2201_长春市</t>
  </si>
  <si>
    <t>2202_吉林市</t>
  </si>
  <si>
    <t>2203_四平市</t>
  </si>
  <si>
    <t>2204_辽源市</t>
  </si>
  <si>
    <t>2205_通化市</t>
  </si>
  <si>
    <t>2206_白山市</t>
  </si>
  <si>
    <t>2207_松原市</t>
  </si>
  <si>
    <t>2208_白城市</t>
  </si>
  <si>
    <t>2224_延边朝鲜族自治州</t>
  </si>
  <si>
    <t>2301_哈尔滨市</t>
  </si>
  <si>
    <t>2302_齐齐哈尔市</t>
  </si>
  <si>
    <t>2303_鸡西市</t>
  </si>
  <si>
    <t>2304_鹤岗市</t>
  </si>
  <si>
    <t>2305_双鸭山市</t>
  </si>
  <si>
    <t>2306_大庆市</t>
  </si>
  <si>
    <t>2307_伊春市</t>
  </si>
  <si>
    <t>2308_佳木斯市</t>
  </si>
  <si>
    <t>2309_七台河市</t>
  </si>
  <si>
    <t>2310_牡丹江市</t>
  </si>
  <si>
    <t>2311_黑河市</t>
  </si>
  <si>
    <t>2312_绥化市</t>
  </si>
  <si>
    <t>2327_大兴安岭地区</t>
  </si>
  <si>
    <t>3201_南京市</t>
  </si>
  <si>
    <t>3202_无锡市</t>
  </si>
  <si>
    <t>3203_徐州市</t>
  </si>
  <si>
    <t>3204_常州市</t>
  </si>
  <si>
    <t>3205_苏州市</t>
  </si>
  <si>
    <t>3206_南通市</t>
  </si>
  <si>
    <t>3207_连云港市</t>
  </si>
  <si>
    <t>3208_淮安市</t>
  </si>
  <si>
    <t>3209_盐城市</t>
  </si>
  <si>
    <t>3210_扬州市</t>
  </si>
  <si>
    <t>3211_镇江市</t>
  </si>
  <si>
    <t>3212_泰州市</t>
  </si>
  <si>
    <t>3213_宿迁市</t>
  </si>
  <si>
    <t>3301_杭州市</t>
  </si>
  <si>
    <t>3302_宁波市</t>
  </si>
  <si>
    <t>3303_温州市</t>
  </si>
  <si>
    <t>3304_嘉兴市</t>
  </si>
  <si>
    <t>3305_湖州市</t>
  </si>
  <si>
    <t>3306_绍兴市</t>
  </si>
  <si>
    <t>3307_金华市</t>
  </si>
  <si>
    <t>3308_衢州市</t>
  </si>
  <si>
    <t>3309_舟山市</t>
  </si>
  <si>
    <t>3310_台州市</t>
  </si>
  <si>
    <t>3311_丽水市</t>
  </si>
  <si>
    <t>3401_合肥市</t>
  </si>
  <si>
    <t>3402_芜湖市</t>
  </si>
  <si>
    <t>3403_蚌埠市</t>
  </si>
  <si>
    <t>3404_淮南市</t>
  </si>
  <si>
    <t>3405_马鞍山市</t>
  </si>
  <si>
    <t>3406_淮北市</t>
  </si>
  <si>
    <t>3407_铜陵市</t>
  </si>
  <si>
    <t>3408_安庆市</t>
  </si>
  <si>
    <t>3410_黄山市</t>
  </si>
  <si>
    <t>3411_滁州市</t>
  </si>
  <si>
    <t>3412_阜阳市</t>
  </si>
  <si>
    <t>3413_宿州市</t>
  </si>
  <si>
    <t>3415_六安市</t>
  </si>
  <si>
    <t>3416_亳州市</t>
  </si>
  <si>
    <t>3417_池州市</t>
  </si>
  <si>
    <t>3418_宣城市</t>
  </si>
  <si>
    <t>3501_福州市</t>
  </si>
  <si>
    <t>3502_厦门市</t>
  </si>
  <si>
    <t>3503_莆田市</t>
  </si>
  <si>
    <t>3504_三明市</t>
  </si>
  <si>
    <t>3505_泉州市</t>
  </si>
  <si>
    <t>3506_漳州市</t>
  </si>
  <si>
    <t>3507_南平市</t>
  </si>
  <si>
    <t>3508_龙岩市</t>
  </si>
  <si>
    <t>3509_宁德市</t>
  </si>
  <si>
    <t>3601_南昌市</t>
  </si>
  <si>
    <t>3602_景德镇市</t>
  </si>
  <si>
    <t>3603_萍乡市</t>
  </si>
  <si>
    <t>3604_九江市</t>
  </si>
  <si>
    <t>3605_新余市</t>
  </si>
  <si>
    <t>3606_鹰潭市</t>
  </si>
  <si>
    <t>3607_赣州市</t>
  </si>
  <si>
    <t>3608_吉安市</t>
  </si>
  <si>
    <t>3609_宜春市</t>
  </si>
  <si>
    <t>3610_抚州市</t>
  </si>
  <si>
    <t>3611_上饶市</t>
  </si>
  <si>
    <t>3701_济南市</t>
  </si>
  <si>
    <t>3702_青岛市</t>
  </si>
  <si>
    <t>3703_淄博市</t>
  </si>
  <si>
    <t>3704_枣庄市</t>
  </si>
  <si>
    <t>3705_东营市</t>
  </si>
  <si>
    <t>3706_烟台市</t>
  </si>
  <si>
    <t>3707_潍坊市</t>
  </si>
  <si>
    <t>3708_济宁市</t>
  </si>
  <si>
    <t>3709_泰安市</t>
  </si>
  <si>
    <t>3710_威海市</t>
  </si>
  <si>
    <t>3711_日照市</t>
  </si>
  <si>
    <t>3713_临沂市</t>
  </si>
  <si>
    <t>3714_德州市</t>
  </si>
  <si>
    <t>3715_聊城市</t>
  </si>
  <si>
    <t>3716_滨州市</t>
  </si>
  <si>
    <t>3717_菏泽市</t>
  </si>
  <si>
    <t>4101_郑州市</t>
  </si>
  <si>
    <t>4102_开封市</t>
  </si>
  <si>
    <t>4103_洛阳市</t>
  </si>
  <si>
    <t>4104_平顶山市</t>
  </si>
  <si>
    <t>4105_安阳市</t>
  </si>
  <si>
    <t>4106_鹤壁市</t>
  </si>
  <si>
    <t>4107_新乡市</t>
  </si>
  <si>
    <t>4108_焦作市</t>
  </si>
  <si>
    <t>4109_濮阳市</t>
  </si>
  <si>
    <t>4110_许昌市</t>
  </si>
  <si>
    <t>4111_漯河市</t>
  </si>
  <si>
    <t>4112_三门峡市</t>
  </si>
  <si>
    <t>4114_商丘市</t>
  </si>
  <si>
    <t>4115_信阳市</t>
  </si>
  <si>
    <t>4116_周口市</t>
  </si>
  <si>
    <t>4117_驻马店市</t>
  </si>
  <si>
    <t>4201_武汉市</t>
  </si>
  <si>
    <t>4202_黄石市</t>
  </si>
  <si>
    <t>4203_十堰市</t>
  </si>
  <si>
    <t>4205_宜昌市</t>
  </si>
  <si>
    <t>4206_襄阳市</t>
  </si>
  <si>
    <t>4207_鄂州市</t>
  </si>
  <si>
    <t>4208_荆门市</t>
  </si>
  <si>
    <t>4209_孝感市</t>
  </si>
  <si>
    <t>4210_荆州市</t>
  </si>
  <si>
    <t>4211_黄冈市</t>
  </si>
  <si>
    <t>4212_咸宁市</t>
  </si>
  <si>
    <t>4213_随州市</t>
  </si>
  <si>
    <t>4228_恩施土家族苗族自治州</t>
  </si>
  <si>
    <t>4301_长沙市</t>
  </si>
  <si>
    <t>4302_株洲市</t>
  </si>
  <si>
    <t>4303_湘潭市</t>
  </si>
  <si>
    <t>4304_衡阳市</t>
  </si>
  <si>
    <t>4305_邵阳市</t>
  </si>
  <si>
    <t>4306_岳阳市</t>
  </si>
  <si>
    <t>4307_常德市</t>
  </si>
  <si>
    <t>4308_张家界市</t>
  </si>
  <si>
    <t>4309_益阳市</t>
  </si>
  <si>
    <t>4310_郴州市</t>
  </si>
  <si>
    <t>4311_永州市</t>
  </si>
  <si>
    <t>4312_怀化市</t>
  </si>
  <si>
    <t>4313_娄底市</t>
  </si>
  <si>
    <t>4331_湘西土家族苗族自治州</t>
  </si>
  <si>
    <t>4401_广州市</t>
  </si>
  <si>
    <t>4402_韶关市</t>
  </si>
  <si>
    <t>4403_深圳市</t>
  </si>
  <si>
    <t>4404_珠海市</t>
  </si>
  <si>
    <t>4405_汕头市</t>
  </si>
  <si>
    <t>4406_佛山市</t>
  </si>
  <si>
    <t>4407_江门市</t>
  </si>
  <si>
    <t>4408_湛江市</t>
  </si>
  <si>
    <t>4409_茂名市</t>
  </si>
  <si>
    <t>4412_肇庆市</t>
  </si>
  <si>
    <t>4413_惠州市</t>
  </si>
  <si>
    <t>4414_梅州市</t>
  </si>
  <si>
    <t>4415_汕尾市</t>
  </si>
  <si>
    <t>4416_河源市</t>
  </si>
  <si>
    <t>4417_阳江市</t>
  </si>
  <si>
    <t>4418_清远市</t>
  </si>
  <si>
    <t>4451_潮州市</t>
  </si>
  <si>
    <t>4452_揭阳市</t>
  </si>
  <si>
    <t>4453_云浮市</t>
  </si>
  <si>
    <t>4501_南宁市</t>
  </si>
  <si>
    <t>4502_柳州市</t>
  </si>
  <si>
    <t>4503_桂林市</t>
  </si>
  <si>
    <t>4504_梧州市</t>
  </si>
  <si>
    <t>4505_北海市</t>
  </si>
  <si>
    <t>4506_防城港市</t>
  </si>
  <si>
    <t>4507_钦州市</t>
  </si>
  <si>
    <t>4508_贵港市</t>
  </si>
  <si>
    <t>4509_玉林市</t>
  </si>
  <si>
    <t>4510_百色市</t>
  </si>
  <si>
    <t>4511_贺州市</t>
  </si>
  <si>
    <t>4512_河池市</t>
  </si>
  <si>
    <t>4513_来宾市</t>
  </si>
  <si>
    <t>4514_崇左市</t>
  </si>
  <si>
    <t>4601_海口市</t>
  </si>
  <si>
    <t>4602_三亚市</t>
  </si>
  <si>
    <t>4603_三沙市</t>
  </si>
  <si>
    <t>5101_成都市</t>
  </si>
  <si>
    <t>5103_自贡市</t>
  </si>
  <si>
    <t>5104_攀枝花市</t>
  </si>
  <si>
    <t>5105_泸州市</t>
  </si>
  <si>
    <t>5106_德阳市</t>
  </si>
  <si>
    <t>5107_绵阳市</t>
  </si>
  <si>
    <t>5108_广元市</t>
  </si>
  <si>
    <t>5109_遂宁市</t>
  </si>
  <si>
    <t>5110_内江市</t>
  </si>
  <si>
    <t>5111_乐山市</t>
  </si>
  <si>
    <t>5113_南充市</t>
  </si>
  <si>
    <t>5114_眉山市</t>
  </si>
  <si>
    <t>5115_宜宾市</t>
  </si>
  <si>
    <t>5116_广安市</t>
  </si>
  <si>
    <t>5117_达州市</t>
  </si>
  <si>
    <t>5118_雅安市</t>
  </si>
  <si>
    <t>5119_巴中市</t>
  </si>
  <si>
    <t>5120_资阳市</t>
  </si>
  <si>
    <t>5132_阿坝藏族羌族自治州</t>
  </si>
  <si>
    <t>5133_甘孜藏族自治州</t>
  </si>
  <si>
    <t>5134_凉山彝族自治州</t>
  </si>
  <si>
    <t>5201_贵阳市</t>
  </si>
  <si>
    <t>5202_六盘水市</t>
  </si>
  <si>
    <t>5203_遵义市</t>
  </si>
  <si>
    <t>5204_安顺市</t>
  </si>
  <si>
    <t>5205_毕节市</t>
  </si>
  <si>
    <t>5206_铜仁市</t>
  </si>
  <si>
    <t>5223_黔西南布依族苗族自治州</t>
  </si>
  <si>
    <t>5226_黔东南苗族侗族自治州</t>
  </si>
  <si>
    <t>5227_黔南布依族苗族自治州</t>
  </si>
  <si>
    <t>5301_昆明市</t>
  </si>
  <si>
    <t>5303_曲靖市</t>
  </si>
  <si>
    <t>5304_玉溪市</t>
  </si>
  <si>
    <t>5305_保山市</t>
  </si>
  <si>
    <t>5306_昭通市</t>
  </si>
  <si>
    <t>5307_丽江市</t>
  </si>
  <si>
    <t>5308_普洱市</t>
  </si>
  <si>
    <t>5309_临沧市</t>
  </si>
  <si>
    <t>5323_楚雄彝族自治州</t>
  </si>
  <si>
    <t>5325_红河哈尼族彝族自治州</t>
  </si>
  <si>
    <t>5326_文山壮族苗族自治州</t>
  </si>
  <si>
    <t>5328_西双版纳傣族自治州</t>
  </si>
  <si>
    <t>5329_大理白族自治州</t>
  </si>
  <si>
    <t>5331_德宏傣族景颇族自治州</t>
  </si>
  <si>
    <t>5333_怒江傈僳族自治州</t>
  </si>
  <si>
    <t>5334_迪庆藏族自治州</t>
  </si>
  <si>
    <t>5401_拉萨市</t>
  </si>
  <si>
    <t>5402_日喀则市</t>
  </si>
  <si>
    <t>5403_昌都市</t>
  </si>
  <si>
    <t>5404_林芝市</t>
  </si>
  <si>
    <t>5405_山南市</t>
  </si>
  <si>
    <t>5406_那曲市</t>
  </si>
  <si>
    <t>5425_阿里地区</t>
  </si>
  <si>
    <t>6101_西安市</t>
  </si>
  <si>
    <t>6102_铜川市</t>
  </si>
  <si>
    <t>6103_宝鸡市</t>
  </si>
  <si>
    <t>6104_咸阳市</t>
  </si>
  <si>
    <t>6105_渭南市</t>
  </si>
  <si>
    <t>6106_延安市</t>
  </si>
  <si>
    <t>6107_汉中市</t>
  </si>
  <si>
    <t>6108_榆林市</t>
  </si>
  <si>
    <t>6109_安康市</t>
  </si>
  <si>
    <t>6110_商洛市</t>
  </si>
  <si>
    <t>6111_杨凌示范区</t>
  </si>
  <si>
    <t>6201_兰州市</t>
  </si>
  <si>
    <t>6203_金昌市</t>
  </si>
  <si>
    <t>6204_白银市</t>
  </si>
  <si>
    <t>6205_天水市</t>
  </si>
  <si>
    <t>6206_武威市</t>
  </si>
  <si>
    <t>6207_张掖市</t>
  </si>
  <si>
    <t>6208_平凉市</t>
  </si>
  <si>
    <t>6209_酒泉市</t>
  </si>
  <si>
    <t>6210_庆阳市</t>
  </si>
  <si>
    <t>6211_定西市</t>
  </si>
  <si>
    <t>6212_陇南市</t>
  </si>
  <si>
    <t>6229_临夏回族自治州</t>
  </si>
  <si>
    <t>6230_甘南藏族自治州</t>
  </si>
  <si>
    <t>6301_西宁市</t>
  </si>
  <si>
    <t>6302_海东市</t>
  </si>
  <si>
    <t>6322_海北藏族自治州</t>
  </si>
  <si>
    <t>6323_黄南藏族自治州</t>
  </si>
  <si>
    <t>6325_海南藏族自治州</t>
  </si>
  <si>
    <t>6326_果洛藏族自治州</t>
  </si>
  <si>
    <t>6327_玉树藏族自治州</t>
  </si>
  <si>
    <t>6328_海西蒙古族藏族自治州</t>
  </si>
  <si>
    <t>6401_银川市</t>
  </si>
  <si>
    <t>6402_石嘴山市</t>
  </si>
  <si>
    <t>6403_吴忠市</t>
  </si>
  <si>
    <t>6404_固原市</t>
  </si>
  <si>
    <t>6405_中卫市</t>
  </si>
  <si>
    <t>6501_乌鲁木齐市</t>
  </si>
  <si>
    <t>6502_克拉玛依市</t>
  </si>
  <si>
    <t>6504_吐鲁番市</t>
  </si>
  <si>
    <t>6505_哈密市</t>
  </si>
  <si>
    <t>6523_昌吉回族自治州</t>
  </si>
  <si>
    <t>6527_博尔塔拉蒙古自治州</t>
  </si>
  <si>
    <t>6528_巴音郭楞蒙古自治州</t>
  </si>
  <si>
    <t>6529_阿克苏地区</t>
  </si>
  <si>
    <t>6530_克孜勒苏柯尔克孜自治州</t>
  </si>
  <si>
    <t>6531_喀什地区</t>
  </si>
  <si>
    <t>6532_和田地区</t>
  </si>
  <si>
    <t>6540_伊犁哈萨克自治州</t>
  </si>
  <si>
    <t>6542_塔城地区</t>
  </si>
  <si>
    <t>6543_阿勒泰地区</t>
  </si>
  <si>
    <t>6601_石河子市</t>
  </si>
  <si>
    <t>6602_阿拉尔市</t>
  </si>
  <si>
    <t>6603_图木舒克市</t>
  </si>
  <si>
    <t>6604_五家渠市</t>
  </si>
  <si>
    <t>6605_北屯市</t>
  </si>
  <si>
    <t>6606_铁门关市</t>
  </si>
  <si>
    <t>6607_双河市</t>
  </si>
  <si>
    <t>6608_可克达拉市</t>
  </si>
  <si>
    <t>6609_昆玉市</t>
  </si>
  <si>
    <t>6610_胡杨河市</t>
  </si>
  <si>
    <t>6611_新星市</t>
  </si>
  <si>
    <t>6612_白杨市</t>
  </si>
  <si>
    <t>6613_十一师</t>
  </si>
  <si>
    <t>6614_十二师</t>
  </si>
  <si>
    <t>6615_草湖项目区</t>
  </si>
  <si>
    <t>4419_东莞市</t>
  </si>
  <si>
    <t>4420_中山市</t>
  </si>
  <si>
    <t>4604_儋州市</t>
  </si>
  <si>
    <t>6202_嘉峪关市</t>
  </si>
  <si>
    <t>20251206</t>
  </si>
  <si>
    <t>110000_北京市本级</t>
  </si>
  <si>
    <t>120000_天津市本级</t>
  </si>
  <si>
    <t>130000_河北省本级</t>
  </si>
  <si>
    <t>140000_山西省本级</t>
  </si>
  <si>
    <t>150000_内蒙古自治区本级</t>
  </si>
  <si>
    <t>210000_辽宁省本级</t>
  </si>
  <si>
    <t>220000_吉林省本级</t>
  </si>
  <si>
    <t>230000_黑龙江省本级</t>
  </si>
  <si>
    <t>310000_上海市本级</t>
  </si>
  <si>
    <t>320000_江苏省本级</t>
  </si>
  <si>
    <t>330000_浙江省本级</t>
  </si>
  <si>
    <t>340000_安徽省本级</t>
  </si>
  <si>
    <t>350000_福建省本级</t>
  </si>
  <si>
    <t>360000_江西省本级</t>
  </si>
  <si>
    <t>370000_山东省本级</t>
  </si>
  <si>
    <t>410000_河南省本级</t>
  </si>
  <si>
    <t>420000_湖北省本级</t>
  </si>
  <si>
    <t>430000_湖南省本级</t>
  </si>
  <si>
    <t>440000_广东省本级</t>
  </si>
  <si>
    <t>450000_广西壮族自治区本级</t>
  </si>
  <si>
    <t>460000_海南省本级</t>
  </si>
  <si>
    <t>500000_重庆市本级</t>
  </si>
  <si>
    <t>510000_四川省本级</t>
  </si>
  <si>
    <t>520000_贵州省本级</t>
  </si>
  <si>
    <t>530000_云南省本级</t>
  </si>
  <si>
    <t>540000_西藏自治区本级</t>
  </si>
  <si>
    <t>610000_陕西省本级</t>
  </si>
  <si>
    <t>620000_甘肃省本级</t>
  </si>
  <si>
    <t>630000_青海省本级</t>
  </si>
  <si>
    <t>640000_宁夏回族自治区本级</t>
  </si>
  <si>
    <t>650000_新疆维吾尔自治区本级</t>
  </si>
  <si>
    <t>660000_新疆生产建设兵团本级</t>
  </si>
  <si>
    <t>130100_石家庄市本级</t>
  </si>
  <si>
    <t>130200_唐山市本级</t>
  </si>
  <si>
    <t>130300_秦皇岛市本级</t>
  </si>
  <si>
    <t>130400_邯郸市本级</t>
  </si>
  <si>
    <t>130500_邢台市本级</t>
  </si>
  <si>
    <t>130600_保定市本级</t>
  </si>
  <si>
    <t>130700_张家口市本级</t>
  </si>
  <si>
    <t>130800_承德市本级</t>
  </si>
  <si>
    <t>130900_沧州市本级</t>
  </si>
  <si>
    <t>131000_廊坊市本级</t>
  </si>
  <si>
    <t>131100_衡水市本级</t>
  </si>
  <si>
    <t>131400_雄安新区本级</t>
  </si>
  <si>
    <t>140100_太原市本级</t>
  </si>
  <si>
    <t>140200_大同市本级</t>
  </si>
  <si>
    <t>140300_阳泉市本级</t>
  </si>
  <si>
    <t>140400_长治市本级</t>
  </si>
  <si>
    <t>140500_晋城市本级</t>
  </si>
  <si>
    <t>140600_朔州市本级</t>
  </si>
  <si>
    <t>140700_晋中市本级</t>
  </si>
  <si>
    <t>140800_运城市本级</t>
  </si>
  <si>
    <t>140900_忻州市本级</t>
  </si>
  <si>
    <t>141000_临汾市本级</t>
  </si>
  <si>
    <t>141100_吕梁市本级</t>
  </si>
  <si>
    <t>150100_呼和浩特市本级</t>
  </si>
  <si>
    <t>150200_包头市本级</t>
  </si>
  <si>
    <t>150300_乌海市本级</t>
  </si>
  <si>
    <t>150400_赤峰市本级</t>
  </si>
  <si>
    <t>150500_通辽市本级</t>
  </si>
  <si>
    <t>150600_鄂尔多斯市本级</t>
  </si>
  <si>
    <t>150700_呼伦贝尔市本级</t>
  </si>
  <si>
    <t>150800_巴彦淖尔市本级</t>
  </si>
  <si>
    <t>150900_乌兰察布市本级</t>
  </si>
  <si>
    <t>152200_兴安盟本级</t>
  </si>
  <si>
    <t>152500_锡林郭勒盟本级</t>
  </si>
  <si>
    <t>152900_阿拉善盟本级</t>
  </si>
  <si>
    <t>210100_沈阳市本级</t>
  </si>
  <si>
    <t>210200_大连市本级</t>
  </si>
  <si>
    <t>210300_鞍山市本级</t>
  </si>
  <si>
    <t>210400_抚顺市本级</t>
  </si>
  <si>
    <t>210500_本溪市本级</t>
  </si>
  <si>
    <t>210600_丹东市本级</t>
  </si>
  <si>
    <t>210700_锦州市本级</t>
  </si>
  <si>
    <t>210800_营口市本级</t>
  </si>
  <si>
    <t>210900_阜新市本级</t>
  </si>
  <si>
    <t>211000_辽阳市本级</t>
  </si>
  <si>
    <t>211100_盘锦市本级</t>
  </si>
  <si>
    <t>211200_铁岭市本级</t>
  </si>
  <si>
    <t>211300_朝阳市本级</t>
  </si>
  <si>
    <t>211400_葫芦岛市本级</t>
  </si>
  <si>
    <t>220100_长春市本级</t>
  </si>
  <si>
    <t>220200_吉林市本级</t>
  </si>
  <si>
    <t>220300_四平市本级</t>
  </si>
  <si>
    <t>220400_辽源市本级</t>
  </si>
  <si>
    <t>220500_通化市本级</t>
  </si>
  <si>
    <t>220600_白山市本级</t>
  </si>
  <si>
    <t>220700_松原市本级</t>
  </si>
  <si>
    <t>220800_白城市本级</t>
  </si>
  <si>
    <t>222400_延边朝鲜族自治州本级</t>
  </si>
  <si>
    <t>230100_哈尔滨市本级</t>
  </si>
  <si>
    <t>230200_齐齐哈尔市本级</t>
  </si>
  <si>
    <t>230300_鸡西市本级</t>
  </si>
  <si>
    <t>230400_鹤岗市本级</t>
  </si>
  <si>
    <t>230500_双鸭山市本级</t>
  </si>
  <si>
    <t>230600_大庆市本级</t>
  </si>
  <si>
    <t>230700_伊春市本级</t>
  </si>
  <si>
    <t>230800_佳木斯市本级</t>
  </si>
  <si>
    <t>230900_七台河市本级</t>
  </si>
  <si>
    <t>231000_牡丹江市本级</t>
  </si>
  <si>
    <t>231100_黑河市本级</t>
  </si>
  <si>
    <t>231200_绥化市本级</t>
  </si>
  <si>
    <t>232700_大兴安岭地区本级</t>
  </si>
  <si>
    <t>320100_南京市本级</t>
  </si>
  <si>
    <t>320200_无锡市本级</t>
  </si>
  <si>
    <t>320300_徐州市本级</t>
  </si>
  <si>
    <t>320400_常州市本级</t>
  </si>
  <si>
    <t>320500_苏州市本级</t>
  </si>
  <si>
    <t>320600_南通市本级</t>
  </si>
  <si>
    <t>320700_连云港市本级</t>
  </si>
  <si>
    <t>320800_淮安市本级</t>
  </si>
  <si>
    <t>320900_盐城市本级</t>
  </si>
  <si>
    <t>321000_扬州市本级</t>
  </si>
  <si>
    <t>321100_镇江市本级</t>
  </si>
  <si>
    <t>321200_泰州市本级</t>
  </si>
  <si>
    <t>321300_宿迁市本级</t>
  </si>
  <si>
    <t>330100_杭州市本级</t>
  </si>
  <si>
    <t>330200_宁波市本级</t>
  </si>
  <si>
    <t>330300_温州市本级</t>
  </si>
  <si>
    <t>330400_嘉兴市本级</t>
  </si>
  <si>
    <t>330500_湖州市本级</t>
  </si>
  <si>
    <t>330600_绍兴市本级</t>
  </si>
  <si>
    <t>330700_金华市本级</t>
  </si>
  <si>
    <t>330800_衢州市本级</t>
  </si>
  <si>
    <t>330900_舟山市本级</t>
  </si>
  <si>
    <t>331000_台州市本级</t>
  </si>
  <si>
    <t>331100_丽水市本级</t>
  </si>
  <si>
    <t>340100_合肥市本级</t>
  </si>
  <si>
    <t>340200_芜湖市本级</t>
  </si>
  <si>
    <t>340300_蚌埠市本级</t>
  </si>
  <si>
    <t>340400_淮南市本级</t>
  </si>
  <si>
    <t>340500_马鞍山市本级</t>
  </si>
  <si>
    <t>340600_淮北市本级</t>
  </si>
  <si>
    <t>340700_铜陵市本级</t>
  </si>
  <si>
    <t>340800_安庆市本级</t>
  </si>
  <si>
    <t>341000_黄山市本级</t>
  </si>
  <si>
    <t>341100_滁州市本级</t>
  </si>
  <si>
    <t>341200_阜阳市本级</t>
  </si>
  <si>
    <t>341300_宿州市本级</t>
  </si>
  <si>
    <t>341500_六安市本级</t>
  </si>
  <si>
    <t>341600_亳州市本级</t>
  </si>
  <si>
    <t>341700_池州市本级</t>
  </si>
  <si>
    <t>341800_宣城市本级</t>
  </si>
  <si>
    <t>350100_福州市本级</t>
  </si>
  <si>
    <t>350200_厦门市本级</t>
  </si>
  <si>
    <t>350300_莆田市本级</t>
  </si>
  <si>
    <t>350400_三明市本级</t>
  </si>
  <si>
    <t>350500_泉州市本级</t>
  </si>
  <si>
    <t>350600_漳州市本级</t>
  </si>
  <si>
    <t>350700_南平市本级</t>
  </si>
  <si>
    <t>350800_龙岩市本级</t>
  </si>
  <si>
    <t>350900_宁德市本级</t>
  </si>
  <si>
    <t>360100_南昌市本级</t>
  </si>
  <si>
    <t>360200_景德镇市本级</t>
  </si>
  <si>
    <t>360300_萍乡市本级</t>
  </si>
  <si>
    <t>360400_九江市本级</t>
  </si>
  <si>
    <t>360500_新余市本级</t>
  </si>
  <si>
    <t>360600_鹰潭市本级</t>
  </si>
  <si>
    <t>360700_赣州市本级</t>
  </si>
  <si>
    <t>360800_吉安市本级</t>
  </si>
  <si>
    <t>360900_宜春市本级</t>
  </si>
  <si>
    <t>361000_抚州市本级</t>
  </si>
  <si>
    <t>361100_上饶市本级</t>
  </si>
  <si>
    <t>370100_济南市本级</t>
  </si>
  <si>
    <t>370200_青岛市本级</t>
  </si>
  <si>
    <t>370300_淄博市本级</t>
  </si>
  <si>
    <t>370400_枣庄市本级</t>
  </si>
  <si>
    <t>370500_东营市本级</t>
  </si>
  <si>
    <t>370600_烟台市本级</t>
  </si>
  <si>
    <t>370700_潍坊市本级</t>
  </si>
  <si>
    <t>370800_济宁市本级</t>
  </si>
  <si>
    <t>370900_泰安市本级</t>
  </si>
  <si>
    <t>371000_威海市本级</t>
  </si>
  <si>
    <t>371100_日照市本级</t>
  </si>
  <si>
    <t>371300_临沂市本级</t>
  </si>
  <si>
    <t>371400_德州市本级</t>
  </si>
  <si>
    <t>371500_聊城市本级</t>
  </si>
  <si>
    <t>371600_滨州市本级</t>
  </si>
  <si>
    <t>371700_菏泽市本级</t>
  </si>
  <si>
    <t>410100_郑州市本级</t>
  </si>
  <si>
    <t>410200_开封市本级</t>
  </si>
  <si>
    <t>410300_洛阳市本级</t>
  </si>
  <si>
    <t>410400_平顶山市本级</t>
  </si>
  <si>
    <t>410500_安阳市本级</t>
  </si>
  <si>
    <t>410600_鹤壁市本级</t>
  </si>
  <si>
    <t>410700_新乡市本级</t>
  </si>
  <si>
    <t>410800_焦作市本级</t>
  </si>
  <si>
    <t>410900_濮阳市本级</t>
  </si>
  <si>
    <t>411000_许昌市本级</t>
  </si>
  <si>
    <t>411100_漯河市本级</t>
  </si>
  <si>
    <t>411200_三门峡市本级</t>
  </si>
  <si>
    <t>411300_南阳市本级</t>
  </si>
  <si>
    <t>411400_商丘市本级</t>
  </si>
  <si>
    <t>411500_信阳市本级</t>
  </si>
  <si>
    <t>411600_周口市本级</t>
  </si>
  <si>
    <t>411700_驻马店市本级</t>
  </si>
  <si>
    <t>420100_武汉市本级</t>
  </si>
  <si>
    <t>420200_黄石市本级</t>
  </si>
  <si>
    <t>420300_十堰市本级</t>
  </si>
  <si>
    <t>420500_宜昌市本级</t>
  </si>
  <si>
    <t>420600_襄阳市本级</t>
  </si>
  <si>
    <t>420700_鄂州市本级</t>
  </si>
  <si>
    <t>420800_荆门市本级</t>
  </si>
  <si>
    <t>420900_孝感市本级</t>
  </si>
  <si>
    <t>421000_荆州市本级</t>
  </si>
  <si>
    <t>421100_黄冈市本级</t>
  </si>
  <si>
    <t>421200_咸宁市本级</t>
  </si>
  <si>
    <t>421300_随州市本级</t>
  </si>
  <si>
    <t>422800_恩施土家族苗族自治州本级</t>
  </si>
  <si>
    <t>430100_长沙市本级</t>
  </si>
  <si>
    <t>430200_株洲市本级</t>
  </si>
  <si>
    <t>430300_湘潭市本级</t>
  </si>
  <si>
    <t>430400_衡阳市本级</t>
  </si>
  <si>
    <t>430500_邵阳市本级</t>
  </si>
  <si>
    <t>430600_岳阳市本级</t>
  </si>
  <si>
    <t>430700_常德市本级</t>
  </si>
  <si>
    <t>430800_张家界市本级</t>
  </si>
  <si>
    <t>430900_益阳市本级</t>
  </si>
  <si>
    <t>431000_郴州市本级</t>
  </si>
  <si>
    <t>431100_永州市本级</t>
  </si>
  <si>
    <t>431200_怀化市本级</t>
  </si>
  <si>
    <t>431300_娄底市本级</t>
  </si>
  <si>
    <t>433100_湘西土家族苗族自治州本级</t>
  </si>
  <si>
    <t>440100_广州市本级</t>
  </si>
  <si>
    <t>440200_韶关市本级</t>
  </si>
  <si>
    <t>440300_深圳市本级</t>
  </si>
  <si>
    <t>440400_珠海市本级</t>
  </si>
  <si>
    <t>440500_汕头市本级</t>
  </si>
  <si>
    <t>440600_佛山市本级</t>
  </si>
  <si>
    <t>440700_江门市本级</t>
  </si>
  <si>
    <t>440800_湛江市本级</t>
  </si>
  <si>
    <t>440900_茂名市本级</t>
  </si>
  <si>
    <t>441200_肇庆市本级</t>
  </si>
  <si>
    <t>441300_惠州市本级</t>
  </si>
  <si>
    <t>441400_梅州市本级</t>
  </si>
  <si>
    <t>441500_汕尾市本级</t>
  </si>
  <si>
    <t>441600_河源市本级</t>
  </si>
  <si>
    <t>441700_阳江市本级</t>
  </si>
  <si>
    <t>441800_清远市本级</t>
  </si>
  <si>
    <t>445100_潮州市本级</t>
  </si>
  <si>
    <t>445200_揭阳市本级</t>
  </si>
  <si>
    <t>445300_云浮市本级</t>
  </si>
  <si>
    <t>450100_南宁市本级</t>
  </si>
  <si>
    <t>450200_柳州市本级</t>
  </si>
  <si>
    <t>450300_桂林市本级</t>
  </si>
  <si>
    <t>450400_梧州市本级</t>
  </si>
  <si>
    <t>450500_北海市本级</t>
  </si>
  <si>
    <t>450600_防城港市本级</t>
  </si>
  <si>
    <t>450700_钦州市本级</t>
  </si>
  <si>
    <t>450800_贵港市本级</t>
  </si>
  <si>
    <t>450900_玉林市本级</t>
  </si>
  <si>
    <t>451000_百色市本级</t>
  </si>
  <si>
    <t>451100_贺州市本级</t>
  </si>
  <si>
    <t>451200_河池市本级</t>
  </si>
  <si>
    <t>451300_来宾市本级</t>
  </si>
  <si>
    <t>451400_崇左市本级</t>
  </si>
  <si>
    <t>460100_海口市本级</t>
  </si>
  <si>
    <t>460200_三亚市本级</t>
  </si>
  <si>
    <t>460300_三沙市本级</t>
  </si>
  <si>
    <t>510100_成都市本级</t>
  </si>
  <si>
    <t>510300_自贡市本级</t>
  </si>
  <si>
    <t>510400_攀枝花市本级</t>
  </si>
  <si>
    <t>510500_泸州市本级</t>
  </si>
  <si>
    <t>510600_德阳市本级</t>
  </si>
  <si>
    <t>510700_绵阳市本级</t>
  </si>
  <si>
    <t>510800_广元市本级</t>
  </si>
  <si>
    <t>510900_遂宁市本级</t>
  </si>
  <si>
    <t>511000_内江市本级</t>
  </si>
  <si>
    <t>511100_乐山市本级</t>
  </si>
  <si>
    <t>511300_南充市本级</t>
  </si>
  <si>
    <t>511400_眉山市本级</t>
  </si>
  <si>
    <t>511500_宜宾市本级</t>
  </si>
  <si>
    <t>511600_广安市本级</t>
  </si>
  <si>
    <t>511700_达州市本级</t>
  </si>
  <si>
    <t>511800_雅安市本级</t>
  </si>
  <si>
    <t>511900_巴中市本级</t>
  </si>
  <si>
    <t>512000_资阳市本级</t>
  </si>
  <si>
    <t>513200_阿坝藏族羌族自治州本级</t>
  </si>
  <si>
    <t>513300_甘孜藏族自治州本级</t>
  </si>
  <si>
    <t>513400_凉山彝族自治州本级</t>
  </si>
  <si>
    <t>520100_贵阳市本级</t>
  </si>
  <si>
    <t>520200_六盘水市本级</t>
  </si>
  <si>
    <t>520300_遵义市本级</t>
  </si>
  <si>
    <t>520400_安顺市本级</t>
  </si>
  <si>
    <t>520500_毕节市本级</t>
  </si>
  <si>
    <t>520600_铜仁市本级</t>
  </si>
  <si>
    <t>522300_黔西南布依族苗族自治州本级</t>
  </si>
  <si>
    <t>522600_黔东南苗族侗族自治州本级</t>
  </si>
  <si>
    <t>522700_黔南布依族苗族自治州本级</t>
  </si>
  <si>
    <t>530100_昆明市本级</t>
  </si>
  <si>
    <t>530300_曲靖市本级</t>
  </si>
  <si>
    <t>530400_玉溪市本级</t>
  </si>
  <si>
    <t>530500_保山市本级</t>
  </si>
  <si>
    <t>530600_昭通市本级</t>
  </si>
  <si>
    <t>530700_丽江市本级</t>
  </si>
  <si>
    <t>530800_普洱市本级</t>
  </si>
  <si>
    <t>530900_临沧市本级</t>
  </si>
  <si>
    <t>532300_楚雄彝族自治州本级</t>
  </si>
  <si>
    <t>532500_红河哈尼族彝族自治州本级</t>
  </si>
  <si>
    <t>532600_文山壮族苗族自治州本级</t>
  </si>
  <si>
    <t>532800_西双版纳傣族自治州本级</t>
  </si>
  <si>
    <t>532900_大理白族自治州本级</t>
  </si>
  <si>
    <t>533100_德宏傣族景颇族自治州本级</t>
  </si>
  <si>
    <t>533300_怒江傈僳族自治州本级</t>
  </si>
  <si>
    <t>533400_迪庆藏族自治州本级</t>
  </si>
  <si>
    <t>540100_拉萨市本级</t>
  </si>
  <si>
    <t>540200_日喀则市本级</t>
  </si>
  <si>
    <t>540300_昌都市本级</t>
  </si>
  <si>
    <t>540400_林芝市本级</t>
  </si>
  <si>
    <t>540500_山南市本级</t>
  </si>
  <si>
    <t>540600_那曲市本级</t>
  </si>
  <si>
    <t>542500_阿里地区本级</t>
  </si>
  <si>
    <t>610100_西安市本级</t>
  </si>
  <si>
    <t>610200_铜川市本级</t>
  </si>
  <si>
    <t>610300_宝鸡市本级</t>
  </si>
  <si>
    <t>610400_咸阳市本级</t>
  </si>
  <si>
    <t>610500_渭南市本级</t>
  </si>
  <si>
    <t>610600_延安市本级</t>
  </si>
  <si>
    <t>610700_汉中市本级</t>
  </si>
  <si>
    <t>610800_榆林市本级</t>
  </si>
  <si>
    <t>610900_安康市本级</t>
  </si>
  <si>
    <t>611000_商洛市本级</t>
  </si>
  <si>
    <t>611100_杨凌示范区本级</t>
  </si>
  <si>
    <t>620100_兰州市本级</t>
  </si>
  <si>
    <t>620300_金昌市本级</t>
  </si>
  <si>
    <t>620400_白银市本级</t>
  </si>
  <si>
    <t>620500_天水市本级</t>
  </si>
  <si>
    <t>620600_武威市本级</t>
  </si>
  <si>
    <t>620700_张掖市本级</t>
  </si>
  <si>
    <t>620800_平凉市本级</t>
  </si>
  <si>
    <t>620900_酒泉市本级</t>
  </si>
  <si>
    <t>621000_庆阳市本级</t>
  </si>
  <si>
    <t>621100_定西市本级</t>
  </si>
  <si>
    <t>621200_陇南市本级</t>
  </si>
  <si>
    <t>622900_临夏回族自治州本级</t>
  </si>
  <si>
    <t>623000_甘南藏族自治州本级</t>
  </si>
  <si>
    <t>630100_西宁市本级</t>
  </si>
  <si>
    <t>630200_海东市本级</t>
  </si>
  <si>
    <t>632200_海北藏族自治州本级</t>
  </si>
  <si>
    <t>632300_黄南藏族自治州本级</t>
  </si>
  <si>
    <t>632500_海南藏族自治州本级</t>
  </si>
  <si>
    <t>632600_果洛藏族自治州本级</t>
  </si>
  <si>
    <t>632700_玉树藏族自治州本级</t>
  </si>
  <si>
    <t>632800_海西蒙古族藏族自治州本级</t>
  </si>
  <si>
    <t>640100_银川市本级</t>
  </si>
  <si>
    <t>640200_石嘴山市本级</t>
  </si>
  <si>
    <t>640300_吴忠市本级</t>
  </si>
  <si>
    <t>640400_固原市本级</t>
  </si>
  <si>
    <t>640500_中卫市本级</t>
  </si>
  <si>
    <t>650100_乌鲁木齐市本级</t>
  </si>
  <si>
    <t>650200_克拉玛依市本级</t>
  </si>
  <si>
    <t>650400_吐鲁番市本级</t>
  </si>
  <si>
    <t>650500_哈密市本级</t>
  </si>
  <si>
    <t>652300_昌吉回族自治州本级</t>
  </si>
  <si>
    <t>652700_博尔塔拉蒙古自治州本级</t>
  </si>
  <si>
    <t>652800_巴音郭楞蒙古自治州本级</t>
  </si>
  <si>
    <t>652900_阿克苏地区本级</t>
  </si>
  <si>
    <t>653000_克孜勒苏柯尔克孜自治州本级</t>
  </si>
  <si>
    <t>653100_喀什地区本级</t>
  </si>
  <si>
    <t>653200_和田地区本级</t>
  </si>
  <si>
    <t>654000_伊犁哈萨克自治州本级</t>
  </si>
  <si>
    <t>654200_塔城地区本级</t>
  </si>
  <si>
    <t>654300_阿勒泰地区本级</t>
  </si>
  <si>
    <t>660100_石河子市</t>
  </si>
  <si>
    <t>660200_阿拉尔市</t>
  </si>
  <si>
    <t>660300_图木舒克市</t>
  </si>
  <si>
    <t>660400_五家渠市</t>
  </si>
  <si>
    <t>660500_北屯市</t>
  </si>
  <si>
    <t>660600_铁门关市</t>
  </si>
  <si>
    <t>660700_双河市</t>
  </si>
  <si>
    <t>660800_可克达拉市</t>
  </si>
  <si>
    <t>660900_昆玉市</t>
  </si>
  <si>
    <t>661000_胡杨河市</t>
  </si>
  <si>
    <t>661100_新星市</t>
  </si>
  <si>
    <t>661200_白杨市</t>
  </si>
  <si>
    <t>661300_十一师</t>
  </si>
  <si>
    <t>661400_十二师</t>
  </si>
  <si>
    <t>661500_草湖项目区</t>
  </si>
  <si>
    <t>441900_东莞市</t>
  </si>
  <si>
    <t>442000_中山市</t>
  </si>
  <si>
    <t>460400_儋州市</t>
  </si>
  <si>
    <t>620200_嘉峪关市</t>
  </si>
  <si>
    <t>有独立预算的开发区或乡镇</t>
  </si>
  <si>
    <t/>
  </si>
  <si>
    <t>110101_东城区</t>
  </si>
  <si>
    <t>120101_和平区</t>
  </si>
  <si>
    <t>310101_黄浦区</t>
  </si>
  <si>
    <t>500101_万州区</t>
  </si>
  <si>
    <t>130102_长安区</t>
  </si>
  <si>
    <t>130202_路南区</t>
  </si>
  <si>
    <t>130302_海港区</t>
  </si>
  <si>
    <t>130402_邯山区</t>
  </si>
  <si>
    <t>130502_襄都区</t>
  </si>
  <si>
    <t>130602_竞秀区</t>
  </si>
  <si>
    <t>130702_桥东区</t>
  </si>
  <si>
    <t>130802_双桥区</t>
  </si>
  <si>
    <t>130902_新华区</t>
  </si>
  <si>
    <t>131002_安次区</t>
  </si>
  <si>
    <t>131102_桃城区</t>
  </si>
  <si>
    <t>131401_雄县</t>
  </si>
  <si>
    <t>140105_小店区</t>
  </si>
  <si>
    <t>140212_新荣区</t>
  </si>
  <si>
    <t>140302_城区</t>
  </si>
  <si>
    <t>140403_潞州区</t>
  </si>
  <si>
    <t>140502_城区</t>
  </si>
  <si>
    <t>140602_朔城区</t>
  </si>
  <si>
    <t>140702_榆次区</t>
  </si>
  <si>
    <t>140802_盐湖区</t>
  </si>
  <si>
    <t>140902_忻府区</t>
  </si>
  <si>
    <t>141002_尧都区</t>
  </si>
  <si>
    <t>141102_离石区</t>
  </si>
  <si>
    <t>150102_新城区</t>
  </si>
  <si>
    <t>150202_东河区</t>
  </si>
  <si>
    <t>150302_海勃湾区</t>
  </si>
  <si>
    <t>150402_红山区</t>
  </si>
  <si>
    <t>150502_科尔沁区</t>
  </si>
  <si>
    <t>150602_东胜区</t>
  </si>
  <si>
    <t>150702_海拉尔区</t>
  </si>
  <si>
    <t>150802_临河区</t>
  </si>
  <si>
    <t>150902_集宁区</t>
  </si>
  <si>
    <t>152201_乌兰浩特市</t>
  </si>
  <si>
    <t>152501_二连浩特市</t>
  </si>
  <si>
    <t>152921_阿拉善左旗</t>
  </si>
  <si>
    <t>210102_和平区</t>
  </si>
  <si>
    <t>210202_中山区</t>
  </si>
  <si>
    <t>210302_铁东区</t>
  </si>
  <si>
    <t>210402_新抚区</t>
  </si>
  <si>
    <t>210502_平山区</t>
  </si>
  <si>
    <t>210602_元宝区</t>
  </si>
  <si>
    <t>210702_古塔区</t>
  </si>
  <si>
    <t>210802_站前区</t>
  </si>
  <si>
    <t>210902_海州区</t>
  </si>
  <si>
    <t>211002_白塔区</t>
  </si>
  <si>
    <t>211102_双台子区</t>
  </si>
  <si>
    <t>211202_银州区</t>
  </si>
  <si>
    <t>211302_双塔区</t>
  </si>
  <si>
    <t>211402_连山区</t>
  </si>
  <si>
    <t>220102_南关区</t>
  </si>
  <si>
    <t>220202_昌邑区</t>
  </si>
  <si>
    <t>220302_铁西区</t>
  </si>
  <si>
    <t>220402_龙山区</t>
  </si>
  <si>
    <t>220502_东昌区</t>
  </si>
  <si>
    <t>220602_浑江区</t>
  </si>
  <si>
    <t>220702_宁江区</t>
  </si>
  <si>
    <t>220802_洮北区</t>
  </si>
  <si>
    <t>222401_延吉市</t>
  </si>
  <si>
    <t>230102_道里区</t>
  </si>
  <si>
    <t>230202_龙沙区</t>
  </si>
  <si>
    <t>230302_鸡冠区</t>
  </si>
  <si>
    <t>230402_向阳区</t>
  </si>
  <si>
    <t>230502_尖山区</t>
  </si>
  <si>
    <t>230602_萨尔图区</t>
  </si>
  <si>
    <t>230717_伊美区</t>
  </si>
  <si>
    <t>230803_向阳区</t>
  </si>
  <si>
    <t>230902_新兴区</t>
  </si>
  <si>
    <t>231002_东安区</t>
  </si>
  <si>
    <t>231102_爱辉区</t>
  </si>
  <si>
    <t>231202_北林区</t>
  </si>
  <si>
    <t>232701_漠河市</t>
  </si>
  <si>
    <t>320102_玄武区</t>
  </si>
  <si>
    <t>320205_锡山区</t>
  </si>
  <si>
    <t>320302_鼓楼区</t>
  </si>
  <si>
    <t>320402_天宁区</t>
  </si>
  <si>
    <t>320505_虎丘区</t>
  </si>
  <si>
    <t>320612_通州区</t>
  </si>
  <si>
    <t>320703_连云区</t>
  </si>
  <si>
    <t>320803_淮安区</t>
  </si>
  <si>
    <t>320902_亭湖区</t>
  </si>
  <si>
    <t>321002_广陵区</t>
  </si>
  <si>
    <t>321102_京口区</t>
  </si>
  <si>
    <t>321202_海陵区</t>
  </si>
  <si>
    <t>321302_宿城区</t>
  </si>
  <si>
    <t>330102_上城区</t>
  </si>
  <si>
    <t>330203_海曙区</t>
  </si>
  <si>
    <t>330302_鹿城区</t>
  </si>
  <si>
    <t>330402_南湖区</t>
  </si>
  <si>
    <t>330502_吴兴区</t>
  </si>
  <si>
    <t>330602_越城区</t>
  </si>
  <si>
    <t>330702_婺城区</t>
  </si>
  <si>
    <t>330802_柯城区</t>
  </si>
  <si>
    <t>330902_定海区</t>
  </si>
  <si>
    <t>331002_椒江区</t>
  </si>
  <si>
    <t>331102_莲都区</t>
  </si>
  <si>
    <t>340102_瑶海区</t>
  </si>
  <si>
    <t>340202_镜湖区</t>
  </si>
  <si>
    <t>340302_龙子湖区</t>
  </si>
  <si>
    <t>340402_大通区</t>
  </si>
  <si>
    <t>340503_花山区</t>
  </si>
  <si>
    <t>340602_杜集区</t>
  </si>
  <si>
    <t>340705_铜官区</t>
  </si>
  <si>
    <t>340802_迎江区</t>
  </si>
  <si>
    <t>341002_屯溪区</t>
  </si>
  <si>
    <t>341102_琅琊区</t>
  </si>
  <si>
    <t>341202_颍州区</t>
  </si>
  <si>
    <t>341302_埇桥区</t>
  </si>
  <si>
    <t>341502_金安区</t>
  </si>
  <si>
    <t>341602_谯城区</t>
  </si>
  <si>
    <t>341702_贵池区</t>
  </si>
  <si>
    <t>341802_宣州区</t>
  </si>
  <si>
    <t>350102_鼓楼区</t>
  </si>
  <si>
    <t>350203_思明区</t>
  </si>
  <si>
    <t>350302_城厢区</t>
  </si>
  <si>
    <t>350404_三元区</t>
  </si>
  <si>
    <t>350502_鲤城区</t>
  </si>
  <si>
    <t>350602_芗城区</t>
  </si>
  <si>
    <t>350702_延平区</t>
  </si>
  <si>
    <t>350802_新罗区</t>
  </si>
  <si>
    <t>350902_蕉城区</t>
  </si>
  <si>
    <t>360102_东湖区</t>
  </si>
  <si>
    <t>360202_昌江区</t>
  </si>
  <si>
    <t>360302_安源区</t>
  </si>
  <si>
    <t>360402_濂溪区</t>
  </si>
  <si>
    <t>360502_渝水区</t>
  </si>
  <si>
    <t>360602_月湖区</t>
  </si>
  <si>
    <t>360702_章贡区</t>
  </si>
  <si>
    <t>360802_吉州区</t>
  </si>
  <si>
    <t>360902_袁州区</t>
  </si>
  <si>
    <t>361002_临川区</t>
  </si>
  <si>
    <t>361102_信州区</t>
  </si>
  <si>
    <t>370102_历下区</t>
  </si>
  <si>
    <t>370202_市南区</t>
  </si>
  <si>
    <t>370302_淄川区</t>
  </si>
  <si>
    <t>370402_市中区</t>
  </si>
  <si>
    <t>370502_东营区</t>
  </si>
  <si>
    <t>370602_芝罘区</t>
  </si>
  <si>
    <t>370702_潍城区</t>
  </si>
  <si>
    <t>370811_任城区</t>
  </si>
  <si>
    <t>370902_泰山区</t>
  </si>
  <si>
    <t>371002_环翠区</t>
  </si>
  <si>
    <t>371102_东港区</t>
  </si>
  <si>
    <t>371302_兰山区</t>
  </si>
  <si>
    <t>371402_德城区</t>
  </si>
  <si>
    <t>371502_东昌府区</t>
  </si>
  <si>
    <t>371602_滨城区</t>
  </si>
  <si>
    <t>371702_牡丹区</t>
  </si>
  <si>
    <t>410102_中原区</t>
  </si>
  <si>
    <t>410202_龙亭区</t>
  </si>
  <si>
    <t>410302_老城区</t>
  </si>
  <si>
    <t>410402_新华区</t>
  </si>
  <si>
    <t>410502_文峰区</t>
  </si>
  <si>
    <t>410602_鹤山区</t>
  </si>
  <si>
    <t>410702_红旗区</t>
  </si>
  <si>
    <t>410802_解放区</t>
  </si>
  <si>
    <t>410902_华龙区</t>
  </si>
  <si>
    <t>411002_魏都区</t>
  </si>
  <si>
    <t>411102_源汇区</t>
  </si>
  <si>
    <t>411202_湖滨区</t>
  </si>
  <si>
    <t>411302_宛城区</t>
  </si>
  <si>
    <t>411402_梁园区</t>
  </si>
  <si>
    <t>411502_浉河区</t>
  </si>
  <si>
    <t>411602_川汇区</t>
  </si>
  <si>
    <t>411702_驿城区</t>
  </si>
  <si>
    <t>420102_江岸区</t>
  </si>
  <si>
    <t>420202_黄石港区</t>
  </si>
  <si>
    <t>420302_茅箭区</t>
  </si>
  <si>
    <t>420502_西陵区</t>
  </si>
  <si>
    <t>420602_襄城区</t>
  </si>
  <si>
    <t>420702_梁子湖区</t>
  </si>
  <si>
    <t>420802_东宝区</t>
  </si>
  <si>
    <t>420902_孝南区</t>
  </si>
  <si>
    <t>421002_沙市区</t>
  </si>
  <si>
    <t>421102_黄州区</t>
  </si>
  <si>
    <t>421202_咸安区</t>
  </si>
  <si>
    <t>421303_曾都区</t>
  </si>
  <si>
    <t>422801_恩施市</t>
  </si>
  <si>
    <t>430102_芙蓉区</t>
  </si>
  <si>
    <t>430202_荷塘区</t>
  </si>
  <si>
    <t>430302_雨湖区</t>
  </si>
  <si>
    <t>430405_珠晖区</t>
  </si>
  <si>
    <t>430502_双清区</t>
  </si>
  <si>
    <t>430602_岳阳楼区</t>
  </si>
  <si>
    <t>430702_武陵区</t>
  </si>
  <si>
    <t>430802_永定区</t>
  </si>
  <si>
    <t>430902_资阳区</t>
  </si>
  <si>
    <t>431002_北湖区</t>
  </si>
  <si>
    <t>431102_零陵区</t>
  </si>
  <si>
    <t>431202_鹤城区</t>
  </si>
  <si>
    <t>431302_娄星区</t>
  </si>
  <si>
    <t>433101_吉首市</t>
  </si>
  <si>
    <t>440103_荔湾区</t>
  </si>
  <si>
    <t>440203_武江区</t>
  </si>
  <si>
    <t>440303_罗湖区</t>
  </si>
  <si>
    <t>440402_香洲区</t>
  </si>
  <si>
    <t>440507_龙湖区</t>
  </si>
  <si>
    <t>440604_禅城区</t>
  </si>
  <si>
    <t>440703_蓬江区</t>
  </si>
  <si>
    <t>440802_赤坎区</t>
  </si>
  <si>
    <t>440902_茂南区</t>
  </si>
  <si>
    <t>441202_端州区</t>
  </si>
  <si>
    <t>441302_惠城区</t>
  </si>
  <si>
    <t>441402_梅江区</t>
  </si>
  <si>
    <t>441502_城区</t>
  </si>
  <si>
    <t>441602_源城区</t>
  </si>
  <si>
    <t>441702_江城区</t>
  </si>
  <si>
    <t>441802_清城区</t>
  </si>
  <si>
    <t>445102_湘桥区</t>
  </si>
  <si>
    <t>445202_榕城区</t>
  </si>
  <si>
    <t>445302_云城区</t>
  </si>
  <si>
    <t>450102_兴宁区</t>
  </si>
  <si>
    <t>450202_城中区</t>
  </si>
  <si>
    <t>450302_秀峰区</t>
  </si>
  <si>
    <t>450403_万秀区</t>
  </si>
  <si>
    <t>450502_海城区</t>
  </si>
  <si>
    <t>450602_港口区</t>
  </si>
  <si>
    <t>450702_钦南区</t>
  </si>
  <si>
    <t>450802_港北区</t>
  </si>
  <si>
    <t>450902_玉州区</t>
  </si>
  <si>
    <t>451002_右江区</t>
  </si>
  <si>
    <t>451102_八步区</t>
  </si>
  <si>
    <t>451202_金城江区</t>
  </si>
  <si>
    <t>451302_兴宾区</t>
  </si>
  <si>
    <t>451402_江州区</t>
  </si>
  <si>
    <t>460105_秀英区</t>
  </si>
  <si>
    <t>460202_海棠区</t>
  </si>
  <si>
    <t>460302_南沙区</t>
  </si>
  <si>
    <t>510104_锦江区</t>
  </si>
  <si>
    <t>510302_自流井区</t>
  </si>
  <si>
    <t>510402_东区</t>
  </si>
  <si>
    <t>510502_江阳区</t>
  </si>
  <si>
    <t>510603_旌阳区</t>
  </si>
  <si>
    <t>510703_涪城区</t>
  </si>
  <si>
    <t>510802_利州区</t>
  </si>
  <si>
    <t>510903_船山区</t>
  </si>
  <si>
    <t>511002_市中区</t>
  </si>
  <si>
    <t>511102_市中区</t>
  </si>
  <si>
    <t>511302_顺庆区</t>
  </si>
  <si>
    <t>511402_东坡区</t>
  </si>
  <si>
    <t>511502_翠屏区</t>
  </si>
  <si>
    <t>511602_广安区</t>
  </si>
  <si>
    <t>511702_通川区</t>
  </si>
  <si>
    <t>511802_雨城区</t>
  </si>
  <si>
    <t>511902_巴州区</t>
  </si>
  <si>
    <t>512002_雁江区</t>
  </si>
  <si>
    <t>513201_马尔康市</t>
  </si>
  <si>
    <t>513301_康定市</t>
  </si>
  <si>
    <t>513401_西昌市</t>
  </si>
  <si>
    <t>520102_南明区</t>
  </si>
  <si>
    <t>520201_钟山区</t>
  </si>
  <si>
    <t>520302_红花岗区</t>
  </si>
  <si>
    <t>520402_西秀区</t>
  </si>
  <si>
    <t>520502_七星关区</t>
  </si>
  <si>
    <t>520602_碧江区</t>
  </si>
  <si>
    <t>522301_兴义市</t>
  </si>
  <si>
    <t>522601_凯里市</t>
  </si>
  <si>
    <t>522701_都匀市</t>
  </si>
  <si>
    <t>530102_五华区</t>
  </si>
  <si>
    <t>530302_麒麟区</t>
  </si>
  <si>
    <t>530402_红塔区</t>
  </si>
  <si>
    <t>530502_隆阳区</t>
  </si>
  <si>
    <t>530602_昭阳区</t>
  </si>
  <si>
    <t>530702_古城区</t>
  </si>
  <si>
    <t>530802_思茅区</t>
  </si>
  <si>
    <t>530902_临翔区</t>
  </si>
  <si>
    <t>532301_楚雄市</t>
  </si>
  <si>
    <t>532501_个旧市</t>
  </si>
  <si>
    <t>532601_文山市</t>
  </si>
  <si>
    <t>532801_景洪市</t>
  </si>
  <si>
    <t>532901_大理市</t>
  </si>
  <si>
    <t>533102_瑞丽市</t>
  </si>
  <si>
    <t>533301_泸水市</t>
  </si>
  <si>
    <t>533401_香格里拉市</t>
  </si>
  <si>
    <t>540102_城关区</t>
  </si>
  <si>
    <t>540202_桑珠孜区</t>
  </si>
  <si>
    <t>540302_卡若区</t>
  </si>
  <si>
    <t>540402_巴宜区</t>
  </si>
  <si>
    <t>540502_乃东区</t>
  </si>
  <si>
    <t>540602_色尼区</t>
  </si>
  <si>
    <t>542521_普兰县</t>
  </si>
  <si>
    <t>610102_新城区</t>
  </si>
  <si>
    <t>610202_王益区</t>
  </si>
  <si>
    <t>610302_渭滨区</t>
  </si>
  <si>
    <t>610402_秦都区</t>
  </si>
  <si>
    <t>610502_临渭区</t>
  </si>
  <si>
    <t>610602_宝塔区</t>
  </si>
  <si>
    <t>610702_汉台区</t>
  </si>
  <si>
    <t>610802_榆阳区</t>
  </si>
  <si>
    <t>610902_汉滨区</t>
  </si>
  <si>
    <t>611002_商州区</t>
  </si>
  <si>
    <t>611101_杨陵区</t>
  </si>
  <si>
    <t>620102_城关区</t>
  </si>
  <si>
    <t>620302_金川区</t>
  </si>
  <si>
    <t>620402_白银区</t>
  </si>
  <si>
    <t>620502_秦州区</t>
  </si>
  <si>
    <t>620602_凉州区</t>
  </si>
  <si>
    <t>620702_甘州区</t>
  </si>
  <si>
    <t>620802_崆峒区</t>
  </si>
  <si>
    <t>620902_肃州区</t>
  </si>
  <si>
    <t>621002_西峰区</t>
  </si>
  <si>
    <t>621102_安定区</t>
  </si>
  <si>
    <t>621202_武都区</t>
  </si>
  <si>
    <t>622901_临夏市</t>
  </si>
  <si>
    <t>623001_合作市</t>
  </si>
  <si>
    <t>630102_城东区</t>
  </si>
  <si>
    <t>630202_乐都区</t>
  </si>
  <si>
    <t>632221_门源回族自治县</t>
  </si>
  <si>
    <t>632301_同仁市</t>
  </si>
  <si>
    <t>632521_共和县</t>
  </si>
  <si>
    <t>632621_玛沁县</t>
  </si>
  <si>
    <t>632701_玉树市</t>
  </si>
  <si>
    <t>632801_格尔木市</t>
  </si>
  <si>
    <t>640104_兴庆区</t>
  </si>
  <si>
    <t>640202_大武口区</t>
  </si>
  <si>
    <t>640302_利通区</t>
  </si>
  <si>
    <t>640402_原州区</t>
  </si>
  <si>
    <t>640502_沙坡头区</t>
  </si>
  <si>
    <t>650102_天山区</t>
  </si>
  <si>
    <t>650202_独山子区</t>
  </si>
  <si>
    <t>650402_高昌区</t>
  </si>
  <si>
    <t>650502_伊州区</t>
  </si>
  <si>
    <t>652301_昌吉市</t>
  </si>
  <si>
    <t>652701_博乐市</t>
  </si>
  <si>
    <t>652801_库尔勒市</t>
  </si>
  <si>
    <t>652901_阿克苏市</t>
  </si>
  <si>
    <t>653001_阿图什市</t>
  </si>
  <si>
    <t>653101_喀什市</t>
  </si>
  <si>
    <t>653201_和田市</t>
  </si>
  <si>
    <t>654002_伊宁市</t>
  </si>
  <si>
    <t>654201_塔城市</t>
  </si>
  <si>
    <t>654301_阿勒泰市</t>
  </si>
  <si>
    <t>110102_西城区</t>
  </si>
  <si>
    <t>120102_河东区</t>
  </si>
  <si>
    <t>310104_徐汇区</t>
  </si>
  <si>
    <t>500102_涪陵区</t>
  </si>
  <si>
    <t>130104_桥西区</t>
  </si>
  <si>
    <t>130203_路北区</t>
  </si>
  <si>
    <t>130303_山海关区</t>
  </si>
  <si>
    <t>130403_丛台区</t>
  </si>
  <si>
    <t>130503_信都区</t>
  </si>
  <si>
    <t>130606_莲池区</t>
  </si>
  <si>
    <t>130703_桥西区</t>
  </si>
  <si>
    <t>130803_双滦区</t>
  </si>
  <si>
    <t>130903_运河区</t>
  </si>
  <si>
    <t>131003_广阳区</t>
  </si>
  <si>
    <t>131103_冀州区</t>
  </si>
  <si>
    <t>131402_容城县</t>
  </si>
  <si>
    <t>140106_迎泽区</t>
  </si>
  <si>
    <t>140213_平城区</t>
  </si>
  <si>
    <t>140303_矿区</t>
  </si>
  <si>
    <t>140404_上党区</t>
  </si>
  <si>
    <t>140521_沁水县</t>
  </si>
  <si>
    <t>140603_平鲁区</t>
  </si>
  <si>
    <t>140703_太谷区</t>
  </si>
  <si>
    <t>140821_临猗县</t>
  </si>
  <si>
    <t>140921_定襄县</t>
  </si>
  <si>
    <t>141021_曲沃县</t>
  </si>
  <si>
    <t>141121_文水县</t>
  </si>
  <si>
    <t>150103_回民区</t>
  </si>
  <si>
    <t>150203_昆都仑区</t>
  </si>
  <si>
    <t>150303_海南区</t>
  </si>
  <si>
    <t>150403_元宝山区</t>
  </si>
  <si>
    <t>150521_科尔沁左翼中旗</t>
  </si>
  <si>
    <t>150603_康巴什区</t>
  </si>
  <si>
    <t>150703_扎赉诺尔区</t>
  </si>
  <si>
    <t>150821_五原县</t>
  </si>
  <si>
    <t>150921_卓资县</t>
  </si>
  <si>
    <t>152202_阿尔山市</t>
  </si>
  <si>
    <t>152502_锡林浩特市</t>
  </si>
  <si>
    <t>152922_阿拉善右旗</t>
  </si>
  <si>
    <t>210103_沈河区</t>
  </si>
  <si>
    <t>210203_西岗区</t>
  </si>
  <si>
    <t>210303_铁西区</t>
  </si>
  <si>
    <t>210403_东洲区</t>
  </si>
  <si>
    <t>210503_溪湖区</t>
  </si>
  <si>
    <t>210603_振兴区</t>
  </si>
  <si>
    <t>210703_凌河区</t>
  </si>
  <si>
    <t>210803_西市区</t>
  </si>
  <si>
    <t>210903_新邱区</t>
  </si>
  <si>
    <t>211003_文圣区</t>
  </si>
  <si>
    <t>211103_兴隆台区</t>
  </si>
  <si>
    <t>211204_清河区</t>
  </si>
  <si>
    <t>211303_龙城区</t>
  </si>
  <si>
    <t>211403_龙港区</t>
  </si>
  <si>
    <t>220103_宽城区</t>
  </si>
  <si>
    <t>220203_龙潭区</t>
  </si>
  <si>
    <t>220303_铁东区</t>
  </si>
  <si>
    <t>220403_西安区</t>
  </si>
  <si>
    <t>220503_二道江区</t>
  </si>
  <si>
    <t>220605_江源区</t>
  </si>
  <si>
    <t>220721_前郭尔罗斯蒙古族自治县</t>
  </si>
  <si>
    <t>220821_镇赉县</t>
  </si>
  <si>
    <t>222402_图们市</t>
  </si>
  <si>
    <t>230103_南岗区</t>
  </si>
  <si>
    <t>230203_建华区</t>
  </si>
  <si>
    <t>230303_恒山区</t>
  </si>
  <si>
    <t>230403_工农区</t>
  </si>
  <si>
    <t>230503_岭东区</t>
  </si>
  <si>
    <t>230603_龙凤区</t>
  </si>
  <si>
    <t>230718_乌翠区</t>
  </si>
  <si>
    <t>230804_前进区</t>
  </si>
  <si>
    <t>230903_桃山区</t>
  </si>
  <si>
    <t>231003_阳明区</t>
  </si>
  <si>
    <t>231123_逊克县</t>
  </si>
  <si>
    <t>231221_望奎县</t>
  </si>
  <si>
    <t>232721_呼玛县</t>
  </si>
  <si>
    <t>320104_秦淮区</t>
  </si>
  <si>
    <t>320206_惠山区</t>
  </si>
  <si>
    <t>320303_云龙区</t>
  </si>
  <si>
    <t>320404_钟楼区</t>
  </si>
  <si>
    <t>320506_吴中区</t>
  </si>
  <si>
    <t>320613_崇川区</t>
  </si>
  <si>
    <t>320706_海州区</t>
  </si>
  <si>
    <t>320804_淮阴区</t>
  </si>
  <si>
    <t>320903_盐都区</t>
  </si>
  <si>
    <t>321003_邗江区</t>
  </si>
  <si>
    <t>321111_润州区</t>
  </si>
  <si>
    <t>321203_高港区</t>
  </si>
  <si>
    <t>321311_宿豫区</t>
  </si>
  <si>
    <t>330105_拱墅区</t>
  </si>
  <si>
    <t>330205_江北区</t>
  </si>
  <si>
    <t>330303_龙湾区</t>
  </si>
  <si>
    <t>330411_秀洲区</t>
  </si>
  <si>
    <t>330503_南浔区</t>
  </si>
  <si>
    <t>330603_柯桥区</t>
  </si>
  <si>
    <t>330703_金东区</t>
  </si>
  <si>
    <t>330803_衢江区</t>
  </si>
  <si>
    <t>330903_普陀区</t>
  </si>
  <si>
    <t>331003_黄岩区</t>
  </si>
  <si>
    <t>331121_青田县</t>
  </si>
  <si>
    <t>340103_庐阳区</t>
  </si>
  <si>
    <t>340207_鸠江区</t>
  </si>
  <si>
    <t>340303_蚌山区</t>
  </si>
  <si>
    <t>340403_田家庵区</t>
  </si>
  <si>
    <t>340504_雨山区</t>
  </si>
  <si>
    <t>340603_相山区</t>
  </si>
  <si>
    <t>340706_义安区</t>
  </si>
  <si>
    <t>340803_大观区</t>
  </si>
  <si>
    <t>341003_黄山区</t>
  </si>
  <si>
    <t>341103_南谯区</t>
  </si>
  <si>
    <t>341203_颍东区</t>
  </si>
  <si>
    <t>341321_砀山县</t>
  </si>
  <si>
    <t>341503_裕安区</t>
  </si>
  <si>
    <t>341621_涡阳县</t>
  </si>
  <si>
    <t>341721_东至县</t>
  </si>
  <si>
    <t>341821_郎溪县</t>
  </si>
  <si>
    <t>350103_台江区</t>
  </si>
  <si>
    <t>350205_海沧区</t>
  </si>
  <si>
    <t>350303_涵江区</t>
  </si>
  <si>
    <t>350405_沙县区</t>
  </si>
  <si>
    <t>350503_丰泽区</t>
  </si>
  <si>
    <t>350603_龙文区</t>
  </si>
  <si>
    <t>350703_建阳区</t>
  </si>
  <si>
    <t>350803_永定区</t>
  </si>
  <si>
    <t>350921_霞浦县</t>
  </si>
  <si>
    <t>360103_西湖区</t>
  </si>
  <si>
    <t>360203_珠山区</t>
  </si>
  <si>
    <t>360313_湘东区</t>
  </si>
  <si>
    <t>360403_浔阳区</t>
  </si>
  <si>
    <t>360521_分宜县</t>
  </si>
  <si>
    <t>360603_余江区</t>
  </si>
  <si>
    <t>360703_南康区</t>
  </si>
  <si>
    <t>360803_青原区</t>
  </si>
  <si>
    <t>360921_奉新县</t>
  </si>
  <si>
    <t>361003_东乡区</t>
  </si>
  <si>
    <t>361103_广丰区</t>
  </si>
  <si>
    <t>370103_市中区</t>
  </si>
  <si>
    <t>370203_市北区</t>
  </si>
  <si>
    <t>370303_张店区</t>
  </si>
  <si>
    <t>370403_薛城区</t>
  </si>
  <si>
    <t>370503_河口区</t>
  </si>
  <si>
    <t>370611_福山区</t>
  </si>
  <si>
    <t>370703_寒亭区</t>
  </si>
  <si>
    <t>370812_兖州区</t>
  </si>
  <si>
    <t>370911_岱岳区</t>
  </si>
  <si>
    <t>371003_文登区</t>
  </si>
  <si>
    <t>371103_岚山区</t>
  </si>
  <si>
    <t>371311_罗庄区</t>
  </si>
  <si>
    <t>371403_陵城区</t>
  </si>
  <si>
    <t>371503_茌平区</t>
  </si>
  <si>
    <t>371603_沾化区</t>
  </si>
  <si>
    <t>371703_定陶区</t>
  </si>
  <si>
    <t>410103_二七区</t>
  </si>
  <si>
    <t>410203_顺河回族区</t>
  </si>
  <si>
    <t>410303_西工区</t>
  </si>
  <si>
    <t>410403_卫东区</t>
  </si>
  <si>
    <t>410503_北关区</t>
  </si>
  <si>
    <t>410603_山城区</t>
  </si>
  <si>
    <t>410703_卫滨区</t>
  </si>
  <si>
    <t>410803_中站区</t>
  </si>
  <si>
    <t>410922_清丰县</t>
  </si>
  <si>
    <t>411003_建安区</t>
  </si>
  <si>
    <t>411103_郾城区</t>
  </si>
  <si>
    <t>411203_陕州区</t>
  </si>
  <si>
    <t>411303_卧龙区</t>
  </si>
  <si>
    <t>411403_睢阳区</t>
  </si>
  <si>
    <t>411503_平桥区</t>
  </si>
  <si>
    <t>411603_淮阳区</t>
  </si>
  <si>
    <t>411721_西平县</t>
  </si>
  <si>
    <t>420103_江汉区</t>
  </si>
  <si>
    <t>420203_西塞山区</t>
  </si>
  <si>
    <t>420303_张湾区</t>
  </si>
  <si>
    <t>420503_伍家岗区</t>
  </si>
  <si>
    <t>420606_樊城区</t>
  </si>
  <si>
    <t>420703_华容区</t>
  </si>
  <si>
    <t>420804_掇刀区</t>
  </si>
  <si>
    <t>420921_孝昌县</t>
  </si>
  <si>
    <t>421003_荆州区</t>
  </si>
  <si>
    <t>421121_团风县</t>
  </si>
  <si>
    <t>421221_嘉鱼县</t>
  </si>
  <si>
    <t>421321_随县</t>
  </si>
  <si>
    <t>422802_利川市</t>
  </si>
  <si>
    <t>430103_天心区</t>
  </si>
  <si>
    <t>430203_芦淞区</t>
  </si>
  <si>
    <t>430304_岳塘区</t>
  </si>
  <si>
    <t>430406_雁峰区</t>
  </si>
  <si>
    <t>430503_大祥区</t>
  </si>
  <si>
    <t>430603_云溪区</t>
  </si>
  <si>
    <t>430703_鼎城区</t>
  </si>
  <si>
    <t>430811_武陵源区</t>
  </si>
  <si>
    <t>430903_赫山区</t>
  </si>
  <si>
    <t>431003_苏仙区</t>
  </si>
  <si>
    <t>431103_冷水滩区</t>
  </si>
  <si>
    <t>431221_中方县</t>
  </si>
  <si>
    <t>431321_双峰县</t>
  </si>
  <si>
    <t>433122_泸溪县</t>
  </si>
  <si>
    <t>440104_越秀区</t>
  </si>
  <si>
    <t>440204_浈江区</t>
  </si>
  <si>
    <t>440304_福田区</t>
  </si>
  <si>
    <t>440403_斗门区</t>
  </si>
  <si>
    <t>440511_金平区</t>
  </si>
  <si>
    <t>440605_南海区</t>
  </si>
  <si>
    <t>440704_江海区</t>
  </si>
  <si>
    <t>440803_霞山区</t>
  </si>
  <si>
    <t>440904_电白区</t>
  </si>
  <si>
    <t>441203_鼎湖区</t>
  </si>
  <si>
    <t>441303_惠阳区</t>
  </si>
  <si>
    <t>441403_梅县区</t>
  </si>
  <si>
    <t>441521_海丰县</t>
  </si>
  <si>
    <t>441621_紫金县</t>
  </si>
  <si>
    <t>441704_阳东区</t>
  </si>
  <si>
    <t>441803_清新区</t>
  </si>
  <si>
    <t>445103_潮安区</t>
  </si>
  <si>
    <t>445203_揭东区</t>
  </si>
  <si>
    <t>445303_云安区</t>
  </si>
  <si>
    <t>450103_青秀区</t>
  </si>
  <si>
    <t>450203_鱼峰区</t>
  </si>
  <si>
    <t>450303_叠彩区</t>
  </si>
  <si>
    <t>450405_长洲区</t>
  </si>
  <si>
    <t>450503_银海区</t>
  </si>
  <si>
    <t>450603_防城区</t>
  </si>
  <si>
    <t>450703_钦北区</t>
  </si>
  <si>
    <t>450803_港南区</t>
  </si>
  <si>
    <t>450903_福绵区</t>
  </si>
  <si>
    <t>451003_田阳区</t>
  </si>
  <si>
    <t>451103_平桂区</t>
  </si>
  <si>
    <t>451203_宜州区</t>
  </si>
  <si>
    <t>451321_忻城县</t>
  </si>
  <si>
    <t>451421_扶绥县</t>
  </si>
  <si>
    <t>460106_龙华区</t>
  </si>
  <si>
    <t>460203_吉阳区</t>
  </si>
  <si>
    <t>460303_西沙区</t>
  </si>
  <si>
    <t>510105_青羊区</t>
  </si>
  <si>
    <t>510303_贡井区</t>
  </si>
  <si>
    <t>510403_西区</t>
  </si>
  <si>
    <t>510503_纳溪区</t>
  </si>
  <si>
    <t>510604_罗江区</t>
  </si>
  <si>
    <t>510704_游仙区</t>
  </si>
  <si>
    <t>510811_昭化区</t>
  </si>
  <si>
    <t>510904_安居区</t>
  </si>
  <si>
    <t>511011_东兴区</t>
  </si>
  <si>
    <t>511111_沙湾区</t>
  </si>
  <si>
    <t>511303_高坪区</t>
  </si>
  <si>
    <t>511403_彭山区</t>
  </si>
  <si>
    <t>511503_南溪区</t>
  </si>
  <si>
    <t>511603_前锋区</t>
  </si>
  <si>
    <t>511703_达川区</t>
  </si>
  <si>
    <t>511803_名山区</t>
  </si>
  <si>
    <t>511903_恩阳区</t>
  </si>
  <si>
    <t>512021_安岳县</t>
  </si>
  <si>
    <t>513221_汶川县</t>
  </si>
  <si>
    <t>513322_泸定县</t>
  </si>
  <si>
    <t>513402_会理市</t>
  </si>
  <si>
    <t>520103_云岩区</t>
  </si>
  <si>
    <t>520203_六枝特区</t>
  </si>
  <si>
    <t>520303_汇川区</t>
  </si>
  <si>
    <t>520403_平坝区</t>
  </si>
  <si>
    <t>520521_大方县</t>
  </si>
  <si>
    <t>520603_万山区</t>
  </si>
  <si>
    <t>522302_兴仁市</t>
  </si>
  <si>
    <t>522622_黄平县</t>
  </si>
  <si>
    <t>522702_福泉市</t>
  </si>
  <si>
    <t>530103_盘龙区</t>
  </si>
  <si>
    <t>530303_沾益区</t>
  </si>
  <si>
    <t>530403_江川区</t>
  </si>
  <si>
    <t>530521_施甸县</t>
  </si>
  <si>
    <t>530621_鲁甸县</t>
  </si>
  <si>
    <t>530721_玉龙纳西族自治县</t>
  </si>
  <si>
    <t>530821_宁洱哈尼族彝族自治县</t>
  </si>
  <si>
    <t>530921_凤庆县</t>
  </si>
  <si>
    <t>532302_禄丰市</t>
  </si>
  <si>
    <t>532502_开远市</t>
  </si>
  <si>
    <t>532622_砚山县</t>
  </si>
  <si>
    <t>532822_勐海县</t>
  </si>
  <si>
    <t>532922_漾濞彝族自治县</t>
  </si>
  <si>
    <t>533103_芒市</t>
  </si>
  <si>
    <t>533323_福贡县</t>
  </si>
  <si>
    <t>533422_德钦县</t>
  </si>
  <si>
    <t>540103_堆龙德庆区</t>
  </si>
  <si>
    <t>540221_南木林县</t>
  </si>
  <si>
    <t>540321_江达县</t>
  </si>
  <si>
    <t>540421_工布江达县</t>
  </si>
  <si>
    <t>540521_扎囊县</t>
  </si>
  <si>
    <t>540621_嘉黎县</t>
  </si>
  <si>
    <t>542522_札达县</t>
  </si>
  <si>
    <t>610103_碑林区</t>
  </si>
  <si>
    <t>610203_印台区</t>
  </si>
  <si>
    <t>610303_金台区</t>
  </si>
  <si>
    <t>610404_渭城区</t>
  </si>
  <si>
    <t>610503_华州区</t>
  </si>
  <si>
    <t>610603_安塞区</t>
  </si>
  <si>
    <t>610703_南郑区</t>
  </si>
  <si>
    <t>610803_横山区</t>
  </si>
  <si>
    <t>610921_汉阴县</t>
  </si>
  <si>
    <t>611021_洛南县</t>
  </si>
  <si>
    <t>620103_七里河区</t>
  </si>
  <si>
    <t>620321_永昌县</t>
  </si>
  <si>
    <t>620403_平川区</t>
  </si>
  <si>
    <t>620503_麦积区</t>
  </si>
  <si>
    <t>620621_民勤县</t>
  </si>
  <si>
    <t>620721_肃南裕固族自治县</t>
  </si>
  <si>
    <t>620821_泾川县</t>
  </si>
  <si>
    <t>620921_金塔县</t>
  </si>
  <si>
    <t>621021_庆城县</t>
  </si>
  <si>
    <t>621121_通渭县</t>
  </si>
  <si>
    <t>621221_成县</t>
  </si>
  <si>
    <t>622921_临夏县</t>
  </si>
  <si>
    <t>623021_临潭县</t>
  </si>
  <si>
    <t>630103_城中区</t>
  </si>
  <si>
    <t>630203_平安区</t>
  </si>
  <si>
    <t>632222_祁连县</t>
  </si>
  <si>
    <t>632322_尖扎县</t>
  </si>
  <si>
    <t>632522_同德县</t>
  </si>
  <si>
    <t>632622_班玛县</t>
  </si>
  <si>
    <t>632722_杂多县</t>
  </si>
  <si>
    <t>632802_德令哈市</t>
  </si>
  <si>
    <t>640105_西夏区</t>
  </si>
  <si>
    <t>640205_惠农区</t>
  </si>
  <si>
    <t>640303_红寺堡区</t>
  </si>
  <si>
    <t>640422_西吉县</t>
  </si>
  <si>
    <t>640521_中宁县</t>
  </si>
  <si>
    <t>650103_沙依巴克区</t>
  </si>
  <si>
    <t>650203_克拉玛依区</t>
  </si>
  <si>
    <t>650421_鄯善县</t>
  </si>
  <si>
    <t>650521_巴里坤哈萨克自治县</t>
  </si>
  <si>
    <t>652302_阜康市</t>
  </si>
  <si>
    <t>652702_阿拉山口市</t>
  </si>
  <si>
    <t>652822_轮台县</t>
  </si>
  <si>
    <t>652902_库车市</t>
  </si>
  <si>
    <t>653022_阿克陶县</t>
  </si>
  <si>
    <t>653121_疏附县</t>
  </si>
  <si>
    <t>653221_和田县</t>
  </si>
  <si>
    <t>654003_奎屯市</t>
  </si>
  <si>
    <t>654202_乌苏市</t>
  </si>
  <si>
    <t>654321_布尔津县</t>
  </si>
  <si>
    <t>110105_朝阳区</t>
  </si>
  <si>
    <t>120103_河西区</t>
  </si>
  <si>
    <t>310105_长宁区</t>
  </si>
  <si>
    <t>500103_渝中区</t>
  </si>
  <si>
    <t>130105_新华区</t>
  </si>
  <si>
    <t>130204_古冶区</t>
  </si>
  <si>
    <t>130304_北戴河区</t>
  </si>
  <si>
    <t>130404_复兴区</t>
  </si>
  <si>
    <t>130505_任泽区</t>
  </si>
  <si>
    <t>130607_满城区</t>
  </si>
  <si>
    <t>130705_宣化区</t>
  </si>
  <si>
    <t>130804_鹰手营子矿区</t>
  </si>
  <si>
    <t>130921_沧县</t>
  </si>
  <si>
    <t>131022_固安县</t>
  </si>
  <si>
    <t>131121_枣强县</t>
  </si>
  <si>
    <t>131403_安新县</t>
  </si>
  <si>
    <t>140107_杏花岭区</t>
  </si>
  <si>
    <t>140214_云冈区</t>
  </si>
  <si>
    <t>140311_郊区</t>
  </si>
  <si>
    <t>140405_屯留区</t>
  </si>
  <si>
    <t>140522_阳城县</t>
  </si>
  <si>
    <t>140621_山阴县</t>
  </si>
  <si>
    <t>140721_榆社县</t>
  </si>
  <si>
    <t>140822_万荣县</t>
  </si>
  <si>
    <t>140922_五台县</t>
  </si>
  <si>
    <t>141022_翼城县</t>
  </si>
  <si>
    <t>141122_交城县</t>
  </si>
  <si>
    <t>150104_玉泉区</t>
  </si>
  <si>
    <t>150204_青山区</t>
  </si>
  <si>
    <t>150304_乌达区</t>
  </si>
  <si>
    <t>150404_松山区</t>
  </si>
  <si>
    <t>150522_科尔沁左翼后旗</t>
  </si>
  <si>
    <t>150621_达拉特旗</t>
  </si>
  <si>
    <t>150721_阿荣旗</t>
  </si>
  <si>
    <t>150822_磴口县</t>
  </si>
  <si>
    <t>150922_化德县</t>
  </si>
  <si>
    <t>152221_科尔沁右翼前旗</t>
  </si>
  <si>
    <t>152522_阿巴嘎旗</t>
  </si>
  <si>
    <t>152923_额济纳旗</t>
  </si>
  <si>
    <t>210104_大东区</t>
  </si>
  <si>
    <t>210204_沙河口区</t>
  </si>
  <si>
    <t>210304_立山区</t>
  </si>
  <si>
    <t>210404_望花区</t>
  </si>
  <si>
    <t>210504_明山区</t>
  </si>
  <si>
    <t>210604_振安区</t>
  </si>
  <si>
    <t>210711_太和区</t>
  </si>
  <si>
    <t>210804_鲅鱼圈区</t>
  </si>
  <si>
    <t>210904_太平区</t>
  </si>
  <si>
    <t>211004_宏伟区</t>
  </si>
  <si>
    <t>211104_大洼区</t>
  </si>
  <si>
    <t>211221_铁岭县</t>
  </si>
  <si>
    <t>211321_朝阳县</t>
  </si>
  <si>
    <t>211404_南票区</t>
  </si>
  <si>
    <t>220104_朝阳区</t>
  </si>
  <si>
    <t>220204_船营区</t>
  </si>
  <si>
    <t>220322_梨树县</t>
  </si>
  <si>
    <t>220421_东丰县</t>
  </si>
  <si>
    <t>220521_通化县</t>
  </si>
  <si>
    <t>220621_抚松县</t>
  </si>
  <si>
    <t>220722_长岭县</t>
  </si>
  <si>
    <t>220822_通榆县</t>
  </si>
  <si>
    <t>222403_敦化市</t>
  </si>
  <si>
    <t>230104_道外区</t>
  </si>
  <si>
    <t>230204_铁锋区</t>
  </si>
  <si>
    <t>230304_滴道区</t>
  </si>
  <si>
    <t>230404_南山区</t>
  </si>
  <si>
    <t>230505_四方台区</t>
  </si>
  <si>
    <t>230604_让胡路区</t>
  </si>
  <si>
    <t>230719_友好区</t>
  </si>
  <si>
    <t>230805_东风区</t>
  </si>
  <si>
    <t>230904_茄子河区</t>
  </si>
  <si>
    <t>231004_爱民区</t>
  </si>
  <si>
    <t>231124_孙吴县</t>
  </si>
  <si>
    <t>231222_兰西县</t>
  </si>
  <si>
    <t>232722_塔河县</t>
  </si>
  <si>
    <t>320105_建邺区</t>
  </si>
  <si>
    <t>320211_滨湖区</t>
  </si>
  <si>
    <t>320305_贾汪区</t>
  </si>
  <si>
    <t>320411_新北区</t>
  </si>
  <si>
    <t>320507_相城区</t>
  </si>
  <si>
    <t>320614_海门区</t>
  </si>
  <si>
    <t>320707_赣榆区</t>
  </si>
  <si>
    <t>320812_清江浦区</t>
  </si>
  <si>
    <t>320904_大丰区</t>
  </si>
  <si>
    <t>321012_江都区</t>
  </si>
  <si>
    <t>321112_丹徒区</t>
  </si>
  <si>
    <t>321204_姜堰区</t>
  </si>
  <si>
    <t>321322_沭阳县</t>
  </si>
  <si>
    <t>330106_西湖区</t>
  </si>
  <si>
    <t>330206_北仑区</t>
  </si>
  <si>
    <t>330304_瓯海区</t>
  </si>
  <si>
    <t>330421_嘉善县</t>
  </si>
  <si>
    <t>330521_德清县</t>
  </si>
  <si>
    <t>330604_上虞区</t>
  </si>
  <si>
    <t>330723_武义县</t>
  </si>
  <si>
    <t>330822_常山县</t>
  </si>
  <si>
    <t>330921_岱山县</t>
  </si>
  <si>
    <t>331004_路桥区</t>
  </si>
  <si>
    <t>331122_缙云县</t>
  </si>
  <si>
    <t>340104_蜀山区</t>
  </si>
  <si>
    <t>340209_弋江区</t>
  </si>
  <si>
    <t>340304_禹会区</t>
  </si>
  <si>
    <t>340404_谢家集区</t>
  </si>
  <si>
    <t>340506_博望区</t>
  </si>
  <si>
    <t>340604_烈山区</t>
  </si>
  <si>
    <t>340711_郊区</t>
  </si>
  <si>
    <t>340811_宜秀区</t>
  </si>
  <si>
    <t>341004_徽州区</t>
  </si>
  <si>
    <t>341122_来安县</t>
  </si>
  <si>
    <t>341204_颍泉区</t>
  </si>
  <si>
    <t>341322_萧县</t>
  </si>
  <si>
    <t>341504_叶集区</t>
  </si>
  <si>
    <t>341622_蒙城县</t>
  </si>
  <si>
    <t>341722_石台县</t>
  </si>
  <si>
    <t>341823_泾县</t>
  </si>
  <si>
    <t>350104_仓山区</t>
  </si>
  <si>
    <t>350206_湖里区</t>
  </si>
  <si>
    <t>350304_荔城区</t>
  </si>
  <si>
    <t>350421_明溪县</t>
  </si>
  <si>
    <t>350504_洛江区</t>
  </si>
  <si>
    <t>350604_龙海区</t>
  </si>
  <si>
    <t>350721_顺昌县</t>
  </si>
  <si>
    <t>350821_长汀县</t>
  </si>
  <si>
    <t>350922_古田县</t>
  </si>
  <si>
    <t>360104_青云谱区</t>
  </si>
  <si>
    <t>360222_浮梁县</t>
  </si>
  <si>
    <t>360321_莲花县</t>
  </si>
  <si>
    <t>360404_柴桑区</t>
  </si>
  <si>
    <t>360681_贵溪市</t>
  </si>
  <si>
    <t>360704_赣县区</t>
  </si>
  <si>
    <t>360821_吉安县</t>
  </si>
  <si>
    <t>360922_万载县</t>
  </si>
  <si>
    <t>361021_南城县</t>
  </si>
  <si>
    <t>361104_广信区</t>
  </si>
  <si>
    <t>370104_槐荫区</t>
  </si>
  <si>
    <t>370211_黄岛区</t>
  </si>
  <si>
    <t>370304_博山区</t>
  </si>
  <si>
    <t>370404_峄城区</t>
  </si>
  <si>
    <t>370505_垦利区</t>
  </si>
  <si>
    <t>370612_牟平区</t>
  </si>
  <si>
    <t>370704_坊子区</t>
  </si>
  <si>
    <t>370826_微山县</t>
  </si>
  <si>
    <t>370921_宁阳县</t>
  </si>
  <si>
    <t>371082_荣成市</t>
  </si>
  <si>
    <t>371121_五莲县</t>
  </si>
  <si>
    <t>371312_河东区</t>
  </si>
  <si>
    <t>371422_宁津县</t>
  </si>
  <si>
    <t>371521_阳谷县</t>
  </si>
  <si>
    <t>371621_惠民县</t>
  </si>
  <si>
    <t>371721_曹县</t>
  </si>
  <si>
    <t>410104_管城回族区</t>
  </si>
  <si>
    <t>410204_鼓楼区</t>
  </si>
  <si>
    <t>410304_瀍河回族区</t>
  </si>
  <si>
    <t>410404_石龙区</t>
  </si>
  <si>
    <t>410505_殷都区</t>
  </si>
  <si>
    <t>410611_淇滨区</t>
  </si>
  <si>
    <t>410704_凤泉区</t>
  </si>
  <si>
    <t>410804_马村区</t>
  </si>
  <si>
    <t>410923_南乐县</t>
  </si>
  <si>
    <t>411024_鄢陵县</t>
  </si>
  <si>
    <t>411104_召陵区</t>
  </si>
  <si>
    <t>411221_渑池县</t>
  </si>
  <si>
    <t>411321_南召县</t>
  </si>
  <si>
    <t>411421_民权县</t>
  </si>
  <si>
    <t>411521_罗山县</t>
  </si>
  <si>
    <t>411621_扶沟县</t>
  </si>
  <si>
    <t>411722_上蔡县</t>
  </si>
  <si>
    <t>420104_硚口区</t>
  </si>
  <si>
    <t>420204_下陆区</t>
  </si>
  <si>
    <t>420304_郧阳区</t>
  </si>
  <si>
    <t>420504_点军区</t>
  </si>
  <si>
    <t>420607_襄州区</t>
  </si>
  <si>
    <t>420704_鄂城区</t>
  </si>
  <si>
    <t>420822_沙洋县</t>
  </si>
  <si>
    <t>420922_大悟县</t>
  </si>
  <si>
    <t>421022_公安县</t>
  </si>
  <si>
    <t>421122_红安县</t>
  </si>
  <si>
    <t>421222_通城县</t>
  </si>
  <si>
    <t>421381_广水市</t>
  </si>
  <si>
    <t>422822_建始县</t>
  </si>
  <si>
    <t>430104_岳麓区</t>
  </si>
  <si>
    <t>430204_石峰区</t>
  </si>
  <si>
    <t>430321_湘潭县</t>
  </si>
  <si>
    <t>430407_石鼓区</t>
  </si>
  <si>
    <t>430511_北塔区</t>
  </si>
  <si>
    <t>430611_君山区</t>
  </si>
  <si>
    <t>430721_安乡县</t>
  </si>
  <si>
    <t>430821_慈利县</t>
  </si>
  <si>
    <t>430921_南县</t>
  </si>
  <si>
    <t>431021_桂阳县</t>
  </si>
  <si>
    <t>431122_东安县</t>
  </si>
  <si>
    <t>431222_沅陵县</t>
  </si>
  <si>
    <t>431322_新化县</t>
  </si>
  <si>
    <t>433123_凤凰县</t>
  </si>
  <si>
    <t>440105_海珠区</t>
  </si>
  <si>
    <t>440205_曲江区</t>
  </si>
  <si>
    <t>440305_南山区</t>
  </si>
  <si>
    <t>440404_金湾区</t>
  </si>
  <si>
    <t>440512_濠江区</t>
  </si>
  <si>
    <t>440606_顺德区</t>
  </si>
  <si>
    <t>440705_新会区</t>
  </si>
  <si>
    <t>440804_坡头区</t>
  </si>
  <si>
    <t>440981_高州市</t>
  </si>
  <si>
    <t>441204_高要区</t>
  </si>
  <si>
    <t>441322_博罗县</t>
  </si>
  <si>
    <t>441422_大埔县</t>
  </si>
  <si>
    <t>441523_陆河县</t>
  </si>
  <si>
    <t>441622_龙川县</t>
  </si>
  <si>
    <t>441721_阳西县</t>
  </si>
  <si>
    <t>441821_佛冈县</t>
  </si>
  <si>
    <t>445122_饶平县</t>
  </si>
  <si>
    <t>445222_揭西县</t>
  </si>
  <si>
    <t>445321_新兴县</t>
  </si>
  <si>
    <t>450105_江南区</t>
  </si>
  <si>
    <t>450204_柳南区</t>
  </si>
  <si>
    <t>450304_象山区</t>
  </si>
  <si>
    <t>450406_龙圩区</t>
  </si>
  <si>
    <t>450512_铁山港区</t>
  </si>
  <si>
    <t>450621_上思县</t>
  </si>
  <si>
    <t>450721_灵山县</t>
  </si>
  <si>
    <t>450804_覃塘区</t>
  </si>
  <si>
    <t>450921_容县</t>
  </si>
  <si>
    <t>451022_田东县</t>
  </si>
  <si>
    <t>451121_昭平县</t>
  </si>
  <si>
    <t>451221_南丹县</t>
  </si>
  <si>
    <t>451322_象州县</t>
  </si>
  <si>
    <t>451422_宁明县</t>
  </si>
  <si>
    <t>460107_琼山区</t>
  </si>
  <si>
    <t>460204_天涯区</t>
  </si>
  <si>
    <t>510106_金牛区</t>
  </si>
  <si>
    <t>510304_大安区</t>
  </si>
  <si>
    <t>510411_仁和区</t>
  </si>
  <si>
    <t>510504_龙马潭区</t>
  </si>
  <si>
    <t>510623_中江县</t>
  </si>
  <si>
    <t>510705_安州区</t>
  </si>
  <si>
    <t>510812_朝天区</t>
  </si>
  <si>
    <t>510921_蓬溪县</t>
  </si>
  <si>
    <t>511024_威远县</t>
  </si>
  <si>
    <t>511112_五通桥区</t>
  </si>
  <si>
    <t>511304_嘉陵区</t>
  </si>
  <si>
    <t>511421_仁寿县</t>
  </si>
  <si>
    <t>511504_叙州区</t>
  </si>
  <si>
    <t>511621_岳池县</t>
  </si>
  <si>
    <t>511722_宣汉县</t>
  </si>
  <si>
    <t>511822_荥经县</t>
  </si>
  <si>
    <t>511921_通江县</t>
  </si>
  <si>
    <t>512022_乐至县</t>
  </si>
  <si>
    <t>513222_理县</t>
  </si>
  <si>
    <t>513323_丹巴县</t>
  </si>
  <si>
    <t>513422_木里藏族自治县</t>
  </si>
  <si>
    <t>520111_花溪区</t>
  </si>
  <si>
    <t>520204_水城区</t>
  </si>
  <si>
    <t>520304_播州区</t>
  </si>
  <si>
    <t>520422_普定县</t>
  </si>
  <si>
    <t>520523_金沙县</t>
  </si>
  <si>
    <t>520621_江口县</t>
  </si>
  <si>
    <t>522323_普安县</t>
  </si>
  <si>
    <t>522623_施秉县</t>
  </si>
  <si>
    <t>522722_荔波县</t>
  </si>
  <si>
    <t>530111_官渡区</t>
  </si>
  <si>
    <t>530304_马龙区</t>
  </si>
  <si>
    <t>530423_通海县</t>
  </si>
  <si>
    <t>530523_龙陵县</t>
  </si>
  <si>
    <t>530622_巧家县</t>
  </si>
  <si>
    <t>530722_永胜县</t>
  </si>
  <si>
    <t>530822_墨江哈尼族自治县</t>
  </si>
  <si>
    <t>530922_云县</t>
  </si>
  <si>
    <t>532322_双柏县</t>
  </si>
  <si>
    <t>532503_蒙自市</t>
  </si>
  <si>
    <t>532623_西畴县</t>
  </si>
  <si>
    <t>532823_勐腊县</t>
  </si>
  <si>
    <t>532923_祥云县</t>
  </si>
  <si>
    <t>533122_梁河县</t>
  </si>
  <si>
    <t>533324_贡山独龙族怒族自治县</t>
  </si>
  <si>
    <t>533423_维西傈僳族自治县</t>
  </si>
  <si>
    <t>540104_达孜区</t>
  </si>
  <si>
    <t>540222_江孜县</t>
  </si>
  <si>
    <t>540322_贡觉县</t>
  </si>
  <si>
    <t>540481_米林市</t>
  </si>
  <si>
    <t>540522_贡嘎县</t>
  </si>
  <si>
    <t>540622_比如县</t>
  </si>
  <si>
    <t>542523_噶尔县</t>
  </si>
  <si>
    <t>610104_莲湖区</t>
  </si>
  <si>
    <t>610204_耀州区</t>
  </si>
  <si>
    <t>610304_陈仓区</t>
  </si>
  <si>
    <t>610422_三原县</t>
  </si>
  <si>
    <t>610522_潼关县</t>
  </si>
  <si>
    <t>610621_延长县</t>
  </si>
  <si>
    <t>610722_城固县</t>
  </si>
  <si>
    <t>610822_府谷县</t>
  </si>
  <si>
    <t>610922_石泉县</t>
  </si>
  <si>
    <t>611022_丹凤县</t>
  </si>
  <si>
    <t>620104_西固区</t>
  </si>
  <si>
    <t>620421_靖远县</t>
  </si>
  <si>
    <t>620521_清水县</t>
  </si>
  <si>
    <t>620622_古浪县</t>
  </si>
  <si>
    <t>620722_民乐县</t>
  </si>
  <si>
    <t>620822_灵台县</t>
  </si>
  <si>
    <t>620922_瓜州县</t>
  </si>
  <si>
    <t>621022_环县</t>
  </si>
  <si>
    <t>621122_陇西县</t>
  </si>
  <si>
    <t>621222_文县</t>
  </si>
  <si>
    <t>622922_康乐县</t>
  </si>
  <si>
    <t>623022_卓尼县</t>
  </si>
  <si>
    <t>630104_城西区</t>
  </si>
  <si>
    <t>630222_民和回族土族自治县</t>
  </si>
  <si>
    <t>632223_海晏县</t>
  </si>
  <si>
    <t>632323_泽库县</t>
  </si>
  <si>
    <t>632523_贵德县</t>
  </si>
  <si>
    <t>632623_甘德县</t>
  </si>
  <si>
    <t>632723_称多县</t>
  </si>
  <si>
    <t>632803_茫崖市</t>
  </si>
  <si>
    <t>640106_金凤区</t>
  </si>
  <si>
    <t>640221_平罗县</t>
  </si>
  <si>
    <t>640323_盐池县</t>
  </si>
  <si>
    <t>640423_隆德县</t>
  </si>
  <si>
    <t>640522_海原县</t>
  </si>
  <si>
    <t>650104_新市区</t>
  </si>
  <si>
    <t>650204_白碱滩区</t>
  </si>
  <si>
    <t>650422_托克逊县</t>
  </si>
  <si>
    <t>650522_伊吾县</t>
  </si>
  <si>
    <t>652323_呼图壁县</t>
  </si>
  <si>
    <t>652722_精河县</t>
  </si>
  <si>
    <t>652823_尉犁县</t>
  </si>
  <si>
    <t>652922_温宿县</t>
  </si>
  <si>
    <t>653023_阿合奇县</t>
  </si>
  <si>
    <t>653122_疏勒县</t>
  </si>
  <si>
    <t>653222_墨玉县</t>
  </si>
  <si>
    <t>654004_霍尔果斯市</t>
  </si>
  <si>
    <t>654203_沙湾市</t>
  </si>
  <si>
    <t>654322_富蕴县</t>
  </si>
  <si>
    <t>110106_丰台区</t>
  </si>
  <si>
    <t>120104_南开区</t>
  </si>
  <si>
    <t>310106_静安区</t>
  </si>
  <si>
    <t>500104_大渡口区</t>
  </si>
  <si>
    <t>130107_井陉矿区</t>
  </si>
  <si>
    <t>130205_开平区</t>
  </si>
  <si>
    <t>130306_抚宁区</t>
  </si>
  <si>
    <t>130406_峰峰矿区</t>
  </si>
  <si>
    <t>130506_南和区</t>
  </si>
  <si>
    <t>130608_清苑区</t>
  </si>
  <si>
    <t>130706_下花园区</t>
  </si>
  <si>
    <t>130821_承德县</t>
  </si>
  <si>
    <t>130922_青县</t>
  </si>
  <si>
    <t>131023_永清县</t>
  </si>
  <si>
    <t>131122_武邑县</t>
  </si>
  <si>
    <t>140108_尖草坪区</t>
  </si>
  <si>
    <t>140215_云州区</t>
  </si>
  <si>
    <t>140321_平定县</t>
  </si>
  <si>
    <t>140406_潞城区</t>
  </si>
  <si>
    <t>140524_陵川县</t>
  </si>
  <si>
    <t>140622_应县</t>
  </si>
  <si>
    <t>140722_左权县</t>
  </si>
  <si>
    <t>140823_闻喜县</t>
  </si>
  <si>
    <t>140923_代县</t>
  </si>
  <si>
    <t>141023_襄汾县</t>
  </si>
  <si>
    <t>141123_兴县</t>
  </si>
  <si>
    <t>150105_赛罕区</t>
  </si>
  <si>
    <t>150205_石拐区</t>
  </si>
  <si>
    <t>150421_阿鲁科尔沁旗</t>
  </si>
  <si>
    <t>150523_开鲁县</t>
  </si>
  <si>
    <t>150622_准格尔旗</t>
  </si>
  <si>
    <t>150722_莫力达瓦达斡尔族自治旗</t>
  </si>
  <si>
    <t>150823_乌拉特前旗</t>
  </si>
  <si>
    <t>150923_商都县</t>
  </si>
  <si>
    <t>152222_科尔沁右翼中旗</t>
  </si>
  <si>
    <t>152523_苏尼特左旗</t>
  </si>
  <si>
    <t>210105_皇姑区</t>
  </si>
  <si>
    <t>210211_甘井子区</t>
  </si>
  <si>
    <t>210311_千山区</t>
  </si>
  <si>
    <t>210411_顺城区</t>
  </si>
  <si>
    <t>210505_南芬区</t>
  </si>
  <si>
    <t>210624_宽甸满族自治县</t>
  </si>
  <si>
    <t>210726_黑山县</t>
  </si>
  <si>
    <t>210811_老边区</t>
  </si>
  <si>
    <t>210905_清河门区</t>
  </si>
  <si>
    <t>211005_弓长岭区</t>
  </si>
  <si>
    <t>211122_盘山县</t>
  </si>
  <si>
    <t>211223_西丰县</t>
  </si>
  <si>
    <t>211322_建平县</t>
  </si>
  <si>
    <t>211421_绥中县</t>
  </si>
  <si>
    <t>220105_二道区</t>
  </si>
  <si>
    <t>220211_丰满区</t>
  </si>
  <si>
    <t>220323_伊通满族自治县</t>
  </si>
  <si>
    <t>220422_东辽县</t>
  </si>
  <si>
    <t>220523_辉南县</t>
  </si>
  <si>
    <t>220622_靖宇县</t>
  </si>
  <si>
    <t>220723_乾安县</t>
  </si>
  <si>
    <t>220881_洮南市</t>
  </si>
  <si>
    <t>222404_珲春市</t>
  </si>
  <si>
    <t>230108_平房区</t>
  </si>
  <si>
    <t>230205_昂昂溪区</t>
  </si>
  <si>
    <t>230305_梨树区</t>
  </si>
  <si>
    <t>230405_兴安区</t>
  </si>
  <si>
    <t>230506_宝山区</t>
  </si>
  <si>
    <t>230605_红岗区</t>
  </si>
  <si>
    <t>230722_嘉荫县</t>
  </si>
  <si>
    <t>230811_郊区</t>
  </si>
  <si>
    <t>230921_勃利县</t>
  </si>
  <si>
    <t>231005_西安区</t>
  </si>
  <si>
    <t>231181_北安市</t>
  </si>
  <si>
    <t>231223_青冈县</t>
  </si>
  <si>
    <t>232761_加格达奇区</t>
  </si>
  <si>
    <t>320106_鼓楼区</t>
  </si>
  <si>
    <t>320213_梁溪区</t>
  </si>
  <si>
    <t>320311_泉山区</t>
  </si>
  <si>
    <t>320412_武进区</t>
  </si>
  <si>
    <t>320508_姑苏区</t>
  </si>
  <si>
    <t>320623_如东县</t>
  </si>
  <si>
    <t>320722_东海县</t>
  </si>
  <si>
    <t>320813_洪泽区</t>
  </si>
  <si>
    <t>320921_响水县</t>
  </si>
  <si>
    <t>321023_宝应县</t>
  </si>
  <si>
    <t>321181_丹阳市</t>
  </si>
  <si>
    <t>321281_兴化市</t>
  </si>
  <si>
    <t>321323_泗阳县</t>
  </si>
  <si>
    <t>330108_滨江区</t>
  </si>
  <si>
    <t>330211_镇海区</t>
  </si>
  <si>
    <t>330305_洞头区</t>
  </si>
  <si>
    <t>330424_海盐县</t>
  </si>
  <si>
    <t>330522_长兴县</t>
  </si>
  <si>
    <t>330624_新昌县</t>
  </si>
  <si>
    <t>330726_浦江县</t>
  </si>
  <si>
    <t>330824_开化县</t>
  </si>
  <si>
    <t>330922_嵊泗县</t>
  </si>
  <si>
    <t>331022_三门县</t>
  </si>
  <si>
    <t>331123_遂昌县</t>
  </si>
  <si>
    <t>340111_包河区</t>
  </si>
  <si>
    <t>340210_湾沚区</t>
  </si>
  <si>
    <t>340311_淮上区</t>
  </si>
  <si>
    <t>340405_八公山区</t>
  </si>
  <si>
    <t>340521_当涂县</t>
  </si>
  <si>
    <t>340621_濉溪县</t>
  </si>
  <si>
    <t>340722_枞阳县</t>
  </si>
  <si>
    <t>340822_怀宁县</t>
  </si>
  <si>
    <t>341021_歙县</t>
  </si>
  <si>
    <t>341124_全椒县</t>
  </si>
  <si>
    <t>341221_临泉县</t>
  </si>
  <si>
    <t>341323_灵璧县</t>
  </si>
  <si>
    <t>341522_霍邱县</t>
  </si>
  <si>
    <t>341623_利辛县</t>
  </si>
  <si>
    <t>341723_青阳县</t>
  </si>
  <si>
    <t>341824_绩溪县</t>
  </si>
  <si>
    <t>350105_马尾区</t>
  </si>
  <si>
    <t>350211_集美区</t>
  </si>
  <si>
    <t>350305_秀屿区</t>
  </si>
  <si>
    <t>350423_清流县</t>
  </si>
  <si>
    <t>350505_泉港区</t>
  </si>
  <si>
    <t>350605_长泰区</t>
  </si>
  <si>
    <t>350722_浦城县</t>
  </si>
  <si>
    <t>350823_上杭县</t>
  </si>
  <si>
    <t>350923_屏南县</t>
  </si>
  <si>
    <t>360111_青山湖区</t>
  </si>
  <si>
    <t>360281_乐平市</t>
  </si>
  <si>
    <t>360322_上栗县</t>
  </si>
  <si>
    <t>360423_武宁县</t>
  </si>
  <si>
    <t>360722_信丰县</t>
  </si>
  <si>
    <t>360822_吉水县</t>
  </si>
  <si>
    <t>360923_上高县</t>
  </si>
  <si>
    <t>361022_黎川县</t>
  </si>
  <si>
    <t>361123_玉山县</t>
  </si>
  <si>
    <t>370105_天桥区</t>
  </si>
  <si>
    <t>370212_崂山区</t>
  </si>
  <si>
    <t>370305_临淄区</t>
  </si>
  <si>
    <t>370405_台儿庄区</t>
  </si>
  <si>
    <t>370522_利津县</t>
  </si>
  <si>
    <t>370613_莱山区</t>
  </si>
  <si>
    <t>370705_奎文区</t>
  </si>
  <si>
    <t>370827_鱼台县</t>
  </si>
  <si>
    <t>370923_东平县</t>
  </si>
  <si>
    <t>371083_乳山市</t>
  </si>
  <si>
    <t>371122_莒县</t>
  </si>
  <si>
    <t>371321_沂南县</t>
  </si>
  <si>
    <t>371423_庆云县</t>
  </si>
  <si>
    <t>371522_莘县</t>
  </si>
  <si>
    <t>371622_阳信县</t>
  </si>
  <si>
    <t>371722_单县</t>
  </si>
  <si>
    <t>410105_金水区</t>
  </si>
  <si>
    <t>410205_禹王台区</t>
  </si>
  <si>
    <t>410305_涧西区</t>
  </si>
  <si>
    <t>410411_湛河区</t>
  </si>
  <si>
    <t>410506_龙安区</t>
  </si>
  <si>
    <t>410621_浚县</t>
  </si>
  <si>
    <t>410711_牧野区</t>
  </si>
  <si>
    <t>410811_山阳区</t>
  </si>
  <si>
    <t>410926_范县</t>
  </si>
  <si>
    <t>411025_襄城县</t>
  </si>
  <si>
    <t>411121_舞阳县</t>
  </si>
  <si>
    <t>411224_卢氏县</t>
  </si>
  <si>
    <t>411322_方城县</t>
  </si>
  <si>
    <t>411422_睢县</t>
  </si>
  <si>
    <t>411522_光山县</t>
  </si>
  <si>
    <t>411622_西华县</t>
  </si>
  <si>
    <t>411723_平舆县</t>
  </si>
  <si>
    <t>420105_汉阳区</t>
  </si>
  <si>
    <t>420205_铁山区</t>
  </si>
  <si>
    <t>420322_郧西县</t>
  </si>
  <si>
    <t>420505_猇亭区</t>
  </si>
  <si>
    <t>420624_南漳县</t>
  </si>
  <si>
    <t>420881_钟祥市</t>
  </si>
  <si>
    <t>420923_云梦县</t>
  </si>
  <si>
    <t>421024_江陵县</t>
  </si>
  <si>
    <t>421123_罗田县</t>
  </si>
  <si>
    <t>421223_崇阳县</t>
  </si>
  <si>
    <t>422823_巴东县</t>
  </si>
  <si>
    <t>430105_开福区</t>
  </si>
  <si>
    <t>430211_天元区</t>
  </si>
  <si>
    <t>430381_湘乡市</t>
  </si>
  <si>
    <t>430408_蒸湘区</t>
  </si>
  <si>
    <t>430522_新邵县</t>
  </si>
  <si>
    <t>430621_岳阳县</t>
  </si>
  <si>
    <t>430722_汉寿县</t>
  </si>
  <si>
    <t>430822_桑植县</t>
  </si>
  <si>
    <t>430922_桃江县</t>
  </si>
  <si>
    <t>431022_宜章县</t>
  </si>
  <si>
    <t>431123_双牌县</t>
  </si>
  <si>
    <t>431223_辰溪县</t>
  </si>
  <si>
    <t>431381_冷水江市</t>
  </si>
  <si>
    <t>433124_花垣县</t>
  </si>
  <si>
    <t>440106_天河区</t>
  </si>
  <si>
    <t>440222_始兴县</t>
  </si>
  <si>
    <t>440306_宝安区</t>
  </si>
  <si>
    <t>440513_潮阳区</t>
  </si>
  <si>
    <t>440607_三水区</t>
  </si>
  <si>
    <t>440781_台山市</t>
  </si>
  <si>
    <t>440811_麻章区</t>
  </si>
  <si>
    <t>440982_化州市</t>
  </si>
  <si>
    <t>441223_广宁县</t>
  </si>
  <si>
    <t>441323_惠东县</t>
  </si>
  <si>
    <t>441423_丰顺县</t>
  </si>
  <si>
    <t>441581_陆丰市</t>
  </si>
  <si>
    <t>441623_连平县</t>
  </si>
  <si>
    <t>441781_阳春市</t>
  </si>
  <si>
    <t>441823_阳山县</t>
  </si>
  <si>
    <t>445224_惠来县</t>
  </si>
  <si>
    <t>445322_郁南县</t>
  </si>
  <si>
    <t>450107_西乡塘区</t>
  </si>
  <si>
    <t>450205_柳北区</t>
  </si>
  <si>
    <t>450305_七星区</t>
  </si>
  <si>
    <t>450421_苍梧县</t>
  </si>
  <si>
    <t>450521_合浦县</t>
  </si>
  <si>
    <t>450681_东兴市</t>
  </si>
  <si>
    <t>450722_浦北县</t>
  </si>
  <si>
    <t>450821_平南县</t>
  </si>
  <si>
    <t>450922_陆川县</t>
  </si>
  <si>
    <t>451024_德保县</t>
  </si>
  <si>
    <t>451122_钟山县</t>
  </si>
  <si>
    <t>451222_天峨县</t>
  </si>
  <si>
    <t>451323_武宣县</t>
  </si>
  <si>
    <t>451423_龙州县</t>
  </si>
  <si>
    <t>460108_美兰区</t>
  </si>
  <si>
    <t>460205_崖州区</t>
  </si>
  <si>
    <t>510107_武侯区</t>
  </si>
  <si>
    <t>510311_沿滩区</t>
  </si>
  <si>
    <t>510421_米易县</t>
  </si>
  <si>
    <t>510521_泸县</t>
  </si>
  <si>
    <t>510681_广汉市</t>
  </si>
  <si>
    <t>510722_三台县</t>
  </si>
  <si>
    <t>510821_旺苍县</t>
  </si>
  <si>
    <t>510923_大英县</t>
  </si>
  <si>
    <t>511025_资中县</t>
  </si>
  <si>
    <t>511113_金口河区</t>
  </si>
  <si>
    <t>511321_南部县</t>
  </si>
  <si>
    <t>511423_洪雅县</t>
  </si>
  <si>
    <t>511523_江安县</t>
  </si>
  <si>
    <t>511622_武胜县</t>
  </si>
  <si>
    <t>511723_开江县</t>
  </si>
  <si>
    <t>511823_汉源县</t>
  </si>
  <si>
    <t>511922_南江县</t>
  </si>
  <si>
    <t>513223_茂县</t>
  </si>
  <si>
    <t>513324_九龙县</t>
  </si>
  <si>
    <t>513423_盐源县</t>
  </si>
  <si>
    <t>520112_乌当区</t>
  </si>
  <si>
    <t>520281_盘州市</t>
  </si>
  <si>
    <t>520322_桐梓县</t>
  </si>
  <si>
    <t>520423_镇宁布依族苗族自治县</t>
  </si>
  <si>
    <t>520524_织金县</t>
  </si>
  <si>
    <t>520622_玉屏侗族自治县</t>
  </si>
  <si>
    <t>522324_晴隆县</t>
  </si>
  <si>
    <t>522624_三穗县</t>
  </si>
  <si>
    <t>522723_贵定县</t>
  </si>
  <si>
    <t>530112_西山区</t>
  </si>
  <si>
    <t>530322_陆良县</t>
  </si>
  <si>
    <t>530424_华宁县</t>
  </si>
  <si>
    <t>530524_昌宁县</t>
  </si>
  <si>
    <t>530623_盐津县</t>
  </si>
  <si>
    <t>530723_华坪县</t>
  </si>
  <si>
    <t>530823_景东彝族自治县</t>
  </si>
  <si>
    <t>530923_永德县</t>
  </si>
  <si>
    <t>532323_牟定县</t>
  </si>
  <si>
    <t>532504_弥勒市</t>
  </si>
  <si>
    <t>532624_麻栗坡县</t>
  </si>
  <si>
    <t>532924_宾川县</t>
  </si>
  <si>
    <t>533123_盈江县</t>
  </si>
  <si>
    <t>533325_兰坪白族普米族自治县</t>
  </si>
  <si>
    <t>540121_林周县</t>
  </si>
  <si>
    <t>540223_定日县</t>
  </si>
  <si>
    <t>540323_类乌齐县</t>
  </si>
  <si>
    <t>540423_墨脱县</t>
  </si>
  <si>
    <t>540523_桑日县</t>
  </si>
  <si>
    <t>540623_聂荣县</t>
  </si>
  <si>
    <t>542524_日土县</t>
  </si>
  <si>
    <t>610111_灞桥区</t>
  </si>
  <si>
    <t>610222_宜君县</t>
  </si>
  <si>
    <t>610305_凤翔区</t>
  </si>
  <si>
    <t>610423_泾阳县</t>
  </si>
  <si>
    <t>610523_大荔县</t>
  </si>
  <si>
    <t>610622_延川县</t>
  </si>
  <si>
    <t>610723_洋县</t>
  </si>
  <si>
    <t>610824_靖边县</t>
  </si>
  <si>
    <t>610923_宁陕县</t>
  </si>
  <si>
    <t>611023_商南县</t>
  </si>
  <si>
    <t>620105_安宁区</t>
  </si>
  <si>
    <t>620422_会宁县</t>
  </si>
  <si>
    <t>620522_秦安县</t>
  </si>
  <si>
    <t>620623_天祝藏族自治县</t>
  </si>
  <si>
    <t>620723_临泽县</t>
  </si>
  <si>
    <t>620823_崇信县</t>
  </si>
  <si>
    <t>620923_肃北蒙古族自治县</t>
  </si>
  <si>
    <t>621023_华池县</t>
  </si>
  <si>
    <t>621123_渭源县</t>
  </si>
  <si>
    <t>621223_宕昌县</t>
  </si>
  <si>
    <t>622923_永靖县</t>
  </si>
  <si>
    <t>623023_舟曲县</t>
  </si>
  <si>
    <t>630105_城北区</t>
  </si>
  <si>
    <t>630223_互助土族自治县</t>
  </si>
  <si>
    <t>632224_刚察县</t>
  </si>
  <si>
    <t>632324_河南蒙古族自治县</t>
  </si>
  <si>
    <t>632524_兴海县</t>
  </si>
  <si>
    <t>632624_达日县</t>
  </si>
  <si>
    <t>632724_治多县</t>
  </si>
  <si>
    <t>632821_乌兰县</t>
  </si>
  <si>
    <t>640121_永宁县</t>
  </si>
  <si>
    <t>640324_同心县</t>
  </si>
  <si>
    <t>640424_泾源县</t>
  </si>
  <si>
    <t>650105_水磨沟区</t>
  </si>
  <si>
    <t>650205_乌尔禾区</t>
  </si>
  <si>
    <t>652324_玛纳斯县</t>
  </si>
  <si>
    <t>652723_温泉县</t>
  </si>
  <si>
    <t>652824_若羌县</t>
  </si>
  <si>
    <t>652924_沙雅县</t>
  </si>
  <si>
    <t>653024_乌恰县</t>
  </si>
  <si>
    <t>653123_英吉沙县</t>
  </si>
  <si>
    <t>653223_皮山县</t>
  </si>
  <si>
    <t>654021_伊宁县</t>
  </si>
  <si>
    <t>654221_额敏县</t>
  </si>
  <si>
    <t>654323_福海县</t>
  </si>
  <si>
    <t>110107_石景山区</t>
  </si>
  <si>
    <t>120105_河北区</t>
  </si>
  <si>
    <t>310107_普陀区</t>
  </si>
  <si>
    <t>469001_五指山市</t>
  </si>
  <si>
    <t>500105_江北区</t>
  </si>
  <si>
    <t>130108_裕华区</t>
  </si>
  <si>
    <t>130207_丰南区</t>
  </si>
  <si>
    <t>130321_青龙满族自治县</t>
  </si>
  <si>
    <t>130407_肥乡区</t>
  </si>
  <si>
    <t>130522_临城县</t>
  </si>
  <si>
    <t>130609_徐水区</t>
  </si>
  <si>
    <t>130708_万全区</t>
  </si>
  <si>
    <t>130822_兴隆县</t>
  </si>
  <si>
    <t>130923_东光县</t>
  </si>
  <si>
    <t>131024_香河县</t>
  </si>
  <si>
    <t>131123_武强县</t>
  </si>
  <si>
    <t>140109_万柏林区</t>
  </si>
  <si>
    <t>140221_阳高县</t>
  </si>
  <si>
    <t>140322_盂县</t>
  </si>
  <si>
    <t>140423_襄垣县</t>
  </si>
  <si>
    <t>140525_泽州县</t>
  </si>
  <si>
    <t>140623_右玉县</t>
  </si>
  <si>
    <t>140723_和顺县</t>
  </si>
  <si>
    <t>140824_稷山县</t>
  </si>
  <si>
    <t>140924_繁峙县</t>
  </si>
  <si>
    <t>141024_洪洞县</t>
  </si>
  <si>
    <t>141124_临县</t>
  </si>
  <si>
    <t>150121_土默特左旗</t>
  </si>
  <si>
    <t>150206_白云鄂博矿区</t>
  </si>
  <si>
    <t>150422_巴林左旗</t>
  </si>
  <si>
    <t>150524_库伦旗</t>
  </si>
  <si>
    <t>150623_鄂托克前旗</t>
  </si>
  <si>
    <t>150723_鄂伦春自治旗</t>
  </si>
  <si>
    <t>150824_乌拉特中旗</t>
  </si>
  <si>
    <t>150924_兴和县</t>
  </si>
  <si>
    <t>152223_扎赉特旗</t>
  </si>
  <si>
    <t>152524_苏尼特右旗</t>
  </si>
  <si>
    <t>210106_铁西区</t>
  </si>
  <si>
    <t>210212_旅顺口区</t>
  </si>
  <si>
    <t>210321_台安县</t>
  </si>
  <si>
    <t>210421_抚顺县</t>
  </si>
  <si>
    <t>210521_本溪满族自治县</t>
  </si>
  <si>
    <t>210681_东港市</t>
  </si>
  <si>
    <t>210727_义县</t>
  </si>
  <si>
    <t>210881_盖州市</t>
  </si>
  <si>
    <t>210911_细河区</t>
  </si>
  <si>
    <t>211011_太子河区</t>
  </si>
  <si>
    <t>211224_昌图县</t>
  </si>
  <si>
    <t>211324_喀喇沁左翼蒙古族自治县</t>
  </si>
  <si>
    <t>211422_建昌县</t>
  </si>
  <si>
    <t>220106_绿园区</t>
  </si>
  <si>
    <t>220221_永吉县</t>
  </si>
  <si>
    <t>220382_双辽市</t>
  </si>
  <si>
    <t>220524_柳河县</t>
  </si>
  <si>
    <t>220623_长白朝鲜族自治县</t>
  </si>
  <si>
    <t>220781_扶余市</t>
  </si>
  <si>
    <t>220882_大安市</t>
  </si>
  <si>
    <t>222405_龙井市</t>
  </si>
  <si>
    <t>230109_松北区</t>
  </si>
  <si>
    <t>230206_富拉尔基区</t>
  </si>
  <si>
    <t>230306_城子河区</t>
  </si>
  <si>
    <t>230406_东山区</t>
  </si>
  <si>
    <t>230521_集贤县</t>
  </si>
  <si>
    <t>230606_大同区</t>
  </si>
  <si>
    <t>230723_汤旺县</t>
  </si>
  <si>
    <t>230822_桦南县</t>
  </si>
  <si>
    <t>231025_林口县</t>
  </si>
  <si>
    <t>231182_五大连池市</t>
  </si>
  <si>
    <t>231224_庆安县</t>
  </si>
  <si>
    <t>320111_浦口区</t>
  </si>
  <si>
    <t>320214_新吴区</t>
  </si>
  <si>
    <t>320312_铜山区</t>
  </si>
  <si>
    <t>320413_金坛区</t>
  </si>
  <si>
    <t>320509_吴江区</t>
  </si>
  <si>
    <t>320681_启东市</t>
  </si>
  <si>
    <t>320723_灌云县</t>
  </si>
  <si>
    <t>320826_涟水县</t>
  </si>
  <si>
    <t>320922_滨海县</t>
  </si>
  <si>
    <t>321081_仪征市</t>
  </si>
  <si>
    <t>321182_扬中市</t>
  </si>
  <si>
    <t>321282_靖江市</t>
  </si>
  <si>
    <t>321324_泗洪县</t>
  </si>
  <si>
    <t>330109_萧山区</t>
  </si>
  <si>
    <t>330212_鄞州区</t>
  </si>
  <si>
    <t>330324_永嘉县</t>
  </si>
  <si>
    <t>330481_海宁市</t>
  </si>
  <si>
    <t>330523_安吉县</t>
  </si>
  <si>
    <t>330681_诸暨市</t>
  </si>
  <si>
    <t>330727_磐安县</t>
  </si>
  <si>
    <t>330825_龙游县</t>
  </si>
  <si>
    <t>331023_天台县</t>
  </si>
  <si>
    <t>331124_松阳县</t>
  </si>
  <si>
    <t>340121_长丰县</t>
  </si>
  <si>
    <t>340212_繁昌区</t>
  </si>
  <si>
    <t>340321_怀远县</t>
  </si>
  <si>
    <t>340406_潘集区</t>
  </si>
  <si>
    <t>340522_含山县</t>
  </si>
  <si>
    <t>340825_太湖县</t>
  </si>
  <si>
    <t>341022_休宁县</t>
  </si>
  <si>
    <t>341125_定远县</t>
  </si>
  <si>
    <t>341222_太和县</t>
  </si>
  <si>
    <t>341324_泗县</t>
  </si>
  <si>
    <t>341523_舒城县</t>
  </si>
  <si>
    <t>341825_旌德县</t>
  </si>
  <si>
    <t>350111_晋安区</t>
  </si>
  <si>
    <t>350212_同安区</t>
  </si>
  <si>
    <t>350322_仙游县</t>
  </si>
  <si>
    <t>350424_宁化县</t>
  </si>
  <si>
    <t>350521_惠安县</t>
  </si>
  <si>
    <t>350622_云霄县</t>
  </si>
  <si>
    <t>350723_光泽县</t>
  </si>
  <si>
    <t>350824_武平县</t>
  </si>
  <si>
    <t>350924_寿宁县</t>
  </si>
  <si>
    <t>360112_新建区</t>
  </si>
  <si>
    <t>360323_芦溪县</t>
  </si>
  <si>
    <t>360424_修水县</t>
  </si>
  <si>
    <t>360723_大余县</t>
  </si>
  <si>
    <t>360823_峡江县</t>
  </si>
  <si>
    <t>360924_宜丰县</t>
  </si>
  <si>
    <t>361023_南丰县</t>
  </si>
  <si>
    <t>361124_铅山县</t>
  </si>
  <si>
    <t>370112_历城区</t>
  </si>
  <si>
    <t>370213_李沧区</t>
  </si>
  <si>
    <t>370306_周村区</t>
  </si>
  <si>
    <t>370406_山亭区</t>
  </si>
  <si>
    <t>370523_广饶县</t>
  </si>
  <si>
    <t>370614_蓬莱区</t>
  </si>
  <si>
    <t>370724_临朐县</t>
  </si>
  <si>
    <t>370828_金乡县</t>
  </si>
  <si>
    <t>370982_新泰市</t>
  </si>
  <si>
    <t>371322_郯城县</t>
  </si>
  <si>
    <t>371424_临邑县</t>
  </si>
  <si>
    <t>371524_东阿县</t>
  </si>
  <si>
    <t>371623_无棣县</t>
  </si>
  <si>
    <t>371723_成武县</t>
  </si>
  <si>
    <t>410106_上街区</t>
  </si>
  <si>
    <t>410212_祥符区</t>
  </si>
  <si>
    <t>410307_偃师区</t>
  </si>
  <si>
    <t>410421_宝丰县</t>
  </si>
  <si>
    <t>410522_安阳县</t>
  </si>
  <si>
    <t>410622_淇县</t>
  </si>
  <si>
    <t>410721_新乡县</t>
  </si>
  <si>
    <t>410821_修武县</t>
  </si>
  <si>
    <t>410927_台前县</t>
  </si>
  <si>
    <t>411081_禹州市</t>
  </si>
  <si>
    <t>411122_临颍县</t>
  </si>
  <si>
    <t>411281_义马市</t>
  </si>
  <si>
    <t>411423_宁陵县</t>
  </si>
  <si>
    <t>411523_新县</t>
  </si>
  <si>
    <t>411623_商水县</t>
  </si>
  <si>
    <t>411724_正阳县</t>
  </si>
  <si>
    <t>420106_武昌区</t>
  </si>
  <si>
    <t>420222_阳新县</t>
  </si>
  <si>
    <t>420323_竹山县</t>
  </si>
  <si>
    <t>420506_夷陵区</t>
  </si>
  <si>
    <t>420625_谷城县</t>
  </si>
  <si>
    <t>420882_京山市</t>
  </si>
  <si>
    <t>420981_应城市</t>
  </si>
  <si>
    <t>421081_石首市</t>
  </si>
  <si>
    <t>421124_英山县</t>
  </si>
  <si>
    <t>421224_通山县</t>
  </si>
  <si>
    <t>422825_宣恩县</t>
  </si>
  <si>
    <t>430111_雨花区</t>
  </si>
  <si>
    <t>430212_渌口区</t>
  </si>
  <si>
    <t>430382_韶山市</t>
  </si>
  <si>
    <t>430412_南岳区</t>
  </si>
  <si>
    <t>430523_邵阳县</t>
  </si>
  <si>
    <t>430623_华容县</t>
  </si>
  <si>
    <t>430723_澧县</t>
  </si>
  <si>
    <t>430923_安化县</t>
  </si>
  <si>
    <t>431023_永兴县</t>
  </si>
  <si>
    <t>431124_道县</t>
  </si>
  <si>
    <t>431224_溆浦县</t>
  </si>
  <si>
    <t>431382_涟源市</t>
  </si>
  <si>
    <t>433125_保靖县</t>
  </si>
  <si>
    <t>440111_白云区</t>
  </si>
  <si>
    <t>440224_仁化县</t>
  </si>
  <si>
    <t>440307_龙岗区</t>
  </si>
  <si>
    <t>440514_潮南区</t>
  </si>
  <si>
    <t>440608_高明区</t>
  </si>
  <si>
    <t>440783_开平市</t>
  </si>
  <si>
    <t>440823_遂溪县</t>
  </si>
  <si>
    <t>440983_信宜市</t>
  </si>
  <si>
    <t>441224_怀集县</t>
  </si>
  <si>
    <t>441324_龙门县</t>
  </si>
  <si>
    <t>441424_五华县</t>
  </si>
  <si>
    <t>441624_和平县</t>
  </si>
  <si>
    <t>441825_连山壮族瑶族自治县</t>
  </si>
  <si>
    <t>445281_普宁市</t>
  </si>
  <si>
    <t>445381_罗定市</t>
  </si>
  <si>
    <t>450108_良庆区</t>
  </si>
  <si>
    <t>450206_柳江区</t>
  </si>
  <si>
    <t>450311_雁山区</t>
  </si>
  <si>
    <t>450422_藤县</t>
  </si>
  <si>
    <t>450881_桂平市</t>
  </si>
  <si>
    <t>450923_博白县</t>
  </si>
  <si>
    <t>451026_那坡县</t>
  </si>
  <si>
    <t>451123_富川瑶族自治县</t>
  </si>
  <si>
    <t>451223_凤山县</t>
  </si>
  <si>
    <t>451324_金秀瑶族自治县</t>
  </si>
  <si>
    <t>451424_大新县</t>
  </si>
  <si>
    <t>510108_成华区</t>
  </si>
  <si>
    <t>510321_荣县</t>
  </si>
  <si>
    <t>510422_盐边县</t>
  </si>
  <si>
    <t>510522_合江县</t>
  </si>
  <si>
    <t>510682_什邡市</t>
  </si>
  <si>
    <t>510723_盐亭县</t>
  </si>
  <si>
    <t>510822_青川县</t>
  </si>
  <si>
    <t>510981_射洪市</t>
  </si>
  <si>
    <t>511083_隆昌市</t>
  </si>
  <si>
    <t>511123_犍为县</t>
  </si>
  <si>
    <t>511322_营山县</t>
  </si>
  <si>
    <t>511424_丹棱县</t>
  </si>
  <si>
    <t>511524_长宁县</t>
  </si>
  <si>
    <t>511623_邻水县</t>
  </si>
  <si>
    <t>511724_大竹县</t>
  </si>
  <si>
    <t>511824_石棉县</t>
  </si>
  <si>
    <t>511923_平昌县</t>
  </si>
  <si>
    <t>513224_松潘县</t>
  </si>
  <si>
    <t>513325_雅江县</t>
  </si>
  <si>
    <t>513424_德昌县</t>
  </si>
  <si>
    <t>520113_白云区</t>
  </si>
  <si>
    <t>520323_绥阳县</t>
  </si>
  <si>
    <t>520424_关岭布依族苗族自治县</t>
  </si>
  <si>
    <t>520525_纳雍县</t>
  </si>
  <si>
    <t>520623_石阡县</t>
  </si>
  <si>
    <t>522325_贞丰县</t>
  </si>
  <si>
    <t>522625_镇远县</t>
  </si>
  <si>
    <t>522725_瓮安县</t>
  </si>
  <si>
    <t>530113_东川区</t>
  </si>
  <si>
    <t>530323_师宗县</t>
  </si>
  <si>
    <t>530425_易门县</t>
  </si>
  <si>
    <t>530581_腾冲市</t>
  </si>
  <si>
    <t>530624_大关县</t>
  </si>
  <si>
    <t>530724_宁蒗彝族自治县</t>
  </si>
  <si>
    <t>530824_景谷傣族彝族自治县</t>
  </si>
  <si>
    <t>530924_镇康县</t>
  </si>
  <si>
    <t>532324_南华县</t>
  </si>
  <si>
    <t>532523_屏边苗族自治县</t>
  </si>
  <si>
    <t>532625_马关县</t>
  </si>
  <si>
    <t>532925_弥渡县</t>
  </si>
  <si>
    <t>533124_陇川县</t>
  </si>
  <si>
    <t>540122_当雄县</t>
  </si>
  <si>
    <t>540224_萨迦县</t>
  </si>
  <si>
    <t>540324_丁青县</t>
  </si>
  <si>
    <t>540424_波密县</t>
  </si>
  <si>
    <t>540524_琼结县</t>
  </si>
  <si>
    <t>540624_安多县</t>
  </si>
  <si>
    <t>542525_革吉县</t>
  </si>
  <si>
    <t>610112_未央区</t>
  </si>
  <si>
    <t>610323_岐山县</t>
  </si>
  <si>
    <t>610424_乾县</t>
  </si>
  <si>
    <t>610524_合阳县</t>
  </si>
  <si>
    <t>610625_志丹县</t>
  </si>
  <si>
    <t>610724_西乡县</t>
  </si>
  <si>
    <t>610825_定边县</t>
  </si>
  <si>
    <t>610924_紫阳县</t>
  </si>
  <si>
    <t>611024_山阳县</t>
  </si>
  <si>
    <t>620111_红古区</t>
  </si>
  <si>
    <t>620423_景泰县</t>
  </si>
  <si>
    <t>620523_甘谷县</t>
  </si>
  <si>
    <t>620724_高台县</t>
  </si>
  <si>
    <t>620825_庄浪县</t>
  </si>
  <si>
    <t>620924_阿克塞哈萨克族自治县</t>
  </si>
  <si>
    <t>621024_合水县</t>
  </si>
  <si>
    <t>621124_临洮县</t>
  </si>
  <si>
    <t>621224_康县</t>
  </si>
  <si>
    <t>622924_广河县</t>
  </si>
  <si>
    <t>623024_迭部县</t>
  </si>
  <si>
    <t>630106_湟中区</t>
  </si>
  <si>
    <t>630224_化隆回族自治县</t>
  </si>
  <si>
    <t>632525_贵南县</t>
  </si>
  <si>
    <t>632625_久治县</t>
  </si>
  <si>
    <t>632725_囊谦县</t>
  </si>
  <si>
    <t>632822_都兰县</t>
  </si>
  <si>
    <t>640122_贺兰县</t>
  </si>
  <si>
    <t>640381_青铜峡市</t>
  </si>
  <si>
    <t>640425_彭阳县</t>
  </si>
  <si>
    <t>650106_头屯河区</t>
  </si>
  <si>
    <t>652325_奇台县</t>
  </si>
  <si>
    <t>652825_且末县</t>
  </si>
  <si>
    <t>652925_新和县</t>
  </si>
  <si>
    <t>653124_泽普县</t>
  </si>
  <si>
    <t>653224_洛浦县</t>
  </si>
  <si>
    <t>654022_察布查尔锡伯自治县</t>
  </si>
  <si>
    <t>654224_托里县</t>
  </si>
  <si>
    <t>654324_哈巴河县</t>
  </si>
  <si>
    <t>110108_海淀区</t>
  </si>
  <si>
    <t>120106_红桥区</t>
  </si>
  <si>
    <t>310109_虹口区</t>
  </si>
  <si>
    <t>469002_琼海市</t>
  </si>
  <si>
    <t>500106_沙坪坝区</t>
  </si>
  <si>
    <t>130109_藁城区</t>
  </si>
  <si>
    <t>130208_丰润区</t>
  </si>
  <si>
    <t>130322_昌黎县</t>
  </si>
  <si>
    <t>130408_永年区</t>
  </si>
  <si>
    <t>130523_内丘县</t>
  </si>
  <si>
    <t>130623_涞水县</t>
  </si>
  <si>
    <t>130709_崇礼区</t>
  </si>
  <si>
    <t>130824_滦平县</t>
  </si>
  <si>
    <t>130924_海兴县</t>
  </si>
  <si>
    <t>131025_大城县</t>
  </si>
  <si>
    <t>131124_饶阳县</t>
  </si>
  <si>
    <t>140110_晋源区</t>
  </si>
  <si>
    <t>140222_天镇县</t>
  </si>
  <si>
    <t>140425_平顺县</t>
  </si>
  <si>
    <t>140581_高平市</t>
  </si>
  <si>
    <t>140681_怀仁市</t>
  </si>
  <si>
    <t>140724_昔阳县</t>
  </si>
  <si>
    <t>140825_新绛县</t>
  </si>
  <si>
    <t>140925_宁武县</t>
  </si>
  <si>
    <t>141025_古县</t>
  </si>
  <si>
    <t>141125_柳林县</t>
  </si>
  <si>
    <t>150122_托克托县</t>
  </si>
  <si>
    <t>150207_九原区</t>
  </si>
  <si>
    <t>150423_巴林右旗</t>
  </si>
  <si>
    <t>150525_奈曼旗</t>
  </si>
  <si>
    <t>150624_鄂托克旗</t>
  </si>
  <si>
    <t>150724_鄂温克族自治旗</t>
  </si>
  <si>
    <t>150825_乌拉特后旗</t>
  </si>
  <si>
    <t>150925_凉城县</t>
  </si>
  <si>
    <t>152224_突泉县</t>
  </si>
  <si>
    <t>152525_东乌珠穆沁旗</t>
  </si>
  <si>
    <t>210111_苏家屯区</t>
  </si>
  <si>
    <t>210213_金州区</t>
  </si>
  <si>
    <t>210323_岫岩满族自治县</t>
  </si>
  <si>
    <t>210422_新宾满族自治县</t>
  </si>
  <si>
    <t>210522_桓仁满族自治县</t>
  </si>
  <si>
    <t>210682_凤城市</t>
  </si>
  <si>
    <t>210781_凌海市</t>
  </si>
  <si>
    <t>210882_大石桥市</t>
  </si>
  <si>
    <t>210921_阜新蒙古族自治县</t>
  </si>
  <si>
    <t>211021_辽阳县</t>
  </si>
  <si>
    <t>211281_调兵山市</t>
  </si>
  <si>
    <t>211381_北票市</t>
  </si>
  <si>
    <t>211481_兴城市</t>
  </si>
  <si>
    <t>220112_双阳区</t>
  </si>
  <si>
    <t>220281_蛟河市</t>
  </si>
  <si>
    <t>220581_梅河口市</t>
  </si>
  <si>
    <t>220681_临江市</t>
  </si>
  <si>
    <t>222406_和龙市</t>
  </si>
  <si>
    <t>230110_香坊区</t>
  </si>
  <si>
    <t>230207_碾子山区</t>
  </si>
  <si>
    <t>230307_麻山区</t>
  </si>
  <si>
    <t>230407_兴山区</t>
  </si>
  <si>
    <t>230522_友谊县</t>
  </si>
  <si>
    <t>230621_肇州县</t>
  </si>
  <si>
    <t>230724_丰林县</t>
  </si>
  <si>
    <t>230826_桦川县</t>
  </si>
  <si>
    <t>231081_绥芬河市</t>
  </si>
  <si>
    <t>231183_嫩江市</t>
  </si>
  <si>
    <t>231225_明水县</t>
  </si>
  <si>
    <t>320113_栖霞区</t>
  </si>
  <si>
    <t>320281_江阴市</t>
  </si>
  <si>
    <t>320321_丰县</t>
  </si>
  <si>
    <t>320481_溧阳市</t>
  </si>
  <si>
    <t>320581_常熟市</t>
  </si>
  <si>
    <t>320682_如皋市</t>
  </si>
  <si>
    <t>320724_灌南县</t>
  </si>
  <si>
    <t>320830_盱眙县</t>
  </si>
  <si>
    <t>320923_阜宁县</t>
  </si>
  <si>
    <t>321084_高邮市</t>
  </si>
  <si>
    <t>321183_句容市</t>
  </si>
  <si>
    <t>321283_泰兴市</t>
  </si>
  <si>
    <t>330110_余杭区</t>
  </si>
  <si>
    <t>330213_奉化区</t>
  </si>
  <si>
    <t>330326_平阳县</t>
  </si>
  <si>
    <t>330482_平湖市</t>
  </si>
  <si>
    <t>330683_嵊州市</t>
  </si>
  <si>
    <t>330781_兰溪市</t>
  </si>
  <si>
    <t>330881_江山市</t>
  </si>
  <si>
    <t>331024_仙居县</t>
  </si>
  <si>
    <t>331125_云和县</t>
  </si>
  <si>
    <t>340122_肥东县</t>
  </si>
  <si>
    <t>340223_南陵县</t>
  </si>
  <si>
    <t>340322_五河县</t>
  </si>
  <si>
    <t>340421_凤台县</t>
  </si>
  <si>
    <t>340523_和县</t>
  </si>
  <si>
    <t>340826_宿松县</t>
  </si>
  <si>
    <t>341023_黟县</t>
  </si>
  <si>
    <t>341126_凤阳县</t>
  </si>
  <si>
    <t>341225_阜南县</t>
  </si>
  <si>
    <t>341524_金寨县</t>
  </si>
  <si>
    <t>341881_宁国市</t>
  </si>
  <si>
    <t>350112_长乐区</t>
  </si>
  <si>
    <t>350213_翔安区</t>
  </si>
  <si>
    <t>350425_大田县</t>
  </si>
  <si>
    <t>350524_安溪县</t>
  </si>
  <si>
    <t>350623_漳浦县</t>
  </si>
  <si>
    <t>350724_松溪县</t>
  </si>
  <si>
    <t>350825_连城县</t>
  </si>
  <si>
    <t>350925_周宁县</t>
  </si>
  <si>
    <t>360113_红谷滩区</t>
  </si>
  <si>
    <t>360425_永修县</t>
  </si>
  <si>
    <t>360724_上犹县</t>
  </si>
  <si>
    <t>360824_新干县</t>
  </si>
  <si>
    <t>360925_靖安县</t>
  </si>
  <si>
    <t>361024_崇仁县</t>
  </si>
  <si>
    <t>361125_横峰县</t>
  </si>
  <si>
    <t>370113_长清区</t>
  </si>
  <si>
    <t>370214_城阳区</t>
  </si>
  <si>
    <t>370321_桓台县</t>
  </si>
  <si>
    <t>370481_滕州市</t>
  </si>
  <si>
    <t>370681_龙口市</t>
  </si>
  <si>
    <t>370725_昌乐县</t>
  </si>
  <si>
    <t>370829_嘉祥县</t>
  </si>
  <si>
    <t>370983_肥城市</t>
  </si>
  <si>
    <t>371323_沂水县</t>
  </si>
  <si>
    <t>371425_齐河县</t>
  </si>
  <si>
    <t>371525_冠县</t>
  </si>
  <si>
    <t>371625_博兴县</t>
  </si>
  <si>
    <t>371724_巨野县</t>
  </si>
  <si>
    <t>410108_惠济区</t>
  </si>
  <si>
    <t>410221_杞县</t>
  </si>
  <si>
    <t>410308_孟津区</t>
  </si>
  <si>
    <t>410422_叶县</t>
  </si>
  <si>
    <t>410523_汤阴县</t>
  </si>
  <si>
    <t>410724_获嘉县</t>
  </si>
  <si>
    <t>410822_博爱县</t>
  </si>
  <si>
    <t>410928_濮阳县</t>
  </si>
  <si>
    <t>411082_长葛市</t>
  </si>
  <si>
    <t>411282_灵宝市</t>
  </si>
  <si>
    <t>411324_镇平县</t>
  </si>
  <si>
    <t>411424_柘城县</t>
  </si>
  <si>
    <t>411524_商城县</t>
  </si>
  <si>
    <t>411624_沈丘县</t>
  </si>
  <si>
    <t>411725_确山县</t>
  </si>
  <si>
    <t>420107_青山区</t>
  </si>
  <si>
    <t>420281_大冶市</t>
  </si>
  <si>
    <t>420324_竹溪县</t>
  </si>
  <si>
    <t>420525_远安县</t>
  </si>
  <si>
    <t>420626_保康县</t>
  </si>
  <si>
    <t>420982_安陆市</t>
  </si>
  <si>
    <t>421083_洪湖市</t>
  </si>
  <si>
    <t>421125_浠水县</t>
  </si>
  <si>
    <t>421281_赤壁市</t>
  </si>
  <si>
    <t>422826_咸丰县</t>
  </si>
  <si>
    <t>430112_望城区</t>
  </si>
  <si>
    <t>430223_攸县</t>
  </si>
  <si>
    <t>430421_衡阳县</t>
  </si>
  <si>
    <t>430524_隆回县</t>
  </si>
  <si>
    <t>430624_湘阴县</t>
  </si>
  <si>
    <t>430724_临澧县</t>
  </si>
  <si>
    <t>430981_沅江市</t>
  </si>
  <si>
    <t>431024_嘉禾县</t>
  </si>
  <si>
    <t>431125_江永县</t>
  </si>
  <si>
    <t>431225_会同县</t>
  </si>
  <si>
    <t>433126_古丈县</t>
  </si>
  <si>
    <t>440112_黄埔区</t>
  </si>
  <si>
    <t>440229_翁源县</t>
  </si>
  <si>
    <t>440308_盐田区</t>
  </si>
  <si>
    <t>440515_澄海区</t>
  </si>
  <si>
    <t>440784_鹤山市</t>
  </si>
  <si>
    <t>440825_徐闻县</t>
  </si>
  <si>
    <t>441225_封开县</t>
  </si>
  <si>
    <t>441426_平远县</t>
  </si>
  <si>
    <t>441625_东源县</t>
  </si>
  <si>
    <t>441826_连南瑶族自治县</t>
  </si>
  <si>
    <t>450109_邕宁区</t>
  </si>
  <si>
    <t>450222_柳城县</t>
  </si>
  <si>
    <t>450312_临桂区</t>
  </si>
  <si>
    <t>450423_蒙山县</t>
  </si>
  <si>
    <t>450924_兴业县</t>
  </si>
  <si>
    <t>451027_凌云县</t>
  </si>
  <si>
    <t>451224_东兰县</t>
  </si>
  <si>
    <t>451381_合山市</t>
  </si>
  <si>
    <t>451425_天等县</t>
  </si>
  <si>
    <t>510112_龙泉驿区</t>
  </si>
  <si>
    <t>510322_富顺县</t>
  </si>
  <si>
    <t>510524_叙永县</t>
  </si>
  <si>
    <t>510683_绵竹市</t>
  </si>
  <si>
    <t>510725_梓潼县</t>
  </si>
  <si>
    <t>510823_剑阁县</t>
  </si>
  <si>
    <t>511124_井研县</t>
  </si>
  <si>
    <t>511323_蓬安县</t>
  </si>
  <si>
    <t>511425_青神县</t>
  </si>
  <si>
    <t>511525_高县</t>
  </si>
  <si>
    <t>511681_华蓥市</t>
  </si>
  <si>
    <t>511725_渠县</t>
  </si>
  <si>
    <t>511825_天全县</t>
  </si>
  <si>
    <t>513225_九寨沟县</t>
  </si>
  <si>
    <t>513326_道孚县</t>
  </si>
  <si>
    <t>513426_会东县</t>
  </si>
  <si>
    <t>520115_观山湖区</t>
  </si>
  <si>
    <t>520324_正安县</t>
  </si>
  <si>
    <t>520425_紫云苗族布依族自治县</t>
  </si>
  <si>
    <t>520526_威宁彝族回族苗族自治县</t>
  </si>
  <si>
    <t>520624_思南县</t>
  </si>
  <si>
    <t>522326_望谟县</t>
  </si>
  <si>
    <t>522626_岑巩县</t>
  </si>
  <si>
    <t>522726_独山县</t>
  </si>
  <si>
    <t>530114_呈贡区</t>
  </si>
  <si>
    <t>530324_罗平县</t>
  </si>
  <si>
    <t>530426_峨山彝族自治县</t>
  </si>
  <si>
    <t>530625_永善县</t>
  </si>
  <si>
    <t>530825_镇沅彝族哈尼族拉祜族自治县</t>
  </si>
  <si>
    <t>530925_双江拉祜族佤族布朗族傣族自治县</t>
  </si>
  <si>
    <t>532325_姚安县</t>
  </si>
  <si>
    <t>532524_建水县</t>
  </si>
  <si>
    <t>532626_丘北县</t>
  </si>
  <si>
    <t>532926_南涧彝族自治县</t>
  </si>
  <si>
    <t>540123_尼木县</t>
  </si>
  <si>
    <t>540225_拉孜县</t>
  </si>
  <si>
    <t>540325_察雅县</t>
  </si>
  <si>
    <t>540425_察隅县</t>
  </si>
  <si>
    <t>540525_曲松县</t>
  </si>
  <si>
    <t>540625_申扎县</t>
  </si>
  <si>
    <t>542526_改则县</t>
  </si>
  <si>
    <t>610113_雁塔区</t>
  </si>
  <si>
    <t>610324_扶风县</t>
  </si>
  <si>
    <t>610425_礼泉县</t>
  </si>
  <si>
    <t>610525_澄城县</t>
  </si>
  <si>
    <t>610626_吴起县</t>
  </si>
  <si>
    <t>610725_勉县</t>
  </si>
  <si>
    <t>610826_绥德县</t>
  </si>
  <si>
    <t>610925_岚皋县</t>
  </si>
  <si>
    <t>611025_镇安县</t>
  </si>
  <si>
    <t>620121_永登县</t>
  </si>
  <si>
    <t>620524_武山县</t>
  </si>
  <si>
    <t>620725_山丹县</t>
  </si>
  <si>
    <t>620826_静宁县</t>
  </si>
  <si>
    <t>620981_玉门市</t>
  </si>
  <si>
    <t>621025_正宁县</t>
  </si>
  <si>
    <t>621125_漳县</t>
  </si>
  <si>
    <t>621225_西和县</t>
  </si>
  <si>
    <t>622925_和政县</t>
  </si>
  <si>
    <t>623025_玛曲县</t>
  </si>
  <si>
    <t>630121_大通回族土族自治县</t>
  </si>
  <si>
    <t>630225_循化撒拉族自治县</t>
  </si>
  <si>
    <t>632626_玛多县</t>
  </si>
  <si>
    <t>632726_曲麻莱县</t>
  </si>
  <si>
    <t>632823_天峻县</t>
  </si>
  <si>
    <t>640181_灵武市</t>
  </si>
  <si>
    <t>650107_达坂城区</t>
  </si>
  <si>
    <t>652327_吉木萨尔县</t>
  </si>
  <si>
    <t>652826_焉耆回族自治县</t>
  </si>
  <si>
    <t>652926_拜城县</t>
  </si>
  <si>
    <t>653125_莎车县</t>
  </si>
  <si>
    <t>653225_策勒县</t>
  </si>
  <si>
    <t>654023_霍城县</t>
  </si>
  <si>
    <t>654225_裕民县</t>
  </si>
  <si>
    <t>654325_青河县</t>
  </si>
  <si>
    <t>110109_门头沟区</t>
  </si>
  <si>
    <t>120110_东丽区</t>
  </si>
  <si>
    <t>310110_杨浦区</t>
  </si>
  <si>
    <t>469005_文昌市</t>
  </si>
  <si>
    <t>500107_九龙坡区</t>
  </si>
  <si>
    <t>130110_鹿泉区</t>
  </si>
  <si>
    <t>130209_曹妃甸区</t>
  </si>
  <si>
    <t>130324_卢龙县</t>
  </si>
  <si>
    <t>130423_临漳县</t>
  </si>
  <si>
    <t>130524_柏乡县</t>
  </si>
  <si>
    <t>130624_阜平县</t>
  </si>
  <si>
    <t>130722_张北县</t>
  </si>
  <si>
    <t>130825_隆化县</t>
  </si>
  <si>
    <t>130925_盐山县</t>
  </si>
  <si>
    <t>131026_文安县</t>
  </si>
  <si>
    <t>131125_安平县</t>
  </si>
  <si>
    <t>140121_清徐县</t>
  </si>
  <si>
    <t>140223_广灵县</t>
  </si>
  <si>
    <t>140426_黎城县</t>
  </si>
  <si>
    <t>140725_寿阳县</t>
  </si>
  <si>
    <t>140826_绛县</t>
  </si>
  <si>
    <t>140926_静乐县</t>
  </si>
  <si>
    <t>141026_安泽县</t>
  </si>
  <si>
    <t>141126_石楼县</t>
  </si>
  <si>
    <t>150123_和林格尔县</t>
  </si>
  <si>
    <t>150221_土默特右旗</t>
  </si>
  <si>
    <t>150424_林西县</t>
  </si>
  <si>
    <t>150526_扎鲁特旗</t>
  </si>
  <si>
    <t>150625_杭锦旗</t>
  </si>
  <si>
    <t>150725_陈巴尔虎旗</t>
  </si>
  <si>
    <t>150826_杭锦后旗</t>
  </si>
  <si>
    <t>150926_察哈尔右翼前旗</t>
  </si>
  <si>
    <t>152526_西乌珠穆沁旗</t>
  </si>
  <si>
    <t>210112_浑南区</t>
  </si>
  <si>
    <t>210214_普兰店区</t>
  </si>
  <si>
    <t>210381_海城市</t>
  </si>
  <si>
    <t>210423_清原满族自治县</t>
  </si>
  <si>
    <t>210782_北镇市</t>
  </si>
  <si>
    <t>210922_彰武县</t>
  </si>
  <si>
    <t>211081_灯塔市</t>
  </si>
  <si>
    <t>211282_开原市</t>
  </si>
  <si>
    <t>211382_凌源市</t>
  </si>
  <si>
    <t>220113_九台区</t>
  </si>
  <si>
    <t>220282_桦甸市</t>
  </si>
  <si>
    <t>220582_集安市</t>
  </si>
  <si>
    <t>222424_汪清县</t>
  </si>
  <si>
    <t>230111_呼兰区</t>
  </si>
  <si>
    <t>230208_梅里斯达斡尔族区</t>
  </si>
  <si>
    <t>230321_鸡东县</t>
  </si>
  <si>
    <t>230421_萝北县</t>
  </si>
  <si>
    <t>230523_宝清县</t>
  </si>
  <si>
    <t>230622_肇源县</t>
  </si>
  <si>
    <t>230725_大箐山县</t>
  </si>
  <si>
    <t>230828_汤原县</t>
  </si>
  <si>
    <t>231083_海林市</t>
  </si>
  <si>
    <t>231226_绥棱县</t>
  </si>
  <si>
    <t>320114_雨花台区</t>
  </si>
  <si>
    <t>320282_宜兴市</t>
  </si>
  <si>
    <t>320322_沛县</t>
  </si>
  <si>
    <t>320582_张家港市</t>
  </si>
  <si>
    <t>320685_海安市</t>
  </si>
  <si>
    <t>320831_金湖县</t>
  </si>
  <si>
    <t>320924_射阳县</t>
  </si>
  <si>
    <t>330111_富阳区</t>
  </si>
  <si>
    <t>330225_象山县</t>
  </si>
  <si>
    <t>330327_苍南县</t>
  </si>
  <si>
    <t>330483_桐乡市</t>
  </si>
  <si>
    <t>330782_义乌市</t>
  </si>
  <si>
    <t>331081_温岭市</t>
  </si>
  <si>
    <t>331126_庆元县</t>
  </si>
  <si>
    <t>340123_肥西县</t>
  </si>
  <si>
    <t>340281_无为市</t>
  </si>
  <si>
    <t>340323_固镇县</t>
  </si>
  <si>
    <t>340422_寿县</t>
  </si>
  <si>
    <t>340827_望江县</t>
  </si>
  <si>
    <t>341024_祁门县</t>
  </si>
  <si>
    <t>341181_天长市</t>
  </si>
  <si>
    <t>341226_颍上县</t>
  </si>
  <si>
    <t>341525_霍山县</t>
  </si>
  <si>
    <t>341882_广德市</t>
  </si>
  <si>
    <t>350121_闽侯县</t>
  </si>
  <si>
    <t>350426_尤溪县</t>
  </si>
  <si>
    <t>350525_永春县</t>
  </si>
  <si>
    <t>350624_诏安县</t>
  </si>
  <si>
    <t>350725_政和县</t>
  </si>
  <si>
    <t>350881_漳平市</t>
  </si>
  <si>
    <t>350926_柘荣县</t>
  </si>
  <si>
    <t>360121_南昌县</t>
  </si>
  <si>
    <t>360426_德安县</t>
  </si>
  <si>
    <t>360725_崇义县</t>
  </si>
  <si>
    <t>360825_永丰县</t>
  </si>
  <si>
    <t>360926_铜鼓县</t>
  </si>
  <si>
    <t>361025_乐安县</t>
  </si>
  <si>
    <t>361126_弋阳县</t>
  </si>
  <si>
    <t>370114_章丘区</t>
  </si>
  <si>
    <t>370215_即墨区</t>
  </si>
  <si>
    <t>370322_高青县</t>
  </si>
  <si>
    <t>370682_莱阳市</t>
  </si>
  <si>
    <t>370781_青州市</t>
  </si>
  <si>
    <t>370830_汶上县</t>
  </si>
  <si>
    <t>371324_兰陵县</t>
  </si>
  <si>
    <t>371426_平原县</t>
  </si>
  <si>
    <t>371526_高唐县</t>
  </si>
  <si>
    <t>371681_邹平市</t>
  </si>
  <si>
    <t>371725_郓城县</t>
  </si>
  <si>
    <t>410122_中牟县</t>
  </si>
  <si>
    <t>410222_通许县</t>
  </si>
  <si>
    <t>410311_洛龙区</t>
  </si>
  <si>
    <t>410423_鲁山县</t>
  </si>
  <si>
    <t>410526_滑县</t>
  </si>
  <si>
    <t>410725_原阳县</t>
  </si>
  <si>
    <t>410823_武陟县</t>
  </si>
  <si>
    <t>411325_内乡县</t>
  </si>
  <si>
    <t>411425_虞城县</t>
  </si>
  <si>
    <t>411525_固始县</t>
  </si>
  <si>
    <t>411625_郸城县</t>
  </si>
  <si>
    <t>411726_泌阳县</t>
  </si>
  <si>
    <t>420111_洪山区</t>
  </si>
  <si>
    <t>420325_房县</t>
  </si>
  <si>
    <t>420526_兴山县</t>
  </si>
  <si>
    <t>420682_老河口市</t>
  </si>
  <si>
    <t>420984_汉川市</t>
  </si>
  <si>
    <t>421087_松滋市</t>
  </si>
  <si>
    <t>421126_蕲春县</t>
  </si>
  <si>
    <t>422827_来凤县</t>
  </si>
  <si>
    <t>430121_长沙县</t>
  </si>
  <si>
    <t>430224_茶陵县</t>
  </si>
  <si>
    <t>430422_衡南县</t>
  </si>
  <si>
    <t>430525_洞口县</t>
  </si>
  <si>
    <t>430626_平江县</t>
  </si>
  <si>
    <t>430725_桃源县</t>
  </si>
  <si>
    <t>431025_临武县</t>
  </si>
  <si>
    <t>431126_宁远县</t>
  </si>
  <si>
    <t>431226_麻阳苗族自治县</t>
  </si>
  <si>
    <t>433127_永顺县</t>
  </si>
  <si>
    <t>440113_番禺区</t>
  </si>
  <si>
    <t>440232_乳源瑶族自治县</t>
  </si>
  <si>
    <t>440309_龙华区</t>
  </si>
  <si>
    <t>440523_南澳县</t>
  </si>
  <si>
    <t>440785_恩平市</t>
  </si>
  <si>
    <t>440881_廉江市</t>
  </si>
  <si>
    <t>441226_德庆县</t>
  </si>
  <si>
    <t>441427_蕉岭县</t>
  </si>
  <si>
    <t>441881_英德市</t>
  </si>
  <si>
    <t>450110_武鸣区</t>
  </si>
  <si>
    <t>450223_鹿寨县</t>
  </si>
  <si>
    <t>450321_阳朔县</t>
  </si>
  <si>
    <t>450481_岑溪市</t>
  </si>
  <si>
    <t>450981_北流市</t>
  </si>
  <si>
    <t>451028_乐业县</t>
  </si>
  <si>
    <t>451225_罗城仫佬族自治县</t>
  </si>
  <si>
    <t>451481_凭祥市</t>
  </si>
  <si>
    <t>510113_青白江区</t>
  </si>
  <si>
    <t>510525_古蔺县</t>
  </si>
  <si>
    <t>510726_北川羌族自治县</t>
  </si>
  <si>
    <t>510824_苍溪县</t>
  </si>
  <si>
    <t>511126_夹江县</t>
  </si>
  <si>
    <t>511324_仪陇县</t>
  </si>
  <si>
    <t>511526_珙县</t>
  </si>
  <si>
    <t>511781_万源市</t>
  </si>
  <si>
    <t>511826_芦山县</t>
  </si>
  <si>
    <t>513226_金川县</t>
  </si>
  <si>
    <t>513327_炉霍县</t>
  </si>
  <si>
    <t>513427_宁南县</t>
  </si>
  <si>
    <t>520121_开阳县</t>
  </si>
  <si>
    <t>520325_道真仡佬族苗族自治县</t>
  </si>
  <si>
    <t>520527_赫章县</t>
  </si>
  <si>
    <t>520625_印江土家族苗族自治县</t>
  </si>
  <si>
    <t>522327_册亨县</t>
  </si>
  <si>
    <t>522627_天柱县</t>
  </si>
  <si>
    <t>522727_平塘县</t>
  </si>
  <si>
    <t>530115_晋宁区</t>
  </si>
  <si>
    <t>530325_富源县</t>
  </si>
  <si>
    <t>530427_新平彝族傣族自治县</t>
  </si>
  <si>
    <t>530626_绥江县</t>
  </si>
  <si>
    <t>530826_江城哈尼族彝族自治县</t>
  </si>
  <si>
    <t>530926_耿马傣族佤族自治县</t>
  </si>
  <si>
    <t>532326_大姚县</t>
  </si>
  <si>
    <t>532525_石屏县</t>
  </si>
  <si>
    <t>532627_广南县</t>
  </si>
  <si>
    <t>532927_巍山彝族回族自治县</t>
  </si>
  <si>
    <t>540124_曲水县</t>
  </si>
  <si>
    <t>540226_昂仁县</t>
  </si>
  <si>
    <t>540326_八宿县</t>
  </si>
  <si>
    <t>540426_朗县</t>
  </si>
  <si>
    <t>540526_措美县</t>
  </si>
  <si>
    <t>540626_索县</t>
  </si>
  <si>
    <t>542527_措勤县</t>
  </si>
  <si>
    <t>610114_阎良区</t>
  </si>
  <si>
    <t>610326_眉县</t>
  </si>
  <si>
    <t>610426_永寿县</t>
  </si>
  <si>
    <t>610526_蒲城县</t>
  </si>
  <si>
    <t>610627_甘泉县</t>
  </si>
  <si>
    <t>610726_宁强县</t>
  </si>
  <si>
    <t>610827_米脂县</t>
  </si>
  <si>
    <t>610926_平利县</t>
  </si>
  <si>
    <t>611026_柞水县</t>
  </si>
  <si>
    <t>620122_皋兰县</t>
  </si>
  <si>
    <t>620525_张家川回族自治县</t>
  </si>
  <si>
    <t>620881_华亭市</t>
  </si>
  <si>
    <t>620982_敦煌市</t>
  </si>
  <si>
    <t>621026_宁县</t>
  </si>
  <si>
    <t>621126_岷县</t>
  </si>
  <si>
    <t>621226_礼县</t>
  </si>
  <si>
    <t>622926_东乡族自治县</t>
  </si>
  <si>
    <t>623026_碌曲县</t>
  </si>
  <si>
    <t>630123_湟源县</t>
  </si>
  <si>
    <t>632857_大柴旦行政委员会</t>
  </si>
  <si>
    <t>650109_米东区</t>
  </si>
  <si>
    <t>652328_木垒哈萨克自治县</t>
  </si>
  <si>
    <t>652827_和静县</t>
  </si>
  <si>
    <t>652927_乌什县</t>
  </si>
  <si>
    <t>653126_叶城县</t>
  </si>
  <si>
    <t>653226_于田县</t>
  </si>
  <si>
    <t>654024_巩留县</t>
  </si>
  <si>
    <t>654226_和布克赛尔蒙古自治县</t>
  </si>
  <si>
    <t>654326_吉木乃县</t>
  </si>
  <si>
    <t>110111_房山区</t>
  </si>
  <si>
    <t>120111_西青区</t>
  </si>
  <si>
    <t>310112_闵行区</t>
  </si>
  <si>
    <t>469006_万宁市</t>
  </si>
  <si>
    <t>500108_南岸区</t>
  </si>
  <si>
    <t>130111_栾城区</t>
  </si>
  <si>
    <t>130224_滦南县</t>
  </si>
  <si>
    <t>130424_成安县</t>
  </si>
  <si>
    <t>130525_隆尧县</t>
  </si>
  <si>
    <t>130626_定兴县</t>
  </si>
  <si>
    <t>130723_康保县</t>
  </si>
  <si>
    <t>130826_丰宁满族自治县</t>
  </si>
  <si>
    <t>130926_肃宁县</t>
  </si>
  <si>
    <t>131028_大厂回族自治县</t>
  </si>
  <si>
    <t>131126_故城县</t>
  </si>
  <si>
    <t>140122_阳曲县</t>
  </si>
  <si>
    <t>140224_灵丘县</t>
  </si>
  <si>
    <t>140427_壶关县</t>
  </si>
  <si>
    <t>140727_祁县</t>
  </si>
  <si>
    <t>140827_垣曲县</t>
  </si>
  <si>
    <t>140927_神池县</t>
  </si>
  <si>
    <t>141027_浮山县</t>
  </si>
  <si>
    <t>141127_岚县</t>
  </si>
  <si>
    <t>150124_清水河县</t>
  </si>
  <si>
    <t>150222_固阳县</t>
  </si>
  <si>
    <t>150425_克什克腾旗</t>
  </si>
  <si>
    <t>150581_霍林郭勒市</t>
  </si>
  <si>
    <t>150626_乌审旗</t>
  </si>
  <si>
    <t>150726_新巴尔虎左旗</t>
  </si>
  <si>
    <t>150927_察哈尔右翼中旗</t>
  </si>
  <si>
    <t>152527_太仆寺旗</t>
  </si>
  <si>
    <t>210113_沈北新区</t>
  </si>
  <si>
    <t>210224_长海县</t>
  </si>
  <si>
    <t>220122_农安县</t>
  </si>
  <si>
    <t>220283_舒兰市</t>
  </si>
  <si>
    <t>222426_安图县</t>
  </si>
  <si>
    <t>230112_阿城区</t>
  </si>
  <si>
    <t>230221_龙江县</t>
  </si>
  <si>
    <t>230381_虎林市</t>
  </si>
  <si>
    <t>230422_绥滨县</t>
  </si>
  <si>
    <t>230524_饶河县</t>
  </si>
  <si>
    <t>230623_林甸县</t>
  </si>
  <si>
    <t>230726_南岔县</t>
  </si>
  <si>
    <t>230881_同江市</t>
  </si>
  <si>
    <t>231084_宁安市</t>
  </si>
  <si>
    <t>231281_安达市</t>
  </si>
  <si>
    <t>320115_江宁区</t>
  </si>
  <si>
    <t>320324_睢宁县</t>
  </si>
  <si>
    <t>320583_昆山市</t>
  </si>
  <si>
    <t>320925_建湖县</t>
  </si>
  <si>
    <t>330112_临安区</t>
  </si>
  <si>
    <t>330226_宁海县</t>
  </si>
  <si>
    <t>330328_文成县</t>
  </si>
  <si>
    <t>330783_东阳市</t>
  </si>
  <si>
    <t>331082_临海市</t>
  </si>
  <si>
    <t>331127_景宁畲族自治县</t>
  </si>
  <si>
    <t>340124_庐江县</t>
  </si>
  <si>
    <t>340828_岳西县</t>
  </si>
  <si>
    <t>341182_明光市</t>
  </si>
  <si>
    <t>341282_界首市</t>
  </si>
  <si>
    <t>350122_连江县</t>
  </si>
  <si>
    <t>350428_将乐县</t>
  </si>
  <si>
    <t>350526_德化县</t>
  </si>
  <si>
    <t>350626_东山县</t>
  </si>
  <si>
    <t>350781_邵武市</t>
  </si>
  <si>
    <t>350981_福安市</t>
  </si>
  <si>
    <t>360123_安义县</t>
  </si>
  <si>
    <t>360428_都昌县</t>
  </si>
  <si>
    <t>360726_安远县</t>
  </si>
  <si>
    <t>360826_泰和县</t>
  </si>
  <si>
    <t>360981_丰城市</t>
  </si>
  <si>
    <t>361026_宜黄县</t>
  </si>
  <si>
    <t>361127_余干县</t>
  </si>
  <si>
    <t>370115_济阳区</t>
  </si>
  <si>
    <t>370281_胶州市</t>
  </si>
  <si>
    <t>370323_沂源县</t>
  </si>
  <si>
    <t>370683_莱州市</t>
  </si>
  <si>
    <t>370782_诸城市</t>
  </si>
  <si>
    <t>370831_泗水县</t>
  </si>
  <si>
    <t>371325_费县</t>
  </si>
  <si>
    <t>371427_夏津县</t>
  </si>
  <si>
    <t>371581_临清市</t>
  </si>
  <si>
    <t>371726_鄄城县</t>
  </si>
  <si>
    <t>410181_巩义市</t>
  </si>
  <si>
    <t>410223_尉氏县</t>
  </si>
  <si>
    <t>410323_新安县</t>
  </si>
  <si>
    <t>410425_郏县</t>
  </si>
  <si>
    <t>410527_内黄县</t>
  </si>
  <si>
    <t>410726_延津县</t>
  </si>
  <si>
    <t>410825_温县</t>
  </si>
  <si>
    <t>411326_淅川县</t>
  </si>
  <si>
    <t>411426_夏邑县</t>
  </si>
  <si>
    <t>411526_潢川县</t>
  </si>
  <si>
    <t>411627_太康县</t>
  </si>
  <si>
    <t>411727_汝南县</t>
  </si>
  <si>
    <t>420112_东西湖区</t>
  </si>
  <si>
    <t>420381_丹江口市</t>
  </si>
  <si>
    <t>420527_秭归县</t>
  </si>
  <si>
    <t>420683_枣阳市</t>
  </si>
  <si>
    <t>421088_监利市</t>
  </si>
  <si>
    <t>421127_黄梅县</t>
  </si>
  <si>
    <t>422828_鹤峰县</t>
  </si>
  <si>
    <t>430181_浏阳市</t>
  </si>
  <si>
    <t>430225_炎陵县</t>
  </si>
  <si>
    <t>430423_衡山县</t>
  </si>
  <si>
    <t>430527_绥宁县</t>
  </si>
  <si>
    <t>430681_汨罗市</t>
  </si>
  <si>
    <t>430726_石门县</t>
  </si>
  <si>
    <t>431026_汝城县</t>
  </si>
  <si>
    <t>431127_蓝山县</t>
  </si>
  <si>
    <t>431227_新晃侗族自治县</t>
  </si>
  <si>
    <t>433130_龙山县</t>
  </si>
  <si>
    <t>440114_花都区</t>
  </si>
  <si>
    <t>440233_新丰县</t>
  </si>
  <si>
    <t>440310_坪山区</t>
  </si>
  <si>
    <t>440882_雷州市</t>
  </si>
  <si>
    <t>441284_四会市</t>
  </si>
  <si>
    <t>441481_兴宁市</t>
  </si>
  <si>
    <t>441882_连州市</t>
  </si>
  <si>
    <t>450123_隆安县</t>
  </si>
  <si>
    <t>450224_融安县</t>
  </si>
  <si>
    <t>450323_灵川县</t>
  </si>
  <si>
    <t>451029_田林县</t>
  </si>
  <si>
    <t>451226_环江毛南族自治县</t>
  </si>
  <si>
    <t>510114_新都区</t>
  </si>
  <si>
    <t>510727_平武县</t>
  </si>
  <si>
    <t>511129_沐川县</t>
  </si>
  <si>
    <t>511325_西充县</t>
  </si>
  <si>
    <t>511527_筠连县</t>
  </si>
  <si>
    <t>511827_宝兴县</t>
  </si>
  <si>
    <t>513227_小金县</t>
  </si>
  <si>
    <t>513328_甘孜县</t>
  </si>
  <si>
    <t>513428_普格县</t>
  </si>
  <si>
    <t>520122_息烽县</t>
  </si>
  <si>
    <t>520326_务川仡佬族苗族自治县</t>
  </si>
  <si>
    <t>520581_黔西市</t>
  </si>
  <si>
    <t>520626_德江县</t>
  </si>
  <si>
    <t>522328_安龙县</t>
  </si>
  <si>
    <t>522628_锦屏县</t>
  </si>
  <si>
    <t>522728_罗甸县</t>
  </si>
  <si>
    <t>530124_富民县</t>
  </si>
  <si>
    <t>530326_会泽县</t>
  </si>
  <si>
    <t>530428_元江哈尼族彝族傣族自治县</t>
  </si>
  <si>
    <t>530627_镇雄县</t>
  </si>
  <si>
    <t>530827_孟连傣族拉祜族佤族自治县</t>
  </si>
  <si>
    <t>530927_沧源佤族自治县</t>
  </si>
  <si>
    <t>532327_永仁县</t>
  </si>
  <si>
    <t>532527_泸西县</t>
  </si>
  <si>
    <t>532628_富宁县</t>
  </si>
  <si>
    <t>532928_永平县</t>
  </si>
  <si>
    <t>540127_墨竹工卡县</t>
  </si>
  <si>
    <t>540227_谢通门县</t>
  </si>
  <si>
    <t>540327_左贡县</t>
  </si>
  <si>
    <t>540527_洛扎县</t>
  </si>
  <si>
    <t>540627_班戈县</t>
  </si>
  <si>
    <t>610115_临潼区</t>
  </si>
  <si>
    <t>610327_陇县</t>
  </si>
  <si>
    <t>610428_长武县</t>
  </si>
  <si>
    <t>610527_白水县</t>
  </si>
  <si>
    <t>610628_富县</t>
  </si>
  <si>
    <t>610727_略阳县</t>
  </si>
  <si>
    <t>610828_佳县</t>
  </si>
  <si>
    <t>610927_镇坪县</t>
  </si>
  <si>
    <t>620123_榆中县</t>
  </si>
  <si>
    <t>621027_镇原县</t>
  </si>
  <si>
    <t>621227_徽县</t>
  </si>
  <si>
    <t>622927_积石山保安族东乡族撒拉族自治县</t>
  </si>
  <si>
    <t>623027_夏河县</t>
  </si>
  <si>
    <t>650121_乌鲁木齐县</t>
  </si>
  <si>
    <t>652828_和硕县</t>
  </si>
  <si>
    <t>652928_阿瓦提县</t>
  </si>
  <si>
    <t>653127_麦盖提县</t>
  </si>
  <si>
    <t>653227_民丰县</t>
  </si>
  <si>
    <t>654025_新源县</t>
  </si>
  <si>
    <t>110112_通州区</t>
  </si>
  <si>
    <t>120112_津南区</t>
  </si>
  <si>
    <t>310113_宝山区</t>
  </si>
  <si>
    <t>469007_东方市</t>
  </si>
  <si>
    <t>500109_北碚区</t>
  </si>
  <si>
    <t>130121_井陉县</t>
  </si>
  <si>
    <t>130225_乐亭县</t>
  </si>
  <si>
    <t>130425_大名县</t>
  </si>
  <si>
    <t>130528_宁晋县</t>
  </si>
  <si>
    <t>130627_唐县</t>
  </si>
  <si>
    <t>130724_沽源县</t>
  </si>
  <si>
    <t>130827_宽城满族自治县</t>
  </si>
  <si>
    <t>130927_南皮县</t>
  </si>
  <si>
    <t>131081_霸州市</t>
  </si>
  <si>
    <t>131127_景县</t>
  </si>
  <si>
    <t>140123_娄烦县</t>
  </si>
  <si>
    <t>140225_浑源县</t>
  </si>
  <si>
    <t>140428_长子县</t>
  </si>
  <si>
    <t>140728_平遥县</t>
  </si>
  <si>
    <t>140828_夏县</t>
  </si>
  <si>
    <t>140928_五寨县</t>
  </si>
  <si>
    <t>141028_吉县</t>
  </si>
  <si>
    <t>141128_方山县</t>
  </si>
  <si>
    <t>150125_武川县</t>
  </si>
  <si>
    <t>150223_达尔罕茂明安联合旗</t>
  </si>
  <si>
    <t>150426_翁牛特旗</t>
  </si>
  <si>
    <t>150627_伊金霍洛旗</t>
  </si>
  <si>
    <t>150727_新巴尔虎右旗</t>
  </si>
  <si>
    <t>150928_察哈尔右翼后旗</t>
  </si>
  <si>
    <t>152528_镶黄旗</t>
  </si>
  <si>
    <t>210114_于洪区</t>
  </si>
  <si>
    <t>210281_瓦房店市</t>
  </si>
  <si>
    <t>220182_榆树市</t>
  </si>
  <si>
    <t>220284_磐石市</t>
  </si>
  <si>
    <t>230113_双城区</t>
  </si>
  <si>
    <t>230223_依安县</t>
  </si>
  <si>
    <t>230382_密山市</t>
  </si>
  <si>
    <t>230624_杜尔伯特蒙古族自治县</t>
  </si>
  <si>
    <t>230751_金林区</t>
  </si>
  <si>
    <t>230882_富锦市</t>
  </si>
  <si>
    <t>231085_穆棱市</t>
  </si>
  <si>
    <t>231282_肇东市</t>
  </si>
  <si>
    <t>320116_六合区</t>
  </si>
  <si>
    <t>320381_新沂市</t>
  </si>
  <si>
    <t>320585_太仓市</t>
  </si>
  <si>
    <t>320981_东台市</t>
  </si>
  <si>
    <t>330113_临平区</t>
  </si>
  <si>
    <t>330281_余姚市</t>
  </si>
  <si>
    <t>330329_泰顺县</t>
  </si>
  <si>
    <t>330784_永康市</t>
  </si>
  <si>
    <t>331083_玉环市</t>
  </si>
  <si>
    <t>331181_龙泉市</t>
  </si>
  <si>
    <t>340181_巢湖市</t>
  </si>
  <si>
    <t>340881_桐城市</t>
  </si>
  <si>
    <t>350123_罗源县</t>
  </si>
  <si>
    <t>350429_泰宁县</t>
  </si>
  <si>
    <t>350527_金门县</t>
  </si>
  <si>
    <t>350627_南靖县</t>
  </si>
  <si>
    <t>350782_武夷山市</t>
  </si>
  <si>
    <t>350982_福鼎市</t>
  </si>
  <si>
    <t>360124_进贤县</t>
  </si>
  <si>
    <t>360429_湖口县</t>
  </si>
  <si>
    <t>360728_定南县</t>
  </si>
  <si>
    <t>360827_遂川县</t>
  </si>
  <si>
    <t>360982_樟树市</t>
  </si>
  <si>
    <t>361027_金溪县</t>
  </si>
  <si>
    <t>361128_鄱阳县</t>
  </si>
  <si>
    <t>370116_莱芜区</t>
  </si>
  <si>
    <t>370283_平度市</t>
  </si>
  <si>
    <t>370685_招远市</t>
  </si>
  <si>
    <t>370783_寿光市</t>
  </si>
  <si>
    <t>370832_梁山县</t>
  </si>
  <si>
    <t>371326_平邑县</t>
  </si>
  <si>
    <t>371428_武城县</t>
  </si>
  <si>
    <t>371728_东明县</t>
  </si>
  <si>
    <t>410182_荥阳市</t>
  </si>
  <si>
    <t>410225_兰考县</t>
  </si>
  <si>
    <t>410324_栾川县</t>
  </si>
  <si>
    <t>410481_舞钢市</t>
  </si>
  <si>
    <t>410581_林州市</t>
  </si>
  <si>
    <t>410727_封丘县</t>
  </si>
  <si>
    <t>410882_沁阳市</t>
  </si>
  <si>
    <t>411327_社旗县</t>
  </si>
  <si>
    <t>411481_永城市</t>
  </si>
  <si>
    <t>411527_淮滨县</t>
  </si>
  <si>
    <t>411628_鹿邑县</t>
  </si>
  <si>
    <t>411728_遂平县</t>
  </si>
  <si>
    <t>420113_汉南区</t>
  </si>
  <si>
    <t>420528_长阳土家族自治县</t>
  </si>
  <si>
    <t>420684_宜城市</t>
  </si>
  <si>
    <t>421181_麻城市</t>
  </si>
  <si>
    <t>430182_宁乡市</t>
  </si>
  <si>
    <t>430281_醴陵市</t>
  </si>
  <si>
    <t>430424_衡东县</t>
  </si>
  <si>
    <t>430528_新宁县</t>
  </si>
  <si>
    <t>430682_临湘市</t>
  </si>
  <si>
    <t>430781_津市市</t>
  </si>
  <si>
    <t>431027_桂东县</t>
  </si>
  <si>
    <t>431128_新田县</t>
  </si>
  <si>
    <t>431228_芷江侗族自治县</t>
  </si>
  <si>
    <t>440115_南沙区</t>
  </si>
  <si>
    <t>440281_乐昌市</t>
  </si>
  <si>
    <t>440311_光明区</t>
  </si>
  <si>
    <t>440883_吴川市</t>
  </si>
  <si>
    <t>450124_马山县</t>
  </si>
  <si>
    <t>450225_融水苗族自治县</t>
  </si>
  <si>
    <t>450324_全州县</t>
  </si>
  <si>
    <t>451030_西林县</t>
  </si>
  <si>
    <t>451227_巴马瑶族自治县</t>
  </si>
  <si>
    <t>510115_温江区</t>
  </si>
  <si>
    <t>510781_江油市</t>
  </si>
  <si>
    <t>511132_峨边彝族自治县</t>
  </si>
  <si>
    <t>511381_阆中市</t>
  </si>
  <si>
    <t>511528_兴文县</t>
  </si>
  <si>
    <t>513228_黑水县</t>
  </si>
  <si>
    <t>513329_新龙县</t>
  </si>
  <si>
    <t>513429_布拖县</t>
  </si>
  <si>
    <t>520123_修文县</t>
  </si>
  <si>
    <t>520327_凤冈县</t>
  </si>
  <si>
    <t>520627_沿河土家族自治县</t>
  </si>
  <si>
    <t>522629_剑河县</t>
  </si>
  <si>
    <t>522729_长顺县</t>
  </si>
  <si>
    <t>530125_宜良县</t>
  </si>
  <si>
    <t>530381_宣威市</t>
  </si>
  <si>
    <t>530481_澄江市</t>
  </si>
  <si>
    <t>530628_彝良县</t>
  </si>
  <si>
    <t>530828_澜沧拉祜族自治县</t>
  </si>
  <si>
    <t>532328_元谋县</t>
  </si>
  <si>
    <t>532528_元阳县</t>
  </si>
  <si>
    <t>532929_云龙县</t>
  </si>
  <si>
    <t>540228_白朗县</t>
  </si>
  <si>
    <t>540328_芒康县</t>
  </si>
  <si>
    <t>540528_加查县</t>
  </si>
  <si>
    <t>540628_巴青县</t>
  </si>
  <si>
    <t>610116_长安区</t>
  </si>
  <si>
    <t>610328_千阳县</t>
  </si>
  <si>
    <t>610429_旬邑县</t>
  </si>
  <si>
    <t>610528_富平县</t>
  </si>
  <si>
    <t>610629_洛川县</t>
  </si>
  <si>
    <t>610728_镇巴县</t>
  </si>
  <si>
    <t>610829_吴堡县</t>
  </si>
  <si>
    <t>610929_白河县</t>
  </si>
  <si>
    <t>621228_两当县</t>
  </si>
  <si>
    <t>652829_博湖县</t>
  </si>
  <si>
    <t>652929_柯坪县</t>
  </si>
  <si>
    <t>653128_岳普湖县</t>
  </si>
  <si>
    <t>654026_昭苏县</t>
  </si>
  <si>
    <t>110113_顺义区</t>
  </si>
  <si>
    <t>120113_北辰区</t>
  </si>
  <si>
    <t>310114_嘉定区</t>
  </si>
  <si>
    <t>469021_定安县</t>
  </si>
  <si>
    <t>500110_綦江区</t>
  </si>
  <si>
    <t>130123_正定县</t>
  </si>
  <si>
    <t>130227_迁西县</t>
  </si>
  <si>
    <t>130426_涉县</t>
  </si>
  <si>
    <t>130529_巨鹿县</t>
  </si>
  <si>
    <t>130628_高阳县</t>
  </si>
  <si>
    <t>130725_尚义县</t>
  </si>
  <si>
    <t>130828_围场满族蒙古族自治县</t>
  </si>
  <si>
    <t>130928_吴桥县</t>
  </si>
  <si>
    <t>131082_三河市</t>
  </si>
  <si>
    <t>131128_阜城县</t>
  </si>
  <si>
    <t>140181_古交市</t>
  </si>
  <si>
    <t>140226_左云县</t>
  </si>
  <si>
    <t>140429_武乡县</t>
  </si>
  <si>
    <t>140729_灵石县</t>
  </si>
  <si>
    <t>140829_平陆县</t>
  </si>
  <si>
    <t>140929_岢岚县</t>
  </si>
  <si>
    <t>141029_乡宁县</t>
  </si>
  <si>
    <t>141129_中阳县</t>
  </si>
  <si>
    <t>150428_喀喇沁旗</t>
  </si>
  <si>
    <t>150781_满洲里市</t>
  </si>
  <si>
    <t>150929_四子王旗</t>
  </si>
  <si>
    <t>152529_正镶白旗</t>
  </si>
  <si>
    <t>210115_辽中区</t>
  </si>
  <si>
    <t>210283_庄河市</t>
  </si>
  <si>
    <t>220183_德惠市</t>
  </si>
  <si>
    <t>230123_依兰县</t>
  </si>
  <si>
    <t>230224_泰来县</t>
  </si>
  <si>
    <t>230781_铁力市</t>
  </si>
  <si>
    <t>230883_抚远市</t>
  </si>
  <si>
    <t>231086_东宁市</t>
  </si>
  <si>
    <t>231283_海伦市</t>
  </si>
  <si>
    <t>320117_溧水区</t>
  </si>
  <si>
    <t>320382_邳州市</t>
  </si>
  <si>
    <t>330114_钱塘区</t>
  </si>
  <si>
    <t>330282_慈溪市</t>
  </si>
  <si>
    <t>330381_瑞安市</t>
  </si>
  <si>
    <t>340882_潜山市</t>
  </si>
  <si>
    <t>350124_闽清县</t>
  </si>
  <si>
    <t>350430_建宁县</t>
  </si>
  <si>
    <t>350581_石狮市</t>
  </si>
  <si>
    <t>350628_平和县</t>
  </si>
  <si>
    <t>350783_建瓯市</t>
  </si>
  <si>
    <t>360430_彭泽县</t>
  </si>
  <si>
    <t>360729_全南县</t>
  </si>
  <si>
    <t>360828_万安县</t>
  </si>
  <si>
    <t>360983_高安市</t>
  </si>
  <si>
    <t>361028_资溪县</t>
  </si>
  <si>
    <t>361129_万年县</t>
  </si>
  <si>
    <t>370117_钢城区</t>
  </si>
  <si>
    <t>370285_莱西市</t>
  </si>
  <si>
    <t>370686_栖霞市</t>
  </si>
  <si>
    <t>370784_安丘市</t>
  </si>
  <si>
    <t>370881_曲阜市</t>
  </si>
  <si>
    <t>371327_莒南县</t>
  </si>
  <si>
    <t>371481_乐陵市</t>
  </si>
  <si>
    <t>410183_新密市</t>
  </si>
  <si>
    <t>410325_嵩县</t>
  </si>
  <si>
    <t>410482_汝州市</t>
  </si>
  <si>
    <t>410781_卫辉市</t>
  </si>
  <si>
    <t>410883_孟州市</t>
  </si>
  <si>
    <t>411328_唐河县</t>
  </si>
  <si>
    <t>411528_息县</t>
  </si>
  <si>
    <t>411681_项城市</t>
  </si>
  <si>
    <t>411729_新蔡县</t>
  </si>
  <si>
    <t>420114_蔡甸区</t>
  </si>
  <si>
    <t>420529_五峰土家族自治县</t>
  </si>
  <si>
    <t>421182_武穴市</t>
  </si>
  <si>
    <t>430426_祁东县</t>
  </si>
  <si>
    <t>430529_城步苗族自治县</t>
  </si>
  <si>
    <t>431028_安仁县</t>
  </si>
  <si>
    <t>431129_江华瑶族自治县</t>
  </si>
  <si>
    <t>431229_靖州苗族侗族自治县</t>
  </si>
  <si>
    <t>440117_从化区</t>
  </si>
  <si>
    <t>440282_南雄市</t>
  </si>
  <si>
    <t>450125_上林县</t>
  </si>
  <si>
    <t>450226_三江侗族自治县</t>
  </si>
  <si>
    <t>450325_兴安县</t>
  </si>
  <si>
    <t>451031_隆林各族自治县</t>
  </si>
  <si>
    <t>451228_都安瑶族自治县</t>
  </si>
  <si>
    <t>510116_双流区</t>
  </si>
  <si>
    <t>511133_马边彝族自治县</t>
  </si>
  <si>
    <t>511529_屏山县</t>
  </si>
  <si>
    <t>513230_壤塘县</t>
  </si>
  <si>
    <t>513330_德格县</t>
  </si>
  <si>
    <t>513430_金阳县</t>
  </si>
  <si>
    <t>520181_清镇市</t>
  </si>
  <si>
    <t>520328_湄潭县</t>
  </si>
  <si>
    <t>520628_松桃苗族自治县</t>
  </si>
  <si>
    <t>522630_台江县</t>
  </si>
  <si>
    <t>522730_龙里县</t>
  </si>
  <si>
    <t>530126_石林彝族自治县</t>
  </si>
  <si>
    <t>530629_威信县</t>
  </si>
  <si>
    <t>530829_西盟佤族自治县</t>
  </si>
  <si>
    <t>532329_武定县</t>
  </si>
  <si>
    <t>532529_红河县</t>
  </si>
  <si>
    <t>532930_洱源县</t>
  </si>
  <si>
    <t>540229_仁布县</t>
  </si>
  <si>
    <t>540329_洛隆县</t>
  </si>
  <si>
    <t>540529_隆子县</t>
  </si>
  <si>
    <t>540629_尼玛县</t>
  </si>
  <si>
    <t>610117_高陵区</t>
  </si>
  <si>
    <t>610329_麟游县</t>
  </si>
  <si>
    <t>610430_淳化县</t>
  </si>
  <si>
    <t>610581_韩城市</t>
  </si>
  <si>
    <t>610630_宜川县</t>
  </si>
  <si>
    <t>610729_留坝县</t>
  </si>
  <si>
    <t>610830_清涧县</t>
  </si>
  <si>
    <t>610981_旬阳市</t>
  </si>
  <si>
    <t>653129_伽师县</t>
  </si>
  <si>
    <t>654027_特克斯县</t>
  </si>
  <si>
    <t>110114_昌平区</t>
  </si>
  <si>
    <t>120114_武清区</t>
  </si>
  <si>
    <t>310115_浦东新区</t>
  </si>
  <si>
    <t>469022_屯昌县</t>
  </si>
  <si>
    <t>500111_大足区</t>
  </si>
  <si>
    <t>6111_杨凌示范区本级</t>
  </si>
  <si>
    <t>130125_行唐县</t>
  </si>
  <si>
    <t>130229_玉田县</t>
  </si>
  <si>
    <t>130427_磁县</t>
  </si>
  <si>
    <t>130530_新河县</t>
  </si>
  <si>
    <t>130630_涞源县</t>
  </si>
  <si>
    <t>130726_蔚县</t>
  </si>
  <si>
    <t>130881_平泉市</t>
  </si>
  <si>
    <t>130929_献县</t>
  </si>
  <si>
    <t>131182_深州市</t>
  </si>
  <si>
    <t>140430_沁县</t>
  </si>
  <si>
    <t>140781_介休市</t>
  </si>
  <si>
    <t>140830_芮城县</t>
  </si>
  <si>
    <t>140930_河曲县</t>
  </si>
  <si>
    <t>141030_大宁县</t>
  </si>
  <si>
    <t>141130_交口县</t>
  </si>
  <si>
    <t>150429_宁城县</t>
  </si>
  <si>
    <t>150782_牙克石市</t>
  </si>
  <si>
    <t>150981_丰镇市</t>
  </si>
  <si>
    <t>152530_正蓝旗</t>
  </si>
  <si>
    <t>210123_康平县</t>
  </si>
  <si>
    <t>220184_公主岭市</t>
  </si>
  <si>
    <t>230124_方正县</t>
  </si>
  <si>
    <t>230225_甘南县</t>
  </si>
  <si>
    <t>320118_高淳区</t>
  </si>
  <si>
    <t>330122_桐庐县</t>
  </si>
  <si>
    <t>330382_乐清市</t>
  </si>
  <si>
    <t>350125_永泰县</t>
  </si>
  <si>
    <t>350481_永安市</t>
  </si>
  <si>
    <t>350582_晋江市</t>
  </si>
  <si>
    <t>350629_华安县</t>
  </si>
  <si>
    <t>360481_瑞昌市</t>
  </si>
  <si>
    <t>360730_宁都县</t>
  </si>
  <si>
    <t>360829_安福县</t>
  </si>
  <si>
    <t>361030_广昌县</t>
  </si>
  <si>
    <t>361130_婺源县</t>
  </si>
  <si>
    <t>370124_平阴县</t>
  </si>
  <si>
    <t>370687_海阳市</t>
  </si>
  <si>
    <t>370785_高密市</t>
  </si>
  <si>
    <t>370883_邹城市</t>
  </si>
  <si>
    <t>371328_蒙阴县</t>
  </si>
  <si>
    <t>371482_禹城市</t>
  </si>
  <si>
    <t>410184_新郑市</t>
  </si>
  <si>
    <t>410326_汝阳县</t>
  </si>
  <si>
    <t>410782_辉县市</t>
  </si>
  <si>
    <t>411329_新野县</t>
  </si>
  <si>
    <t>420115_江夏区</t>
  </si>
  <si>
    <t>420581_宜都市</t>
  </si>
  <si>
    <t>430481_耒阳市</t>
  </si>
  <si>
    <t>430581_武冈市</t>
  </si>
  <si>
    <t>431081_资兴市</t>
  </si>
  <si>
    <t>431181_祁阳市</t>
  </si>
  <si>
    <t>431230_通道侗族自治县</t>
  </si>
  <si>
    <t>440118_增城区</t>
  </si>
  <si>
    <t>450126_宾阳县</t>
  </si>
  <si>
    <t>450326_永福县</t>
  </si>
  <si>
    <t>451081_靖西市</t>
  </si>
  <si>
    <t>451229_大化瑶族自治县</t>
  </si>
  <si>
    <t>510117_郫都区</t>
  </si>
  <si>
    <t>511181_峨眉山市</t>
  </si>
  <si>
    <t>513231_阿坝县</t>
  </si>
  <si>
    <t>513331_白玉县</t>
  </si>
  <si>
    <t>513431_昭觉县</t>
  </si>
  <si>
    <t>520329_余庆县</t>
  </si>
  <si>
    <t>522631_黎平县</t>
  </si>
  <si>
    <t>522731_惠水县</t>
  </si>
  <si>
    <t>530127_嵩明县</t>
  </si>
  <si>
    <t>530681_水富市</t>
  </si>
  <si>
    <t>532530_金平苗族瑶族傣族自治县</t>
  </si>
  <si>
    <t>532931_剑川县</t>
  </si>
  <si>
    <t>540230_康马县</t>
  </si>
  <si>
    <t>540330_边坝县</t>
  </si>
  <si>
    <t>540581_错那市</t>
  </si>
  <si>
    <t>540630_双湖县</t>
  </si>
  <si>
    <t>610118_鄠邑区</t>
  </si>
  <si>
    <t>610330_凤县</t>
  </si>
  <si>
    <t>610431_武功县</t>
  </si>
  <si>
    <t>610582_华阴市</t>
  </si>
  <si>
    <t>610631_黄龙县</t>
  </si>
  <si>
    <t>610730_佛坪县</t>
  </si>
  <si>
    <t>610831_子洲县</t>
  </si>
  <si>
    <t>653130_巴楚县</t>
  </si>
  <si>
    <t>654028_尼勒克县</t>
  </si>
  <si>
    <t>110115_大兴区</t>
  </si>
  <si>
    <t>120115_宝坻区</t>
  </si>
  <si>
    <t>310116_金山区</t>
  </si>
  <si>
    <t>469023_澄迈县</t>
  </si>
  <si>
    <t>500112_渝北区</t>
  </si>
  <si>
    <t>130126_灵寿县</t>
  </si>
  <si>
    <t>130281_遵化市</t>
  </si>
  <si>
    <t>130430_邱县</t>
  </si>
  <si>
    <t>130531_广宗县</t>
  </si>
  <si>
    <t>130631_望都县</t>
  </si>
  <si>
    <t>130727_阳原县</t>
  </si>
  <si>
    <t>130930_孟村回族自治县</t>
  </si>
  <si>
    <t>140431_沁源县</t>
  </si>
  <si>
    <t>140881_永济市</t>
  </si>
  <si>
    <t>140931_保德县</t>
  </si>
  <si>
    <t>141031_隰县</t>
  </si>
  <si>
    <t>141181_孝义市</t>
  </si>
  <si>
    <t>150430_敖汉旗</t>
  </si>
  <si>
    <t>150783_扎兰屯市</t>
  </si>
  <si>
    <t>152531_多伦县</t>
  </si>
  <si>
    <t>210124_法库县</t>
  </si>
  <si>
    <t>230125_宾县</t>
  </si>
  <si>
    <t>230227_富裕县</t>
  </si>
  <si>
    <t>330127_淳安县</t>
  </si>
  <si>
    <t>330383_龙港市</t>
  </si>
  <si>
    <t>350128_平潭县</t>
  </si>
  <si>
    <t>350583_南安市</t>
  </si>
  <si>
    <t>360482_共青城市</t>
  </si>
  <si>
    <t>360731_于都县</t>
  </si>
  <si>
    <t>360830_永新县</t>
  </si>
  <si>
    <t>361181_德兴市</t>
  </si>
  <si>
    <t>370126_商河县</t>
  </si>
  <si>
    <t>370786_昌邑市</t>
  </si>
  <si>
    <t>371329_临沭县</t>
  </si>
  <si>
    <t>410185_登封市</t>
  </si>
  <si>
    <t>410327_宜阳县</t>
  </si>
  <si>
    <t>410783_长垣市</t>
  </si>
  <si>
    <t>411330_桐柏县</t>
  </si>
  <si>
    <t>420116_黄陂区</t>
  </si>
  <si>
    <t>420582_当阳市</t>
  </si>
  <si>
    <t>430482_常宁市</t>
  </si>
  <si>
    <t>430582_邵东市</t>
  </si>
  <si>
    <t>431281_洪江市</t>
  </si>
  <si>
    <t>450181_横州市</t>
  </si>
  <si>
    <t>450327_灌阳县</t>
  </si>
  <si>
    <t>451082_平果市</t>
  </si>
  <si>
    <t>510118_新津区</t>
  </si>
  <si>
    <t>513232_若尔盖县</t>
  </si>
  <si>
    <t>513332_石渠县</t>
  </si>
  <si>
    <t>513432_喜德县</t>
  </si>
  <si>
    <t>520330_习水县</t>
  </si>
  <si>
    <t>522632_榕江县</t>
  </si>
  <si>
    <t>522732_三都水族自治县</t>
  </si>
  <si>
    <t>530128_禄劝彝族苗族自治县</t>
  </si>
  <si>
    <t>532531_绿春县</t>
  </si>
  <si>
    <t>532932_鹤庆县</t>
  </si>
  <si>
    <t>540231_定结县</t>
  </si>
  <si>
    <t>540531_浪卡子县</t>
  </si>
  <si>
    <t>610122_蓝田县</t>
  </si>
  <si>
    <t>610331_太白县</t>
  </si>
  <si>
    <t>610481_兴平市</t>
  </si>
  <si>
    <t>610632_黄陵县</t>
  </si>
  <si>
    <t>610881_神木市</t>
  </si>
  <si>
    <t>653131_塔什库尔干塔吉克自治县</t>
  </si>
  <si>
    <t>110116_怀柔区</t>
  </si>
  <si>
    <t>120116_滨海新区</t>
  </si>
  <si>
    <t>310117_松江区</t>
  </si>
  <si>
    <t>469024_临高县</t>
  </si>
  <si>
    <t>500113_巴南区</t>
  </si>
  <si>
    <t>130127_高邑县</t>
  </si>
  <si>
    <t>130283_迁安市</t>
  </si>
  <si>
    <t>130431_鸡泽县</t>
  </si>
  <si>
    <t>130532_平乡县</t>
  </si>
  <si>
    <t>130633_易县</t>
  </si>
  <si>
    <t>130728_怀安县</t>
  </si>
  <si>
    <t>130981_泊头市</t>
  </si>
  <si>
    <t>140882_河津市</t>
  </si>
  <si>
    <t>140932_偏关县</t>
  </si>
  <si>
    <t>141032_永和县</t>
  </si>
  <si>
    <t>141182_汾阳市</t>
  </si>
  <si>
    <t>150784_额尔古纳市</t>
  </si>
  <si>
    <t>210181_新民市</t>
  </si>
  <si>
    <t>230126_巴彦县</t>
  </si>
  <si>
    <t>230229_克山县</t>
  </si>
  <si>
    <t>330182_建德市</t>
  </si>
  <si>
    <t>350181_福清市</t>
  </si>
  <si>
    <t>360483_庐山市</t>
  </si>
  <si>
    <t>360732_兴国县</t>
  </si>
  <si>
    <t>360881_井冈山市</t>
  </si>
  <si>
    <t>410328_洛宁县</t>
  </si>
  <si>
    <t>411381_邓州市</t>
  </si>
  <si>
    <t>420117_新洲区</t>
  </si>
  <si>
    <t>420583_枝江市</t>
  </si>
  <si>
    <t>450328_龙胜各族自治县</t>
  </si>
  <si>
    <t>510121_金堂县</t>
  </si>
  <si>
    <t>513233_红原县</t>
  </si>
  <si>
    <t>513333_色达县</t>
  </si>
  <si>
    <t>513433_冕宁县</t>
  </si>
  <si>
    <t>520381_赤水市</t>
  </si>
  <si>
    <t>522633_从江县</t>
  </si>
  <si>
    <t>530129_寻甸回族彝族自治县</t>
  </si>
  <si>
    <t>532532_河口瑶族自治县</t>
  </si>
  <si>
    <t>540232_仲巴县</t>
  </si>
  <si>
    <t>610124_周至县</t>
  </si>
  <si>
    <t>610482_彬州市</t>
  </si>
  <si>
    <t>610681_子长市</t>
  </si>
  <si>
    <t>110117_平谷区</t>
  </si>
  <si>
    <t>120117_宁河区</t>
  </si>
  <si>
    <t>310118_青浦区</t>
  </si>
  <si>
    <t>429004_仙桃市</t>
  </si>
  <si>
    <t>469025_白沙黎族自治县</t>
  </si>
  <si>
    <t>500114_黔江区</t>
  </si>
  <si>
    <t>130128_深泽县</t>
  </si>
  <si>
    <t>130284_滦州市</t>
  </si>
  <si>
    <t>130432_广平县</t>
  </si>
  <si>
    <t>130533_威县</t>
  </si>
  <si>
    <t>130634_曲阳县</t>
  </si>
  <si>
    <t>130730_怀来县</t>
  </si>
  <si>
    <t>130982_任丘市</t>
  </si>
  <si>
    <t>140981_原平市</t>
  </si>
  <si>
    <t>141033_蒲县</t>
  </si>
  <si>
    <t>150785_根河市</t>
  </si>
  <si>
    <t>230127_木兰县</t>
  </si>
  <si>
    <t>230230_克东县</t>
  </si>
  <si>
    <t>360733_会昌县</t>
  </si>
  <si>
    <t>410329_伊川县</t>
  </si>
  <si>
    <t>450329_资源县</t>
  </si>
  <si>
    <t>510129_大邑县</t>
  </si>
  <si>
    <t>513334_理塘县</t>
  </si>
  <si>
    <t>513434_越西县</t>
  </si>
  <si>
    <t>520382_仁怀市</t>
  </si>
  <si>
    <t>522634_雷山县</t>
  </si>
  <si>
    <t>530181_安宁市</t>
  </si>
  <si>
    <t>540233_亚东县</t>
  </si>
  <si>
    <t>110118_密云区</t>
  </si>
  <si>
    <t>120118_静海区</t>
  </si>
  <si>
    <t>310120_奉贤区</t>
  </si>
  <si>
    <t>429005_潜江市</t>
  </si>
  <si>
    <t>469026_昌江黎族自治县</t>
  </si>
  <si>
    <t>500115_长寿区</t>
  </si>
  <si>
    <t>130129_赞皇县</t>
  </si>
  <si>
    <t>130433_馆陶县</t>
  </si>
  <si>
    <t>130534_清河县</t>
  </si>
  <si>
    <t>130635_蠡县</t>
  </si>
  <si>
    <t>130731_涿鹿县</t>
  </si>
  <si>
    <t>130983_黄骅市</t>
  </si>
  <si>
    <t>141034_汾西县</t>
  </si>
  <si>
    <t>230128_通河县</t>
  </si>
  <si>
    <t>230231_拜泉县</t>
  </si>
  <si>
    <t>360734_寻乌县</t>
  </si>
  <si>
    <t>450330_平乐县</t>
  </si>
  <si>
    <t>510131_蒲江县</t>
  </si>
  <si>
    <t>513335_巴塘县</t>
  </si>
  <si>
    <t>513435_甘洛县</t>
  </si>
  <si>
    <t>522635_麻江县</t>
  </si>
  <si>
    <t>540234_吉隆县</t>
  </si>
  <si>
    <t>110119_延庆区</t>
  </si>
  <si>
    <t>120119_蓟州区</t>
  </si>
  <si>
    <t>310151_崇明区</t>
  </si>
  <si>
    <t>429006_天门市</t>
  </si>
  <si>
    <t>469027_乐东黎族自治县</t>
  </si>
  <si>
    <t>500116_江津区</t>
  </si>
  <si>
    <t>130130_无极县</t>
  </si>
  <si>
    <t>130434_魏县</t>
  </si>
  <si>
    <t>130535_临西县</t>
  </si>
  <si>
    <t>130636_顺平县</t>
  </si>
  <si>
    <t>130732_赤城县</t>
  </si>
  <si>
    <t>130984_河间市</t>
  </si>
  <si>
    <t>141081_侯马市</t>
  </si>
  <si>
    <t>230129_延寿县</t>
  </si>
  <si>
    <t>230281_讷河市</t>
  </si>
  <si>
    <t>360735_石城县</t>
  </si>
  <si>
    <t>450332_恭城瑶族自治县</t>
  </si>
  <si>
    <t>510181_都江堰市</t>
  </si>
  <si>
    <t>513336_乡城县</t>
  </si>
  <si>
    <t>513436_美姑县</t>
  </si>
  <si>
    <t>522636_丹寨县</t>
  </si>
  <si>
    <t>540235_聂拉木县</t>
  </si>
  <si>
    <t>429021_神农架林区</t>
  </si>
  <si>
    <t>469028_陵水黎族自治县</t>
  </si>
  <si>
    <t>500117_合川区</t>
  </si>
  <si>
    <t>130131_平山县</t>
  </si>
  <si>
    <t>130435_曲周县</t>
  </si>
  <si>
    <t>130581_南宫市</t>
  </si>
  <si>
    <t>130637_博野县</t>
  </si>
  <si>
    <t>141082_霍州市</t>
  </si>
  <si>
    <t>230183_尚志市</t>
  </si>
  <si>
    <t>360781_瑞金市</t>
  </si>
  <si>
    <t>450381_荔浦市</t>
  </si>
  <si>
    <t>510182_彭州市</t>
  </si>
  <si>
    <t>513337_稻城县</t>
  </si>
  <si>
    <t>513437_雷波县</t>
  </si>
  <si>
    <t>540236_萨嘎县</t>
  </si>
  <si>
    <t>419001_济源市</t>
  </si>
  <si>
    <t>469029_保亭黎族苗族自治县</t>
  </si>
  <si>
    <t>500118_永川区</t>
  </si>
  <si>
    <t>130132_元氏县</t>
  </si>
  <si>
    <t>130481_武安市</t>
  </si>
  <si>
    <t>130582_沙河市</t>
  </si>
  <si>
    <t>130681_涿州市</t>
  </si>
  <si>
    <t>230184_五常市</t>
  </si>
  <si>
    <t>360783_龙南市</t>
  </si>
  <si>
    <t>510183_邛崃市</t>
  </si>
  <si>
    <t>513338_得荣县</t>
  </si>
  <si>
    <t>540237_岗巴县</t>
  </si>
  <si>
    <t>469030_琼中黎族苗族自治县</t>
  </si>
  <si>
    <t>500119_南川区</t>
  </si>
  <si>
    <t>130133_赵县</t>
  </si>
  <si>
    <t>130682_定州市</t>
  </si>
  <si>
    <t>510184_崇州市</t>
  </si>
  <si>
    <t>500120_璧山区</t>
  </si>
  <si>
    <t>130181_辛集市</t>
  </si>
  <si>
    <t>130683_安国市</t>
  </si>
  <si>
    <t>510185_简阳市</t>
  </si>
  <si>
    <t>500151_铜梁区</t>
  </si>
  <si>
    <t>130183_晋州市</t>
  </si>
  <si>
    <t>130684_高碑店市</t>
  </si>
  <si>
    <t>500152_潼南区</t>
  </si>
  <si>
    <t>130184_新乐市</t>
  </si>
  <si>
    <t>500153_荣昌区</t>
  </si>
  <si>
    <t>500154_开州区</t>
  </si>
  <si>
    <t>500155_梁平区</t>
  </si>
  <si>
    <t>500156_武隆区</t>
  </si>
  <si>
    <t>500229_城口县</t>
  </si>
  <si>
    <t>500230_丰都县</t>
  </si>
  <si>
    <t>500231_垫江县</t>
  </si>
  <si>
    <t>500233_忠县</t>
  </si>
  <si>
    <t>500235_云阳县</t>
  </si>
  <si>
    <t>500236_奉节县</t>
  </si>
  <si>
    <t>500237_巫山县</t>
  </si>
  <si>
    <t>500238_巫溪县</t>
  </si>
  <si>
    <t>500240_石柱土家族自治县</t>
  </si>
  <si>
    <t>500241_秀山土家族苗族自治县</t>
  </si>
  <si>
    <t>500242_酉阳土家族苗族自治县</t>
  </si>
  <si>
    <t>500243_彭水苗族土家族自治县</t>
  </si>
  <si>
    <t>区划编码</t>
  </si>
  <si>
    <t>地区名称</t>
  </si>
  <si>
    <t>区划级次</t>
  </si>
  <si>
    <t>结算对象级次</t>
  </si>
  <si>
    <t>填报级次</t>
  </si>
  <si>
    <t>110000</t>
  </si>
  <si>
    <t>北京市本级</t>
  </si>
  <si>
    <t>中央级</t>
  </si>
  <si>
    <t>一级</t>
  </si>
  <si>
    <t>110101</t>
  </si>
  <si>
    <t>东城区</t>
  </si>
  <si>
    <t>县级</t>
  </si>
  <si>
    <t>末级</t>
  </si>
  <si>
    <t>110102</t>
  </si>
  <si>
    <t>西城区</t>
  </si>
  <si>
    <t>110105</t>
  </si>
  <si>
    <t>朝阳区</t>
  </si>
  <si>
    <t>110106</t>
  </si>
  <si>
    <t>丰台区</t>
  </si>
  <si>
    <t>110107</t>
  </si>
  <si>
    <t>石景山区</t>
  </si>
  <si>
    <t>110108</t>
  </si>
  <si>
    <t>海淀区</t>
  </si>
  <si>
    <t>110109</t>
  </si>
  <si>
    <t>门头沟区</t>
  </si>
  <si>
    <t>110111</t>
  </si>
  <si>
    <t>房山区</t>
  </si>
  <si>
    <t>110112</t>
  </si>
  <si>
    <t>通州区</t>
  </si>
  <si>
    <t>110113</t>
  </si>
  <si>
    <t>顺义区</t>
  </si>
  <si>
    <t>110114</t>
  </si>
  <si>
    <t>昌平区</t>
  </si>
  <si>
    <t>110115</t>
  </si>
  <si>
    <t>大兴区</t>
  </si>
  <si>
    <t>110116</t>
  </si>
  <si>
    <t>怀柔区</t>
  </si>
  <si>
    <t>110117</t>
  </si>
  <si>
    <t>平谷区</t>
  </si>
  <si>
    <t>110118</t>
  </si>
  <si>
    <t>密云区</t>
  </si>
  <si>
    <t>110119</t>
  </si>
  <si>
    <t>延庆区</t>
  </si>
  <si>
    <t>120000</t>
  </si>
  <si>
    <t>天津市本级</t>
  </si>
  <si>
    <t>120101</t>
  </si>
  <si>
    <t>和平区</t>
  </si>
  <si>
    <t>120102</t>
  </si>
  <si>
    <t>河东区</t>
  </si>
  <si>
    <t>120103</t>
  </si>
  <si>
    <t>河西区</t>
  </si>
  <si>
    <t>120104</t>
  </si>
  <si>
    <t>南开区</t>
  </si>
  <si>
    <t>120105</t>
  </si>
  <si>
    <t>河北区</t>
  </si>
  <si>
    <t>120106</t>
  </si>
  <si>
    <t>红桥区</t>
  </si>
  <si>
    <t>120110</t>
  </si>
  <si>
    <t>东丽区</t>
  </si>
  <si>
    <t>120111</t>
  </si>
  <si>
    <t>西青区</t>
  </si>
  <si>
    <t>120112</t>
  </si>
  <si>
    <t>津南区</t>
  </si>
  <si>
    <t>120113</t>
  </si>
  <si>
    <t>北辰区</t>
  </si>
  <si>
    <t>120114</t>
  </si>
  <si>
    <t>武清区</t>
  </si>
  <si>
    <t>120115</t>
  </si>
  <si>
    <t>宝坻区</t>
  </si>
  <si>
    <t>120116</t>
  </si>
  <si>
    <t>滨海新区</t>
  </si>
  <si>
    <t>120117</t>
  </si>
  <si>
    <t>宁河区</t>
  </si>
  <si>
    <t>120118</t>
  </si>
  <si>
    <t>静海区</t>
  </si>
  <si>
    <t>120119</t>
  </si>
  <si>
    <t>蓟州区</t>
  </si>
  <si>
    <t>130000</t>
  </si>
  <si>
    <t>河北省本级</t>
  </si>
  <si>
    <t>130100</t>
  </si>
  <si>
    <t>石家庄市本级</t>
  </si>
  <si>
    <t>地级</t>
  </si>
  <si>
    <t>二级</t>
  </si>
  <si>
    <t>130102</t>
  </si>
  <si>
    <t>长安区</t>
  </si>
  <si>
    <t>130104</t>
  </si>
  <si>
    <t>桥西区</t>
  </si>
  <si>
    <t>130105</t>
  </si>
  <si>
    <t>新华区</t>
  </si>
  <si>
    <t>130107</t>
  </si>
  <si>
    <t>井陉矿区</t>
  </si>
  <si>
    <t>130108</t>
  </si>
  <si>
    <t>裕华区</t>
  </si>
  <si>
    <t>130109</t>
  </si>
  <si>
    <t>藁城区</t>
  </si>
  <si>
    <t>130110</t>
  </si>
  <si>
    <t>鹿泉区</t>
  </si>
  <si>
    <t>130111</t>
  </si>
  <si>
    <t>栾城区</t>
  </si>
  <si>
    <t>130121</t>
  </si>
  <si>
    <t>井陉县</t>
  </si>
  <si>
    <t>130123</t>
  </si>
  <si>
    <t>正定县</t>
  </si>
  <si>
    <t>130125</t>
  </si>
  <si>
    <t>行唐县</t>
  </si>
  <si>
    <t>130126</t>
  </si>
  <si>
    <t>灵寿县</t>
  </si>
  <si>
    <t>130127</t>
  </si>
  <si>
    <t>高邑县</t>
  </si>
  <si>
    <t>130128</t>
  </si>
  <si>
    <t>深泽县</t>
  </si>
  <si>
    <t>130129</t>
  </si>
  <si>
    <t>赞皇县</t>
  </si>
  <si>
    <t>130130</t>
  </si>
  <si>
    <t>无极县</t>
  </si>
  <si>
    <t>130131</t>
  </si>
  <si>
    <t>平山县</t>
  </si>
  <si>
    <t>130132</t>
  </si>
  <si>
    <t>元氏县</t>
  </si>
  <si>
    <t>130133</t>
  </si>
  <si>
    <t>赵县</t>
  </si>
  <si>
    <t>130181</t>
  </si>
  <si>
    <t>辛集市</t>
  </si>
  <si>
    <t>130183</t>
  </si>
  <si>
    <t>晋州市</t>
  </si>
  <si>
    <t>130184</t>
  </si>
  <si>
    <t>新乐市</t>
  </si>
  <si>
    <t>130200</t>
  </si>
  <si>
    <t>唐山市本级</t>
  </si>
  <si>
    <t>130202</t>
  </si>
  <si>
    <t>路南区</t>
  </si>
  <si>
    <t>130203</t>
  </si>
  <si>
    <t>路北区</t>
  </si>
  <si>
    <t>130204</t>
  </si>
  <si>
    <t>古冶区</t>
  </si>
  <si>
    <t>130205</t>
  </si>
  <si>
    <t>开平区</t>
  </si>
  <si>
    <t>130207</t>
  </si>
  <si>
    <t>丰南区</t>
  </si>
  <si>
    <t>130208</t>
  </si>
  <si>
    <t>丰润区</t>
  </si>
  <si>
    <t>130209</t>
  </si>
  <si>
    <t>曹妃甸区</t>
  </si>
  <si>
    <t>130224</t>
  </si>
  <si>
    <t>滦南县</t>
  </si>
  <si>
    <t>130225</t>
  </si>
  <si>
    <t>乐亭县</t>
  </si>
  <si>
    <t>130227</t>
  </si>
  <si>
    <t>迁西县</t>
  </si>
  <si>
    <t>130229</t>
  </si>
  <si>
    <t>玉田县</t>
  </si>
  <si>
    <t>130281</t>
  </si>
  <si>
    <t>遵化市</t>
  </si>
  <si>
    <t>130283</t>
  </si>
  <si>
    <t>迁安市</t>
  </si>
  <si>
    <t>130284</t>
  </si>
  <si>
    <t>滦州市</t>
  </si>
  <si>
    <t>130300</t>
  </si>
  <si>
    <t>秦皇岛市本级</t>
  </si>
  <si>
    <t>130302</t>
  </si>
  <si>
    <t>海港区</t>
  </si>
  <si>
    <t>130303</t>
  </si>
  <si>
    <t>山海关区</t>
  </si>
  <si>
    <t>130304</t>
  </si>
  <si>
    <t>北戴河区</t>
  </si>
  <si>
    <t>130306</t>
  </si>
  <si>
    <t>抚宁区</t>
  </si>
  <si>
    <t>130321</t>
  </si>
  <si>
    <t>青龙满族自治县</t>
  </si>
  <si>
    <t>130322</t>
  </si>
  <si>
    <t>昌黎县</t>
  </si>
  <si>
    <t>130324</t>
  </si>
  <si>
    <t>卢龙县</t>
  </si>
  <si>
    <t>130400</t>
  </si>
  <si>
    <t>邯郸市本级</t>
  </si>
  <si>
    <t>130402</t>
  </si>
  <si>
    <t>邯山区</t>
  </si>
  <si>
    <t>130403</t>
  </si>
  <si>
    <t>丛台区</t>
  </si>
  <si>
    <t>130404</t>
  </si>
  <si>
    <t>复兴区</t>
  </si>
  <si>
    <t>130406</t>
  </si>
  <si>
    <t>峰峰矿区</t>
  </si>
  <si>
    <t>130407</t>
  </si>
  <si>
    <t>肥乡区</t>
  </si>
  <si>
    <t>130408</t>
  </si>
  <si>
    <t>永年区</t>
  </si>
  <si>
    <t>130423</t>
  </si>
  <si>
    <t>临漳县</t>
  </si>
  <si>
    <t>130424</t>
  </si>
  <si>
    <t>成安县</t>
  </si>
  <si>
    <t>130425</t>
  </si>
  <si>
    <t>大名县</t>
  </si>
  <si>
    <t>130426</t>
  </si>
  <si>
    <t>涉县</t>
  </si>
  <si>
    <t>130427</t>
  </si>
  <si>
    <t>磁县</t>
  </si>
  <si>
    <t>130430</t>
  </si>
  <si>
    <t>邱县</t>
  </si>
  <si>
    <t>130431</t>
  </si>
  <si>
    <t>鸡泽县</t>
  </si>
  <si>
    <t>130432</t>
  </si>
  <si>
    <t>广平县</t>
  </si>
  <si>
    <t>130433</t>
  </si>
  <si>
    <t>馆陶县</t>
  </si>
  <si>
    <t>130434</t>
  </si>
  <si>
    <t>魏县</t>
  </si>
  <si>
    <t>130435</t>
  </si>
  <si>
    <t>曲周县</t>
  </si>
  <si>
    <t>130481</t>
  </si>
  <si>
    <t>武安市</t>
  </si>
  <si>
    <t>130500</t>
  </si>
  <si>
    <t>邢台市本级</t>
  </si>
  <si>
    <t>130502</t>
  </si>
  <si>
    <t>襄都区</t>
  </si>
  <si>
    <t>130503</t>
  </si>
  <si>
    <t>信都区</t>
  </si>
  <si>
    <t>130505</t>
  </si>
  <si>
    <t>任泽区</t>
  </si>
  <si>
    <t>130506</t>
  </si>
  <si>
    <t>南和区</t>
  </si>
  <si>
    <t>130522</t>
  </si>
  <si>
    <t>临城县</t>
  </si>
  <si>
    <t>130523</t>
  </si>
  <si>
    <t>内丘县</t>
  </si>
  <si>
    <t>130524</t>
  </si>
  <si>
    <t>柏乡县</t>
  </si>
  <si>
    <t>130525</t>
  </si>
  <si>
    <t>隆尧县</t>
  </si>
  <si>
    <t>130528</t>
  </si>
  <si>
    <t>宁晋县</t>
  </si>
  <si>
    <t>130529</t>
  </si>
  <si>
    <t>巨鹿县</t>
  </si>
  <si>
    <t>130530</t>
  </si>
  <si>
    <t>新河县</t>
  </si>
  <si>
    <t>130531</t>
  </si>
  <si>
    <t>广宗县</t>
  </si>
  <si>
    <t>130532</t>
  </si>
  <si>
    <t>平乡县</t>
  </si>
  <si>
    <t>130533</t>
  </si>
  <si>
    <t>威县</t>
  </si>
  <si>
    <t>130534</t>
  </si>
  <si>
    <t>清河县</t>
  </si>
  <si>
    <t>130535</t>
  </si>
  <si>
    <t>临西县</t>
  </si>
  <si>
    <t>130581</t>
  </si>
  <si>
    <t>南宫市</t>
  </si>
  <si>
    <t>130582</t>
  </si>
  <si>
    <t>沙河市</t>
  </si>
  <si>
    <t>130600</t>
  </si>
  <si>
    <t>保定市本级</t>
  </si>
  <si>
    <t>130602</t>
  </si>
  <si>
    <t>竞秀区</t>
  </si>
  <si>
    <t>130606</t>
  </si>
  <si>
    <t>莲池区</t>
  </si>
  <si>
    <t>130607</t>
  </si>
  <si>
    <t>满城区</t>
  </si>
  <si>
    <t>130608</t>
  </si>
  <si>
    <t>清苑区</t>
  </si>
  <si>
    <t>130609</t>
  </si>
  <si>
    <t>徐水区</t>
  </si>
  <si>
    <t>130623</t>
  </si>
  <si>
    <t>涞水县</t>
  </si>
  <si>
    <t>130624</t>
  </si>
  <si>
    <t>阜平县</t>
  </si>
  <si>
    <t>130626</t>
  </si>
  <si>
    <t>定兴县</t>
  </si>
  <si>
    <t>130627</t>
  </si>
  <si>
    <t>唐县</t>
  </si>
  <si>
    <t>130628</t>
  </si>
  <si>
    <t>高阳县</t>
  </si>
  <si>
    <t>130630</t>
  </si>
  <si>
    <t>涞源县</t>
  </si>
  <si>
    <t>130631</t>
  </si>
  <si>
    <t>望都县</t>
  </si>
  <si>
    <t>130633</t>
  </si>
  <si>
    <t>易县</t>
  </si>
  <si>
    <t>130634</t>
  </si>
  <si>
    <t>曲阳县</t>
  </si>
  <si>
    <t>130635</t>
  </si>
  <si>
    <t>蠡县</t>
  </si>
  <si>
    <t>130636</t>
  </si>
  <si>
    <t>顺平县</t>
  </si>
  <si>
    <t>130637</t>
  </si>
  <si>
    <t>博野县</t>
  </si>
  <si>
    <t>130681</t>
  </si>
  <si>
    <t>涿州市</t>
  </si>
  <si>
    <t>130682</t>
  </si>
  <si>
    <t>定州市</t>
  </si>
  <si>
    <t>130683</t>
  </si>
  <si>
    <t>安国市</t>
  </si>
  <si>
    <t>130684</t>
  </si>
  <si>
    <t>高碑店市</t>
  </si>
  <si>
    <t>130700</t>
  </si>
  <si>
    <t>张家口市本级</t>
  </si>
  <si>
    <t>130702</t>
  </si>
  <si>
    <t>桥东区</t>
  </si>
  <si>
    <t>130703</t>
  </si>
  <si>
    <t>130705</t>
  </si>
  <si>
    <t>宣化区</t>
  </si>
  <si>
    <t>130706</t>
  </si>
  <si>
    <t>下花园区</t>
  </si>
  <si>
    <t>130708</t>
  </si>
  <si>
    <t>万全区</t>
  </si>
  <si>
    <t>130709</t>
  </si>
  <si>
    <t>崇礼区</t>
  </si>
  <si>
    <t>130722</t>
  </si>
  <si>
    <t>张北县</t>
  </si>
  <si>
    <t>130723</t>
  </si>
  <si>
    <t>康保县</t>
  </si>
  <si>
    <t>130724</t>
  </si>
  <si>
    <t>沽源县</t>
  </si>
  <si>
    <t>130725</t>
  </si>
  <si>
    <t>尚义县</t>
  </si>
  <si>
    <t>130726</t>
  </si>
  <si>
    <t>蔚县</t>
  </si>
  <si>
    <t>130727</t>
  </si>
  <si>
    <t>阳原县</t>
  </si>
  <si>
    <t>130728</t>
  </si>
  <si>
    <t>怀安县</t>
  </si>
  <si>
    <t>130730</t>
  </si>
  <si>
    <t>怀来县</t>
  </si>
  <si>
    <t>130731</t>
  </si>
  <si>
    <t>涿鹿县</t>
  </si>
  <si>
    <t>130732</t>
  </si>
  <si>
    <t>赤城县</t>
  </si>
  <si>
    <t>130800</t>
  </si>
  <si>
    <t>承德市本级</t>
  </si>
  <si>
    <t>130802</t>
  </si>
  <si>
    <t>双桥区</t>
  </si>
  <si>
    <t>130803</t>
  </si>
  <si>
    <t>双滦区</t>
  </si>
  <si>
    <t>130804</t>
  </si>
  <si>
    <t>鹰手营子矿区</t>
  </si>
  <si>
    <t>130821</t>
  </si>
  <si>
    <t>承德县</t>
  </si>
  <si>
    <t>130822</t>
  </si>
  <si>
    <t>兴隆县</t>
  </si>
  <si>
    <t>130824</t>
  </si>
  <si>
    <t>滦平县</t>
  </si>
  <si>
    <t>130825</t>
  </si>
  <si>
    <t>隆化县</t>
  </si>
  <si>
    <t>130826</t>
  </si>
  <si>
    <t>丰宁满族自治县</t>
  </si>
  <si>
    <t>130827</t>
  </si>
  <si>
    <t>宽城满族自治县</t>
  </si>
  <si>
    <t>130828</t>
  </si>
  <si>
    <t>围场满族蒙古族自治县</t>
  </si>
  <si>
    <t>130881</t>
  </si>
  <si>
    <t>平泉市</t>
  </si>
  <si>
    <t>130900</t>
  </si>
  <si>
    <t>沧州市本级</t>
  </si>
  <si>
    <t>130902</t>
  </si>
  <si>
    <t>130903</t>
  </si>
  <si>
    <t>运河区</t>
  </si>
  <si>
    <t>130921</t>
  </si>
  <si>
    <t>沧县</t>
  </si>
  <si>
    <t>130922</t>
  </si>
  <si>
    <t>青县</t>
  </si>
  <si>
    <t>130923</t>
  </si>
  <si>
    <t>东光县</t>
  </si>
  <si>
    <t>130924</t>
  </si>
  <si>
    <t>海兴县</t>
  </si>
  <si>
    <t>130925</t>
  </si>
  <si>
    <t>盐山县</t>
  </si>
  <si>
    <t>130926</t>
  </si>
  <si>
    <t>肃宁县</t>
  </si>
  <si>
    <t>130927</t>
  </si>
  <si>
    <t>南皮县</t>
  </si>
  <si>
    <t>130928</t>
  </si>
  <si>
    <t>吴桥县</t>
  </si>
  <si>
    <t>130929</t>
  </si>
  <si>
    <t>献县</t>
  </si>
  <si>
    <t>130930</t>
  </si>
  <si>
    <t>孟村回族自治县</t>
  </si>
  <si>
    <t>130981</t>
  </si>
  <si>
    <t>泊头市</t>
  </si>
  <si>
    <t>130982</t>
  </si>
  <si>
    <t>任丘市</t>
  </si>
  <si>
    <t>130983</t>
  </si>
  <si>
    <t>黄骅市</t>
  </si>
  <si>
    <t>130984</t>
  </si>
  <si>
    <t>河间市</t>
  </si>
  <si>
    <t>131000</t>
  </si>
  <si>
    <t>廊坊市本级</t>
  </si>
  <si>
    <t>131002</t>
  </si>
  <si>
    <t>安次区</t>
  </si>
  <si>
    <t>131003</t>
  </si>
  <si>
    <t>广阳区</t>
  </si>
  <si>
    <t>131022</t>
  </si>
  <si>
    <t>固安县</t>
  </si>
  <si>
    <t>131023</t>
  </si>
  <si>
    <t>永清县</t>
  </si>
  <si>
    <t>131024</t>
  </si>
  <si>
    <t>香河县</t>
  </si>
  <si>
    <t>131025</t>
  </si>
  <si>
    <t>大城县</t>
  </si>
  <si>
    <t>131026</t>
  </si>
  <si>
    <t>文安县</t>
  </si>
  <si>
    <t>131028</t>
  </si>
  <si>
    <t>大厂回族自治县</t>
  </si>
  <si>
    <t>131081</t>
  </si>
  <si>
    <t>霸州市</t>
  </si>
  <si>
    <t>131082</t>
  </si>
  <si>
    <t>三河市</t>
  </si>
  <si>
    <t>131100</t>
  </si>
  <si>
    <t>衡水市本级</t>
  </si>
  <si>
    <t>131102</t>
  </si>
  <si>
    <t>桃城区</t>
  </si>
  <si>
    <t>131103</t>
  </si>
  <si>
    <t>冀州区</t>
  </si>
  <si>
    <t>131121</t>
  </si>
  <si>
    <t>枣强县</t>
  </si>
  <si>
    <t>131122</t>
  </si>
  <si>
    <t>武邑县</t>
  </si>
  <si>
    <t>131123</t>
  </si>
  <si>
    <t>武强县</t>
  </si>
  <si>
    <t>131124</t>
  </si>
  <si>
    <t>饶阳县</t>
  </si>
  <si>
    <t>131125</t>
  </si>
  <si>
    <t>安平县</t>
  </si>
  <si>
    <t>131126</t>
  </si>
  <si>
    <t>故城县</t>
  </si>
  <si>
    <t>131127</t>
  </si>
  <si>
    <t>景县</t>
  </si>
  <si>
    <t>131128</t>
  </si>
  <si>
    <t>阜城县</t>
  </si>
  <si>
    <t>131182</t>
  </si>
  <si>
    <t>深州市</t>
  </si>
  <si>
    <t>131400</t>
  </si>
  <si>
    <t>雄安新区本级</t>
  </si>
  <si>
    <t>131401</t>
  </si>
  <si>
    <t>雄县</t>
  </si>
  <si>
    <t>131402</t>
  </si>
  <si>
    <t>容城县</t>
  </si>
  <si>
    <t>131403</t>
  </si>
  <si>
    <t>安新县</t>
  </si>
  <si>
    <t>140000</t>
  </si>
  <si>
    <t>山西省本级</t>
  </si>
  <si>
    <t>140100</t>
  </si>
  <si>
    <t>太原市本级</t>
  </si>
  <si>
    <t>140105</t>
  </si>
  <si>
    <t>小店区</t>
  </si>
  <si>
    <t>140106</t>
  </si>
  <si>
    <t>迎泽区</t>
  </si>
  <si>
    <t>140107</t>
  </si>
  <si>
    <t>杏花岭区</t>
  </si>
  <si>
    <t>140108</t>
  </si>
  <si>
    <t>尖草坪区</t>
  </si>
  <si>
    <t>140109</t>
  </si>
  <si>
    <t>万柏林区</t>
  </si>
  <si>
    <t>140110</t>
  </si>
  <si>
    <t>晋源区</t>
  </si>
  <si>
    <t>140121</t>
  </si>
  <si>
    <t>清徐县</t>
  </si>
  <si>
    <t>140122</t>
  </si>
  <si>
    <t>阳曲县</t>
  </si>
  <si>
    <t>140123</t>
  </si>
  <si>
    <t>娄烦县</t>
  </si>
  <si>
    <t>140181</t>
  </si>
  <si>
    <t>古交市</t>
  </si>
  <si>
    <t>140200</t>
  </si>
  <si>
    <t>大同市本级</t>
  </si>
  <si>
    <t>140212</t>
  </si>
  <si>
    <t>新荣区</t>
  </si>
  <si>
    <t>140213</t>
  </si>
  <si>
    <t>平城区</t>
  </si>
  <si>
    <t>140214</t>
  </si>
  <si>
    <t>云冈区</t>
  </si>
  <si>
    <t>140215</t>
  </si>
  <si>
    <t>云州区</t>
  </si>
  <si>
    <t>140221</t>
  </si>
  <si>
    <t>阳高县</t>
  </si>
  <si>
    <t>140222</t>
  </si>
  <si>
    <t>天镇县</t>
  </si>
  <si>
    <t>140223</t>
  </si>
  <si>
    <t>广灵县</t>
  </si>
  <si>
    <t>140224</t>
  </si>
  <si>
    <t>灵丘县</t>
  </si>
  <si>
    <t>140225</t>
  </si>
  <si>
    <t>浑源县</t>
  </si>
  <si>
    <t>140226</t>
  </si>
  <si>
    <t>左云县</t>
  </si>
  <si>
    <t>140300</t>
  </si>
  <si>
    <t>阳泉市本级</t>
  </si>
  <si>
    <t>140302</t>
  </si>
  <si>
    <t>城区</t>
  </si>
  <si>
    <t>140303</t>
  </si>
  <si>
    <t>矿区</t>
  </si>
  <si>
    <t>140311</t>
  </si>
  <si>
    <t>郊区</t>
  </si>
  <si>
    <t>140321</t>
  </si>
  <si>
    <t>平定县</t>
  </si>
  <si>
    <t>140322</t>
  </si>
  <si>
    <t>盂县</t>
  </si>
  <si>
    <t>140400</t>
  </si>
  <si>
    <t>长治市本级</t>
  </si>
  <si>
    <t>140403</t>
  </si>
  <si>
    <t>潞州区</t>
  </si>
  <si>
    <t>140404</t>
  </si>
  <si>
    <t>上党区</t>
  </si>
  <si>
    <t>140405</t>
  </si>
  <si>
    <t>屯留区</t>
  </si>
  <si>
    <t>140406</t>
  </si>
  <si>
    <t>潞城区</t>
  </si>
  <si>
    <t>140423</t>
  </si>
  <si>
    <t>襄垣县</t>
  </si>
  <si>
    <t>140425</t>
  </si>
  <si>
    <t>平顺县</t>
  </si>
  <si>
    <t>140426</t>
  </si>
  <si>
    <t>黎城县</t>
  </si>
  <si>
    <t>140427</t>
  </si>
  <si>
    <t>壶关县</t>
  </si>
  <si>
    <t>140428</t>
  </si>
  <si>
    <t>长子县</t>
  </si>
  <si>
    <t>140429</t>
  </si>
  <si>
    <t>武乡县</t>
  </si>
  <si>
    <t>140430</t>
  </si>
  <si>
    <t>沁县</t>
  </si>
  <si>
    <t>140431</t>
  </si>
  <si>
    <t>沁源县</t>
  </si>
  <si>
    <t>140500</t>
  </si>
  <si>
    <t>晋城市本级</t>
  </si>
  <si>
    <t>140502</t>
  </si>
  <si>
    <t>140521</t>
  </si>
  <si>
    <t>沁水县</t>
  </si>
  <si>
    <t>140522</t>
  </si>
  <si>
    <t>阳城县</t>
  </si>
  <si>
    <t>140524</t>
  </si>
  <si>
    <t>陵川县</t>
  </si>
  <si>
    <t>140525</t>
  </si>
  <si>
    <t>泽州县</t>
  </si>
  <si>
    <t>140581</t>
  </si>
  <si>
    <t>高平市</t>
  </si>
  <si>
    <t>140600</t>
  </si>
  <si>
    <t>朔州市本级</t>
  </si>
  <si>
    <t>140602</t>
  </si>
  <si>
    <t>朔城区</t>
  </si>
  <si>
    <t>140603</t>
  </si>
  <si>
    <t>平鲁区</t>
  </si>
  <si>
    <t>140621</t>
  </si>
  <si>
    <t>山阴县</t>
  </si>
  <si>
    <t>140622</t>
  </si>
  <si>
    <t>应县</t>
  </si>
  <si>
    <t>140623</t>
  </si>
  <si>
    <t>右玉县</t>
  </si>
  <si>
    <t>140681</t>
  </si>
  <si>
    <t>怀仁市</t>
  </si>
  <si>
    <t>140700</t>
  </si>
  <si>
    <t>晋中市本级</t>
  </si>
  <si>
    <t>140702</t>
  </si>
  <si>
    <t>榆次区</t>
  </si>
  <si>
    <t>140703</t>
  </si>
  <si>
    <t>太谷区</t>
  </si>
  <si>
    <t>140721</t>
  </si>
  <si>
    <t>榆社县</t>
  </si>
  <si>
    <t>140722</t>
  </si>
  <si>
    <t>左权县</t>
  </si>
  <si>
    <t>140723</t>
  </si>
  <si>
    <t>和顺县</t>
  </si>
  <si>
    <t>140724</t>
  </si>
  <si>
    <t>昔阳县</t>
  </si>
  <si>
    <t>140725</t>
  </si>
  <si>
    <t>寿阳县</t>
  </si>
  <si>
    <t>140727</t>
  </si>
  <si>
    <t>祁县</t>
  </si>
  <si>
    <t>140728</t>
  </si>
  <si>
    <t>平遥县</t>
  </si>
  <si>
    <t>140729</t>
  </si>
  <si>
    <t>灵石县</t>
  </si>
  <si>
    <t>140781</t>
  </si>
  <si>
    <t>介休市</t>
  </si>
  <si>
    <t>140800</t>
  </si>
  <si>
    <t>运城市本级</t>
  </si>
  <si>
    <t>140802</t>
  </si>
  <si>
    <t>盐湖区</t>
  </si>
  <si>
    <t>140821</t>
  </si>
  <si>
    <t>临猗县</t>
  </si>
  <si>
    <t>140822</t>
  </si>
  <si>
    <t>万荣县</t>
  </si>
  <si>
    <t>140823</t>
  </si>
  <si>
    <t>闻喜县</t>
  </si>
  <si>
    <t>140824</t>
  </si>
  <si>
    <t>稷山县</t>
  </si>
  <si>
    <t>140825</t>
  </si>
  <si>
    <t>新绛县</t>
  </si>
  <si>
    <t>140826</t>
  </si>
  <si>
    <t>绛县</t>
  </si>
  <si>
    <t>140827</t>
  </si>
  <si>
    <t>垣曲县</t>
  </si>
  <si>
    <t>140828</t>
  </si>
  <si>
    <t>夏县</t>
  </si>
  <si>
    <t>140829</t>
  </si>
  <si>
    <t>平陆县</t>
  </si>
  <si>
    <t>140830</t>
  </si>
  <si>
    <t>芮城县</t>
  </si>
  <si>
    <t>140881</t>
  </si>
  <si>
    <t>永济市</t>
  </si>
  <si>
    <t>140882</t>
  </si>
  <si>
    <t>河津市</t>
  </si>
  <si>
    <t>140900</t>
  </si>
  <si>
    <t>忻州市本级</t>
  </si>
  <si>
    <t>140902</t>
  </si>
  <si>
    <t>忻府区</t>
  </si>
  <si>
    <t>140921</t>
  </si>
  <si>
    <t>定襄县</t>
  </si>
  <si>
    <t>140922</t>
  </si>
  <si>
    <t>五台县</t>
  </si>
  <si>
    <t>140923</t>
  </si>
  <si>
    <t>代县</t>
  </si>
  <si>
    <t>140924</t>
  </si>
  <si>
    <t>繁峙县</t>
  </si>
  <si>
    <t>140925</t>
  </si>
  <si>
    <t>宁武县</t>
  </si>
  <si>
    <t>140926</t>
  </si>
  <si>
    <t>静乐县</t>
  </si>
  <si>
    <t>140927</t>
  </si>
  <si>
    <t>神池县</t>
  </si>
  <si>
    <t>140928</t>
  </si>
  <si>
    <t>五寨县</t>
  </si>
  <si>
    <t>140929</t>
  </si>
  <si>
    <t>岢岚县</t>
  </si>
  <si>
    <t>140930</t>
  </si>
  <si>
    <t>河曲县</t>
  </si>
  <si>
    <t>140931</t>
  </si>
  <si>
    <t>保德县</t>
  </si>
  <si>
    <t>140932</t>
  </si>
  <si>
    <t>偏关县</t>
  </si>
  <si>
    <t>140981</t>
  </si>
  <si>
    <t>原平市</t>
  </si>
  <si>
    <t>141000</t>
  </si>
  <si>
    <t>临汾市本级</t>
  </si>
  <si>
    <t>141002</t>
  </si>
  <si>
    <t>尧都区</t>
  </si>
  <si>
    <t>141021</t>
  </si>
  <si>
    <t>曲沃县</t>
  </si>
  <si>
    <t>141022</t>
  </si>
  <si>
    <t>翼城县</t>
  </si>
  <si>
    <t>141023</t>
  </si>
  <si>
    <t>襄汾县</t>
  </si>
  <si>
    <t>141024</t>
  </si>
  <si>
    <t>洪洞县</t>
  </si>
  <si>
    <t>141025</t>
  </si>
  <si>
    <t>古县</t>
  </si>
  <si>
    <t>141026</t>
  </si>
  <si>
    <t>安泽县</t>
  </si>
  <si>
    <t>141027</t>
  </si>
  <si>
    <t>浮山县</t>
  </si>
  <si>
    <t>141028</t>
  </si>
  <si>
    <t>吉县</t>
  </si>
  <si>
    <t>141029</t>
  </si>
  <si>
    <t>乡宁县</t>
  </si>
  <si>
    <t>141030</t>
  </si>
  <si>
    <t>大宁县</t>
  </si>
  <si>
    <t>141031</t>
  </si>
  <si>
    <t>隰县</t>
  </si>
  <si>
    <t>141032</t>
  </si>
  <si>
    <t>永和县</t>
  </si>
  <si>
    <t>141033</t>
  </si>
  <si>
    <t>蒲县</t>
  </si>
  <si>
    <t>141034</t>
  </si>
  <si>
    <t>汾西县</t>
  </si>
  <si>
    <t>141081</t>
  </si>
  <si>
    <t>侯马市</t>
  </si>
  <si>
    <t>141082</t>
  </si>
  <si>
    <t>霍州市</t>
  </si>
  <si>
    <t>141100</t>
  </si>
  <si>
    <t>吕梁市本级</t>
  </si>
  <si>
    <t>141102</t>
  </si>
  <si>
    <t>离石区</t>
  </si>
  <si>
    <t>141121</t>
  </si>
  <si>
    <t>文水县</t>
  </si>
  <si>
    <t>141122</t>
  </si>
  <si>
    <t>交城县</t>
  </si>
  <si>
    <t>141123</t>
  </si>
  <si>
    <t>兴县</t>
  </si>
  <si>
    <t>141124</t>
  </si>
  <si>
    <t>临县</t>
  </si>
  <si>
    <t>141125</t>
  </si>
  <si>
    <t>柳林县</t>
  </si>
  <si>
    <t>141126</t>
  </si>
  <si>
    <t>石楼县</t>
  </si>
  <si>
    <t>141127</t>
  </si>
  <si>
    <t>岚县</t>
  </si>
  <si>
    <t>141128</t>
  </si>
  <si>
    <t>方山县</t>
  </si>
  <si>
    <t>141129</t>
  </si>
  <si>
    <t>中阳县</t>
  </si>
  <si>
    <t>141130</t>
  </si>
  <si>
    <t>交口县</t>
  </si>
  <si>
    <t>141181</t>
  </si>
  <si>
    <t>孝义市</t>
  </si>
  <si>
    <t>141182</t>
  </si>
  <si>
    <t>汾阳市</t>
  </si>
  <si>
    <t>150000</t>
  </si>
  <si>
    <t>内蒙古自治区本级</t>
  </si>
  <si>
    <t>150100</t>
  </si>
  <si>
    <t>呼和浩特市本级</t>
  </si>
  <si>
    <t>150102</t>
  </si>
  <si>
    <t>新城区</t>
  </si>
  <si>
    <t>150103</t>
  </si>
  <si>
    <t>回民区</t>
  </si>
  <si>
    <t>150104</t>
  </si>
  <si>
    <t>玉泉区</t>
  </si>
  <si>
    <t>150105</t>
  </si>
  <si>
    <t>赛罕区</t>
  </si>
  <si>
    <t>150121</t>
  </si>
  <si>
    <t>土默特左旗</t>
  </si>
  <si>
    <t>150122</t>
  </si>
  <si>
    <t>托克托县</t>
  </si>
  <si>
    <t>150123</t>
  </si>
  <si>
    <t>和林格尔县</t>
  </si>
  <si>
    <t>150124</t>
  </si>
  <si>
    <t>清水河县</t>
  </si>
  <si>
    <t>150125</t>
  </si>
  <si>
    <t>武川县</t>
  </si>
  <si>
    <t>150200</t>
  </si>
  <si>
    <t>包头市本级</t>
  </si>
  <si>
    <t>150202</t>
  </si>
  <si>
    <t>东河区</t>
  </si>
  <si>
    <t>150203</t>
  </si>
  <si>
    <t>昆都仑区</t>
  </si>
  <si>
    <t>150204</t>
  </si>
  <si>
    <t>青山区</t>
  </si>
  <si>
    <t>150205</t>
  </si>
  <si>
    <t>石拐区</t>
  </si>
  <si>
    <t>150206</t>
  </si>
  <si>
    <t>白云鄂博矿区</t>
  </si>
  <si>
    <t>150207</t>
  </si>
  <si>
    <t>九原区</t>
  </si>
  <si>
    <t>150221</t>
  </si>
  <si>
    <t>土默特右旗</t>
  </si>
  <si>
    <t>150222</t>
  </si>
  <si>
    <t>固阳县</t>
  </si>
  <si>
    <t>150223</t>
  </si>
  <si>
    <t>达尔罕茂明安联合旗</t>
  </si>
  <si>
    <t>150300</t>
  </si>
  <si>
    <t>乌海市本级</t>
  </si>
  <si>
    <t>150302</t>
  </si>
  <si>
    <t>海勃湾区</t>
  </si>
  <si>
    <t>150303</t>
  </si>
  <si>
    <t>海南区</t>
  </si>
  <si>
    <t>150304</t>
  </si>
  <si>
    <t>乌达区</t>
  </si>
  <si>
    <t>150400</t>
  </si>
  <si>
    <t>赤峰市本级</t>
  </si>
  <si>
    <t>150402</t>
  </si>
  <si>
    <t>红山区</t>
  </si>
  <si>
    <t>150403</t>
  </si>
  <si>
    <t>元宝山区</t>
  </si>
  <si>
    <t>150404</t>
  </si>
  <si>
    <t>松山区</t>
  </si>
  <si>
    <t>150421</t>
  </si>
  <si>
    <t>阿鲁科尔沁旗</t>
  </si>
  <si>
    <t>150422</t>
  </si>
  <si>
    <t>巴林左旗</t>
  </si>
  <si>
    <t>150423</t>
  </si>
  <si>
    <t>巴林右旗</t>
  </si>
  <si>
    <t>150424</t>
  </si>
  <si>
    <t>林西县</t>
  </si>
  <si>
    <t>150425</t>
  </si>
  <si>
    <t>克什克腾旗</t>
  </si>
  <si>
    <t>150426</t>
  </si>
  <si>
    <t>翁牛特旗</t>
  </si>
  <si>
    <t>150428</t>
  </si>
  <si>
    <t>喀喇沁旗</t>
  </si>
  <si>
    <t>150429</t>
  </si>
  <si>
    <t>宁城县</t>
  </si>
  <si>
    <t>150430</t>
  </si>
  <si>
    <t>敖汉旗</t>
  </si>
  <si>
    <t>150500</t>
  </si>
  <si>
    <t>通辽市本级</t>
  </si>
  <si>
    <t>150502</t>
  </si>
  <si>
    <t>科尔沁区</t>
  </si>
  <si>
    <t>150521</t>
  </si>
  <si>
    <t>科尔沁左翼中旗</t>
  </si>
  <si>
    <t>150522</t>
  </si>
  <si>
    <t>科尔沁左翼后旗</t>
  </si>
  <si>
    <t>150523</t>
  </si>
  <si>
    <t>开鲁县</t>
  </si>
  <si>
    <t>150524</t>
  </si>
  <si>
    <t>库伦旗</t>
  </si>
  <si>
    <t>150525</t>
  </si>
  <si>
    <t>奈曼旗</t>
  </si>
  <si>
    <t>150526</t>
  </si>
  <si>
    <t>扎鲁特旗</t>
  </si>
  <si>
    <t>150581</t>
  </si>
  <si>
    <t>霍林郭勒市</t>
  </si>
  <si>
    <t>150600</t>
  </si>
  <si>
    <t>鄂尔多斯市本级</t>
  </si>
  <si>
    <t>150602</t>
  </si>
  <si>
    <t>东胜区</t>
  </si>
  <si>
    <t>150603</t>
  </si>
  <si>
    <t>康巴什区</t>
  </si>
  <si>
    <t>150621</t>
  </si>
  <si>
    <t>达拉特旗</t>
  </si>
  <si>
    <t>150622</t>
  </si>
  <si>
    <t>准格尔旗</t>
  </si>
  <si>
    <t>150623</t>
  </si>
  <si>
    <t>鄂托克前旗</t>
  </si>
  <si>
    <t>150624</t>
  </si>
  <si>
    <t>鄂托克旗</t>
  </si>
  <si>
    <t>150625</t>
  </si>
  <si>
    <t>杭锦旗</t>
  </si>
  <si>
    <t>150626</t>
  </si>
  <si>
    <t>乌审旗</t>
  </si>
  <si>
    <t>150627</t>
  </si>
  <si>
    <t>伊金霍洛旗</t>
  </si>
  <si>
    <t>150700</t>
  </si>
  <si>
    <t>呼伦贝尔市本级</t>
  </si>
  <si>
    <t>150702</t>
  </si>
  <si>
    <t>海拉尔区</t>
  </si>
  <si>
    <t>150703</t>
  </si>
  <si>
    <t>扎赉诺尔区</t>
  </si>
  <si>
    <t>150721</t>
  </si>
  <si>
    <t>阿荣旗</t>
  </si>
  <si>
    <t>150722</t>
  </si>
  <si>
    <t>莫力达瓦达斡尔族自治旗</t>
  </si>
  <si>
    <t>150723</t>
  </si>
  <si>
    <t>鄂伦春自治旗</t>
  </si>
  <si>
    <t>150724</t>
  </si>
  <si>
    <t>鄂温克族自治旗</t>
  </si>
  <si>
    <t>150725</t>
  </si>
  <si>
    <t>陈巴尔虎旗</t>
  </si>
  <si>
    <t>150726</t>
  </si>
  <si>
    <t>新巴尔虎左旗</t>
  </si>
  <si>
    <t>150727</t>
  </si>
  <si>
    <t>新巴尔虎右旗</t>
  </si>
  <si>
    <t>150781</t>
  </si>
  <si>
    <t>满洲里市</t>
  </si>
  <si>
    <t>150782</t>
  </si>
  <si>
    <t>牙克石市</t>
  </si>
  <si>
    <t>150783</t>
  </si>
  <si>
    <t>扎兰屯市</t>
  </si>
  <si>
    <t>150784</t>
  </si>
  <si>
    <t>额尔古纳市</t>
  </si>
  <si>
    <t>150785</t>
  </si>
  <si>
    <t>根河市</t>
  </si>
  <si>
    <t>150800</t>
  </si>
  <si>
    <t>巴彦淖尔市本级</t>
  </si>
  <si>
    <t>150802</t>
  </si>
  <si>
    <t>临河区</t>
  </si>
  <si>
    <t>150821</t>
  </si>
  <si>
    <t>五原县</t>
  </si>
  <si>
    <t>150822</t>
  </si>
  <si>
    <t>磴口县</t>
  </si>
  <si>
    <t>150823</t>
  </si>
  <si>
    <t>乌拉特前旗</t>
  </si>
  <si>
    <t>150824</t>
  </si>
  <si>
    <t>乌拉特中旗</t>
  </si>
  <si>
    <t>150825</t>
  </si>
  <si>
    <t>乌拉特后旗</t>
  </si>
  <si>
    <t>150826</t>
  </si>
  <si>
    <t>杭锦后旗</t>
  </si>
  <si>
    <t>150900</t>
  </si>
  <si>
    <t>乌兰察布市本级</t>
  </si>
  <si>
    <t>150902</t>
  </si>
  <si>
    <t>集宁区</t>
  </si>
  <si>
    <t>150921</t>
  </si>
  <si>
    <t>卓资县</t>
  </si>
  <si>
    <t>150922</t>
  </si>
  <si>
    <t>化德县</t>
  </si>
  <si>
    <t>150923</t>
  </si>
  <si>
    <t>商都县</t>
  </si>
  <si>
    <t>150924</t>
  </si>
  <si>
    <t>兴和县</t>
  </si>
  <si>
    <t>150925</t>
  </si>
  <si>
    <t>凉城县</t>
  </si>
  <si>
    <t>150926</t>
  </si>
  <si>
    <t>察哈尔右翼前旗</t>
  </si>
  <si>
    <t>150927</t>
  </si>
  <si>
    <t>察哈尔右翼中旗</t>
  </si>
  <si>
    <t>150928</t>
  </si>
  <si>
    <t>察哈尔右翼后旗</t>
  </si>
  <si>
    <t>150929</t>
  </si>
  <si>
    <t>四子王旗</t>
  </si>
  <si>
    <t>150981</t>
  </si>
  <si>
    <t>丰镇市</t>
  </si>
  <si>
    <t>152200</t>
  </si>
  <si>
    <t>兴安盟本级</t>
  </si>
  <si>
    <t>152201</t>
  </si>
  <si>
    <t>乌兰浩特市</t>
  </si>
  <si>
    <t>152202</t>
  </si>
  <si>
    <t>阿尔山市</t>
  </si>
  <si>
    <t>152221</t>
  </si>
  <si>
    <t>科尔沁右翼前旗</t>
  </si>
  <si>
    <t>152222</t>
  </si>
  <si>
    <t>科尔沁右翼中旗</t>
  </si>
  <si>
    <t>152223</t>
  </si>
  <si>
    <t>扎赉特旗</t>
  </si>
  <si>
    <t>152224</t>
  </si>
  <si>
    <t>突泉县</t>
  </si>
  <si>
    <t>152500</t>
  </si>
  <si>
    <t>锡林郭勒盟本级</t>
  </si>
  <si>
    <t>152501</t>
  </si>
  <si>
    <t>二连浩特市</t>
  </si>
  <si>
    <t>152502</t>
  </si>
  <si>
    <t>锡林浩特市</t>
  </si>
  <si>
    <t>152522</t>
  </si>
  <si>
    <t>阿巴嘎旗</t>
  </si>
  <si>
    <t>152523</t>
  </si>
  <si>
    <t>苏尼特左旗</t>
  </si>
  <si>
    <t>152524</t>
  </si>
  <si>
    <t>苏尼特右旗</t>
  </si>
  <si>
    <t>152525</t>
  </si>
  <si>
    <t>东乌珠穆沁旗</t>
  </si>
  <si>
    <t>152526</t>
  </si>
  <si>
    <t>西乌珠穆沁旗</t>
  </si>
  <si>
    <t>152527</t>
  </si>
  <si>
    <t>太仆寺旗</t>
  </si>
  <si>
    <t>152528</t>
  </si>
  <si>
    <t>镶黄旗</t>
  </si>
  <si>
    <t>152529</t>
  </si>
  <si>
    <t>正镶白旗</t>
  </si>
  <si>
    <t>152530</t>
  </si>
  <si>
    <t>正蓝旗</t>
  </si>
  <si>
    <t>152531</t>
  </si>
  <si>
    <t>多伦县</t>
  </si>
  <si>
    <t>152900</t>
  </si>
  <si>
    <t>阿拉善盟本级</t>
  </si>
  <si>
    <t>152921</t>
  </si>
  <si>
    <t>阿拉善左旗</t>
  </si>
  <si>
    <t>152922</t>
  </si>
  <si>
    <t>阿拉善右旗</t>
  </si>
  <si>
    <t>152923</t>
  </si>
  <si>
    <t>额济纳旗</t>
  </si>
  <si>
    <t>210000</t>
  </si>
  <si>
    <t>辽宁省本级</t>
  </si>
  <si>
    <t>210100</t>
  </si>
  <si>
    <t>沈阳市本级</t>
  </si>
  <si>
    <t>210102</t>
  </si>
  <si>
    <t>210103</t>
  </si>
  <si>
    <t>沈河区</t>
  </si>
  <si>
    <t>210104</t>
  </si>
  <si>
    <t>大东区</t>
  </si>
  <si>
    <t>210105</t>
  </si>
  <si>
    <t>皇姑区</t>
  </si>
  <si>
    <t>210106</t>
  </si>
  <si>
    <t>铁西区</t>
  </si>
  <si>
    <t>210111</t>
  </si>
  <si>
    <t>苏家屯区</t>
  </si>
  <si>
    <t>210112</t>
  </si>
  <si>
    <t>浑南区</t>
  </si>
  <si>
    <t>210113</t>
  </si>
  <si>
    <t>沈北新区</t>
  </si>
  <si>
    <t>210114</t>
  </si>
  <si>
    <t>于洪区</t>
  </si>
  <si>
    <t>210115</t>
  </si>
  <si>
    <t>辽中区</t>
  </si>
  <si>
    <t>210123</t>
  </si>
  <si>
    <t>康平县</t>
  </si>
  <si>
    <t>210124</t>
  </si>
  <si>
    <t>法库县</t>
  </si>
  <si>
    <t>210181</t>
  </si>
  <si>
    <t>新民市</t>
  </si>
  <si>
    <t>210200</t>
  </si>
  <si>
    <t>大连市本级</t>
  </si>
  <si>
    <t>210202</t>
  </si>
  <si>
    <t>中山区</t>
  </si>
  <si>
    <t>210203</t>
  </si>
  <si>
    <t>西岗区</t>
  </si>
  <si>
    <t>210204</t>
  </si>
  <si>
    <t>沙河口区</t>
  </si>
  <si>
    <t>210211</t>
  </si>
  <si>
    <t>甘井子区</t>
  </si>
  <si>
    <t>210212</t>
  </si>
  <si>
    <t>旅顺口区</t>
  </si>
  <si>
    <t>210213</t>
  </si>
  <si>
    <t>金州区</t>
  </si>
  <si>
    <t>210214</t>
  </si>
  <si>
    <t>普兰店区</t>
  </si>
  <si>
    <t>210224</t>
  </si>
  <si>
    <t>长海县</t>
  </si>
  <si>
    <t>210281</t>
  </si>
  <si>
    <t>瓦房店市</t>
  </si>
  <si>
    <t>210283</t>
  </si>
  <si>
    <t>庄河市</t>
  </si>
  <si>
    <t>210300</t>
  </si>
  <si>
    <t>鞍山市本级</t>
  </si>
  <si>
    <t>210302</t>
  </si>
  <si>
    <t>铁东区</t>
  </si>
  <si>
    <t>210303</t>
  </si>
  <si>
    <t>210304</t>
  </si>
  <si>
    <t>立山区</t>
  </si>
  <si>
    <t>210311</t>
  </si>
  <si>
    <t>千山区</t>
  </si>
  <si>
    <t>210321</t>
  </si>
  <si>
    <t>台安县</t>
  </si>
  <si>
    <t>210323</t>
  </si>
  <si>
    <t>岫岩满族自治县</t>
  </si>
  <si>
    <t>210381</t>
  </si>
  <si>
    <t>海城市</t>
  </si>
  <si>
    <t>210400</t>
  </si>
  <si>
    <t>抚顺市本级</t>
  </si>
  <si>
    <t>210402</t>
  </si>
  <si>
    <t>新抚区</t>
  </si>
  <si>
    <t>210403</t>
  </si>
  <si>
    <t>东洲区</t>
  </si>
  <si>
    <t>210404</t>
  </si>
  <si>
    <t>望花区</t>
  </si>
  <si>
    <t>210411</t>
  </si>
  <si>
    <t>顺城区</t>
  </si>
  <si>
    <t>210421</t>
  </si>
  <si>
    <t>抚顺县</t>
  </si>
  <si>
    <t>210422</t>
  </si>
  <si>
    <t>新宾满族自治县</t>
  </si>
  <si>
    <t>210423</t>
  </si>
  <si>
    <t>清原满族自治县</t>
  </si>
  <si>
    <t>210500</t>
  </si>
  <si>
    <t>本溪市本级</t>
  </si>
  <si>
    <t>210502</t>
  </si>
  <si>
    <t>平山区</t>
  </si>
  <si>
    <t>210503</t>
  </si>
  <si>
    <t>溪湖区</t>
  </si>
  <si>
    <t>210504</t>
  </si>
  <si>
    <t>明山区</t>
  </si>
  <si>
    <t>210505</t>
  </si>
  <si>
    <t>南芬区</t>
  </si>
  <si>
    <t>210521</t>
  </si>
  <si>
    <t>本溪满族自治县</t>
  </si>
  <si>
    <t>210522</t>
  </si>
  <si>
    <t>桓仁满族自治县</t>
  </si>
  <si>
    <t>210600</t>
  </si>
  <si>
    <t>丹东市本级</t>
  </si>
  <si>
    <t>210602</t>
  </si>
  <si>
    <t>元宝区</t>
  </si>
  <si>
    <t>210603</t>
  </si>
  <si>
    <t>振兴区</t>
  </si>
  <si>
    <t>210604</t>
  </si>
  <si>
    <t>振安区</t>
  </si>
  <si>
    <t>210624</t>
  </si>
  <si>
    <t>宽甸满族自治县</t>
  </si>
  <si>
    <t>210681</t>
  </si>
  <si>
    <t>东港市</t>
  </si>
  <si>
    <t>210682</t>
  </si>
  <si>
    <t>凤城市</t>
  </si>
  <si>
    <t>210700</t>
  </si>
  <si>
    <t>锦州市本级</t>
  </si>
  <si>
    <t>210702</t>
  </si>
  <si>
    <t>古塔区</t>
  </si>
  <si>
    <t>210703</t>
  </si>
  <si>
    <t>凌河区</t>
  </si>
  <si>
    <t>210711</t>
  </si>
  <si>
    <t>太和区</t>
  </si>
  <si>
    <t>210726</t>
  </si>
  <si>
    <t>黑山县</t>
  </si>
  <si>
    <t>210727</t>
  </si>
  <si>
    <t>义县</t>
  </si>
  <si>
    <t>210781</t>
  </si>
  <si>
    <t>凌海市</t>
  </si>
  <si>
    <t>210782</t>
  </si>
  <si>
    <t>北镇市</t>
  </si>
  <si>
    <t>210800</t>
  </si>
  <si>
    <t>营口市本级</t>
  </si>
  <si>
    <t>210802</t>
  </si>
  <si>
    <t>站前区</t>
  </si>
  <si>
    <t>210803</t>
  </si>
  <si>
    <t>西市区</t>
  </si>
  <si>
    <t>210804</t>
  </si>
  <si>
    <t>鲅鱼圈区</t>
  </si>
  <si>
    <t>210811</t>
  </si>
  <si>
    <t>老边区</t>
  </si>
  <si>
    <t>210881</t>
  </si>
  <si>
    <t>盖州市</t>
  </si>
  <si>
    <t>210882</t>
  </si>
  <si>
    <t>大石桥市</t>
  </si>
  <si>
    <t>210900</t>
  </si>
  <si>
    <t>阜新市本级</t>
  </si>
  <si>
    <t>210902</t>
  </si>
  <si>
    <t>海州区</t>
  </si>
  <si>
    <t>210903</t>
  </si>
  <si>
    <t>新邱区</t>
  </si>
  <si>
    <t>210904</t>
  </si>
  <si>
    <t>太平区</t>
  </si>
  <si>
    <t>210905</t>
  </si>
  <si>
    <t>清河门区</t>
  </si>
  <si>
    <t>210911</t>
  </si>
  <si>
    <t>细河区</t>
  </si>
  <si>
    <t>210921</t>
  </si>
  <si>
    <t>阜新蒙古族自治县</t>
  </si>
  <si>
    <t>210922</t>
  </si>
  <si>
    <t>彰武县</t>
  </si>
  <si>
    <t>211000</t>
  </si>
  <si>
    <t>辽阳市本级</t>
  </si>
  <si>
    <t>211002</t>
  </si>
  <si>
    <t>白塔区</t>
  </si>
  <si>
    <t>211003</t>
  </si>
  <si>
    <t>文圣区</t>
  </si>
  <si>
    <t>211004</t>
  </si>
  <si>
    <t>宏伟区</t>
  </si>
  <si>
    <t>211005</t>
  </si>
  <si>
    <t>弓长岭区</t>
  </si>
  <si>
    <t>211011</t>
  </si>
  <si>
    <t>太子河区</t>
  </si>
  <si>
    <t>211021</t>
  </si>
  <si>
    <t>辽阳县</t>
  </si>
  <si>
    <t>211081</t>
  </si>
  <si>
    <t>灯塔市</t>
  </si>
  <si>
    <t>211100</t>
  </si>
  <si>
    <t>盘锦市本级</t>
  </si>
  <si>
    <t>211102</t>
  </si>
  <si>
    <t>双台子区</t>
  </si>
  <si>
    <t>211103</t>
  </si>
  <si>
    <t>兴隆台区</t>
  </si>
  <si>
    <t>211104</t>
  </si>
  <si>
    <t>大洼区</t>
  </si>
  <si>
    <t>211122</t>
  </si>
  <si>
    <t>盘山县</t>
  </si>
  <si>
    <t>211200</t>
  </si>
  <si>
    <t>铁岭市本级</t>
  </si>
  <si>
    <t>211202</t>
  </si>
  <si>
    <t>银州区</t>
  </si>
  <si>
    <t>211204</t>
  </si>
  <si>
    <t>清河区</t>
  </si>
  <si>
    <t>211221</t>
  </si>
  <si>
    <t>铁岭县</t>
  </si>
  <si>
    <t>211223</t>
  </si>
  <si>
    <t>西丰县</t>
  </si>
  <si>
    <t>211224</t>
  </si>
  <si>
    <t>昌图县</t>
  </si>
  <si>
    <t>211281</t>
  </si>
  <si>
    <t>调兵山市</t>
  </si>
  <si>
    <t>211282</t>
  </si>
  <si>
    <t>开原市</t>
  </si>
  <si>
    <t>211300</t>
  </si>
  <si>
    <t>朝阳市本级</t>
  </si>
  <si>
    <t>211302</t>
  </si>
  <si>
    <t>双塔区</t>
  </si>
  <si>
    <t>211303</t>
  </si>
  <si>
    <t>龙城区</t>
  </si>
  <si>
    <t>211321</t>
  </si>
  <si>
    <t>朝阳县</t>
  </si>
  <si>
    <t>211322</t>
  </si>
  <si>
    <t>建平县</t>
  </si>
  <si>
    <t>211324</t>
  </si>
  <si>
    <t>喀喇沁左翼蒙古族自治县</t>
  </si>
  <si>
    <t>211381</t>
  </si>
  <si>
    <t>北票市</t>
  </si>
  <si>
    <t>211382</t>
  </si>
  <si>
    <t>凌源市</t>
  </si>
  <si>
    <t>211400</t>
  </si>
  <si>
    <t>葫芦岛市本级</t>
  </si>
  <si>
    <t>211402</t>
  </si>
  <si>
    <t>连山区</t>
  </si>
  <si>
    <t>211403</t>
  </si>
  <si>
    <t>龙港区</t>
  </si>
  <si>
    <t>211404</t>
  </si>
  <si>
    <t>南票区</t>
  </si>
  <si>
    <t>211421</t>
  </si>
  <si>
    <t>绥中县</t>
  </si>
  <si>
    <t>211422</t>
  </si>
  <si>
    <t>建昌县</t>
  </si>
  <si>
    <t>211481</t>
  </si>
  <si>
    <t>兴城市</t>
  </si>
  <si>
    <t>220000</t>
  </si>
  <si>
    <t>吉林省本级</t>
  </si>
  <si>
    <t>220100</t>
  </si>
  <si>
    <t>长春市本级</t>
  </si>
  <si>
    <t>220102</t>
  </si>
  <si>
    <t>南关区</t>
  </si>
  <si>
    <t>220103</t>
  </si>
  <si>
    <t>宽城区</t>
  </si>
  <si>
    <t>220104</t>
  </si>
  <si>
    <t>220105</t>
  </si>
  <si>
    <t>二道区</t>
  </si>
  <si>
    <t>220106</t>
  </si>
  <si>
    <t>绿园区</t>
  </si>
  <si>
    <t>220112</t>
  </si>
  <si>
    <t>双阳区</t>
  </si>
  <si>
    <t>220113</t>
  </si>
  <si>
    <t>九台区</t>
  </si>
  <si>
    <t>220122</t>
  </si>
  <si>
    <t>农安县</t>
  </si>
  <si>
    <t>220182</t>
  </si>
  <si>
    <t>榆树市</t>
  </si>
  <si>
    <t>220183</t>
  </si>
  <si>
    <t>德惠市</t>
  </si>
  <si>
    <t>220184</t>
  </si>
  <si>
    <t>公主岭市</t>
  </si>
  <si>
    <t>220200</t>
  </si>
  <si>
    <t>吉林市本级</t>
  </si>
  <si>
    <t>220202</t>
  </si>
  <si>
    <t>昌邑区</t>
  </si>
  <si>
    <t>220203</t>
  </si>
  <si>
    <t>龙潭区</t>
  </si>
  <si>
    <t>220204</t>
  </si>
  <si>
    <t>船营区</t>
  </si>
  <si>
    <t>220211</t>
  </si>
  <si>
    <t>丰满区</t>
  </si>
  <si>
    <t>220221</t>
  </si>
  <si>
    <t>永吉县</t>
  </si>
  <si>
    <t>220281</t>
  </si>
  <si>
    <t>蛟河市</t>
  </si>
  <si>
    <t>220282</t>
  </si>
  <si>
    <t>桦甸市</t>
  </si>
  <si>
    <t>220283</t>
  </si>
  <si>
    <t>舒兰市</t>
  </si>
  <si>
    <t>220284</t>
  </si>
  <si>
    <t>磐石市</t>
  </si>
  <si>
    <t>220300</t>
  </si>
  <si>
    <t>四平市本级</t>
  </si>
  <si>
    <t>220302</t>
  </si>
  <si>
    <t>220303</t>
  </si>
  <si>
    <t>220322</t>
  </si>
  <si>
    <t>梨树县</t>
  </si>
  <si>
    <t>220323</t>
  </si>
  <si>
    <t>伊通满族自治县</t>
  </si>
  <si>
    <t>220382</t>
  </si>
  <si>
    <t>双辽市</t>
  </si>
  <si>
    <t>220400</t>
  </si>
  <si>
    <t>辽源市本级</t>
  </si>
  <si>
    <t>220402</t>
  </si>
  <si>
    <t>龙山区</t>
  </si>
  <si>
    <t>220403</t>
  </si>
  <si>
    <t>西安区</t>
  </si>
  <si>
    <t>220421</t>
  </si>
  <si>
    <t>东丰县</t>
  </si>
  <si>
    <t>220422</t>
  </si>
  <si>
    <t>东辽县</t>
  </si>
  <si>
    <t>220500</t>
  </si>
  <si>
    <t>通化市本级</t>
  </si>
  <si>
    <t>220502</t>
  </si>
  <si>
    <t>东昌区</t>
  </si>
  <si>
    <t>220503</t>
  </si>
  <si>
    <t>二道江区</t>
  </si>
  <si>
    <t>220521</t>
  </si>
  <si>
    <t>通化县</t>
  </si>
  <si>
    <t>220523</t>
  </si>
  <si>
    <t>辉南县</t>
  </si>
  <si>
    <t>220524</t>
  </si>
  <si>
    <t>柳河县</t>
  </si>
  <si>
    <t>220581</t>
  </si>
  <si>
    <t>梅河口市</t>
  </si>
  <si>
    <t>220582</t>
  </si>
  <si>
    <t>集安市</t>
  </si>
  <si>
    <t>220600</t>
  </si>
  <si>
    <t>白山市本级</t>
  </si>
  <si>
    <t>220602</t>
  </si>
  <si>
    <t>浑江区</t>
  </si>
  <si>
    <t>220605</t>
  </si>
  <si>
    <t>江源区</t>
  </si>
  <si>
    <t>220621</t>
  </si>
  <si>
    <t>抚松县</t>
  </si>
  <si>
    <t>220622</t>
  </si>
  <si>
    <t>靖宇县</t>
  </si>
  <si>
    <t>220623</t>
  </si>
  <si>
    <t>长白朝鲜族自治县</t>
  </si>
  <si>
    <t>220681</t>
  </si>
  <si>
    <t>临江市</t>
  </si>
  <si>
    <t>220700</t>
  </si>
  <si>
    <t>松原市本级</t>
  </si>
  <si>
    <t>220702</t>
  </si>
  <si>
    <t>宁江区</t>
  </si>
  <si>
    <t>220721</t>
  </si>
  <si>
    <t>前郭尔罗斯蒙古族自治县</t>
  </si>
  <si>
    <t>220722</t>
  </si>
  <si>
    <t>长岭县</t>
  </si>
  <si>
    <t>220723</t>
  </si>
  <si>
    <t>乾安县</t>
  </si>
  <si>
    <t>220781</t>
  </si>
  <si>
    <t>扶余市</t>
  </si>
  <si>
    <t>220800</t>
  </si>
  <si>
    <t>白城市本级</t>
  </si>
  <si>
    <t>220802</t>
  </si>
  <si>
    <t>洮北区</t>
  </si>
  <si>
    <t>220821</t>
  </si>
  <si>
    <t>镇赉县</t>
  </si>
  <si>
    <t>220822</t>
  </si>
  <si>
    <t>通榆县</t>
  </si>
  <si>
    <t>220881</t>
  </si>
  <si>
    <t>洮南市</t>
  </si>
  <si>
    <t>220882</t>
  </si>
  <si>
    <t>大安市</t>
  </si>
  <si>
    <t>222400</t>
  </si>
  <si>
    <t>延边朝鲜族自治州本级</t>
  </si>
  <si>
    <t>222401</t>
  </si>
  <si>
    <t>延吉市</t>
  </si>
  <si>
    <t>222402</t>
  </si>
  <si>
    <t>图们市</t>
  </si>
  <si>
    <t>222403</t>
  </si>
  <si>
    <t>敦化市</t>
  </si>
  <si>
    <t>222404</t>
  </si>
  <si>
    <t>珲春市</t>
  </si>
  <si>
    <t>222405</t>
  </si>
  <si>
    <t>龙井市</t>
  </si>
  <si>
    <t>222406</t>
  </si>
  <si>
    <t>和龙市</t>
  </si>
  <si>
    <t>222424</t>
  </si>
  <si>
    <t>汪清县</t>
  </si>
  <si>
    <t>222426</t>
  </si>
  <si>
    <t>安图县</t>
  </si>
  <si>
    <t>230000</t>
  </si>
  <si>
    <t>黑龙江省本级</t>
  </si>
  <si>
    <t>230100</t>
  </si>
  <si>
    <t>哈尔滨市本级</t>
  </si>
  <si>
    <t>230102</t>
  </si>
  <si>
    <t>道里区</t>
  </si>
  <si>
    <t>230103</t>
  </si>
  <si>
    <t>南岗区</t>
  </si>
  <si>
    <t>230104</t>
  </si>
  <si>
    <t>道外区</t>
  </si>
  <si>
    <t>230108</t>
  </si>
  <si>
    <t>平房区</t>
  </si>
  <si>
    <t>230109</t>
  </si>
  <si>
    <t>松北区</t>
  </si>
  <si>
    <t>230110</t>
  </si>
  <si>
    <t>香坊区</t>
  </si>
  <si>
    <t>230111</t>
  </si>
  <si>
    <t>呼兰区</t>
  </si>
  <si>
    <t>230112</t>
  </si>
  <si>
    <t>阿城区</t>
  </si>
  <si>
    <t>230113</t>
  </si>
  <si>
    <t>双城区</t>
  </si>
  <si>
    <t>230123</t>
  </si>
  <si>
    <t>依兰县</t>
  </si>
  <si>
    <t>230124</t>
  </si>
  <si>
    <t>方正县</t>
  </si>
  <si>
    <t>230125</t>
  </si>
  <si>
    <t>宾县</t>
  </si>
  <si>
    <t>230126</t>
  </si>
  <si>
    <t>巴彦县</t>
  </si>
  <si>
    <t>230127</t>
  </si>
  <si>
    <t>木兰县</t>
  </si>
  <si>
    <t>230128</t>
  </si>
  <si>
    <t>通河县</t>
  </si>
  <si>
    <t>230129</t>
  </si>
  <si>
    <t>延寿县</t>
  </si>
  <si>
    <t>230183</t>
  </si>
  <si>
    <t>尚志市</t>
  </si>
  <si>
    <t>230184</t>
  </si>
  <si>
    <t>五常市</t>
  </si>
  <si>
    <t>230200</t>
  </si>
  <si>
    <t>齐齐哈尔市本级</t>
  </si>
  <si>
    <t>230202</t>
  </si>
  <si>
    <t>龙沙区</t>
  </si>
  <si>
    <t>230203</t>
  </si>
  <si>
    <t>建华区</t>
  </si>
  <si>
    <t>230204</t>
  </si>
  <si>
    <t>铁锋区</t>
  </si>
  <si>
    <t>230205</t>
  </si>
  <si>
    <t>昂昂溪区</t>
  </si>
  <si>
    <t>230206</t>
  </si>
  <si>
    <t>富拉尔基区</t>
  </si>
  <si>
    <t>230207</t>
  </si>
  <si>
    <t>碾子山区</t>
  </si>
  <si>
    <t>230208</t>
  </si>
  <si>
    <t>梅里斯达斡尔族区</t>
  </si>
  <si>
    <t>230221</t>
  </si>
  <si>
    <t>龙江县</t>
  </si>
  <si>
    <t>230223</t>
  </si>
  <si>
    <t>依安县</t>
  </si>
  <si>
    <t>230224</t>
  </si>
  <si>
    <t>泰来县</t>
  </si>
  <si>
    <t>230225</t>
  </si>
  <si>
    <t>甘南县</t>
  </si>
  <si>
    <t>230227</t>
  </si>
  <si>
    <t>富裕县</t>
  </si>
  <si>
    <t>230229</t>
  </si>
  <si>
    <t>克山县</t>
  </si>
  <si>
    <t>230230</t>
  </si>
  <si>
    <t>克东县</t>
  </si>
  <si>
    <t>230231</t>
  </si>
  <si>
    <t>拜泉县</t>
  </si>
  <si>
    <t>230281</t>
  </si>
  <si>
    <t>讷河市</t>
  </si>
  <si>
    <t>230300</t>
  </si>
  <si>
    <t>鸡西市本级</t>
  </si>
  <si>
    <t>230302</t>
  </si>
  <si>
    <t>鸡冠区</t>
  </si>
  <si>
    <t>230303</t>
  </si>
  <si>
    <t>恒山区</t>
  </si>
  <si>
    <t>230304</t>
  </si>
  <si>
    <t>滴道区</t>
  </si>
  <si>
    <t>230305</t>
  </si>
  <si>
    <t>梨树区</t>
  </si>
  <si>
    <t>230306</t>
  </si>
  <si>
    <t>城子河区</t>
  </si>
  <si>
    <t>230307</t>
  </si>
  <si>
    <t>麻山区</t>
  </si>
  <si>
    <t>230321</t>
  </si>
  <si>
    <t>鸡东县</t>
  </si>
  <si>
    <t>230381</t>
  </si>
  <si>
    <t>虎林市</t>
  </si>
  <si>
    <t>230382</t>
  </si>
  <si>
    <t>密山市</t>
  </si>
  <si>
    <t>230400</t>
  </si>
  <si>
    <t>鹤岗市本级</t>
  </si>
  <si>
    <t>230402</t>
  </si>
  <si>
    <t>向阳区</t>
  </si>
  <si>
    <t>230403</t>
  </si>
  <si>
    <t>工农区</t>
  </si>
  <si>
    <t>230404</t>
  </si>
  <si>
    <t>南山区</t>
  </si>
  <si>
    <t>230405</t>
  </si>
  <si>
    <t>兴安区</t>
  </si>
  <si>
    <t>230406</t>
  </si>
  <si>
    <t>东山区</t>
  </si>
  <si>
    <t>230407</t>
  </si>
  <si>
    <t>兴山区</t>
  </si>
  <si>
    <t>230421</t>
  </si>
  <si>
    <t>萝北县</t>
  </si>
  <si>
    <t>230422</t>
  </si>
  <si>
    <t>绥滨县</t>
  </si>
  <si>
    <t>230500</t>
  </si>
  <si>
    <t>双鸭山市本级</t>
  </si>
  <si>
    <t>230502</t>
  </si>
  <si>
    <t>尖山区</t>
  </si>
  <si>
    <t>230503</t>
  </si>
  <si>
    <t>岭东区</t>
  </si>
  <si>
    <t>230505</t>
  </si>
  <si>
    <t>四方台区</t>
  </si>
  <si>
    <t>230506</t>
  </si>
  <si>
    <t>宝山区</t>
  </si>
  <si>
    <t>230521</t>
  </si>
  <si>
    <t>集贤县</t>
  </si>
  <si>
    <t>230522</t>
  </si>
  <si>
    <t>友谊县</t>
  </si>
  <si>
    <t>230523</t>
  </si>
  <si>
    <t>宝清县</t>
  </si>
  <si>
    <t>230524</t>
  </si>
  <si>
    <t>饶河县</t>
  </si>
  <si>
    <t>230600</t>
  </si>
  <si>
    <t>大庆市本级</t>
  </si>
  <si>
    <t>230602</t>
  </si>
  <si>
    <t>萨尔图区</t>
  </si>
  <si>
    <t>230603</t>
  </si>
  <si>
    <t>龙凤区</t>
  </si>
  <si>
    <t>230604</t>
  </si>
  <si>
    <t>让胡路区</t>
  </si>
  <si>
    <t>230605</t>
  </si>
  <si>
    <t>红岗区</t>
  </si>
  <si>
    <t>230606</t>
  </si>
  <si>
    <t>大同区</t>
  </si>
  <si>
    <t>230621</t>
  </si>
  <si>
    <t>肇州县</t>
  </si>
  <si>
    <t>230622</t>
  </si>
  <si>
    <t>肇源县</t>
  </si>
  <si>
    <t>230623</t>
  </si>
  <si>
    <t>林甸县</t>
  </si>
  <si>
    <t>230624</t>
  </si>
  <si>
    <t>杜尔伯特蒙古族自治县</t>
  </si>
  <si>
    <t>230700</t>
  </si>
  <si>
    <t>伊春市本级</t>
  </si>
  <si>
    <t>230717</t>
  </si>
  <si>
    <t>伊美区</t>
  </si>
  <si>
    <t>230718</t>
  </si>
  <si>
    <t>乌翠区</t>
  </si>
  <si>
    <t>230719</t>
  </si>
  <si>
    <t>友好区</t>
  </si>
  <si>
    <t>230722</t>
  </si>
  <si>
    <t>嘉荫县</t>
  </si>
  <si>
    <t>230723</t>
  </si>
  <si>
    <t>汤旺县</t>
  </si>
  <si>
    <t>230724</t>
  </si>
  <si>
    <t>丰林县</t>
  </si>
  <si>
    <t>230725</t>
  </si>
  <si>
    <t>大箐山县</t>
  </si>
  <si>
    <t>230726</t>
  </si>
  <si>
    <t>南岔县</t>
  </si>
  <si>
    <t>230751</t>
  </si>
  <si>
    <t>金林区</t>
  </si>
  <si>
    <t>230781</t>
  </si>
  <si>
    <t>铁力市</t>
  </si>
  <si>
    <t>230800</t>
  </si>
  <si>
    <t>佳木斯市本级</t>
  </si>
  <si>
    <t>230803</t>
  </si>
  <si>
    <t>230804</t>
  </si>
  <si>
    <t>前进区</t>
  </si>
  <si>
    <t>230805</t>
  </si>
  <si>
    <t>东风区</t>
  </si>
  <si>
    <t>230811</t>
  </si>
  <si>
    <t>230822</t>
  </si>
  <si>
    <t>桦南县</t>
  </si>
  <si>
    <t>230826</t>
  </si>
  <si>
    <t>桦川县</t>
  </si>
  <si>
    <t>230828</t>
  </si>
  <si>
    <t>汤原县</t>
  </si>
  <si>
    <t>230881</t>
  </si>
  <si>
    <t>同江市</t>
  </si>
  <si>
    <t>230882</t>
  </si>
  <si>
    <t>富锦市</t>
  </si>
  <si>
    <t>230883</t>
  </si>
  <si>
    <t>抚远市</t>
  </si>
  <si>
    <t>230900</t>
  </si>
  <si>
    <t>七台河市本级</t>
  </si>
  <si>
    <t>230902</t>
  </si>
  <si>
    <t>新兴区</t>
  </si>
  <si>
    <t>230903</t>
  </si>
  <si>
    <t>桃山区</t>
  </si>
  <si>
    <t>230904</t>
  </si>
  <si>
    <t>茄子河区</t>
  </si>
  <si>
    <t>230921</t>
  </si>
  <si>
    <t>勃利县</t>
  </si>
  <si>
    <t>231000</t>
  </si>
  <si>
    <t>牡丹江市本级</t>
  </si>
  <si>
    <t>231002</t>
  </si>
  <si>
    <t>东安区</t>
  </si>
  <si>
    <t>231003</t>
  </si>
  <si>
    <t>阳明区</t>
  </si>
  <si>
    <t>231004</t>
  </si>
  <si>
    <t>爱民区</t>
  </si>
  <si>
    <t>231005</t>
  </si>
  <si>
    <t>231025</t>
  </si>
  <si>
    <t>林口县</t>
  </si>
  <si>
    <t>231081</t>
  </si>
  <si>
    <t>绥芬河市</t>
  </si>
  <si>
    <t>231083</t>
  </si>
  <si>
    <t>海林市</t>
  </si>
  <si>
    <t>231084</t>
  </si>
  <si>
    <t>宁安市</t>
  </si>
  <si>
    <t>231085</t>
  </si>
  <si>
    <t>穆棱市</t>
  </si>
  <si>
    <t>231086</t>
  </si>
  <si>
    <t>东宁市</t>
  </si>
  <si>
    <t>231100</t>
  </si>
  <si>
    <t>黑河市本级</t>
  </si>
  <si>
    <t>231102</t>
  </si>
  <si>
    <t>爱辉区</t>
  </si>
  <si>
    <t>231123</t>
  </si>
  <si>
    <t>逊克县</t>
  </si>
  <si>
    <t>231124</t>
  </si>
  <si>
    <t>孙吴县</t>
  </si>
  <si>
    <t>231181</t>
  </si>
  <si>
    <t>北安市</t>
  </si>
  <si>
    <t>231182</t>
  </si>
  <si>
    <t>五大连池市</t>
  </si>
  <si>
    <t>231183</t>
  </si>
  <si>
    <t>嫩江市</t>
  </si>
  <si>
    <t>231200</t>
  </si>
  <si>
    <t>绥化市本级</t>
  </si>
  <si>
    <t>231202</t>
  </si>
  <si>
    <t>北林区</t>
  </si>
  <si>
    <t>231221</t>
  </si>
  <si>
    <t>望奎县</t>
  </si>
  <si>
    <t>231222</t>
  </si>
  <si>
    <t>兰西县</t>
  </si>
  <si>
    <t>231223</t>
  </si>
  <si>
    <t>青冈县</t>
  </si>
  <si>
    <t>231224</t>
  </si>
  <si>
    <t>庆安县</t>
  </si>
  <si>
    <t>231225</t>
  </si>
  <si>
    <t>明水县</t>
  </si>
  <si>
    <t>231226</t>
  </si>
  <si>
    <t>绥棱县</t>
  </si>
  <si>
    <t>231281</t>
  </si>
  <si>
    <t>安达市</t>
  </si>
  <si>
    <t>231282</t>
  </si>
  <si>
    <t>肇东市</t>
  </si>
  <si>
    <t>231283</t>
  </si>
  <si>
    <t>海伦市</t>
  </si>
  <si>
    <t>232700</t>
  </si>
  <si>
    <t>大兴安岭地区本级</t>
  </si>
  <si>
    <t>232701</t>
  </si>
  <si>
    <t>漠河市</t>
  </si>
  <si>
    <t>232721</t>
  </si>
  <si>
    <t>呼玛县</t>
  </si>
  <si>
    <t>232722</t>
  </si>
  <si>
    <t>塔河县</t>
  </si>
  <si>
    <t>232761</t>
  </si>
  <si>
    <t>加格达奇区</t>
  </si>
  <si>
    <t>310000</t>
  </si>
  <si>
    <t>上海市本级</t>
  </si>
  <si>
    <t>310101</t>
  </si>
  <si>
    <t>黄浦区</t>
  </si>
  <si>
    <t>310104</t>
  </si>
  <si>
    <t>徐汇区</t>
  </si>
  <si>
    <t>310105</t>
  </si>
  <si>
    <t>长宁区</t>
  </si>
  <si>
    <t>310106</t>
  </si>
  <si>
    <t>静安区</t>
  </si>
  <si>
    <t>310107</t>
  </si>
  <si>
    <t>普陀区</t>
  </si>
  <si>
    <t>310109</t>
  </si>
  <si>
    <t>虹口区</t>
  </si>
  <si>
    <t>310110</t>
  </si>
  <si>
    <t>杨浦区</t>
  </si>
  <si>
    <t>310112</t>
  </si>
  <si>
    <t>闵行区</t>
  </si>
  <si>
    <t>310113</t>
  </si>
  <si>
    <t>310114</t>
  </si>
  <si>
    <t>嘉定区</t>
  </si>
  <si>
    <t>310115</t>
  </si>
  <si>
    <t>浦东新区</t>
  </si>
  <si>
    <t>310116</t>
  </si>
  <si>
    <t>金山区</t>
  </si>
  <si>
    <t>310117</t>
  </si>
  <si>
    <t>松江区</t>
  </si>
  <si>
    <t>310118</t>
  </si>
  <si>
    <t>青浦区</t>
  </si>
  <si>
    <t>310120</t>
  </si>
  <si>
    <t>奉贤区</t>
  </si>
  <si>
    <t>310151</t>
  </si>
  <si>
    <t>崇明区</t>
  </si>
  <si>
    <t>320000</t>
  </si>
  <si>
    <t>江苏省本级</t>
  </si>
  <si>
    <t>320100</t>
  </si>
  <si>
    <t>南京市本级</t>
  </si>
  <si>
    <t>320102</t>
  </si>
  <si>
    <t>玄武区</t>
  </si>
  <si>
    <t>320104</t>
  </si>
  <si>
    <t>秦淮区</t>
  </si>
  <si>
    <t>320105</t>
  </si>
  <si>
    <t>建邺区</t>
  </si>
  <si>
    <t>320106</t>
  </si>
  <si>
    <t>鼓楼区</t>
  </si>
  <si>
    <t>320111</t>
  </si>
  <si>
    <t>浦口区</t>
  </si>
  <si>
    <t>320113</t>
  </si>
  <si>
    <t>栖霞区</t>
  </si>
  <si>
    <t>320114</t>
  </si>
  <si>
    <t>雨花台区</t>
  </si>
  <si>
    <t>320115</t>
  </si>
  <si>
    <t>江宁区</t>
  </si>
  <si>
    <t>320116</t>
  </si>
  <si>
    <t>六合区</t>
  </si>
  <si>
    <t>320117</t>
  </si>
  <si>
    <t>溧水区</t>
  </si>
  <si>
    <t>320118</t>
  </si>
  <si>
    <t>高淳区</t>
  </si>
  <si>
    <t>320200</t>
  </si>
  <si>
    <t>无锡市本级</t>
  </si>
  <si>
    <t>320205</t>
  </si>
  <si>
    <t>锡山区</t>
  </si>
  <si>
    <t>320206</t>
  </si>
  <si>
    <t>惠山区</t>
  </si>
  <si>
    <t>320211</t>
  </si>
  <si>
    <t>滨湖区</t>
  </si>
  <si>
    <t>320213</t>
  </si>
  <si>
    <t>梁溪区</t>
  </si>
  <si>
    <t>320214</t>
  </si>
  <si>
    <t>新吴区</t>
  </si>
  <si>
    <t>320281</t>
  </si>
  <si>
    <t>江阴市</t>
  </si>
  <si>
    <t>320282</t>
  </si>
  <si>
    <t>宜兴市</t>
  </si>
  <si>
    <t>320300</t>
  </si>
  <si>
    <t>徐州市本级</t>
  </si>
  <si>
    <t>320302</t>
  </si>
  <si>
    <t>320303</t>
  </si>
  <si>
    <t>云龙区</t>
  </si>
  <si>
    <t>320305</t>
  </si>
  <si>
    <t>贾汪区</t>
  </si>
  <si>
    <t>320311</t>
  </si>
  <si>
    <t>泉山区</t>
  </si>
  <si>
    <t>320312</t>
  </si>
  <si>
    <t>铜山区</t>
  </si>
  <si>
    <t>320321</t>
  </si>
  <si>
    <t>丰县</t>
  </si>
  <si>
    <t>320322</t>
  </si>
  <si>
    <t>沛县</t>
  </si>
  <si>
    <t>320324</t>
  </si>
  <si>
    <t>睢宁县</t>
  </si>
  <si>
    <t>320381</t>
  </si>
  <si>
    <t>新沂市</t>
  </si>
  <si>
    <t>320382</t>
  </si>
  <si>
    <t>邳州市</t>
  </si>
  <si>
    <t>320400</t>
  </si>
  <si>
    <t>常州市本级</t>
  </si>
  <si>
    <t>320402</t>
  </si>
  <si>
    <t>天宁区</t>
  </si>
  <si>
    <t>320404</t>
  </si>
  <si>
    <t>钟楼区</t>
  </si>
  <si>
    <t>320411</t>
  </si>
  <si>
    <t>新北区</t>
  </si>
  <si>
    <t>320412</t>
  </si>
  <si>
    <t>武进区</t>
  </si>
  <si>
    <t>320413</t>
  </si>
  <si>
    <t>金坛区</t>
  </si>
  <si>
    <t>320481</t>
  </si>
  <si>
    <t>溧阳市</t>
  </si>
  <si>
    <t>320500</t>
  </si>
  <si>
    <t>苏州市本级</t>
  </si>
  <si>
    <t>320505</t>
  </si>
  <si>
    <t>虎丘区</t>
  </si>
  <si>
    <t>320506</t>
  </si>
  <si>
    <t>吴中区</t>
  </si>
  <si>
    <t>320507</t>
  </si>
  <si>
    <t>相城区</t>
  </si>
  <si>
    <t>320508</t>
  </si>
  <si>
    <t>姑苏区</t>
  </si>
  <si>
    <t>320509</t>
  </si>
  <si>
    <t>吴江区</t>
  </si>
  <si>
    <t>320581</t>
  </si>
  <si>
    <t>常熟市</t>
  </si>
  <si>
    <t>320582</t>
  </si>
  <si>
    <t>张家港市</t>
  </si>
  <si>
    <t>320583</t>
  </si>
  <si>
    <t>昆山市</t>
  </si>
  <si>
    <t>320585</t>
  </si>
  <si>
    <t>太仓市</t>
  </si>
  <si>
    <t>320600</t>
  </si>
  <si>
    <t>南通市本级</t>
  </si>
  <si>
    <t>320612</t>
  </si>
  <si>
    <t>320613</t>
  </si>
  <si>
    <t>崇川区</t>
  </si>
  <si>
    <t>320614</t>
  </si>
  <si>
    <t>海门区</t>
  </si>
  <si>
    <t>320623</t>
  </si>
  <si>
    <t>如东县</t>
  </si>
  <si>
    <t>320681</t>
  </si>
  <si>
    <t>启东市</t>
  </si>
  <si>
    <t>320682</t>
  </si>
  <si>
    <t>如皋市</t>
  </si>
  <si>
    <t>320685</t>
  </si>
  <si>
    <t>海安市</t>
  </si>
  <si>
    <t>320700</t>
  </si>
  <si>
    <t>连云港市本级</t>
  </si>
  <si>
    <t>320703</t>
  </si>
  <si>
    <t>连云区</t>
  </si>
  <si>
    <t>320706</t>
  </si>
  <si>
    <t>320707</t>
  </si>
  <si>
    <t>赣榆区</t>
  </si>
  <si>
    <t>320722</t>
  </si>
  <si>
    <t>东海县</t>
  </si>
  <si>
    <t>320723</t>
  </si>
  <si>
    <t>灌云县</t>
  </si>
  <si>
    <t>320724</t>
  </si>
  <si>
    <t>灌南县</t>
  </si>
  <si>
    <t>320800</t>
  </si>
  <si>
    <t>淮安市本级</t>
  </si>
  <si>
    <t>320803</t>
  </si>
  <si>
    <t>淮安区</t>
  </si>
  <si>
    <t>320804</t>
  </si>
  <si>
    <t>淮阴区</t>
  </si>
  <si>
    <t>320812</t>
  </si>
  <si>
    <t>清江浦区</t>
  </si>
  <si>
    <t>320813</t>
  </si>
  <si>
    <t>洪泽区</t>
  </si>
  <si>
    <t>320826</t>
  </si>
  <si>
    <t>涟水县</t>
  </si>
  <si>
    <t>320830</t>
  </si>
  <si>
    <t>盱眙县</t>
  </si>
  <si>
    <t>320831</t>
  </si>
  <si>
    <t>金湖县</t>
  </si>
  <si>
    <t>320900</t>
  </si>
  <si>
    <t>盐城市本级</t>
  </si>
  <si>
    <t>320902</t>
  </si>
  <si>
    <t>亭湖区</t>
  </si>
  <si>
    <t>320903</t>
  </si>
  <si>
    <t>盐都区</t>
  </si>
  <si>
    <t>320904</t>
  </si>
  <si>
    <t>大丰区</t>
  </si>
  <si>
    <t>320921</t>
  </si>
  <si>
    <t>响水县</t>
  </si>
  <si>
    <t>320922</t>
  </si>
  <si>
    <t>滨海县</t>
  </si>
  <si>
    <t>320923</t>
  </si>
  <si>
    <t>阜宁县</t>
  </si>
  <si>
    <t>320924</t>
  </si>
  <si>
    <t>射阳县</t>
  </si>
  <si>
    <t>320925</t>
  </si>
  <si>
    <t>建湖县</t>
  </si>
  <si>
    <t>320981</t>
  </si>
  <si>
    <t>东台市</t>
  </si>
  <si>
    <t>321000</t>
  </si>
  <si>
    <t>扬州市本级</t>
  </si>
  <si>
    <t>321002</t>
  </si>
  <si>
    <t>广陵区</t>
  </si>
  <si>
    <t>321003</t>
  </si>
  <si>
    <t>邗江区</t>
  </si>
  <si>
    <t>321012</t>
  </si>
  <si>
    <t>江都区</t>
  </si>
  <si>
    <t>321023</t>
  </si>
  <si>
    <t>宝应县</t>
  </si>
  <si>
    <t>321081</t>
  </si>
  <si>
    <t>仪征市</t>
  </si>
  <si>
    <t>321084</t>
  </si>
  <si>
    <t>高邮市</t>
  </si>
  <si>
    <t>321100</t>
  </si>
  <si>
    <t>镇江市本级</t>
  </si>
  <si>
    <t>321102</t>
  </si>
  <si>
    <t>京口区</t>
  </si>
  <si>
    <t>321111</t>
  </si>
  <si>
    <t>润州区</t>
  </si>
  <si>
    <t>321112</t>
  </si>
  <si>
    <t>丹徒区</t>
  </si>
  <si>
    <t>321181</t>
  </si>
  <si>
    <t>丹阳市</t>
  </si>
  <si>
    <t>321182</t>
  </si>
  <si>
    <t>扬中市</t>
  </si>
  <si>
    <t>321183</t>
  </si>
  <si>
    <t>句容市</t>
  </si>
  <si>
    <t>321200</t>
  </si>
  <si>
    <t>泰州市本级</t>
  </si>
  <si>
    <t>321202</t>
  </si>
  <si>
    <t>海陵区</t>
  </si>
  <si>
    <t>321203</t>
  </si>
  <si>
    <t>高港区</t>
  </si>
  <si>
    <t>321204</t>
  </si>
  <si>
    <t>姜堰区</t>
  </si>
  <si>
    <t>321281</t>
  </si>
  <si>
    <t>兴化市</t>
  </si>
  <si>
    <t>321282</t>
  </si>
  <si>
    <t>靖江市</t>
  </si>
  <si>
    <t>321283</t>
  </si>
  <si>
    <t>泰兴市</t>
  </si>
  <si>
    <t>321300</t>
  </si>
  <si>
    <t>宿迁市本级</t>
  </si>
  <si>
    <t>321302</t>
  </si>
  <si>
    <t>宿城区</t>
  </si>
  <si>
    <t>321311</t>
  </si>
  <si>
    <t>宿豫区</t>
  </si>
  <si>
    <t>321322</t>
  </si>
  <si>
    <t>沭阳县</t>
  </si>
  <si>
    <t>321323</t>
  </si>
  <si>
    <t>泗阳县</t>
  </si>
  <si>
    <t>321324</t>
  </si>
  <si>
    <t>泗洪县</t>
  </si>
  <si>
    <t>330000</t>
  </si>
  <si>
    <t>浙江省本级</t>
  </si>
  <si>
    <t>330100</t>
  </si>
  <si>
    <t>杭州市本级</t>
  </si>
  <si>
    <t>330102</t>
  </si>
  <si>
    <t>上城区</t>
  </si>
  <si>
    <t>330105</t>
  </si>
  <si>
    <t>拱墅区</t>
  </si>
  <si>
    <t>330106</t>
  </si>
  <si>
    <t>西湖区</t>
  </si>
  <si>
    <t>330108</t>
  </si>
  <si>
    <t>滨江区</t>
  </si>
  <si>
    <t>330109</t>
  </si>
  <si>
    <t>萧山区</t>
  </si>
  <si>
    <t>330110</t>
  </si>
  <si>
    <t>余杭区</t>
  </si>
  <si>
    <t>330111</t>
  </si>
  <si>
    <t>富阳区</t>
  </si>
  <si>
    <t>330112</t>
  </si>
  <si>
    <t>临安区</t>
  </si>
  <si>
    <t>330113</t>
  </si>
  <si>
    <t>临平区</t>
  </si>
  <si>
    <t>330114</t>
  </si>
  <si>
    <t>钱塘区</t>
  </si>
  <si>
    <t>330122</t>
  </si>
  <si>
    <t>桐庐县</t>
  </si>
  <si>
    <t>330127</t>
  </si>
  <si>
    <t>淳安县</t>
  </si>
  <si>
    <t>330182</t>
  </si>
  <si>
    <t>建德市</t>
  </si>
  <si>
    <t>330200</t>
  </si>
  <si>
    <t>宁波市本级</t>
  </si>
  <si>
    <t>330203</t>
  </si>
  <si>
    <t>海曙区</t>
  </si>
  <si>
    <t>330205</t>
  </si>
  <si>
    <t>江北区</t>
  </si>
  <si>
    <t>330206</t>
  </si>
  <si>
    <t>北仑区</t>
  </si>
  <si>
    <t>330211</t>
  </si>
  <si>
    <t>镇海区</t>
  </si>
  <si>
    <t>330212</t>
  </si>
  <si>
    <t>鄞州区</t>
  </si>
  <si>
    <t>330213</t>
  </si>
  <si>
    <t>奉化区</t>
  </si>
  <si>
    <t>330225</t>
  </si>
  <si>
    <t>象山县</t>
  </si>
  <si>
    <t>330226</t>
  </si>
  <si>
    <t>宁海县</t>
  </si>
  <si>
    <t>330281</t>
  </si>
  <si>
    <t>余姚市</t>
  </si>
  <si>
    <t>330282</t>
  </si>
  <si>
    <t>慈溪市</t>
  </si>
  <si>
    <t>330300</t>
  </si>
  <si>
    <t>温州市本级</t>
  </si>
  <si>
    <t>330302</t>
  </si>
  <si>
    <t>鹿城区</t>
  </si>
  <si>
    <t>330303</t>
  </si>
  <si>
    <t>龙湾区</t>
  </si>
  <si>
    <t>330304</t>
  </si>
  <si>
    <t>瓯海区</t>
  </si>
  <si>
    <t>330305</t>
  </si>
  <si>
    <t>洞头区</t>
  </si>
  <si>
    <t>330324</t>
  </si>
  <si>
    <t>永嘉县</t>
  </si>
  <si>
    <t>330326</t>
  </si>
  <si>
    <t>平阳县</t>
  </si>
  <si>
    <t>330327</t>
  </si>
  <si>
    <t>苍南县</t>
  </si>
  <si>
    <t>330328</t>
  </si>
  <si>
    <t>文成县</t>
  </si>
  <si>
    <t>330329</t>
  </si>
  <si>
    <t>泰顺县</t>
  </si>
  <si>
    <t>330381</t>
  </si>
  <si>
    <t>瑞安市</t>
  </si>
  <si>
    <t>330382</t>
  </si>
  <si>
    <t>乐清市</t>
  </si>
  <si>
    <t>330383</t>
  </si>
  <si>
    <t>龙港市</t>
  </si>
  <si>
    <t>330400</t>
  </si>
  <si>
    <t>嘉兴市本级</t>
  </si>
  <si>
    <t>330402</t>
  </si>
  <si>
    <t>南湖区</t>
  </si>
  <si>
    <t>330411</t>
  </si>
  <si>
    <t>秀洲区</t>
  </si>
  <si>
    <t>330421</t>
  </si>
  <si>
    <t>嘉善县</t>
  </si>
  <si>
    <t>330424</t>
  </si>
  <si>
    <t>海盐县</t>
  </si>
  <si>
    <t>330481</t>
  </si>
  <si>
    <t>海宁市</t>
  </si>
  <si>
    <t>330482</t>
  </si>
  <si>
    <t>平湖市</t>
  </si>
  <si>
    <t>330483</t>
  </si>
  <si>
    <t>桐乡市</t>
  </si>
  <si>
    <t>330500</t>
  </si>
  <si>
    <t>湖州市本级</t>
  </si>
  <si>
    <t>330502</t>
  </si>
  <si>
    <t>吴兴区</t>
  </si>
  <si>
    <t>330503</t>
  </si>
  <si>
    <t>南浔区</t>
  </si>
  <si>
    <t>330521</t>
  </si>
  <si>
    <t>德清县</t>
  </si>
  <si>
    <t>330522</t>
  </si>
  <si>
    <t>长兴县</t>
  </si>
  <si>
    <t>330523</t>
  </si>
  <si>
    <t>安吉县</t>
  </si>
  <si>
    <t>330600</t>
  </si>
  <si>
    <t>绍兴市本级</t>
  </si>
  <si>
    <t>330602</t>
  </si>
  <si>
    <t>越城区</t>
  </si>
  <si>
    <t>330603</t>
  </si>
  <si>
    <t>柯桥区</t>
  </si>
  <si>
    <t>330604</t>
  </si>
  <si>
    <t>上虞区</t>
  </si>
  <si>
    <t>330624</t>
  </si>
  <si>
    <t>新昌县</t>
  </si>
  <si>
    <t>330681</t>
  </si>
  <si>
    <t>诸暨市</t>
  </si>
  <si>
    <t>330683</t>
  </si>
  <si>
    <t>嵊州市</t>
  </si>
  <si>
    <t>330700</t>
  </si>
  <si>
    <t>金华市本级</t>
  </si>
  <si>
    <t>330702</t>
  </si>
  <si>
    <t>婺城区</t>
  </si>
  <si>
    <t>330703</t>
  </si>
  <si>
    <t>金东区</t>
  </si>
  <si>
    <t>330723</t>
  </si>
  <si>
    <t>武义县</t>
  </si>
  <si>
    <t>330726</t>
  </si>
  <si>
    <t>浦江县</t>
  </si>
  <si>
    <t>330727</t>
  </si>
  <si>
    <t>磐安县</t>
  </si>
  <si>
    <t>330781</t>
  </si>
  <si>
    <t>兰溪市</t>
  </si>
  <si>
    <t>330782</t>
  </si>
  <si>
    <t>义乌市</t>
  </si>
  <si>
    <t>330783</t>
  </si>
  <si>
    <t>东阳市</t>
  </si>
  <si>
    <t>330784</t>
  </si>
  <si>
    <t>永康市</t>
  </si>
  <si>
    <t>330800</t>
  </si>
  <si>
    <t>衢州市本级</t>
  </si>
  <si>
    <t>330802</t>
  </si>
  <si>
    <t>柯城区</t>
  </si>
  <si>
    <t>330803</t>
  </si>
  <si>
    <t>衢江区</t>
  </si>
  <si>
    <t>330822</t>
  </si>
  <si>
    <t>常山县</t>
  </si>
  <si>
    <t>330824</t>
  </si>
  <si>
    <t>开化县</t>
  </si>
  <si>
    <t>330825</t>
  </si>
  <si>
    <t>龙游县</t>
  </si>
  <si>
    <t>330881</t>
  </si>
  <si>
    <t>江山市</t>
  </si>
  <si>
    <t>330900</t>
  </si>
  <si>
    <t>舟山市本级</t>
  </si>
  <si>
    <t>330902</t>
  </si>
  <si>
    <t>定海区</t>
  </si>
  <si>
    <t>330903</t>
  </si>
  <si>
    <t>330921</t>
  </si>
  <si>
    <t>岱山县</t>
  </si>
  <si>
    <t>330922</t>
  </si>
  <si>
    <t>嵊泗县</t>
  </si>
  <si>
    <t>331000</t>
  </si>
  <si>
    <t>台州市本级</t>
  </si>
  <si>
    <t>331002</t>
  </si>
  <si>
    <t>椒江区</t>
  </si>
  <si>
    <t>331003</t>
  </si>
  <si>
    <t>黄岩区</t>
  </si>
  <si>
    <t>331004</t>
  </si>
  <si>
    <t>路桥区</t>
  </si>
  <si>
    <t>331022</t>
  </si>
  <si>
    <t>三门县</t>
  </si>
  <si>
    <t>331023</t>
  </si>
  <si>
    <t>天台县</t>
  </si>
  <si>
    <t>331024</t>
  </si>
  <si>
    <t>仙居县</t>
  </si>
  <si>
    <t>331081</t>
  </si>
  <si>
    <t>温岭市</t>
  </si>
  <si>
    <t>331082</t>
  </si>
  <si>
    <t>临海市</t>
  </si>
  <si>
    <t>331083</t>
  </si>
  <si>
    <t>玉环市</t>
  </si>
  <si>
    <t>331100</t>
  </si>
  <si>
    <t>丽水市本级</t>
  </si>
  <si>
    <t>331102</t>
  </si>
  <si>
    <t>莲都区</t>
  </si>
  <si>
    <t>331121</t>
  </si>
  <si>
    <t>青田县</t>
  </si>
  <si>
    <t>331122</t>
  </si>
  <si>
    <t>缙云县</t>
  </si>
  <si>
    <t>331123</t>
  </si>
  <si>
    <t>遂昌县</t>
  </si>
  <si>
    <t>331124</t>
  </si>
  <si>
    <t>松阳县</t>
  </si>
  <si>
    <t>331125</t>
  </si>
  <si>
    <t>云和县</t>
  </si>
  <si>
    <t>331126</t>
  </si>
  <si>
    <t>庆元县</t>
  </si>
  <si>
    <t>331127</t>
  </si>
  <si>
    <t>景宁畲族自治县</t>
  </si>
  <si>
    <t>331181</t>
  </si>
  <si>
    <t>龙泉市</t>
  </si>
  <si>
    <t>340000</t>
  </si>
  <si>
    <t>安徽省本级</t>
  </si>
  <si>
    <t>340100</t>
  </si>
  <si>
    <t>合肥市本级</t>
  </si>
  <si>
    <t>340102</t>
  </si>
  <si>
    <t>瑶海区</t>
  </si>
  <si>
    <t>340103</t>
  </si>
  <si>
    <t>庐阳区</t>
  </si>
  <si>
    <t>340104</t>
  </si>
  <si>
    <t>蜀山区</t>
  </si>
  <si>
    <t>340111</t>
  </si>
  <si>
    <t>包河区</t>
  </si>
  <si>
    <t>340121</t>
  </si>
  <si>
    <t>长丰县</t>
  </si>
  <si>
    <t>340122</t>
  </si>
  <si>
    <t>肥东县</t>
  </si>
  <si>
    <t>340123</t>
  </si>
  <si>
    <t>肥西县</t>
  </si>
  <si>
    <t>340124</t>
  </si>
  <si>
    <t>庐江县</t>
  </si>
  <si>
    <t>340181</t>
  </si>
  <si>
    <t>巢湖市</t>
  </si>
  <si>
    <t>340200</t>
  </si>
  <si>
    <t>芜湖市本级</t>
  </si>
  <si>
    <t>340202</t>
  </si>
  <si>
    <t>镜湖区</t>
  </si>
  <si>
    <t>340207</t>
  </si>
  <si>
    <t>鸠江区</t>
  </si>
  <si>
    <t>340209</t>
  </si>
  <si>
    <t>弋江区</t>
  </si>
  <si>
    <t>340210</t>
  </si>
  <si>
    <t>湾沚区</t>
  </si>
  <si>
    <t>340212</t>
  </si>
  <si>
    <t>繁昌区</t>
  </si>
  <si>
    <t>340223</t>
  </si>
  <si>
    <t>南陵县</t>
  </si>
  <si>
    <t>340281</t>
  </si>
  <si>
    <t>无为市</t>
  </si>
  <si>
    <t>340300</t>
  </si>
  <si>
    <t>蚌埠市本级</t>
  </si>
  <si>
    <t>340302</t>
  </si>
  <si>
    <t>龙子湖区</t>
  </si>
  <si>
    <t>340303</t>
  </si>
  <si>
    <t>蚌山区</t>
  </si>
  <si>
    <t>340304</t>
  </si>
  <si>
    <t>禹会区</t>
  </si>
  <si>
    <t>340311</t>
  </si>
  <si>
    <t>淮上区</t>
  </si>
  <si>
    <t>340321</t>
  </si>
  <si>
    <t>怀远县</t>
  </si>
  <si>
    <t>340322</t>
  </si>
  <si>
    <t>五河县</t>
  </si>
  <si>
    <t>340323</t>
  </si>
  <si>
    <t>固镇县</t>
  </si>
  <si>
    <t>340400</t>
  </si>
  <si>
    <t>淮南市本级</t>
  </si>
  <si>
    <t>340402</t>
  </si>
  <si>
    <t>大通区</t>
  </si>
  <si>
    <t>340403</t>
  </si>
  <si>
    <t>田家庵区</t>
  </si>
  <si>
    <t>340404</t>
  </si>
  <si>
    <t>谢家集区</t>
  </si>
  <si>
    <t>340405</t>
  </si>
  <si>
    <t>八公山区</t>
  </si>
  <si>
    <t>340406</t>
  </si>
  <si>
    <t>潘集区</t>
  </si>
  <si>
    <t>340421</t>
  </si>
  <si>
    <t>凤台县</t>
  </si>
  <si>
    <t>340422</t>
  </si>
  <si>
    <t>寿县</t>
  </si>
  <si>
    <t>340500</t>
  </si>
  <si>
    <t>马鞍山市本级</t>
  </si>
  <si>
    <t>340503</t>
  </si>
  <si>
    <t>花山区</t>
  </si>
  <si>
    <t>340504</t>
  </si>
  <si>
    <t>雨山区</t>
  </si>
  <si>
    <t>340506</t>
  </si>
  <si>
    <t>博望区</t>
  </si>
  <si>
    <t>340521</t>
  </si>
  <si>
    <t>当涂县</t>
  </si>
  <si>
    <t>340522</t>
  </si>
  <si>
    <t>含山县</t>
  </si>
  <si>
    <t>340523</t>
  </si>
  <si>
    <t>和县</t>
  </si>
  <si>
    <t>340600</t>
  </si>
  <si>
    <t>淮北市本级</t>
  </si>
  <si>
    <t>340602</t>
  </si>
  <si>
    <t>杜集区</t>
  </si>
  <si>
    <t>340603</t>
  </si>
  <si>
    <t>相山区</t>
  </si>
  <si>
    <t>340604</t>
  </si>
  <si>
    <t>烈山区</t>
  </si>
  <si>
    <t>340621</t>
  </si>
  <si>
    <t>濉溪县</t>
  </si>
  <si>
    <t>340700</t>
  </si>
  <si>
    <t>铜陵市本级</t>
  </si>
  <si>
    <t>340705</t>
  </si>
  <si>
    <t>铜官区</t>
  </si>
  <si>
    <t>340706</t>
  </si>
  <si>
    <t>义安区</t>
  </si>
  <si>
    <t>340711</t>
  </si>
  <si>
    <t>340722</t>
  </si>
  <si>
    <t>枞阳县</t>
  </si>
  <si>
    <t>340800</t>
  </si>
  <si>
    <t>安庆市本级</t>
  </si>
  <si>
    <t>340802</t>
  </si>
  <si>
    <t>迎江区</t>
  </si>
  <si>
    <t>340803</t>
  </si>
  <si>
    <t>大观区</t>
  </si>
  <si>
    <t>340811</t>
  </si>
  <si>
    <t>宜秀区</t>
  </si>
  <si>
    <t>340822</t>
  </si>
  <si>
    <t>怀宁县</t>
  </si>
  <si>
    <t>340825</t>
  </si>
  <si>
    <t>太湖县</t>
  </si>
  <si>
    <t>340826</t>
  </si>
  <si>
    <t>宿松县</t>
  </si>
  <si>
    <t>340827</t>
  </si>
  <si>
    <t>望江县</t>
  </si>
  <si>
    <t>340828</t>
  </si>
  <si>
    <t>岳西县</t>
  </si>
  <si>
    <t>340881</t>
  </si>
  <si>
    <t>桐城市</t>
  </si>
  <si>
    <t>340882</t>
  </si>
  <si>
    <t>潜山市</t>
  </si>
  <si>
    <t>341000</t>
  </si>
  <si>
    <t>黄山市本级</t>
  </si>
  <si>
    <t>341002</t>
  </si>
  <si>
    <t>屯溪区</t>
  </si>
  <si>
    <t>341003</t>
  </si>
  <si>
    <t>黄山区</t>
  </si>
  <si>
    <t>341004</t>
  </si>
  <si>
    <t>徽州区</t>
  </si>
  <si>
    <t>341021</t>
  </si>
  <si>
    <t>歙县</t>
  </si>
  <si>
    <t>341022</t>
  </si>
  <si>
    <t>休宁县</t>
  </si>
  <si>
    <t>341023</t>
  </si>
  <si>
    <t>黟县</t>
  </si>
  <si>
    <t>341024</t>
  </si>
  <si>
    <t>祁门县</t>
  </si>
  <si>
    <t>341100</t>
  </si>
  <si>
    <t>滁州市本级</t>
  </si>
  <si>
    <t>341102</t>
  </si>
  <si>
    <t>琅琊区</t>
  </si>
  <si>
    <t>341103</t>
  </si>
  <si>
    <t>南谯区</t>
  </si>
  <si>
    <t>341122</t>
  </si>
  <si>
    <t>来安县</t>
  </si>
  <si>
    <t>341124</t>
  </si>
  <si>
    <t>全椒县</t>
  </si>
  <si>
    <t>341125</t>
  </si>
  <si>
    <t>定远县</t>
  </si>
  <si>
    <t>341126</t>
  </si>
  <si>
    <t>凤阳县</t>
  </si>
  <si>
    <t>341181</t>
  </si>
  <si>
    <t>天长市</t>
  </si>
  <si>
    <t>341182</t>
  </si>
  <si>
    <t>明光市</t>
  </si>
  <si>
    <t>341200</t>
  </si>
  <si>
    <t>阜阳市本级</t>
  </si>
  <si>
    <t>341202</t>
  </si>
  <si>
    <t>颍州区</t>
  </si>
  <si>
    <t>341203</t>
  </si>
  <si>
    <t>颍东区</t>
  </si>
  <si>
    <t>341204</t>
  </si>
  <si>
    <t>颍泉区</t>
  </si>
  <si>
    <t>341221</t>
  </si>
  <si>
    <t>临泉县</t>
  </si>
  <si>
    <t>341222</t>
  </si>
  <si>
    <t>太和县</t>
  </si>
  <si>
    <t>341225</t>
  </si>
  <si>
    <t>阜南县</t>
  </si>
  <si>
    <t>341226</t>
  </si>
  <si>
    <t>颍上县</t>
  </si>
  <si>
    <t>341282</t>
  </si>
  <si>
    <t>界首市</t>
  </si>
  <si>
    <t>341300</t>
  </si>
  <si>
    <t>宿州市本级</t>
  </si>
  <si>
    <t>341302</t>
  </si>
  <si>
    <t>埇桥区</t>
  </si>
  <si>
    <t>341321</t>
  </si>
  <si>
    <t>砀山县</t>
  </si>
  <si>
    <t>341322</t>
  </si>
  <si>
    <t>萧县</t>
  </si>
  <si>
    <t>341323</t>
  </si>
  <si>
    <t>灵璧县</t>
  </si>
  <si>
    <t>341324</t>
  </si>
  <si>
    <t>泗县</t>
  </si>
  <si>
    <t>341500</t>
  </si>
  <si>
    <t>六安市本级</t>
  </si>
  <si>
    <t>341502</t>
  </si>
  <si>
    <t>金安区</t>
  </si>
  <si>
    <t>341503</t>
  </si>
  <si>
    <t>裕安区</t>
  </si>
  <si>
    <t>341504</t>
  </si>
  <si>
    <t>叶集区</t>
  </si>
  <si>
    <t>341522</t>
  </si>
  <si>
    <t>霍邱县</t>
  </si>
  <si>
    <t>341523</t>
  </si>
  <si>
    <t>舒城县</t>
  </si>
  <si>
    <t>341524</t>
  </si>
  <si>
    <t>金寨县</t>
  </si>
  <si>
    <t>341525</t>
  </si>
  <si>
    <t>霍山县</t>
  </si>
  <si>
    <t>341600</t>
  </si>
  <si>
    <t>亳州市本级</t>
  </si>
  <si>
    <t>341602</t>
  </si>
  <si>
    <t>谯城区</t>
  </si>
  <si>
    <t>341621</t>
  </si>
  <si>
    <t>涡阳县</t>
  </si>
  <si>
    <t>341622</t>
  </si>
  <si>
    <t>蒙城县</t>
  </si>
  <si>
    <t>341623</t>
  </si>
  <si>
    <t>利辛县</t>
  </si>
  <si>
    <t>341700</t>
  </si>
  <si>
    <t>池州市本级</t>
  </si>
  <si>
    <t>341702</t>
  </si>
  <si>
    <t>贵池区</t>
  </si>
  <si>
    <t>341721</t>
  </si>
  <si>
    <t>东至县</t>
  </si>
  <si>
    <t>341722</t>
  </si>
  <si>
    <t>石台县</t>
  </si>
  <si>
    <t>341723</t>
  </si>
  <si>
    <t>青阳县</t>
  </si>
  <si>
    <t>341800</t>
  </si>
  <si>
    <t>宣城市本级</t>
  </si>
  <si>
    <t>341802</t>
  </si>
  <si>
    <t>宣州区</t>
  </si>
  <si>
    <t>341821</t>
  </si>
  <si>
    <t>郎溪县</t>
  </si>
  <si>
    <t>341823</t>
  </si>
  <si>
    <t>泾县</t>
  </si>
  <si>
    <t>341824</t>
  </si>
  <si>
    <t>绩溪县</t>
  </si>
  <si>
    <t>341825</t>
  </si>
  <si>
    <t>旌德县</t>
  </si>
  <si>
    <t>341881</t>
  </si>
  <si>
    <t>宁国市</t>
  </si>
  <si>
    <t>341882</t>
  </si>
  <si>
    <t>广德市</t>
  </si>
  <si>
    <t>350000</t>
  </si>
  <si>
    <t>福建省本级</t>
  </si>
  <si>
    <t>350100</t>
  </si>
  <si>
    <t>福州市本级</t>
  </si>
  <si>
    <t>350102</t>
  </si>
  <si>
    <t>350103</t>
  </si>
  <si>
    <t>台江区</t>
  </si>
  <si>
    <t>350104</t>
  </si>
  <si>
    <t>仓山区</t>
  </si>
  <si>
    <t>350105</t>
  </si>
  <si>
    <t>马尾区</t>
  </si>
  <si>
    <t>350111</t>
  </si>
  <si>
    <t>晋安区</t>
  </si>
  <si>
    <t>350112</t>
  </si>
  <si>
    <t>长乐区</t>
  </si>
  <si>
    <t>350121</t>
  </si>
  <si>
    <t>闽侯县</t>
  </si>
  <si>
    <t>350122</t>
  </si>
  <si>
    <t>连江县</t>
  </si>
  <si>
    <t>350123</t>
  </si>
  <si>
    <t>罗源县</t>
  </si>
  <si>
    <t>350124</t>
  </si>
  <si>
    <t>闽清县</t>
  </si>
  <si>
    <t>350125</t>
  </si>
  <si>
    <t>永泰县</t>
  </si>
  <si>
    <t>350128</t>
  </si>
  <si>
    <t>平潭县</t>
  </si>
  <si>
    <t>350181</t>
  </si>
  <si>
    <t>福清市</t>
  </si>
  <si>
    <t>350200</t>
  </si>
  <si>
    <t>厦门市本级</t>
  </si>
  <si>
    <t>350203</t>
  </si>
  <si>
    <t>思明区</t>
  </si>
  <si>
    <t>350205</t>
  </si>
  <si>
    <t>海沧区</t>
  </si>
  <si>
    <t>350206</t>
  </si>
  <si>
    <t>湖里区</t>
  </si>
  <si>
    <t>350211</t>
  </si>
  <si>
    <t>集美区</t>
  </si>
  <si>
    <t>350212</t>
  </si>
  <si>
    <t>同安区</t>
  </si>
  <si>
    <t>350213</t>
  </si>
  <si>
    <t>翔安区</t>
  </si>
  <si>
    <t>350300</t>
  </si>
  <si>
    <t>莆田市本级</t>
  </si>
  <si>
    <t>350302</t>
  </si>
  <si>
    <t>城厢区</t>
  </si>
  <si>
    <t>350303</t>
  </si>
  <si>
    <t>涵江区</t>
  </si>
  <si>
    <t>350304</t>
  </si>
  <si>
    <t>荔城区</t>
  </si>
  <si>
    <t>350305</t>
  </si>
  <si>
    <t>秀屿区</t>
  </si>
  <si>
    <t>350322</t>
  </si>
  <si>
    <t>仙游县</t>
  </si>
  <si>
    <t>350400</t>
  </si>
  <si>
    <t>三明市本级</t>
  </si>
  <si>
    <t>350404</t>
  </si>
  <si>
    <t>三元区</t>
  </si>
  <si>
    <t>350405</t>
  </si>
  <si>
    <t>沙县区</t>
  </si>
  <si>
    <t>350421</t>
  </si>
  <si>
    <t>明溪县</t>
  </si>
  <si>
    <t>350423</t>
  </si>
  <si>
    <t>清流县</t>
  </si>
  <si>
    <t>350424</t>
  </si>
  <si>
    <t>宁化县</t>
  </si>
  <si>
    <t>350425</t>
  </si>
  <si>
    <t>大田县</t>
  </si>
  <si>
    <t>350426</t>
  </si>
  <si>
    <t>尤溪县</t>
  </si>
  <si>
    <t>350428</t>
  </si>
  <si>
    <t>将乐县</t>
  </si>
  <si>
    <t>350429</t>
  </si>
  <si>
    <t>泰宁县</t>
  </si>
  <si>
    <t>350430</t>
  </si>
  <si>
    <t>建宁县</t>
  </si>
  <si>
    <t>350481</t>
  </si>
  <si>
    <t>永安市</t>
  </si>
  <si>
    <t>350500</t>
  </si>
  <si>
    <t>泉州市本级</t>
  </si>
  <si>
    <t>350502</t>
  </si>
  <si>
    <t>鲤城区</t>
  </si>
  <si>
    <t>350503</t>
  </si>
  <si>
    <t>丰泽区</t>
  </si>
  <si>
    <t>350504</t>
  </si>
  <si>
    <t>洛江区</t>
  </si>
  <si>
    <t>350505</t>
  </si>
  <si>
    <t>泉港区</t>
  </si>
  <si>
    <t>350521</t>
  </si>
  <si>
    <t>惠安县</t>
  </si>
  <si>
    <t>350524</t>
  </si>
  <si>
    <t>安溪县</t>
  </si>
  <si>
    <t>350525</t>
  </si>
  <si>
    <t>永春县</t>
  </si>
  <si>
    <t>350526</t>
  </si>
  <si>
    <t>德化县</t>
  </si>
  <si>
    <t>350527</t>
  </si>
  <si>
    <t>金门县</t>
  </si>
  <si>
    <t>350581</t>
  </si>
  <si>
    <t>石狮市</t>
  </si>
  <si>
    <t>350582</t>
  </si>
  <si>
    <t>晋江市</t>
  </si>
  <si>
    <t>350583</t>
  </si>
  <si>
    <t>南安市</t>
  </si>
  <si>
    <t>350600</t>
  </si>
  <si>
    <t>漳州市本级</t>
  </si>
  <si>
    <t>350602</t>
  </si>
  <si>
    <t>芗城区</t>
  </si>
  <si>
    <t>350603</t>
  </si>
  <si>
    <t>龙文区</t>
  </si>
  <si>
    <t>350604</t>
  </si>
  <si>
    <t>龙海区</t>
  </si>
  <si>
    <t>350605</t>
  </si>
  <si>
    <t>长泰区</t>
  </si>
  <si>
    <t>350622</t>
  </si>
  <si>
    <t>云霄县</t>
  </si>
  <si>
    <t>350623</t>
  </si>
  <si>
    <t>漳浦县</t>
  </si>
  <si>
    <t>350624</t>
  </si>
  <si>
    <t>诏安县</t>
  </si>
  <si>
    <t>350626</t>
  </si>
  <si>
    <t>东山县</t>
  </si>
  <si>
    <t>350627</t>
  </si>
  <si>
    <t>南靖县</t>
  </si>
  <si>
    <t>350628</t>
  </si>
  <si>
    <t>平和县</t>
  </si>
  <si>
    <t>350629</t>
  </si>
  <si>
    <t>华安县</t>
  </si>
  <si>
    <t>350700</t>
  </si>
  <si>
    <t>南平市本级</t>
  </si>
  <si>
    <t>350702</t>
  </si>
  <si>
    <t>延平区</t>
  </si>
  <si>
    <t>350703</t>
  </si>
  <si>
    <t>建阳区</t>
  </si>
  <si>
    <t>350721</t>
  </si>
  <si>
    <t>顺昌县</t>
  </si>
  <si>
    <t>350722</t>
  </si>
  <si>
    <t>浦城县</t>
  </si>
  <si>
    <t>350723</t>
  </si>
  <si>
    <t>光泽县</t>
  </si>
  <si>
    <t>350724</t>
  </si>
  <si>
    <t>松溪县</t>
  </si>
  <si>
    <t>350725</t>
  </si>
  <si>
    <t>政和县</t>
  </si>
  <si>
    <t>350781</t>
  </si>
  <si>
    <t>邵武市</t>
  </si>
  <si>
    <t>350782</t>
  </si>
  <si>
    <t>武夷山市</t>
  </si>
  <si>
    <t>350783</t>
  </si>
  <si>
    <t>建瓯市</t>
  </si>
  <si>
    <t>350800</t>
  </si>
  <si>
    <t>龙岩市本级</t>
  </si>
  <si>
    <t>350802</t>
  </si>
  <si>
    <t>新罗区</t>
  </si>
  <si>
    <t>350803</t>
  </si>
  <si>
    <t>永定区</t>
  </si>
  <si>
    <t>350821</t>
  </si>
  <si>
    <t>长汀县</t>
  </si>
  <si>
    <t>350823</t>
  </si>
  <si>
    <t>上杭县</t>
  </si>
  <si>
    <t>350824</t>
  </si>
  <si>
    <t>武平县</t>
  </si>
  <si>
    <t>350825</t>
  </si>
  <si>
    <t>连城县</t>
  </si>
  <si>
    <t>350881</t>
  </si>
  <si>
    <t>漳平市</t>
  </si>
  <si>
    <t>350900</t>
  </si>
  <si>
    <t>宁德市本级</t>
  </si>
  <si>
    <t>350902</t>
  </si>
  <si>
    <t>蕉城区</t>
  </si>
  <si>
    <t>350921</t>
  </si>
  <si>
    <t>霞浦县</t>
  </si>
  <si>
    <t>350922</t>
  </si>
  <si>
    <t>古田县</t>
  </si>
  <si>
    <t>350923</t>
  </si>
  <si>
    <t>屏南县</t>
  </si>
  <si>
    <t>350924</t>
  </si>
  <si>
    <t>寿宁县</t>
  </si>
  <si>
    <t>350925</t>
  </si>
  <si>
    <t>周宁县</t>
  </si>
  <si>
    <t>350926</t>
  </si>
  <si>
    <t>柘荣县</t>
  </si>
  <si>
    <t>350981</t>
  </si>
  <si>
    <t>福安市</t>
  </si>
  <si>
    <t>350982</t>
  </si>
  <si>
    <t>福鼎市</t>
  </si>
  <si>
    <t>360000</t>
  </si>
  <si>
    <t>江西省本级</t>
  </si>
  <si>
    <t>360100</t>
  </si>
  <si>
    <t>南昌市本级</t>
  </si>
  <si>
    <t>360102</t>
  </si>
  <si>
    <t>东湖区</t>
  </si>
  <si>
    <t>360103</t>
  </si>
  <si>
    <t>360104</t>
  </si>
  <si>
    <t>青云谱区</t>
  </si>
  <si>
    <t>360111</t>
  </si>
  <si>
    <t>青山湖区</t>
  </si>
  <si>
    <t>360112</t>
  </si>
  <si>
    <t>新建区</t>
  </si>
  <si>
    <t>360113</t>
  </si>
  <si>
    <t>红谷滩区</t>
  </si>
  <si>
    <t>360121</t>
  </si>
  <si>
    <t>南昌县</t>
  </si>
  <si>
    <t>360123</t>
  </si>
  <si>
    <t>安义县</t>
  </si>
  <si>
    <t>360124</t>
  </si>
  <si>
    <t>进贤县</t>
  </si>
  <si>
    <t>360200</t>
  </si>
  <si>
    <t>景德镇市本级</t>
  </si>
  <si>
    <t>360202</t>
  </si>
  <si>
    <t>昌江区</t>
  </si>
  <si>
    <t>360203</t>
  </si>
  <si>
    <t>珠山区</t>
  </si>
  <si>
    <t>360222</t>
  </si>
  <si>
    <t>浮梁县</t>
  </si>
  <si>
    <t>360281</t>
  </si>
  <si>
    <t>乐平市</t>
  </si>
  <si>
    <t>360300</t>
  </si>
  <si>
    <t>萍乡市本级</t>
  </si>
  <si>
    <t>360302</t>
  </si>
  <si>
    <t>安源区</t>
  </si>
  <si>
    <t>360313</t>
  </si>
  <si>
    <t>湘东区</t>
  </si>
  <si>
    <t>360321</t>
  </si>
  <si>
    <t>莲花县</t>
  </si>
  <si>
    <t>360322</t>
  </si>
  <si>
    <t>上栗县</t>
  </si>
  <si>
    <t>360323</t>
  </si>
  <si>
    <t>芦溪县</t>
  </si>
  <si>
    <t>360400</t>
  </si>
  <si>
    <t>九江市本级</t>
  </si>
  <si>
    <t>360402</t>
  </si>
  <si>
    <t>濂溪区</t>
  </si>
  <si>
    <t>360403</t>
  </si>
  <si>
    <t>浔阳区</t>
  </si>
  <si>
    <t>360404</t>
  </si>
  <si>
    <t>柴桑区</t>
  </si>
  <si>
    <t>360423</t>
  </si>
  <si>
    <t>武宁县</t>
  </si>
  <si>
    <t>360424</t>
  </si>
  <si>
    <t>修水县</t>
  </si>
  <si>
    <t>360425</t>
  </si>
  <si>
    <t>永修县</t>
  </si>
  <si>
    <t>360426</t>
  </si>
  <si>
    <t>德安县</t>
  </si>
  <si>
    <t>360428</t>
  </si>
  <si>
    <t>都昌县</t>
  </si>
  <si>
    <t>360429</t>
  </si>
  <si>
    <t>湖口县</t>
  </si>
  <si>
    <t>360430</t>
  </si>
  <si>
    <t>彭泽县</t>
  </si>
  <si>
    <t>360481</t>
  </si>
  <si>
    <t>瑞昌市</t>
  </si>
  <si>
    <t>360482</t>
  </si>
  <si>
    <t>共青城市</t>
  </si>
  <si>
    <t>360483</t>
  </si>
  <si>
    <t>庐山市</t>
  </si>
  <si>
    <t>360500</t>
  </si>
  <si>
    <t>新余市本级</t>
  </si>
  <si>
    <t>360502</t>
  </si>
  <si>
    <t>渝水区</t>
  </si>
  <si>
    <t>360521</t>
  </si>
  <si>
    <t>分宜县</t>
  </si>
  <si>
    <t>360600</t>
  </si>
  <si>
    <t>鹰潭市本级</t>
  </si>
  <si>
    <t>360602</t>
  </si>
  <si>
    <t>月湖区</t>
  </si>
  <si>
    <t>360603</t>
  </si>
  <si>
    <t>余江区</t>
  </si>
  <si>
    <t>360681</t>
  </si>
  <si>
    <t>贵溪市</t>
  </si>
  <si>
    <t>360700</t>
  </si>
  <si>
    <t>赣州市本级</t>
  </si>
  <si>
    <t>360702</t>
  </si>
  <si>
    <t>章贡区</t>
  </si>
  <si>
    <t>360703</t>
  </si>
  <si>
    <t>南康区</t>
  </si>
  <si>
    <t>360704</t>
  </si>
  <si>
    <t>赣县区</t>
  </si>
  <si>
    <t>360722</t>
  </si>
  <si>
    <t>信丰县</t>
  </si>
  <si>
    <t>360723</t>
  </si>
  <si>
    <t>大余县</t>
  </si>
  <si>
    <t>360724</t>
  </si>
  <si>
    <t>上犹县</t>
  </si>
  <si>
    <t>360725</t>
  </si>
  <si>
    <t>崇义县</t>
  </si>
  <si>
    <t>360726</t>
  </si>
  <si>
    <t>安远县</t>
  </si>
  <si>
    <t>360728</t>
  </si>
  <si>
    <t>定南县</t>
  </si>
  <si>
    <t>360729</t>
  </si>
  <si>
    <t>全南县</t>
  </si>
  <si>
    <t>360730</t>
  </si>
  <si>
    <t>宁都县</t>
  </si>
  <si>
    <t>360731</t>
  </si>
  <si>
    <t>于都县</t>
  </si>
  <si>
    <t>360732</t>
  </si>
  <si>
    <t>兴国县</t>
  </si>
  <si>
    <t>360733</t>
  </si>
  <si>
    <t>会昌县</t>
  </si>
  <si>
    <t>360734</t>
  </si>
  <si>
    <t>寻乌县</t>
  </si>
  <si>
    <t>360735</t>
  </si>
  <si>
    <t>石城县</t>
  </si>
  <si>
    <t>360781</t>
  </si>
  <si>
    <t>瑞金市</t>
  </si>
  <si>
    <t>360783</t>
  </si>
  <si>
    <t>龙南市</t>
  </si>
  <si>
    <t>360800</t>
  </si>
  <si>
    <t>吉安市本级</t>
  </si>
  <si>
    <t>360802</t>
  </si>
  <si>
    <t>吉州区</t>
  </si>
  <si>
    <t>360803</t>
  </si>
  <si>
    <t>青原区</t>
  </si>
  <si>
    <t>360821</t>
  </si>
  <si>
    <t>吉安县</t>
  </si>
  <si>
    <t>360822</t>
  </si>
  <si>
    <t>吉水县</t>
  </si>
  <si>
    <t>360823</t>
  </si>
  <si>
    <t>峡江县</t>
  </si>
  <si>
    <t>360824</t>
  </si>
  <si>
    <t>新干县</t>
  </si>
  <si>
    <t>360825</t>
  </si>
  <si>
    <t>永丰县</t>
  </si>
  <si>
    <t>360826</t>
  </si>
  <si>
    <t>泰和县</t>
  </si>
  <si>
    <t>360827</t>
  </si>
  <si>
    <t>遂川县</t>
  </si>
  <si>
    <t>360828</t>
  </si>
  <si>
    <t>万安县</t>
  </si>
  <si>
    <t>360829</t>
  </si>
  <si>
    <t>安福县</t>
  </si>
  <si>
    <t>360830</t>
  </si>
  <si>
    <t>永新县</t>
  </si>
  <si>
    <t>360881</t>
  </si>
  <si>
    <t>井冈山市</t>
  </si>
  <si>
    <t>360900</t>
  </si>
  <si>
    <t>宜春市本级</t>
  </si>
  <si>
    <t>360902</t>
  </si>
  <si>
    <t>袁州区</t>
  </si>
  <si>
    <t>360921</t>
  </si>
  <si>
    <t>奉新县</t>
  </si>
  <si>
    <t>360922</t>
  </si>
  <si>
    <t>万载县</t>
  </si>
  <si>
    <t>360923</t>
  </si>
  <si>
    <t>上高县</t>
  </si>
  <si>
    <t>360924</t>
  </si>
  <si>
    <t>宜丰县</t>
  </si>
  <si>
    <t>360925</t>
  </si>
  <si>
    <t>靖安县</t>
  </si>
  <si>
    <t>360926</t>
  </si>
  <si>
    <t>铜鼓县</t>
  </si>
  <si>
    <t>360981</t>
  </si>
  <si>
    <t>丰城市</t>
  </si>
  <si>
    <t>360982</t>
  </si>
  <si>
    <t>樟树市</t>
  </si>
  <si>
    <t>360983</t>
  </si>
  <si>
    <t>高安市</t>
  </si>
  <si>
    <t>361000</t>
  </si>
  <si>
    <t>抚州市本级</t>
  </si>
  <si>
    <t>361002</t>
  </si>
  <si>
    <t>临川区</t>
  </si>
  <si>
    <t>361003</t>
  </si>
  <si>
    <t>东乡区</t>
  </si>
  <si>
    <t>361021</t>
  </si>
  <si>
    <t>南城县</t>
  </si>
  <si>
    <t>361022</t>
  </si>
  <si>
    <t>黎川县</t>
  </si>
  <si>
    <t>361023</t>
  </si>
  <si>
    <t>南丰县</t>
  </si>
  <si>
    <t>361024</t>
  </si>
  <si>
    <t>崇仁县</t>
  </si>
  <si>
    <t>361025</t>
  </si>
  <si>
    <t>乐安县</t>
  </si>
  <si>
    <t>361026</t>
  </si>
  <si>
    <t>宜黄县</t>
  </si>
  <si>
    <t>361027</t>
  </si>
  <si>
    <t>金溪县</t>
  </si>
  <si>
    <t>361028</t>
  </si>
  <si>
    <t>资溪县</t>
  </si>
  <si>
    <t>361030</t>
  </si>
  <si>
    <t>广昌县</t>
  </si>
  <si>
    <t>361100</t>
  </si>
  <si>
    <t>上饶市本级</t>
  </si>
  <si>
    <t>361102</t>
  </si>
  <si>
    <t>信州区</t>
  </si>
  <si>
    <t>361103</t>
  </si>
  <si>
    <t>广丰区</t>
  </si>
  <si>
    <t>361104</t>
  </si>
  <si>
    <t>广信区</t>
  </si>
  <si>
    <t>361123</t>
  </si>
  <si>
    <t>玉山县</t>
  </si>
  <si>
    <t>361124</t>
  </si>
  <si>
    <t>铅山县</t>
  </si>
  <si>
    <t>361125</t>
  </si>
  <si>
    <t>横峰县</t>
  </si>
  <si>
    <t>361126</t>
  </si>
  <si>
    <t>弋阳县</t>
  </si>
  <si>
    <t>361127</t>
  </si>
  <si>
    <t>余干县</t>
  </si>
  <si>
    <t>361128</t>
  </si>
  <si>
    <t>鄱阳县</t>
  </si>
  <si>
    <t>361129</t>
  </si>
  <si>
    <t>万年县</t>
  </si>
  <si>
    <t>361130</t>
  </si>
  <si>
    <t>婺源县</t>
  </si>
  <si>
    <t>361181</t>
  </si>
  <si>
    <t>德兴市</t>
  </si>
  <si>
    <t>370000</t>
  </si>
  <si>
    <t>山东省本级</t>
  </si>
  <si>
    <t>370100</t>
  </si>
  <si>
    <t>济南市本级</t>
  </si>
  <si>
    <t>370102</t>
  </si>
  <si>
    <t>历下区</t>
  </si>
  <si>
    <t>370103</t>
  </si>
  <si>
    <t>市中区</t>
  </si>
  <si>
    <t>370104</t>
  </si>
  <si>
    <t>槐荫区</t>
  </si>
  <si>
    <t>370105</t>
  </si>
  <si>
    <t>天桥区</t>
  </si>
  <si>
    <t>370112</t>
  </si>
  <si>
    <t>历城区</t>
  </si>
  <si>
    <t>370113</t>
  </si>
  <si>
    <t>长清区</t>
  </si>
  <si>
    <t>370114</t>
  </si>
  <si>
    <t>章丘区</t>
  </si>
  <si>
    <t>370115</t>
  </si>
  <si>
    <t>济阳区</t>
  </si>
  <si>
    <t>370116</t>
  </si>
  <si>
    <t>莱芜区</t>
  </si>
  <si>
    <t>370117</t>
  </si>
  <si>
    <t>钢城区</t>
  </si>
  <si>
    <t>370124</t>
  </si>
  <si>
    <t>平阴县</t>
  </si>
  <si>
    <t>370126</t>
  </si>
  <si>
    <t>商河县</t>
  </si>
  <si>
    <t>370200</t>
  </si>
  <si>
    <t>青岛市本级</t>
  </si>
  <si>
    <t>370202</t>
  </si>
  <si>
    <t>市南区</t>
  </si>
  <si>
    <t>370203</t>
  </si>
  <si>
    <t>市北区</t>
  </si>
  <si>
    <t>370211</t>
  </si>
  <si>
    <t>黄岛区</t>
  </si>
  <si>
    <t>370212</t>
  </si>
  <si>
    <t>崂山区</t>
  </si>
  <si>
    <t>370213</t>
  </si>
  <si>
    <t>李沧区</t>
  </si>
  <si>
    <t>370214</t>
  </si>
  <si>
    <t>城阳区</t>
  </si>
  <si>
    <t>370215</t>
  </si>
  <si>
    <t>即墨区</t>
  </si>
  <si>
    <t>370281</t>
  </si>
  <si>
    <t>胶州市</t>
  </si>
  <si>
    <t>370283</t>
  </si>
  <si>
    <t>平度市</t>
  </si>
  <si>
    <t>370285</t>
  </si>
  <si>
    <t>莱西市</t>
  </si>
  <si>
    <t>370300</t>
  </si>
  <si>
    <t>淄博市本级</t>
  </si>
  <si>
    <t>370302</t>
  </si>
  <si>
    <t>淄川区</t>
  </si>
  <si>
    <t>370303</t>
  </si>
  <si>
    <t>张店区</t>
  </si>
  <si>
    <t>370304</t>
  </si>
  <si>
    <t>博山区</t>
  </si>
  <si>
    <t>370305</t>
  </si>
  <si>
    <t>临淄区</t>
  </si>
  <si>
    <t>370306</t>
  </si>
  <si>
    <t>周村区</t>
  </si>
  <si>
    <t>370321</t>
  </si>
  <si>
    <t>桓台县</t>
  </si>
  <si>
    <t>370322</t>
  </si>
  <si>
    <t>高青县</t>
  </si>
  <si>
    <t>370323</t>
  </si>
  <si>
    <t>沂源县</t>
  </si>
  <si>
    <t>370400</t>
  </si>
  <si>
    <t>枣庄市本级</t>
  </si>
  <si>
    <t>370402</t>
  </si>
  <si>
    <t>370403</t>
  </si>
  <si>
    <t>薛城区</t>
  </si>
  <si>
    <t>370404</t>
  </si>
  <si>
    <t>峄城区</t>
  </si>
  <si>
    <t>370405</t>
  </si>
  <si>
    <t>台儿庄区</t>
  </si>
  <si>
    <t>370406</t>
  </si>
  <si>
    <t>山亭区</t>
  </si>
  <si>
    <t>370481</t>
  </si>
  <si>
    <t>滕州市</t>
  </si>
  <si>
    <t>370500</t>
  </si>
  <si>
    <t>东营市本级</t>
  </si>
  <si>
    <t>370502</t>
  </si>
  <si>
    <t>东营区</t>
  </si>
  <si>
    <t>370503</t>
  </si>
  <si>
    <t>河口区</t>
  </si>
  <si>
    <t>370505</t>
  </si>
  <si>
    <t>垦利区</t>
  </si>
  <si>
    <t>370522</t>
  </si>
  <si>
    <t>利津县</t>
  </si>
  <si>
    <t>370523</t>
  </si>
  <si>
    <t>广饶县</t>
  </si>
  <si>
    <t>370600</t>
  </si>
  <si>
    <t>烟台市本级</t>
  </si>
  <si>
    <t>370602</t>
  </si>
  <si>
    <t>芝罘区</t>
  </si>
  <si>
    <t>370611</t>
  </si>
  <si>
    <t>福山区</t>
  </si>
  <si>
    <t>370612</t>
  </si>
  <si>
    <t>牟平区</t>
  </si>
  <si>
    <t>370613</t>
  </si>
  <si>
    <t>莱山区</t>
  </si>
  <si>
    <t>370614</t>
  </si>
  <si>
    <t>蓬莱区</t>
  </si>
  <si>
    <t>370681</t>
  </si>
  <si>
    <t>龙口市</t>
  </si>
  <si>
    <t>370682</t>
  </si>
  <si>
    <t>莱阳市</t>
  </si>
  <si>
    <t>370683</t>
  </si>
  <si>
    <t>莱州市</t>
  </si>
  <si>
    <t>370685</t>
  </si>
  <si>
    <t>招远市</t>
  </si>
  <si>
    <t>370686</t>
  </si>
  <si>
    <t>栖霞市</t>
  </si>
  <si>
    <t>370687</t>
  </si>
  <si>
    <t>海阳市</t>
  </si>
  <si>
    <t>370700</t>
  </si>
  <si>
    <t>潍坊市本级</t>
  </si>
  <si>
    <t>370702</t>
  </si>
  <si>
    <t>潍城区</t>
  </si>
  <si>
    <t>370703</t>
  </si>
  <si>
    <t>寒亭区</t>
  </si>
  <si>
    <t>370704</t>
  </si>
  <si>
    <t>坊子区</t>
  </si>
  <si>
    <t>370705</t>
  </si>
  <si>
    <t>奎文区</t>
  </si>
  <si>
    <t>370724</t>
  </si>
  <si>
    <t>临朐县</t>
  </si>
  <si>
    <t>370725</t>
  </si>
  <si>
    <t>昌乐县</t>
  </si>
  <si>
    <t>370781</t>
  </si>
  <si>
    <t>青州市</t>
  </si>
  <si>
    <t>370782</t>
  </si>
  <si>
    <t>诸城市</t>
  </si>
  <si>
    <t>370783</t>
  </si>
  <si>
    <t>寿光市</t>
  </si>
  <si>
    <t>370784</t>
  </si>
  <si>
    <t>安丘市</t>
  </si>
  <si>
    <t>370785</t>
  </si>
  <si>
    <t>高密市</t>
  </si>
  <si>
    <t>370786</t>
  </si>
  <si>
    <t>昌邑市</t>
  </si>
  <si>
    <t>370800</t>
  </si>
  <si>
    <t>济宁市本级</t>
  </si>
  <si>
    <t>370811</t>
  </si>
  <si>
    <t>任城区</t>
  </si>
  <si>
    <t>370812</t>
  </si>
  <si>
    <t>兖州区</t>
  </si>
  <si>
    <t>370826</t>
  </si>
  <si>
    <t>微山县</t>
  </si>
  <si>
    <t>370827</t>
  </si>
  <si>
    <t>鱼台县</t>
  </si>
  <si>
    <t>370828</t>
  </si>
  <si>
    <t>金乡县</t>
  </si>
  <si>
    <t>370829</t>
  </si>
  <si>
    <t>嘉祥县</t>
  </si>
  <si>
    <t>370830</t>
  </si>
  <si>
    <t>汶上县</t>
  </si>
  <si>
    <t>370831</t>
  </si>
  <si>
    <t>泗水县</t>
  </si>
  <si>
    <t>370832</t>
  </si>
  <si>
    <t>梁山县</t>
  </si>
  <si>
    <t>370881</t>
  </si>
  <si>
    <t>曲阜市</t>
  </si>
  <si>
    <t>370883</t>
  </si>
  <si>
    <t>邹城市</t>
  </si>
  <si>
    <t>370900</t>
  </si>
  <si>
    <t>泰安市本级</t>
  </si>
  <si>
    <t>370902</t>
  </si>
  <si>
    <t>泰山区</t>
  </si>
  <si>
    <t>370911</t>
  </si>
  <si>
    <t>岱岳区</t>
  </si>
  <si>
    <t>370921</t>
  </si>
  <si>
    <t>宁阳县</t>
  </si>
  <si>
    <t>370923</t>
  </si>
  <si>
    <t>东平县</t>
  </si>
  <si>
    <t>370982</t>
  </si>
  <si>
    <t>新泰市</t>
  </si>
  <si>
    <t>370983</t>
  </si>
  <si>
    <t>肥城市</t>
  </si>
  <si>
    <t>371000</t>
  </si>
  <si>
    <t>威海市本级</t>
  </si>
  <si>
    <t>371002</t>
  </si>
  <si>
    <t>环翠区</t>
  </si>
  <si>
    <t>371003</t>
  </si>
  <si>
    <t>文登区</t>
  </si>
  <si>
    <t>371082</t>
  </si>
  <si>
    <t>荣成市</t>
  </si>
  <si>
    <t>371083</t>
  </si>
  <si>
    <t>乳山市</t>
  </si>
  <si>
    <t>371100</t>
  </si>
  <si>
    <t>日照市本级</t>
  </si>
  <si>
    <t>371102</t>
  </si>
  <si>
    <t>东港区</t>
  </si>
  <si>
    <t>371103</t>
  </si>
  <si>
    <t>岚山区</t>
  </si>
  <si>
    <t>371121</t>
  </si>
  <si>
    <t>五莲县</t>
  </si>
  <si>
    <t>371122</t>
  </si>
  <si>
    <t>莒县</t>
  </si>
  <si>
    <t>371300</t>
  </si>
  <si>
    <t>临沂市本级</t>
  </si>
  <si>
    <t>371302</t>
  </si>
  <si>
    <t>兰山区</t>
  </si>
  <si>
    <t>371311</t>
  </si>
  <si>
    <t>罗庄区</t>
  </si>
  <si>
    <t>371312</t>
  </si>
  <si>
    <t>371321</t>
  </si>
  <si>
    <t>沂南县</t>
  </si>
  <si>
    <t>371322</t>
  </si>
  <si>
    <t>郯城县</t>
  </si>
  <si>
    <t>371323</t>
  </si>
  <si>
    <t>沂水县</t>
  </si>
  <si>
    <t>371324</t>
  </si>
  <si>
    <t>兰陵县</t>
  </si>
  <si>
    <t>371325</t>
  </si>
  <si>
    <t>费县</t>
  </si>
  <si>
    <t>371326</t>
  </si>
  <si>
    <t>平邑县</t>
  </si>
  <si>
    <t>371327</t>
  </si>
  <si>
    <t>莒南县</t>
  </si>
  <si>
    <t>371328</t>
  </si>
  <si>
    <t>蒙阴县</t>
  </si>
  <si>
    <t>371329</t>
  </si>
  <si>
    <t>临沭县</t>
  </si>
  <si>
    <t>371400</t>
  </si>
  <si>
    <t>德州市本级</t>
  </si>
  <si>
    <t>371402</t>
  </si>
  <si>
    <t>德城区</t>
  </si>
  <si>
    <t>371403</t>
  </si>
  <si>
    <t>陵城区</t>
  </si>
  <si>
    <t>371422</t>
  </si>
  <si>
    <t>宁津县</t>
  </si>
  <si>
    <t>371423</t>
  </si>
  <si>
    <t>庆云县</t>
  </si>
  <si>
    <t>371424</t>
  </si>
  <si>
    <t>临邑县</t>
  </si>
  <si>
    <t>371425</t>
  </si>
  <si>
    <t>齐河县</t>
  </si>
  <si>
    <t>371426</t>
  </si>
  <si>
    <t>平原县</t>
  </si>
  <si>
    <t>371427</t>
  </si>
  <si>
    <t>夏津县</t>
  </si>
  <si>
    <t>371428</t>
  </si>
  <si>
    <t>武城县</t>
  </si>
  <si>
    <t>371481</t>
  </si>
  <si>
    <t>乐陵市</t>
  </si>
  <si>
    <t>371482</t>
  </si>
  <si>
    <t>禹城市</t>
  </si>
  <si>
    <t>371500</t>
  </si>
  <si>
    <t>聊城市本级</t>
  </si>
  <si>
    <t>371502</t>
  </si>
  <si>
    <t>东昌府区</t>
  </si>
  <si>
    <t>371503</t>
  </si>
  <si>
    <t>茌平区</t>
  </si>
  <si>
    <t>371521</t>
  </si>
  <si>
    <t>阳谷县</t>
  </si>
  <si>
    <t>371522</t>
  </si>
  <si>
    <t>莘县</t>
  </si>
  <si>
    <t>371524</t>
  </si>
  <si>
    <t>东阿县</t>
  </si>
  <si>
    <t>371525</t>
  </si>
  <si>
    <t>冠县</t>
  </si>
  <si>
    <t>371526</t>
  </si>
  <si>
    <t>高唐县</t>
  </si>
  <si>
    <t>371581</t>
  </si>
  <si>
    <t>临清市</t>
  </si>
  <si>
    <t>371600</t>
  </si>
  <si>
    <t>滨州市本级</t>
  </si>
  <si>
    <t>371602</t>
  </si>
  <si>
    <t>滨城区</t>
  </si>
  <si>
    <t>371603</t>
  </si>
  <si>
    <t>沾化区</t>
  </si>
  <si>
    <t>371621</t>
  </si>
  <si>
    <t>惠民县</t>
  </si>
  <si>
    <t>371622</t>
  </si>
  <si>
    <t>阳信县</t>
  </si>
  <si>
    <t>371623</t>
  </si>
  <si>
    <t>无棣县</t>
  </si>
  <si>
    <t>371625</t>
  </si>
  <si>
    <t>博兴县</t>
  </si>
  <si>
    <t>371681</t>
  </si>
  <si>
    <t>邹平市</t>
  </si>
  <si>
    <t>371700</t>
  </si>
  <si>
    <t>菏泽市本级</t>
  </si>
  <si>
    <t>371702</t>
  </si>
  <si>
    <t>牡丹区</t>
  </si>
  <si>
    <t>371703</t>
  </si>
  <si>
    <t>定陶区</t>
  </si>
  <si>
    <t>371721</t>
  </si>
  <si>
    <t>曹县</t>
  </si>
  <si>
    <t>371722</t>
  </si>
  <si>
    <t>单县</t>
  </si>
  <si>
    <t>371723</t>
  </si>
  <si>
    <t>成武县</t>
  </si>
  <si>
    <t>371724</t>
  </si>
  <si>
    <t>巨野县</t>
  </si>
  <si>
    <t>371725</t>
  </si>
  <si>
    <t>郓城县</t>
  </si>
  <si>
    <t>371726</t>
  </si>
  <si>
    <t>鄄城县</t>
  </si>
  <si>
    <t>371728</t>
  </si>
  <si>
    <t>东明县</t>
  </si>
  <si>
    <t>410000</t>
  </si>
  <si>
    <t>河南省本级</t>
  </si>
  <si>
    <t>410100</t>
  </si>
  <si>
    <t>郑州市本级</t>
  </si>
  <si>
    <t>410102</t>
  </si>
  <si>
    <t>中原区</t>
  </si>
  <si>
    <t>410103</t>
  </si>
  <si>
    <t>二七区</t>
  </si>
  <si>
    <t>410104</t>
  </si>
  <si>
    <t>管城回族区</t>
  </si>
  <si>
    <t>410105</t>
  </si>
  <si>
    <t>金水区</t>
  </si>
  <si>
    <t>410106</t>
  </si>
  <si>
    <t>上街区</t>
  </si>
  <si>
    <t>410108</t>
  </si>
  <si>
    <t>惠济区</t>
  </si>
  <si>
    <t>410122</t>
  </si>
  <si>
    <t>中牟县</t>
  </si>
  <si>
    <t>410181</t>
  </si>
  <si>
    <t>巩义市</t>
  </si>
  <si>
    <t>410182</t>
  </si>
  <si>
    <t>荥阳市</t>
  </si>
  <si>
    <t>410183</t>
  </si>
  <si>
    <t>新密市</t>
  </si>
  <si>
    <t>410184</t>
  </si>
  <si>
    <t>新郑市</t>
  </si>
  <si>
    <t>410185</t>
  </si>
  <si>
    <t>登封市</t>
  </si>
  <si>
    <t>410200</t>
  </si>
  <si>
    <t>开封市本级</t>
  </si>
  <si>
    <t>410202</t>
  </si>
  <si>
    <t>龙亭区</t>
  </si>
  <si>
    <t>410203</t>
  </si>
  <si>
    <t>顺河回族区</t>
  </si>
  <si>
    <t>410204</t>
  </si>
  <si>
    <t>410205</t>
  </si>
  <si>
    <t>禹王台区</t>
  </si>
  <si>
    <t>410212</t>
  </si>
  <si>
    <t>祥符区</t>
  </si>
  <si>
    <t>410221</t>
  </si>
  <si>
    <t>杞县</t>
  </si>
  <si>
    <t>410222</t>
  </si>
  <si>
    <t>通许县</t>
  </si>
  <si>
    <t>410223</t>
  </si>
  <si>
    <t>尉氏县</t>
  </si>
  <si>
    <t>410225</t>
  </si>
  <si>
    <t>兰考县</t>
  </si>
  <si>
    <t>410300</t>
  </si>
  <si>
    <t>洛阳市本级</t>
  </si>
  <si>
    <t>410302</t>
  </si>
  <si>
    <t>老城区</t>
  </si>
  <si>
    <t>410303</t>
  </si>
  <si>
    <t>西工区</t>
  </si>
  <si>
    <t>410304</t>
  </si>
  <si>
    <t>瀍河回族区</t>
  </si>
  <si>
    <t>410305</t>
  </si>
  <si>
    <t>涧西区</t>
  </si>
  <si>
    <t>410307</t>
  </si>
  <si>
    <t>偃师区</t>
  </si>
  <si>
    <t>410308</t>
  </si>
  <si>
    <t>孟津区</t>
  </si>
  <si>
    <t>410311</t>
  </si>
  <si>
    <t>洛龙区</t>
  </si>
  <si>
    <t>410323</t>
  </si>
  <si>
    <t>新安县</t>
  </si>
  <si>
    <t>410324</t>
  </si>
  <si>
    <t>栾川县</t>
  </si>
  <si>
    <t>410325</t>
  </si>
  <si>
    <t>嵩县</t>
  </si>
  <si>
    <t>410326</t>
  </si>
  <si>
    <t>汝阳县</t>
  </si>
  <si>
    <t>410327</t>
  </si>
  <si>
    <t>宜阳县</t>
  </si>
  <si>
    <t>410328</t>
  </si>
  <si>
    <t>洛宁县</t>
  </si>
  <si>
    <t>410329</t>
  </si>
  <si>
    <t>伊川县</t>
  </si>
  <si>
    <t>410400</t>
  </si>
  <si>
    <t>平顶山市本级</t>
  </si>
  <si>
    <t>410402</t>
  </si>
  <si>
    <t>410403</t>
  </si>
  <si>
    <t>卫东区</t>
  </si>
  <si>
    <t>410404</t>
  </si>
  <si>
    <t>石龙区</t>
  </si>
  <si>
    <t>410411</t>
  </si>
  <si>
    <t>湛河区</t>
  </si>
  <si>
    <t>410421</t>
  </si>
  <si>
    <t>宝丰县</t>
  </si>
  <si>
    <t>410422</t>
  </si>
  <si>
    <t>叶县</t>
  </si>
  <si>
    <t>410423</t>
  </si>
  <si>
    <t>鲁山县</t>
  </si>
  <si>
    <t>410425</t>
  </si>
  <si>
    <t>郏县</t>
  </si>
  <si>
    <t>410481</t>
  </si>
  <si>
    <t>舞钢市</t>
  </si>
  <si>
    <t>410482</t>
  </si>
  <si>
    <t>汝州市</t>
  </si>
  <si>
    <t>410500</t>
  </si>
  <si>
    <t>安阳市本级</t>
  </si>
  <si>
    <t>410502</t>
  </si>
  <si>
    <t>文峰区</t>
  </si>
  <si>
    <t>410503</t>
  </si>
  <si>
    <t>北关区</t>
  </si>
  <si>
    <t>410505</t>
  </si>
  <si>
    <t>殷都区</t>
  </si>
  <si>
    <t>410506</t>
  </si>
  <si>
    <t>龙安区</t>
  </si>
  <si>
    <t>410522</t>
  </si>
  <si>
    <t>安阳县</t>
  </si>
  <si>
    <t>410523</t>
  </si>
  <si>
    <t>汤阴县</t>
  </si>
  <si>
    <t>410526</t>
  </si>
  <si>
    <t>滑县</t>
  </si>
  <si>
    <t>410527</t>
  </si>
  <si>
    <t>内黄县</t>
  </si>
  <si>
    <t>410581</t>
  </si>
  <si>
    <t>林州市</t>
  </si>
  <si>
    <t>410600</t>
  </si>
  <si>
    <t>鹤壁市本级</t>
  </si>
  <si>
    <t>410602</t>
  </si>
  <si>
    <t>鹤山区</t>
  </si>
  <si>
    <t>410603</t>
  </si>
  <si>
    <t>山城区</t>
  </si>
  <si>
    <t>410611</t>
  </si>
  <si>
    <t>淇滨区</t>
  </si>
  <si>
    <t>410621</t>
  </si>
  <si>
    <t>浚县</t>
  </si>
  <si>
    <t>410622</t>
  </si>
  <si>
    <t>淇县</t>
  </si>
  <si>
    <t>410700</t>
  </si>
  <si>
    <t>新乡市本级</t>
  </si>
  <si>
    <t>410702</t>
  </si>
  <si>
    <t>红旗区</t>
  </si>
  <si>
    <t>410703</t>
  </si>
  <si>
    <t>卫滨区</t>
  </si>
  <si>
    <t>410704</t>
  </si>
  <si>
    <t>凤泉区</t>
  </si>
  <si>
    <t>410711</t>
  </si>
  <si>
    <t>牧野区</t>
  </si>
  <si>
    <t>410721</t>
  </si>
  <si>
    <t>新乡县</t>
  </si>
  <si>
    <t>410724</t>
  </si>
  <si>
    <t>获嘉县</t>
  </si>
  <si>
    <t>410725</t>
  </si>
  <si>
    <t>原阳县</t>
  </si>
  <si>
    <t>410726</t>
  </si>
  <si>
    <t>延津县</t>
  </si>
  <si>
    <t>410727</t>
  </si>
  <si>
    <t>封丘县</t>
  </si>
  <si>
    <t>410781</t>
  </si>
  <si>
    <t>卫辉市</t>
  </si>
  <si>
    <t>410782</t>
  </si>
  <si>
    <t>辉县市</t>
  </si>
  <si>
    <t>410783</t>
  </si>
  <si>
    <t>长垣市</t>
  </si>
  <si>
    <t>410800</t>
  </si>
  <si>
    <t>焦作市本级</t>
  </si>
  <si>
    <t>410802</t>
  </si>
  <si>
    <t>解放区</t>
  </si>
  <si>
    <t>410803</t>
  </si>
  <si>
    <t>中站区</t>
  </si>
  <si>
    <t>410804</t>
  </si>
  <si>
    <t>马村区</t>
  </si>
  <si>
    <t>410811</t>
  </si>
  <si>
    <t>山阳区</t>
  </si>
  <si>
    <t>410821</t>
  </si>
  <si>
    <t>修武县</t>
  </si>
  <si>
    <t>410822</t>
  </si>
  <si>
    <t>博爱县</t>
  </si>
  <si>
    <t>410823</t>
  </si>
  <si>
    <t>武陟县</t>
  </si>
  <si>
    <t>410825</t>
  </si>
  <si>
    <t>温县</t>
  </si>
  <si>
    <t>410882</t>
  </si>
  <si>
    <t>沁阳市</t>
  </si>
  <si>
    <t>410883</t>
  </si>
  <si>
    <t>孟州市</t>
  </si>
  <si>
    <t>410900</t>
  </si>
  <si>
    <t>濮阳市本级</t>
  </si>
  <si>
    <t>410902</t>
  </si>
  <si>
    <t>华龙区</t>
  </si>
  <si>
    <t>410922</t>
  </si>
  <si>
    <t>清丰县</t>
  </si>
  <si>
    <t>410923</t>
  </si>
  <si>
    <t>南乐县</t>
  </si>
  <si>
    <t>410926</t>
  </si>
  <si>
    <t>范县</t>
  </si>
  <si>
    <t>410927</t>
  </si>
  <si>
    <t>台前县</t>
  </si>
  <si>
    <t>410928</t>
  </si>
  <si>
    <t>濮阳县</t>
  </si>
  <si>
    <t>411000</t>
  </si>
  <si>
    <t>许昌市本级</t>
  </si>
  <si>
    <t>411002</t>
  </si>
  <si>
    <t>魏都区</t>
  </si>
  <si>
    <t>411003</t>
  </si>
  <si>
    <t>建安区</t>
  </si>
  <si>
    <t>411024</t>
  </si>
  <si>
    <t>鄢陵县</t>
  </si>
  <si>
    <t>411025</t>
  </si>
  <si>
    <t>襄城县</t>
  </si>
  <si>
    <t>411081</t>
  </si>
  <si>
    <t>禹州市</t>
  </si>
  <si>
    <t>411082</t>
  </si>
  <si>
    <t>长葛市</t>
  </si>
  <si>
    <t>411100</t>
  </si>
  <si>
    <t>漯河市本级</t>
  </si>
  <si>
    <t>411102</t>
  </si>
  <si>
    <t>源汇区</t>
  </si>
  <si>
    <t>411103</t>
  </si>
  <si>
    <t>郾城区</t>
  </si>
  <si>
    <t>411104</t>
  </si>
  <si>
    <t>召陵区</t>
  </si>
  <si>
    <t>411121</t>
  </si>
  <si>
    <t>舞阳县</t>
  </si>
  <si>
    <t>411122</t>
  </si>
  <si>
    <t>临颍县</t>
  </si>
  <si>
    <t>411200</t>
  </si>
  <si>
    <t>三门峡市本级</t>
  </si>
  <si>
    <t>411202</t>
  </si>
  <si>
    <t>湖滨区</t>
  </si>
  <si>
    <t>411203</t>
  </si>
  <si>
    <t>陕州区</t>
  </si>
  <si>
    <t>411221</t>
  </si>
  <si>
    <t>渑池县</t>
  </si>
  <si>
    <t>411224</t>
  </si>
  <si>
    <t>卢氏县</t>
  </si>
  <si>
    <t>411281</t>
  </si>
  <si>
    <t>义马市</t>
  </si>
  <si>
    <t>411282</t>
  </si>
  <si>
    <t>灵宝市</t>
  </si>
  <si>
    <t>411300</t>
  </si>
  <si>
    <t>南阳市本级</t>
  </si>
  <si>
    <t>411302</t>
  </si>
  <si>
    <t>宛城区</t>
  </si>
  <si>
    <t>411303</t>
  </si>
  <si>
    <t>卧龙区</t>
  </si>
  <si>
    <t>411321</t>
  </si>
  <si>
    <t>南召县</t>
  </si>
  <si>
    <t>411322</t>
  </si>
  <si>
    <t>方城县</t>
  </si>
  <si>
    <t>411323</t>
  </si>
  <si>
    <t>西峡县</t>
  </si>
  <si>
    <t>411324</t>
  </si>
  <si>
    <t>镇平县</t>
  </si>
  <si>
    <t>411325</t>
  </si>
  <si>
    <t>内乡县</t>
  </si>
  <si>
    <t>411326</t>
  </si>
  <si>
    <t>淅川县</t>
  </si>
  <si>
    <t>411327</t>
  </si>
  <si>
    <t>社旗县</t>
  </si>
  <si>
    <t>411328</t>
  </si>
  <si>
    <t>唐河县</t>
  </si>
  <si>
    <t>411329</t>
  </si>
  <si>
    <t>新野县</t>
  </si>
  <si>
    <t>411330</t>
  </si>
  <si>
    <t>桐柏县</t>
  </si>
  <si>
    <t>411381</t>
  </si>
  <si>
    <t>邓州市</t>
  </si>
  <si>
    <t>411400</t>
  </si>
  <si>
    <t>商丘市本级</t>
  </si>
  <si>
    <t>411402</t>
  </si>
  <si>
    <t>梁园区</t>
  </si>
  <si>
    <t>411403</t>
  </si>
  <si>
    <t>睢阳区</t>
  </si>
  <si>
    <t>411421</t>
  </si>
  <si>
    <t>民权县</t>
  </si>
  <si>
    <t>411422</t>
  </si>
  <si>
    <t>睢县</t>
  </si>
  <si>
    <t>411423</t>
  </si>
  <si>
    <t>宁陵县</t>
  </si>
  <si>
    <t>411424</t>
  </si>
  <si>
    <t>柘城县</t>
  </si>
  <si>
    <t>411425</t>
  </si>
  <si>
    <t>虞城县</t>
  </si>
  <si>
    <t>411426</t>
  </si>
  <si>
    <t>夏邑县</t>
  </si>
  <si>
    <t>411481</t>
  </si>
  <si>
    <t>永城市</t>
  </si>
  <si>
    <t>411500</t>
  </si>
  <si>
    <t>信阳市本级</t>
  </si>
  <si>
    <t>411502</t>
  </si>
  <si>
    <t>浉河区</t>
  </si>
  <si>
    <t>411503</t>
  </si>
  <si>
    <t>平桥区</t>
  </si>
  <si>
    <t>411521</t>
  </si>
  <si>
    <t>罗山县</t>
  </si>
  <si>
    <t>411522</t>
  </si>
  <si>
    <t>光山县</t>
  </si>
  <si>
    <t>411523</t>
  </si>
  <si>
    <t>新县</t>
  </si>
  <si>
    <t>411524</t>
  </si>
  <si>
    <t>商城县</t>
  </si>
  <si>
    <t>411525</t>
  </si>
  <si>
    <t>固始县</t>
  </si>
  <si>
    <t>411526</t>
  </si>
  <si>
    <t>潢川县</t>
  </si>
  <si>
    <t>411527</t>
  </si>
  <si>
    <t>淮滨县</t>
  </si>
  <si>
    <t>411528</t>
  </si>
  <si>
    <t>息县</t>
  </si>
  <si>
    <t>411600</t>
  </si>
  <si>
    <t>周口市本级</t>
  </si>
  <si>
    <t>411602</t>
  </si>
  <si>
    <t>川汇区</t>
  </si>
  <si>
    <t>411603</t>
  </si>
  <si>
    <t>淮阳区</t>
  </si>
  <si>
    <t>411621</t>
  </si>
  <si>
    <t>扶沟县</t>
  </si>
  <si>
    <t>411622</t>
  </si>
  <si>
    <t>西华县</t>
  </si>
  <si>
    <t>411623</t>
  </si>
  <si>
    <t>商水县</t>
  </si>
  <si>
    <t>411624</t>
  </si>
  <si>
    <t>沈丘县</t>
  </si>
  <si>
    <t>411625</t>
  </si>
  <si>
    <t>郸城县</t>
  </si>
  <si>
    <t>411627</t>
  </si>
  <si>
    <t>太康县</t>
  </si>
  <si>
    <t>411628</t>
  </si>
  <si>
    <t>鹿邑县</t>
  </si>
  <si>
    <t>411681</t>
  </si>
  <si>
    <t>项城市</t>
  </si>
  <si>
    <t>411700</t>
  </si>
  <si>
    <t>驻马店市本级</t>
  </si>
  <si>
    <t>411702</t>
  </si>
  <si>
    <t>驿城区</t>
  </si>
  <si>
    <t>411721</t>
  </si>
  <si>
    <t>西平县</t>
  </si>
  <si>
    <t>411722</t>
  </si>
  <si>
    <t>上蔡县</t>
  </si>
  <si>
    <t>411723</t>
  </si>
  <si>
    <t>平舆县</t>
  </si>
  <si>
    <t>411724</t>
  </si>
  <si>
    <t>正阳县</t>
  </si>
  <si>
    <t>411725</t>
  </si>
  <si>
    <t>确山县</t>
  </si>
  <si>
    <t>411726</t>
  </si>
  <si>
    <t>泌阳县</t>
  </si>
  <si>
    <t>411727</t>
  </si>
  <si>
    <t>汝南县</t>
  </si>
  <si>
    <t>411728</t>
  </si>
  <si>
    <t>遂平县</t>
  </si>
  <si>
    <t>411729</t>
  </si>
  <si>
    <t>新蔡县</t>
  </si>
  <si>
    <t>419001</t>
  </si>
  <si>
    <t>济源市</t>
  </si>
  <si>
    <t>420000</t>
  </si>
  <si>
    <t>湖北省本级</t>
  </si>
  <si>
    <t>420100</t>
  </si>
  <si>
    <t>武汉市本级</t>
  </si>
  <si>
    <t>420102</t>
  </si>
  <si>
    <t>江岸区</t>
  </si>
  <si>
    <t>420103</t>
  </si>
  <si>
    <t>江汉区</t>
  </si>
  <si>
    <t>420104</t>
  </si>
  <si>
    <t>硚口区</t>
  </si>
  <si>
    <t>420105</t>
  </si>
  <si>
    <t>汉阳区</t>
  </si>
  <si>
    <t>420106</t>
  </si>
  <si>
    <t>武昌区</t>
  </si>
  <si>
    <t>420107</t>
  </si>
  <si>
    <t>420111</t>
  </si>
  <si>
    <t>洪山区</t>
  </si>
  <si>
    <t>420112</t>
  </si>
  <si>
    <t>东西湖区</t>
  </si>
  <si>
    <t>420113</t>
  </si>
  <si>
    <t>汉南区</t>
  </si>
  <si>
    <t>420114</t>
  </si>
  <si>
    <t>蔡甸区</t>
  </si>
  <si>
    <t>420115</t>
  </si>
  <si>
    <t>江夏区</t>
  </si>
  <si>
    <t>420116</t>
  </si>
  <si>
    <t>黄陂区</t>
  </si>
  <si>
    <t>420117</t>
  </si>
  <si>
    <t>新洲区</t>
  </si>
  <si>
    <t>420200</t>
  </si>
  <si>
    <t>黄石市本级</t>
  </si>
  <si>
    <t>420202</t>
  </si>
  <si>
    <t>黄石港区</t>
  </si>
  <si>
    <t>420203</t>
  </si>
  <si>
    <t>西塞山区</t>
  </si>
  <si>
    <t>420204</t>
  </si>
  <si>
    <t>下陆区</t>
  </si>
  <si>
    <t>420205</t>
  </si>
  <si>
    <t>铁山区</t>
  </si>
  <si>
    <t>420222</t>
  </si>
  <si>
    <t>阳新县</t>
  </si>
  <si>
    <t>420281</t>
  </si>
  <si>
    <t>大冶市</t>
  </si>
  <si>
    <t>420300</t>
  </si>
  <si>
    <t>十堰市本级</t>
  </si>
  <si>
    <t>420302</t>
  </si>
  <si>
    <t>茅箭区</t>
  </si>
  <si>
    <t>420303</t>
  </si>
  <si>
    <t>张湾区</t>
  </si>
  <si>
    <t>420304</t>
  </si>
  <si>
    <t>郧阳区</t>
  </si>
  <si>
    <t>420322</t>
  </si>
  <si>
    <t>郧西县</t>
  </si>
  <si>
    <t>420323</t>
  </si>
  <si>
    <t>竹山县</t>
  </si>
  <si>
    <t>420324</t>
  </si>
  <si>
    <t>竹溪县</t>
  </si>
  <si>
    <t>420325</t>
  </si>
  <si>
    <t>房县</t>
  </si>
  <si>
    <t>420381</t>
  </si>
  <si>
    <t>丹江口市</t>
  </si>
  <si>
    <t>420500</t>
  </si>
  <si>
    <t>宜昌市本级</t>
  </si>
  <si>
    <t>420502</t>
  </si>
  <si>
    <t>西陵区</t>
  </si>
  <si>
    <t>420503</t>
  </si>
  <si>
    <t>伍家岗区</t>
  </si>
  <si>
    <t>420504</t>
  </si>
  <si>
    <t>点军区</t>
  </si>
  <si>
    <t>420505</t>
  </si>
  <si>
    <t>猇亭区</t>
  </si>
  <si>
    <t>420506</t>
  </si>
  <si>
    <t>夷陵区</t>
  </si>
  <si>
    <t>420525</t>
  </si>
  <si>
    <t>远安县</t>
  </si>
  <si>
    <t>420526</t>
  </si>
  <si>
    <t>兴山县</t>
  </si>
  <si>
    <t>420527</t>
  </si>
  <si>
    <t>秭归县</t>
  </si>
  <si>
    <t>420528</t>
  </si>
  <si>
    <t>长阳土家族自治县</t>
  </si>
  <si>
    <t>420529</t>
  </si>
  <si>
    <t>五峰土家族自治县</t>
  </si>
  <si>
    <t>420581</t>
  </si>
  <si>
    <t>宜都市</t>
  </si>
  <si>
    <t>420582</t>
  </si>
  <si>
    <t>当阳市</t>
  </si>
  <si>
    <t>420583</t>
  </si>
  <si>
    <t>枝江市</t>
  </si>
  <si>
    <t>420600</t>
  </si>
  <si>
    <t>襄阳市本级</t>
  </si>
  <si>
    <t>420602</t>
  </si>
  <si>
    <t>襄城区</t>
  </si>
  <si>
    <t>420606</t>
  </si>
  <si>
    <t>樊城区</t>
  </si>
  <si>
    <t>420607</t>
  </si>
  <si>
    <t>襄州区</t>
  </si>
  <si>
    <t>420624</t>
  </si>
  <si>
    <t>南漳县</t>
  </si>
  <si>
    <t>420625</t>
  </si>
  <si>
    <t>谷城县</t>
  </si>
  <si>
    <t>420626</t>
  </si>
  <si>
    <t>保康县</t>
  </si>
  <si>
    <t>420682</t>
  </si>
  <si>
    <t>老河口市</t>
  </si>
  <si>
    <t>420683</t>
  </si>
  <si>
    <t>枣阳市</t>
  </si>
  <si>
    <t>420684</t>
  </si>
  <si>
    <t>宜城市</t>
  </si>
  <si>
    <t>420700</t>
  </si>
  <si>
    <t>鄂州市本级</t>
  </si>
  <si>
    <t>420702</t>
  </si>
  <si>
    <t>梁子湖区</t>
  </si>
  <si>
    <t>420703</t>
  </si>
  <si>
    <t>华容区</t>
  </si>
  <si>
    <t>420704</t>
  </si>
  <si>
    <t>鄂城区</t>
  </si>
  <si>
    <t>420800</t>
  </si>
  <si>
    <t>荆门市本级</t>
  </si>
  <si>
    <t>420802</t>
  </si>
  <si>
    <t>东宝区</t>
  </si>
  <si>
    <t>420804</t>
  </si>
  <si>
    <t>掇刀区</t>
  </si>
  <si>
    <t>420822</t>
  </si>
  <si>
    <t>沙洋县</t>
  </si>
  <si>
    <t>420881</t>
  </si>
  <si>
    <t>钟祥市</t>
  </si>
  <si>
    <t>420882</t>
  </si>
  <si>
    <t>京山市</t>
  </si>
  <si>
    <t>420900</t>
  </si>
  <si>
    <t>孝感市本级</t>
  </si>
  <si>
    <t>420902</t>
  </si>
  <si>
    <t>孝南区</t>
  </si>
  <si>
    <t>420921</t>
  </si>
  <si>
    <t>孝昌县</t>
  </si>
  <si>
    <t>420922</t>
  </si>
  <si>
    <t>大悟县</t>
  </si>
  <si>
    <t>420923</t>
  </si>
  <si>
    <t>云梦县</t>
  </si>
  <si>
    <t>420981</t>
  </si>
  <si>
    <t>应城市</t>
  </si>
  <si>
    <t>420982</t>
  </si>
  <si>
    <t>安陆市</t>
  </si>
  <si>
    <t>420984</t>
  </si>
  <si>
    <t>汉川市</t>
  </si>
  <si>
    <t>421000</t>
  </si>
  <si>
    <t>荆州市本级</t>
  </si>
  <si>
    <t>421002</t>
  </si>
  <si>
    <t>沙市区</t>
  </si>
  <si>
    <t>421003</t>
  </si>
  <si>
    <t>荆州区</t>
  </si>
  <si>
    <t>421022</t>
  </si>
  <si>
    <t>公安县</t>
  </si>
  <si>
    <t>421024</t>
  </si>
  <si>
    <t>江陵县</t>
  </si>
  <si>
    <t>421081</t>
  </si>
  <si>
    <t>石首市</t>
  </si>
  <si>
    <t>421083</t>
  </si>
  <si>
    <t>洪湖市</t>
  </si>
  <si>
    <t>421087</t>
  </si>
  <si>
    <t>松滋市</t>
  </si>
  <si>
    <t>421088</t>
  </si>
  <si>
    <t>监利市</t>
  </si>
  <si>
    <t>421100</t>
  </si>
  <si>
    <t>黄冈市本级</t>
  </si>
  <si>
    <t>421102</t>
  </si>
  <si>
    <t>黄州区</t>
  </si>
  <si>
    <t>421121</t>
  </si>
  <si>
    <t>团风县</t>
  </si>
  <si>
    <t>421122</t>
  </si>
  <si>
    <t>红安县</t>
  </si>
  <si>
    <t>421123</t>
  </si>
  <si>
    <t>罗田县</t>
  </si>
  <si>
    <t>421124</t>
  </si>
  <si>
    <t>英山县</t>
  </si>
  <si>
    <t>421125</t>
  </si>
  <si>
    <t>浠水县</t>
  </si>
  <si>
    <t>421126</t>
  </si>
  <si>
    <t>蕲春县</t>
  </si>
  <si>
    <t>421127</t>
  </si>
  <si>
    <t>黄梅县</t>
  </si>
  <si>
    <t>421181</t>
  </si>
  <si>
    <t>麻城市</t>
  </si>
  <si>
    <t>421182</t>
  </si>
  <si>
    <t>武穴市</t>
  </si>
  <si>
    <t>421200</t>
  </si>
  <si>
    <t>咸宁市本级</t>
  </si>
  <si>
    <t>421202</t>
  </si>
  <si>
    <t>咸安区</t>
  </si>
  <si>
    <t>421221</t>
  </si>
  <si>
    <t>嘉鱼县</t>
  </si>
  <si>
    <t>421222</t>
  </si>
  <si>
    <t>通城县</t>
  </si>
  <si>
    <t>421223</t>
  </si>
  <si>
    <t>崇阳县</t>
  </si>
  <si>
    <t>421224</t>
  </si>
  <si>
    <t>通山县</t>
  </si>
  <si>
    <t>421281</t>
  </si>
  <si>
    <t>赤壁市</t>
  </si>
  <si>
    <t>421300</t>
  </si>
  <si>
    <t>随州市本级</t>
  </si>
  <si>
    <t>421303</t>
  </si>
  <si>
    <t>曾都区</t>
  </si>
  <si>
    <t>421321</t>
  </si>
  <si>
    <t>随县</t>
  </si>
  <si>
    <t>421381</t>
  </si>
  <si>
    <t>广水市</t>
  </si>
  <si>
    <t>422800</t>
  </si>
  <si>
    <t>恩施土家族苗族自治州本级</t>
  </si>
  <si>
    <t>422801</t>
  </si>
  <si>
    <t>恩施市</t>
  </si>
  <si>
    <t>422802</t>
  </si>
  <si>
    <t>利川市</t>
  </si>
  <si>
    <t>422822</t>
  </si>
  <si>
    <t>建始县</t>
  </si>
  <si>
    <t>422823</t>
  </si>
  <si>
    <t>巴东县</t>
  </si>
  <si>
    <t>422825</t>
  </si>
  <si>
    <t>宣恩县</t>
  </si>
  <si>
    <t>422826</t>
  </si>
  <si>
    <t>咸丰县</t>
  </si>
  <si>
    <t>422827</t>
  </si>
  <si>
    <t>来凤县</t>
  </si>
  <si>
    <t>422828</t>
  </si>
  <si>
    <t>鹤峰县</t>
  </si>
  <si>
    <t>429004</t>
  </si>
  <si>
    <t>仙桃市</t>
  </si>
  <si>
    <t>429005</t>
  </si>
  <si>
    <t>潜江市</t>
  </si>
  <si>
    <t>429006</t>
  </si>
  <si>
    <t>天门市</t>
  </si>
  <si>
    <t>429021</t>
  </si>
  <si>
    <t>神农架林区</t>
  </si>
  <si>
    <t>430000</t>
  </si>
  <si>
    <t>湖南省本级</t>
  </si>
  <si>
    <t>430100</t>
  </si>
  <si>
    <t>长沙市本级</t>
  </si>
  <si>
    <t>430102</t>
  </si>
  <si>
    <t>芙蓉区</t>
  </si>
  <si>
    <t>430103</t>
  </si>
  <si>
    <t>天心区</t>
  </si>
  <si>
    <t>430104</t>
  </si>
  <si>
    <t>岳麓区</t>
  </si>
  <si>
    <t>430105</t>
  </si>
  <si>
    <t>开福区</t>
  </si>
  <si>
    <t>430111</t>
  </si>
  <si>
    <t>雨花区</t>
  </si>
  <si>
    <t>430112</t>
  </si>
  <si>
    <t>望城区</t>
  </si>
  <si>
    <t>430121</t>
  </si>
  <si>
    <t>长沙县</t>
  </si>
  <si>
    <t>430181</t>
  </si>
  <si>
    <t>浏阳市</t>
  </si>
  <si>
    <t>430182</t>
  </si>
  <si>
    <t>宁乡市</t>
  </si>
  <si>
    <t>430200</t>
  </si>
  <si>
    <t>株洲市本级</t>
  </si>
  <si>
    <t>430202</t>
  </si>
  <si>
    <t>荷塘区</t>
  </si>
  <si>
    <t>430203</t>
  </si>
  <si>
    <t>芦淞区</t>
  </si>
  <si>
    <t>430204</t>
  </si>
  <si>
    <t>石峰区</t>
  </si>
  <si>
    <t>430211</t>
  </si>
  <si>
    <t>天元区</t>
  </si>
  <si>
    <t>430212</t>
  </si>
  <si>
    <t>渌口区</t>
  </si>
  <si>
    <t>430223</t>
  </si>
  <si>
    <t>攸县</t>
  </si>
  <si>
    <t>430224</t>
  </si>
  <si>
    <t>茶陵县</t>
  </si>
  <si>
    <t>430225</t>
  </si>
  <si>
    <t>炎陵县</t>
  </si>
  <si>
    <t>430281</t>
  </si>
  <si>
    <t>醴陵市</t>
  </si>
  <si>
    <t>430300</t>
  </si>
  <si>
    <t>湘潭市本级</t>
  </si>
  <si>
    <t>430302</t>
  </si>
  <si>
    <t>雨湖区</t>
  </si>
  <si>
    <t>430304</t>
  </si>
  <si>
    <t>岳塘区</t>
  </si>
  <si>
    <t>430321</t>
  </si>
  <si>
    <t>湘潭县</t>
  </si>
  <si>
    <t>430381</t>
  </si>
  <si>
    <t>湘乡市</t>
  </si>
  <si>
    <t>430382</t>
  </si>
  <si>
    <t>韶山市</t>
  </si>
  <si>
    <t>430400</t>
  </si>
  <si>
    <t>衡阳市本级</t>
  </si>
  <si>
    <t>430405</t>
  </si>
  <si>
    <t>珠晖区</t>
  </si>
  <si>
    <t>430406</t>
  </si>
  <si>
    <t>雁峰区</t>
  </si>
  <si>
    <t>430407</t>
  </si>
  <si>
    <t>石鼓区</t>
  </si>
  <si>
    <t>430408</t>
  </si>
  <si>
    <t>蒸湘区</t>
  </si>
  <si>
    <t>430412</t>
  </si>
  <si>
    <t>南岳区</t>
  </si>
  <si>
    <t>430421</t>
  </si>
  <si>
    <t>衡阳县</t>
  </si>
  <si>
    <t>430422</t>
  </si>
  <si>
    <t>衡南县</t>
  </si>
  <si>
    <t>430423</t>
  </si>
  <si>
    <t>衡山县</t>
  </si>
  <si>
    <t>430424</t>
  </si>
  <si>
    <t>衡东县</t>
  </si>
  <si>
    <t>430426</t>
  </si>
  <si>
    <t>祁东县</t>
  </si>
  <si>
    <t>430481</t>
  </si>
  <si>
    <t>耒阳市</t>
  </si>
  <si>
    <t>430482</t>
  </si>
  <si>
    <t>常宁市</t>
  </si>
  <si>
    <t>430500</t>
  </si>
  <si>
    <t>邵阳市本级</t>
  </si>
  <si>
    <t>430502</t>
  </si>
  <si>
    <t>双清区</t>
  </si>
  <si>
    <t>430503</t>
  </si>
  <si>
    <t>大祥区</t>
  </si>
  <si>
    <t>430511</t>
  </si>
  <si>
    <t>北塔区</t>
  </si>
  <si>
    <t>430522</t>
  </si>
  <si>
    <t>新邵县</t>
  </si>
  <si>
    <t>430523</t>
  </si>
  <si>
    <t>邵阳县</t>
  </si>
  <si>
    <t>430524</t>
  </si>
  <si>
    <t>隆回县</t>
  </si>
  <si>
    <t>430525</t>
  </si>
  <si>
    <t>洞口县</t>
  </si>
  <si>
    <t>430527</t>
  </si>
  <si>
    <t>绥宁县</t>
  </si>
  <si>
    <t>430528</t>
  </si>
  <si>
    <t>新宁县</t>
  </si>
  <si>
    <t>430529</t>
  </si>
  <si>
    <t>城步苗族自治县</t>
  </si>
  <si>
    <t>430581</t>
  </si>
  <si>
    <t>武冈市</t>
  </si>
  <si>
    <t>430582</t>
  </si>
  <si>
    <t>邵东市</t>
  </si>
  <si>
    <t>430600</t>
  </si>
  <si>
    <t>岳阳市本级</t>
  </si>
  <si>
    <t>430602</t>
  </si>
  <si>
    <t>岳阳楼区</t>
  </si>
  <si>
    <t>430603</t>
  </si>
  <si>
    <t>云溪区</t>
  </si>
  <si>
    <t>430611</t>
  </si>
  <si>
    <t>君山区</t>
  </si>
  <si>
    <t>430621</t>
  </si>
  <si>
    <t>岳阳县</t>
  </si>
  <si>
    <t>430623</t>
  </si>
  <si>
    <t>华容县</t>
  </si>
  <si>
    <t>430624</t>
  </si>
  <si>
    <t>湘阴县</t>
  </si>
  <si>
    <t>430626</t>
  </si>
  <si>
    <t>平江县</t>
  </si>
  <si>
    <t>430681</t>
  </si>
  <si>
    <t>汨罗市</t>
  </si>
  <si>
    <t>430682</t>
  </si>
  <si>
    <t>临湘市</t>
  </si>
  <si>
    <t>430700</t>
  </si>
  <si>
    <t>常德市本级</t>
  </si>
  <si>
    <t>430702</t>
  </si>
  <si>
    <t>武陵区</t>
  </si>
  <si>
    <t>430703</t>
  </si>
  <si>
    <t>鼎城区</t>
  </si>
  <si>
    <t>430721</t>
  </si>
  <si>
    <t>安乡县</t>
  </si>
  <si>
    <t>430722</t>
  </si>
  <si>
    <t>汉寿县</t>
  </si>
  <si>
    <t>430723</t>
  </si>
  <si>
    <t>澧县</t>
  </si>
  <si>
    <t>430724</t>
  </si>
  <si>
    <t>临澧县</t>
  </si>
  <si>
    <t>430725</t>
  </si>
  <si>
    <t>桃源县</t>
  </si>
  <si>
    <t>430726</t>
  </si>
  <si>
    <t>石门县</t>
  </si>
  <si>
    <t>430781</t>
  </si>
  <si>
    <t>津市市</t>
  </si>
  <si>
    <t>430800</t>
  </si>
  <si>
    <t>张家界市本级</t>
  </si>
  <si>
    <t>430802</t>
  </si>
  <si>
    <t>430811</t>
  </si>
  <si>
    <t>武陵源区</t>
  </si>
  <si>
    <t>430821</t>
  </si>
  <si>
    <t>慈利县</t>
  </si>
  <si>
    <t>430822</t>
  </si>
  <si>
    <t>桑植县</t>
  </si>
  <si>
    <t>430900</t>
  </si>
  <si>
    <t>益阳市本级</t>
  </si>
  <si>
    <t>430902</t>
  </si>
  <si>
    <t>资阳区</t>
  </si>
  <si>
    <t>430903</t>
  </si>
  <si>
    <t>赫山区</t>
  </si>
  <si>
    <t>430921</t>
  </si>
  <si>
    <t>南县</t>
  </si>
  <si>
    <t>430922</t>
  </si>
  <si>
    <t>桃江县</t>
  </si>
  <si>
    <t>430923</t>
  </si>
  <si>
    <t>安化县</t>
  </si>
  <si>
    <t>430981</t>
  </si>
  <si>
    <t>沅江市</t>
  </si>
  <si>
    <t>431000</t>
  </si>
  <si>
    <t>郴州市本级</t>
  </si>
  <si>
    <t>431002</t>
  </si>
  <si>
    <t>北湖区</t>
  </si>
  <si>
    <t>431003</t>
  </si>
  <si>
    <t>苏仙区</t>
  </si>
  <si>
    <t>431021</t>
  </si>
  <si>
    <t>桂阳县</t>
  </si>
  <si>
    <t>431022</t>
  </si>
  <si>
    <t>宜章县</t>
  </si>
  <si>
    <t>431023</t>
  </si>
  <si>
    <t>永兴县</t>
  </si>
  <si>
    <t>431024</t>
  </si>
  <si>
    <t>嘉禾县</t>
  </si>
  <si>
    <t>431025</t>
  </si>
  <si>
    <t>临武县</t>
  </si>
  <si>
    <t>431026</t>
  </si>
  <si>
    <t>汝城县</t>
  </si>
  <si>
    <t>431027</t>
  </si>
  <si>
    <t>桂东县</t>
  </si>
  <si>
    <t>431028</t>
  </si>
  <si>
    <t>安仁县</t>
  </si>
  <si>
    <t>431081</t>
  </si>
  <si>
    <t>资兴市</t>
  </si>
  <si>
    <t>431100</t>
  </si>
  <si>
    <t>永州市本级</t>
  </si>
  <si>
    <t>431102</t>
  </si>
  <si>
    <t>零陵区</t>
  </si>
  <si>
    <t>431103</t>
  </si>
  <si>
    <t>冷水滩区</t>
  </si>
  <si>
    <t>431122</t>
  </si>
  <si>
    <t>东安县</t>
  </si>
  <si>
    <t>431123</t>
  </si>
  <si>
    <t>双牌县</t>
  </si>
  <si>
    <t>431124</t>
  </si>
  <si>
    <t>道县</t>
  </si>
  <si>
    <t>431125</t>
  </si>
  <si>
    <t>江永县</t>
  </si>
  <si>
    <t>431126</t>
  </si>
  <si>
    <t>宁远县</t>
  </si>
  <si>
    <t>431127</t>
  </si>
  <si>
    <t>蓝山县</t>
  </si>
  <si>
    <t>431128</t>
  </si>
  <si>
    <t>新田县</t>
  </si>
  <si>
    <t>431129</t>
  </si>
  <si>
    <t>江华瑶族自治县</t>
  </si>
  <si>
    <t>431181</t>
  </si>
  <si>
    <t>祁阳市</t>
  </si>
  <si>
    <t>431200</t>
  </si>
  <si>
    <t>怀化市本级</t>
  </si>
  <si>
    <t>431202</t>
  </si>
  <si>
    <t>鹤城区</t>
  </si>
  <si>
    <t>431221</t>
  </si>
  <si>
    <t>中方县</t>
  </si>
  <si>
    <t>431222</t>
  </si>
  <si>
    <t>沅陵县</t>
  </si>
  <si>
    <t>431223</t>
  </si>
  <si>
    <t>辰溪县</t>
  </si>
  <si>
    <t>431224</t>
  </si>
  <si>
    <t>溆浦县</t>
  </si>
  <si>
    <t>431225</t>
  </si>
  <si>
    <t>会同县</t>
  </si>
  <si>
    <t>431226</t>
  </si>
  <si>
    <t>麻阳苗族自治县</t>
  </si>
  <si>
    <t>431227</t>
  </si>
  <si>
    <t>新晃侗族自治县</t>
  </si>
  <si>
    <t>431228</t>
  </si>
  <si>
    <t>芷江侗族自治县</t>
  </si>
  <si>
    <t>431229</t>
  </si>
  <si>
    <t>靖州苗族侗族自治县</t>
  </si>
  <si>
    <t>431230</t>
  </si>
  <si>
    <t>通道侗族自治县</t>
  </si>
  <si>
    <t>431281</t>
  </si>
  <si>
    <t>洪江市</t>
  </si>
  <si>
    <t>431300</t>
  </si>
  <si>
    <t>娄底市本级</t>
  </si>
  <si>
    <t>431302</t>
  </si>
  <si>
    <t>娄星区</t>
  </si>
  <si>
    <t>431321</t>
  </si>
  <si>
    <t>双峰县</t>
  </si>
  <si>
    <t>431322</t>
  </si>
  <si>
    <t>新化县</t>
  </si>
  <si>
    <t>431381</t>
  </si>
  <si>
    <t>冷水江市</t>
  </si>
  <si>
    <t>431382</t>
  </si>
  <si>
    <t>涟源市</t>
  </si>
  <si>
    <t>433100</t>
  </si>
  <si>
    <t>湘西土家族苗族自治州本级</t>
  </si>
  <si>
    <t>433101</t>
  </si>
  <si>
    <t>吉首市</t>
  </si>
  <si>
    <t>433122</t>
  </si>
  <si>
    <t>泸溪县</t>
  </si>
  <si>
    <t>433123</t>
  </si>
  <si>
    <t>凤凰县</t>
  </si>
  <si>
    <t>433124</t>
  </si>
  <si>
    <t>花垣县</t>
  </si>
  <si>
    <t>433125</t>
  </si>
  <si>
    <t>保靖县</t>
  </si>
  <si>
    <t>433126</t>
  </si>
  <si>
    <t>古丈县</t>
  </si>
  <si>
    <t>433127</t>
  </si>
  <si>
    <t>永顺县</t>
  </si>
  <si>
    <t>433130</t>
  </si>
  <si>
    <t>龙山县</t>
  </si>
  <si>
    <t>440000</t>
  </si>
  <si>
    <t>广东省本级</t>
  </si>
  <si>
    <t>440100</t>
  </si>
  <si>
    <t>广州市本级</t>
  </si>
  <si>
    <t>440103</t>
  </si>
  <si>
    <t>荔湾区</t>
  </si>
  <si>
    <t>440104</t>
  </si>
  <si>
    <t>越秀区</t>
  </si>
  <si>
    <t>440105</t>
  </si>
  <si>
    <t>海珠区</t>
  </si>
  <si>
    <t>440106</t>
  </si>
  <si>
    <t>天河区</t>
  </si>
  <si>
    <t>440111</t>
  </si>
  <si>
    <t>白云区</t>
  </si>
  <si>
    <t>440112</t>
  </si>
  <si>
    <t>黄埔区</t>
  </si>
  <si>
    <t>440113</t>
  </si>
  <si>
    <t>番禺区</t>
  </si>
  <si>
    <t>440114</t>
  </si>
  <si>
    <t>花都区</t>
  </si>
  <si>
    <t>440115</t>
  </si>
  <si>
    <t>南沙区</t>
  </si>
  <si>
    <t>440117</t>
  </si>
  <si>
    <t>从化区</t>
  </si>
  <si>
    <t>440118</t>
  </si>
  <si>
    <t>增城区</t>
  </si>
  <si>
    <t>440200</t>
  </si>
  <si>
    <t>韶关市本级</t>
  </si>
  <si>
    <t>440203</t>
  </si>
  <si>
    <t>武江区</t>
  </si>
  <si>
    <t>440204</t>
  </si>
  <si>
    <t>浈江区</t>
  </si>
  <si>
    <t>440205</t>
  </si>
  <si>
    <t>曲江区</t>
  </si>
  <si>
    <t>440222</t>
  </si>
  <si>
    <t>始兴县</t>
  </si>
  <si>
    <t>440224</t>
  </si>
  <si>
    <t>仁化县</t>
  </si>
  <si>
    <t>440229</t>
  </si>
  <si>
    <t>翁源县</t>
  </si>
  <si>
    <t>440232</t>
  </si>
  <si>
    <t>乳源瑶族自治县</t>
  </si>
  <si>
    <t>440233</t>
  </si>
  <si>
    <t>新丰县</t>
  </si>
  <si>
    <t>440281</t>
  </si>
  <si>
    <t>乐昌市</t>
  </si>
  <si>
    <t>440282</t>
  </si>
  <si>
    <t>南雄市</t>
  </si>
  <si>
    <t>440300</t>
  </si>
  <si>
    <t>深圳市本级</t>
  </si>
  <si>
    <t>440303</t>
  </si>
  <si>
    <t>罗湖区</t>
  </si>
  <si>
    <t>440304</t>
  </si>
  <si>
    <t>福田区</t>
  </si>
  <si>
    <t>440305</t>
  </si>
  <si>
    <t>440306</t>
  </si>
  <si>
    <t>宝安区</t>
  </si>
  <si>
    <t>440307</t>
  </si>
  <si>
    <t>龙岗区</t>
  </si>
  <si>
    <t>440308</t>
  </si>
  <si>
    <t>盐田区</t>
  </si>
  <si>
    <t>440309</t>
  </si>
  <si>
    <t>龙华区</t>
  </si>
  <si>
    <t>440310</t>
  </si>
  <si>
    <t>坪山区</t>
  </si>
  <si>
    <t>440311</t>
  </si>
  <si>
    <t>光明区</t>
  </si>
  <si>
    <t>440400</t>
  </si>
  <si>
    <t>珠海市本级</t>
  </si>
  <si>
    <t>440402</t>
  </si>
  <si>
    <t>香洲区</t>
  </si>
  <si>
    <t>440403</t>
  </si>
  <si>
    <t>斗门区</t>
  </si>
  <si>
    <t>440404</t>
  </si>
  <si>
    <t>金湾区</t>
  </si>
  <si>
    <t>440500</t>
  </si>
  <si>
    <t>汕头市本级</t>
  </si>
  <si>
    <t>440507</t>
  </si>
  <si>
    <t>龙湖区</t>
  </si>
  <si>
    <t>440511</t>
  </si>
  <si>
    <t>金平区</t>
  </si>
  <si>
    <t>440512</t>
  </si>
  <si>
    <t>濠江区</t>
  </si>
  <si>
    <t>440513</t>
  </si>
  <si>
    <t>潮阳区</t>
  </si>
  <si>
    <t>440514</t>
  </si>
  <si>
    <t>潮南区</t>
  </si>
  <si>
    <t>440515</t>
  </si>
  <si>
    <t>澄海区</t>
  </si>
  <si>
    <t>440523</t>
  </si>
  <si>
    <t>南澳县</t>
  </si>
  <si>
    <t>440600</t>
  </si>
  <si>
    <t>佛山市本级</t>
  </si>
  <si>
    <t>440604</t>
  </si>
  <si>
    <t>禅城区</t>
  </si>
  <si>
    <t>440605</t>
  </si>
  <si>
    <t>南海区</t>
  </si>
  <si>
    <t>440606</t>
  </si>
  <si>
    <t>顺德区</t>
  </si>
  <si>
    <t>440607</t>
  </si>
  <si>
    <t>三水区</t>
  </si>
  <si>
    <t>440608</t>
  </si>
  <si>
    <t>高明区</t>
  </si>
  <si>
    <t>440700</t>
  </si>
  <si>
    <t>江门市本级</t>
  </si>
  <si>
    <t>440703</t>
  </si>
  <si>
    <t>蓬江区</t>
  </si>
  <si>
    <t>440704</t>
  </si>
  <si>
    <t>江海区</t>
  </si>
  <si>
    <t>440705</t>
  </si>
  <si>
    <t>新会区</t>
  </si>
  <si>
    <t>440781</t>
  </si>
  <si>
    <t>台山市</t>
  </si>
  <si>
    <t>440783</t>
  </si>
  <si>
    <t>开平市</t>
  </si>
  <si>
    <t>440784</t>
  </si>
  <si>
    <t>鹤山市</t>
  </si>
  <si>
    <t>440785</t>
  </si>
  <si>
    <t>恩平市</t>
  </si>
  <si>
    <t>440800</t>
  </si>
  <si>
    <t>湛江市本级</t>
  </si>
  <si>
    <t>440802</t>
  </si>
  <si>
    <t>赤坎区</t>
  </si>
  <si>
    <t>440803</t>
  </si>
  <si>
    <t>霞山区</t>
  </si>
  <si>
    <t>440804</t>
  </si>
  <si>
    <t>坡头区</t>
  </si>
  <si>
    <t>440811</t>
  </si>
  <si>
    <t>麻章区</t>
  </si>
  <si>
    <t>440823</t>
  </si>
  <si>
    <t>遂溪县</t>
  </si>
  <si>
    <t>440825</t>
  </si>
  <si>
    <t>徐闻县</t>
  </si>
  <si>
    <t>440881</t>
  </si>
  <si>
    <t>廉江市</t>
  </si>
  <si>
    <t>440882</t>
  </si>
  <si>
    <t>雷州市</t>
  </si>
  <si>
    <t>440883</t>
  </si>
  <si>
    <t>吴川市</t>
  </si>
  <si>
    <t>440900</t>
  </si>
  <si>
    <t>茂名市本级</t>
  </si>
  <si>
    <t>440902</t>
  </si>
  <si>
    <t>茂南区</t>
  </si>
  <si>
    <t>440904</t>
  </si>
  <si>
    <t>电白区</t>
  </si>
  <si>
    <t>440981</t>
  </si>
  <si>
    <t>高州市</t>
  </si>
  <si>
    <t>440982</t>
  </si>
  <si>
    <t>化州市</t>
  </si>
  <si>
    <t>440983</t>
  </si>
  <si>
    <t>信宜市</t>
  </si>
  <si>
    <t>441200</t>
  </si>
  <si>
    <t>肇庆市本级</t>
  </si>
  <si>
    <t>441202</t>
  </si>
  <si>
    <t>端州区</t>
  </si>
  <si>
    <t>441203</t>
  </si>
  <si>
    <t>鼎湖区</t>
  </si>
  <si>
    <t>441204</t>
  </si>
  <si>
    <t>高要区</t>
  </si>
  <si>
    <t>441223</t>
  </si>
  <si>
    <t>广宁县</t>
  </si>
  <si>
    <t>441224</t>
  </si>
  <si>
    <t>怀集县</t>
  </si>
  <si>
    <t>441225</t>
  </si>
  <si>
    <t>封开县</t>
  </si>
  <si>
    <t>441226</t>
  </si>
  <si>
    <t>德庆县</t>
  </si>
  <si>
    <t>441284</t>
  </si>
  <si>
    <t>四会市</t>
  </si>
  <si>
    <t>441300</t>
  </si>
  <si>
    <t>惠州市本级</t>
  </si>
  <si>
    <t>441302</t>
  </si>
  <si>
    <t>惠城区</t>
  </si>
  <si>
    <t>441303</t>
  </si>
  <si>
    <t>惠阳区</t>
  </si>
  <si>
    <t>441322</t>
  </si>
  <si>
    <t>博罗县</t>
  </si>
  <si>
    <t>441323</t>
  </si>
  <si>
    <t>惠东县</t>
  </si>
  <si>
    <t>441324</t>
  </si>
  <si>
    <t>龙门县</t>
  </si>
  <si>
    <t>441400</t>
  </si>
  <si>
    <t>梅州市本级</t>
  </si>
  <si>
    <t>441402</t>
  </si>
  <si>
    <t>梅江区</t>
  </si>
  <si>
    <t>441403</t>
  </si>
  <si>
    <t>梅县区</t>
  </si>
  <si>
    <t>441422</t>
  </si>
  <si>
    <t>大埔县</t>
  </si>
  <si>
    <t>441423</t>
  </si>
  <si>
    <t>丰顺县</t>
  </si>
  <si>
    <t>441424</t>
  </si>
  <si>
    <t>五华县</t>
  </si>
  <si>
    <t>441426</t>
  </si>
  <si>
    <t>平远县</t>
  </si>
  <si>
    <t>441427</t>
  </si>
  <si>
    <t>蕉岭县</t>
  </si>
  <si>
    <t>441481</t>
  </si>
  <si>
    <t>兴宁市</t>
  </si>
  <si>
    <t>441500</t>
  </si>
  <si>
    <t>汕尾市本级</t>
  </si>
  <si>
    <t>441502</t>
  </si>
  <si>
    <t>441521</t>
  </si>
  <si>
    <t>海丰县</t>
  </si>
  <si>
    <t>441523</t>
  </si>
  <si>
    <t>陆河县</t>
  </si>
  <si>
    <t>441581</t>
  </si>
  <si>
    <t>陆丰市</t>
  </si>
  <si>
    <t>441600</t>
  </si>
  <si>
    <t>河源市本级</t>
  </si>
  <si>
    <t>441602</t>
  </si>
  <si>
    <t>源城区</t>
  </si>
  <si>
    <t>441621</t>
  </si>
  <si>
    <t>紫金县</t>
  </si>
  <si>
    <t>441622</t>
  </si>
  <si>
    <t>龙川县</t>
  </si>
  <si>
    <t>441623</t>
  </si>
  <si>
    <t>连平县</t>
  </si>
  <si>
    <t>441624</t>
  </si>
  <si>
    <t>和平县</t>
  </si>
  <si>
    <t>441625</t>
  </si>
  <si>
    <t>东源县</t>
  </si>
  <si>
    <t>441700</t>
  </si>
  <si>
    <t>阳江市本级</t>
  </si>
  <si>
    <t>441702</t>
  </si>
  <si>
    <t>江城区</t>
  </si>
  <si>
    <t>441704</t>
  </si>
  <si>
    <t>阳东区</t>
  </si>
  <si>
    <t>441721</t>
  </si>
  <si>
    <t>阳西县</t>
  </si>
  <si>
    <t>441781</t>
  </si>
  <si>
    <t>阳春市</t>
  </si>
  <si>
    <t>441800</t>
  </si>
  <si>
    <t>清远市本级</t>
  </si>
  <si>
    <t>441802</t>
  </si>
  <si>
    <t>清城区</t>
  </si>
  <si>
    <t>441803</t>
  </si>
  <si>
    <t>清新区</t>
  </si>
  <si>
    <t>441821</t>
  </si>
  <si>
    <t>佛冈县</t>
  </si>
  <si>
    <t>441823</t>
  </si>
  <si>
    <t>阳山县</t>
  </si>
  <si>
    <t>441825</t>
  </si>
  <si>
    <t>连山壮族瑶族自治县</t>
  </si>
  <si>
    <t>441826</t>
  </si>
  <si>
    <t>连南瑶族自治县</t>
  </si>
  <si>
    <t>441881</t>
  </si>
  <si>
    <t>英德市</t>
  </si>
  <si>
    <t>441882</t>
  </si>
  <si>
    <t>连州市</t>
  </si>
  <si>
    <t>441900</t>
  </si>
  <si>
    <t>东莞市本级</t>
  </si>
  <si>
    <t>442000</t>
  </si>
  <si>
    <t>中山市本级</t>
  </si>
  <si>
    <t>445100</t>
  </si>
  <si>
    <t>潮州市本级</t>
  </si>
  <si>
    <t>445102</t>
  </si>
  <si>
    <t>湘桥区</t>
  </si>
  <si>
    <t>445103</t>
  </si>
  <si>
    <t>潮安区</t>
  </si>
  <si>
    <t>445122</t>
  </si>
  <si>
    <t>饶平县</t>
  </si>
  <si>
    <t>445200</t>
  </si>
  <si>
    <t>揭阳市本级</t>
  </si>
  <si>
    <t>445202</t>
  </si>
  <si>
    <t>榕城区</t>
  </si>
  <si>
    <t>445203</t>
  </si>
  <si>
    <t>揭东区</t>
  </si>
  <si>
    <t>445222</t>
  </si>
  <si>
    <t>揭西县</t>
  </si>
  <si>
    <t>445224</t>
  </si>
  <si>
    <t>惠来县</t>
  </si>
  <si>
    <t>445281</t>
  </si>
  <si>
    <t>普宁市</t>
  </si>
  <si>
    <t>445300</t>
  </si>
  <si>
    <t>云浮市本级</t>
  </si>
  <si>
    <t>445302</t>
  </si>
  <si>
    <t>云城区</t>
  </si>
  <si>
    <t>445303</t>
  </si>
  <si>
    <t>云安区</t>
  </si>
  <si>
    <t>445321</t>
  </si>
  <si>
    <t>新兴县</t>
  </si>
  <si>
    <t>445322</t>
  </si>
  <si>
    <t>郁南县</t>
  </si>
  <si>
    <t>445381</t>
  </si>
  <si>
    <t>罗定市</t>
  </si>
  <si>
    <t>450000</t>
  </si>
  <si>
    <t>广西壮族自治区本级</t>
  </si>
  <si>
    <t>450100</t>
  </si>
  <si>
    <t>南宁市本级</t>
  </si>
  <si>
    <t>450102</t>
  </si>
  <si>
    <t>兴宁区</t>
  </si>
  <si>
    <t>450103</t>
  </si>
  <si>
    <t>青秀区</t>
  </si>
  <si>
    <t>450105</t>
  </si>
  <si>
    <t>江南区</t>
  </si>
  <si>
    <t>450107</t>
  </si>
  <si>
    <t>西乡塘区</t>
  </si>
  <si>
    <t>450108</t>
  </si>
  <si>
    <t>良庆区</t>
  </si>
  <si>
    <t>450109</t>
  </si>
  <si>
    <t>邕宁区</t>
  </si>
  <si>
    <t>450110</t>
  </si>
  <si>
    <t>武鸣区</t>
  </si>
  <si>
    <t>450123</t>
  </si>
  <si>
    <t>隆安县</t>
  </si>
  <si>
    <t>450124</t>
  </si>
  <si>
    <t>马山县</t>
  </si>
  <si>
    <t>450125</t>
  </si>
  <si>
    <t>上林县</t>
  </si>
  <si>
    <t>450126</t>
  </si>
  <si>
    <t>宾阳县</t>
  </si>
  <si>
    <t>450181</t>
  </si>
  <si>
    <t>横州市</t>
  </si>
  <si>
    <t>450200</t>
  </si>
  <si>
    <t>柳州市本级</t>
  </si>
  <si>
    <t>450202</t>
  </si>
  <si>
    <t>城中区</t>
  </si>
  <si>
    <t>450203</t>
  </si>
  <si>
    <t>鱼峰区</t>
  </si>
  <si>
    <t>450204</t>
  </si>
  <si>
    <t>柳南区</t>
  </si>
  <si>
    <t>450205</t>
  </si>
  <si>
    <t>柳北区</t>
  </si>
  <si>
    <t>450206</t>
  </si>
  <si>
    <t>柳江区</t>
  </si>
  <si>
    <t>450222</t>
  </si>
  <si>
    <t>柳城县</t>
  </si>
  <si>
    <t>450223</t>
  </si>
  <si>
    <t>鹿寨县</t>
  </si>
  <si>
    <t>450224</t>
  </si>
  <si>
    <t>融安县</t>
  </si>
  <si>
    <t>450225</t>
  </si>
  <si>
    <t>融水苗族自治县</t>
  </si>
  <si>
    <t>450226</t>
  </si>
  <si>
    <t>三江侗族自治县</t>
  </si>
  <si>
    <t>450300</t>
  </si>
  <si>
    <t>桂林市本级</t>
  </si>
  <si>
    <t>450302</t>
  </si>
  <si>
    <t>秀峰区</t>
  </si>
  <si>
    <t>450303</t>
  </si>
  <si>
    <t>叠彩区</t>
  </si>
  <si>
    <t>450304</t>
  </si>
  <si>
    <t>象山区</t>
  </si>
  <si>
    <t>450305</t>
  </si>
  <si>
    <t>七星区</t>
  </si>
  <si>
    <t>450311</t>
  </si>
  <si>
    <t>雁山区</t>
  </si>
  <si>
    <t>450312</t>
  </si>
  <si>
    <t>临桂区</t>
  </si>
  <si>
    <t>450321</t>
  </si>
  <si>
    <t>阳朔县</t>
  </si>
  <si>
    <t>450323</t>
  </si>
  <si>
    <t>灵川县</t>
  </si>
  <si>
    <t>450324</t>
  </si>
  <si>
    <t>全州县</t>
  </si>
  <si>
    <t>450325</t>
  </si>
  <si>
    <t>兴安县</t>
  </si>
  <si>
    <t>450326</t>
  </si>
  <si>
    <t>永福县</t>
  </si>
  <si>
    <t>450327</t>
  </si>
  <si>
    <t>灌阳县</t>
  </si>
  <si>
    <t>450328</t>
  </si>
  <si>
    <t>龙胜各族自治县</t>
  </si>
  <si>
    <t>450329</t>
  </si>
  <si>
    <t>资源县</t>
  </si>
  <si>
    <t>450330</t>
  </si>
  <si>
    <t>平乐县</t>
  </si>
  <si>
    <t>450332</t>
  </si>
  <si>
    <t>恭城瑶族自治县</t>
  </si>
  <si>
    <t>450381</t>
  </si>
  <si>
    <t>荔浦市</t>
  </si>
  <si>
    <t>450400</t>
  </si>
  <si>
    <t>梧州市本级</t>
  </si>
  <si>
    <t>450403</t>
  </si>
  <si>
    <t>万秀区</t>
  </si>
  <si>
    <t>450405</t>
  </si>
  <si>
    <t>长洲区</t>
  </si>
  <si>
    <t>450406</t>
  </si>
  <si>
    <t>龙圩区</t>
  </si>
  <si>
    <t>450421</t>
  </si>
  <si>
    <t>苍梧县</t>
  </si>
  <si>
    <t>450422</t>
  </si>
  <si>
    <t>藤县</t>
  </si>
  <si>
    <t>450423</t>
  </si>
  <si>
    <t>蒙山县</t>
  </si>
  <si>
    <t>450481</t>
  </si>
  <si>
    <t>岑溪市</t>
  </si>
  <si>
    <t>450500</t>
  </si>
  <si>
    <t>北海市本级</t>
  </si>
  <si>
    <t>450502</t>
  </si>
  <si>
    <t>海城区</t>
  </si>
  <si>
    <t>450503</t>
  </si>
  <si>
    <t>银海区</t>
  </si>
  <si>
    <t>450512</t>
  </si>
  <si>
    <t>铁山港区</t>
  </si>
  <si>
    <t>450521</t>
  </si>
  <si>
    <t>合浦县</t>
  </si>
  <si>
    <t>450600</t>
  </si>
  <si>
    <t>防城港市本级</t>
  </si>
  <si>
    <t>450602</t>
  </si>
  <si>
    <t>港口区</t>
  </si>
  <si>
    <t>450603</t>
  </si>
  <si>
    <t>防城区</t>
  </si>
  <si>
    <t>450621</t>
  </si>
  <si>
    <t>上思县</t>
  </si>
  <si>
    <t>450681</t>
  </si>
  <si>
    <t>东兴市</t>
  </si>
  <si>
    <t>450700</t>
  </si>
  <si>
    <t>钦州市本级</t>
  </si>
  <si>
    <t>450702</t>
  </si>
  <si>
    <t>钦南区</t>
  </si>
  <si>
    <t>450703</t>
  </si>
  <si>
    <t>钦北区</t>
  </si>
  <si>
    <t>450721</t>
  </si>
  <si>
    <t>灵山县</t>
  </si>
  <si>
    <t>450722</t>
  </si>
  <si>
    <t>浦北县</t>
  </si>
  <si>
    <t>450800</t>
  </si>
  <si>
    <t>贵港市本级</t>
  </si>
  <si>
    <t>450802</t>
  </si>
  <si>
    <t>港北区</t>
  </si>
  <si>
    <t>450803</t>
  </si>
  <si>
    <t>港南区</t>
  </si>
  <si>
    <t>450804</t>
  </si>
  <si>
    <t>覃塘区</t>
  </si>
  <si>
    <t>450821</t>
  </si>
  <si>
    <t>平南县</t>
  </si>
  <si>
    <t>450881</t>
  </si>
  <si>
    <t>桂平市</t>
  </si>
  <si>
    <t>450900</t>
  </si>
  <si>
    <t>玉林市本级</t>
  </si>
  <si>
    <t>450902</t>
  </si>
  <si>
    <t>玉州区</t>
  </si>
  <si>
    <t>450903</t>
  </si>
  <si>
    <t>福绵区</t>
  </si>
  <si>
    <t>450921</t>
  </si>
  <si>
    <t>容县</t>
  </si>
  <si>
    <t>450922</t>
  </si>
  <si>
    <t>陆川县</t>
  </si>
  <si>
    <t>450923</t>
  </si>
  <si>
    <t>博白县</t>
  </si>
  <si>
    <t>450924</t>
  </si>
  <si>
    <t>兴业县</t>
  </si>
  <si>
    <t>450981</t>
  </si>
  <si>
    <t>北流市</t>
  </si>
  <si>
    <t>451000</t>
  </si>
  <si>
    <t>百色市本级</t>
  </si>
  <si>
    <t>451002</t>
  </si>
  <si>
    <t>右江区</t>
  </si>
  <si>
    <t>451003</t>
  </si>
  <si>
    <t>田阳区</t>
  </si>
  <si>
    <t>451022</t>
  </si>
  <si>
    <t>田东县</t>
  </si>
  <si>
    <t>451024</t>
  </si>
  <si>
    <t>德保县</t>
  </si>
  <si>
    <t>451026</t>
  </si>
  <si>
    <t>那坡县</t>
  </si>
  <si>
    <t>451027</t>
  </si>
  <si>
    <t>凌云县</t>
  </si>
  <si>
    <t>451028</t>
  </si>
  <si>
    <t>乐业县</t>
  </si>
  <si>
    <t>451029</t>
  </si>
  <si>
    <t>田林县</t>
  </si>
  <si>
    <t>451030</t>
  </si>
  <si>
    <t>西林县</t>
  </si>
  <si>
    <t>451031</t>
  </si>
  <si>
    <t>隆林各族自治县</t>
  </si>
  <si>
    <t>451081</t>
  </si>
  <si>
    <t>靖西市</t>
  </si>
  <si>
    <t>451082</t>
  </si>
  <si>
    <t>平果市</t>
  </si>
  <si>
    <t>451100</t>
  </si>
  <si>
    <t>贺州市本级</t>
  </si>
  <si>
    <t>451102</t>
  </si>
  <si>
    <t>八步区</t>
  </si>
  <si>
    <t>451103</t>
  </si>
  <si>
    <t>平桂区</t>
  </si>
  <si>
    <t>451121</t>
  </si>
  <si>
    <t>昭平县</t>
  </si>
  <si>
    <t>451122</t>
  </si>
  <si>
    <t>钟山县</t>
  </si>
  <si>
    <t>451123</t>
  </si>
  <si>
    <t>富川瑶族自治县</t>
  </si>
  <si>
    <t>451200</t>
  </si>
  <si>
    <t>河池市本级</t>
  </si>
  <si>
    <t>451202</t>
  </si>
  <si>
    <t>金城江区</t>
  </si>
  <si>
    <t>451203</t>
  </si>
  <si>
    <t>宜州区</t>
  </si>
  <si>
    <t>451221</t>
  </si>
  <si>
    <t>南丹县</t>
  </si>
  <si>
    <t>451222</t>
  </si>
  <si>
    <t>天峨县</t>
  </si>
  <si>
    <t>451223</t>
  </si>
  <si>
    <t>凤山县</t>
  </si>
  <si>
    <t>451224</t>
  </si>
  <si>
    <t>东兰县</t>
  </si>
  <si>
    <t>451225</t>
  </si>
  <si>
    <t>罗城仫佬族自治县</t>
  </si>
  <si>
    <t>451226</t>
  </si>
  <si>
    <t>环江毛南族自治县</t>
  </si>
  <si>
    <t>451227</t>
  </si>
  <si>
    <t>巴马瑶族自治县</t>
  </si>
  <si>
    <t>451228</t>
  </si>
  <si>
    <t>都安瑶族自治县</t>
  </si>
  <si>
    <t>451229</t>
  </si>
  <si>
    <t>大化瑶族自治县</t>
  </si>
  <si>
    <t>451300</t>
  </si>
  <si>
    <t>来宾市本级</t>
  </si>
  <si>
    <t>451302</t>
  </si>
  <si>
    <t>兴宾区</t>
  </si>
  <si>
    <t>451321</t>
  </si>
  <si>
    <t>忻城县</t>
  </si>
  <si>
    <t>451322</t>
  </si>
  <si>
    <t>象州县</t>
  </si>
  <si>
    <t>451323</t>
  </si>
  <si>
    <t>武宣县</t>
  </si>
  <si>
    <t>451324</t>
  </si>
  <si>
    <t>金秀瑶族自治县</t>
  </si>
  <si>
    <t>451381</t>
  </si>
  <si>
    <t>合山市</t>
  </si>
  <si>
    <t>451400</t>
  </si>
  <si>
    <t>崇左市本级</t>
  </si>
  <si>
    <t>451402</t>
  </si>
  <si>
    <t>江州区</t>
  </si>
  <si>
    <t>451421</t>
  </si>
  <si>
    <t>扶绥县</t>
  </si>
  <si>
    <t>451422</t>
  </si>
  <si>
    <t>宁明县</t>
  </si>
  <si>
    <t>451423</t>
  </si>
  <si>
    <t>龙州县</t>
  </si>
  <si>
    <t>451424</t>
  </si>
  <si>
    <t>大新县</t>
  </si>
  <si>
    <t>451425</t>
  </si>
  <si>
    <t>天等县</t>
  </si>
  <si>
    <t>451481</t>
  </si>
  <si>
    <t>凭祥市</t>
  </si>
  <si>
    <t>460000</t>
  </si>
  <si>
    <t>海南省本级</t>
  </si>
  <si>
    <t>460100</t>
  </si>
  <si>
    <t>海口市本级</t>
  </si>
  <si>
    <t>460105</t>
  </si>
  <si>
    <t>秀英区</t>
  </si>
  <si>
    <t>460106</t>
  </si>
  <si>
    <t>460107</t>
  </si>
  <si>
    <t>琼山区</t>
  </si>
  <si>
    <t>460108</t>
  </si>
  <si>
    <t>美兰区</t>
  </si>
  <si>
    <t>460200</t>
  </si>
  <si>
    <t>三亚市本级</t>
  </si>
  <si>
    <t>460202</t>
  </si>
  <si>
    <t>海棠区</t>
  </si>
  <si>
    <t>460203</t>
  </si>
  <si>
    <t>吉阳区</t>
  </si>
  <si>
    <t>460204</t>
  </si>
  <si>
    <t>天涯区</t>
  </si>
  <si>
    <t>460205</t>
  </si>
  <si>
    <t>崖州区</t>
  </si>
  <si>
    <t>460300</t>
  </si>
  <si>
    <t>三沙市本级</t>
  </si>
  <si>
    <t>460302</t>
  </si>
  <si>
    <t>460303</t>
  </si>
  <si>
    <t>西沙区</t>
  </si>
  <si>
    <t>460400</t>
  </si>
  <si>
    <t>儋州市本级</t>
  </si>
  <si>
    <t>469001</t>
  </si>
  <si>
    <t>五指山市</t>
  </si>
  <si>
    <t>469002</t>
  </si>
  <si>
    <t>琼海市</t>
  </si>
  <si>
    <t>469005</t>
  </si>
  <si>
    <t>文昌市</t>
  </si>
  <si>
    <t>469006</t>
  </si>
  <si>
    <t>万宁市</t>
  </si>
  <si>
    <t>469007</t>
  </si>
  <si>
    <t>东方市</t>
  </si>
  <si>
    <t>469021</t>
  </si>
  <si>
    <t>定安县</t>
  </si>
  <si>
    <t>469022</t>
  </si>
  <si>
    <t>屯昌县</t>
  </si>
  <si>
    <t>469023</t>
  </si>
  <si>
    <t>澄迈县</t>
  </si>
  <si>
    <t>469024</t>
  </si>
  <si>
    <t>临高县</t>
  </si>
  <si>
    <t>469025</t>
  </si>
  <si>
    <t>白沙黎族自治县</t>
  </si>
  <si>
    <t>469026</t>
  </si>
  <si>
    <t>昌江黎族自治县</t>
  </si>
  <si>
    <t>469027</t>
  </si>
  <si>
    <t>乐东黎族自治县</t>
  </si>
  <si>
    <t>469028</t>
  </si>
  <si>
    <t>陵水黎族自治县</t>
  </si>
  <si>
    <t>469029</t>
  </si>
  <si>
    <t>保亭黎族苗族自治县</t>
  </si>
  <si>
    <t>469030</t>
  </si>
  <si>
    <t>琼中黎族苗族自治县</t>
  </si>
  <si>
    <t>500000</t>
  </si>
  <si>
    <t>重庆市本级</t>
  </si>
  <si>
    <t>500101</t>
  </si>
  <si>
    <t>万州区</t>
  </si>
  <si>
    <t>500102</t>
  </si>
  <si>
    <t>涪陵区</t>
  </si>
  <si>
    <t>500103</t>
  </si>
  <si>
    <t>渝中区</t>
  </si>
  <si>
    <t>500104</t>
  </si>
  <si>
    <t>大渡口区</t>
  </si>
  <si>
    <t>500105</t>
  </si>
  <si>
    <t>500106</t>
  </si>
  <si>
    <t>沙坪坝区</t>
  </si>
  <si>
    <t>500107</t>
  </si>
  <si>
    <t>九龙坡区</t>
  </si>
  <si>
    <t>500108</t>
  </si>
  <si>
    <t>南岸区</t>
  </si>
  <si>
    <t>500109</t>
  </si>
  <si>
    <t>北碚区</t>
  </si>
  <si>
    <t>500110</t>
  </si>
  <si>
    <t>綦江区</t>
  </si>
  <si>
    <t>500111</t>
  </si>
  <si>
    <t>大足区</t>
  </si>
  <si>
    <t>500112</t>
  </si>
  <si>
    <t>渝北区</t>
  </si>
  <si>
    <t>500113</t>
  </si>
  <si>
    <t>巴南区</t>
  </si>
  <si>
    <t>500114</t>
  </si>
  <si>
    <t>黔江区</t>
  </si>
  <si>
    <t>500115</t>
  </si>
  <si>
    <t>长寿区</t>
  </si>
  <si>
    <t>500116</t>
  </si>
  <si>
    <t>江津区</t>
  </si>
  <si>
    <t>500117</t>
  </si>
  <si>
    <t>合川区</t>
  </si>
  <si>
    <t>500118</t>
  </si>
  <si>
    <t>永川区</t>
  </si>
  <si>
    <t>500119</t>
  </si>
  <si>
    <t>南川区</t>
  </si>
  <si>
    <t>500120</t>
  </si>
  <si>
    <t>璧山区</t>
  </si>
  <si>
    <t>500151</t>
  </si>
  <si>
    <t>铜梁区</t>
  </si>
  <si>
    <t>500152</t>
  </si>
  <si>
    <t>潼南区</t>
  </si>
  <si>
    <t>500153</t>
  </si>
  <si>
    <t>荣昌区</t>
  </si>
  <si>
    <t>500154</t>
  </si>
  <si>
    <t>开州区</t>
  </si>
  <si>
    <t>500155</t>
  </si>
  <si>
    <t>梁平区</t>
  </si>
  <si>
    <t>500156</t>
  </si>
  <si>
    <t>武隆区</t>
  </si>
  <si>
    <t>500229</t>
  </si>
  <si>
    <t>城口县</t>
  </si>
  <si>
    <t>500230</t>
  </si>
  <si>
    <t>丰都县</t>
  </si>
  <si>
    <t>500231</t>
  </si>
  <si>
    <t>垫江县</t>
  </si>
  <si>
    <t>500233</t>
  </si>
  <si>
    <t>忠县</t>
  </si>
  <si>
    <t>500235</t>
  </si>
  <si>
    <t>云阳县</t>
  </si>
  <si>
    <t>500236</t>
  </si>
  <si>
    <t>奉节县</t>
  </si>
  <si>
    <t>500237</t>
  </si>
  <si>
    <t>巫山县</t>
  </si>
  <si>
    <t>500238</t>
  </si>
  <si>
    <t>巫溪县</t>
  </si>
  <si>
    <t>500240</t>
  </si>
  <si>
    <t>石柱土家族自治县</t>
  </si>
  <si>
    <t>500241</t>
  </si>
  <si>
    <t>秀山土家族苗族自治县</t>
  </si>
  <si>
    <t>500242</t>
  </si>
  <si>
    <t>酉阳土家族苗族自治县</t>
  </si>
  <si>
    <t>500243</t>
  </si>
  <si>
    <t>彭水苗族土家族自治县</t>
  </si>
  <si>
    <t>510000</t>
  </si>
  <si>
    <t>四川省本级</t>
  </si>
  <si>
    <t>510100</t>
  </si>
  <si>
    <t>成都市本级</t>
  </si>
  <si>
    <t>510104</t>
  </si>
  <si>
    <t>锦江区</t>
  </si>
  <si>
    <t>510105</t>
  </si>
  <si>
    <t>青羊区</t>
  </si>
  <si>
    <t>510106</t>
  </si>
  <si>
    <t>金牛区</t>
  </si>
  <si>
    <t>510107</t>
  </si>
  <si>
    <t>武侯区</t>
  </si>
  <si>
    <t>510108</t>
  </si>
  <si>
    <t>成华区</t>
  </si>
  <si>
    <t>510112</t>
  </si>
  <si>
    <t>龙泉驿区</t>
  </si>
  <si>
    <t>510113</t>
  </si>
  <si>
    <t>青白江区</t>
  </si>
  <si>
    <t>510114</t>
  </si>
  <si>
    <t>新都区</t>
  </si>
  <si>
    <t>510115</t>
  </si>
  <si>
    <t>温江区</t>
  </si>
  <si>
    <t>510116</t>
  </si>
  <si>
    <t>双流区</t>
  </si>
  <si>
    <t>510117</t>
  </si>
  <si>
    <t>郫都区</t>
  </si>
  <si>
    <t>510118</t>
  </si>
  <si>
    <t>新津区</t>
  </si>
  <si>
    <t>510121</t>
  </si>
  <si>
    <t>金堂县</t>
  </si>
  <si>
    <t>510129</t>
  </si>
  <si>
    <t>大邑县</t>
  </si>
  <si>
    <t>510131</t>
  </si>
  <si>
    <t>蒲江县</t>
  </si>
  <si>
    <t>510181</t>
  </si>
  <si>
    <t>都江堰市</t>
  </si>
  <si>
    <t>510182</t>
  </si>
  <si>
    <t>彭州市</t>
  </si>
  <si>
    <t>510183</t>
  </si>
  <si>
    <t>邛崃市</t>
  </si>
  <si>
    <t>510184</t>
  </si>
  <si>
    <t>崇州市</t>
  </si>
  <si>
    <t>510185</t>
  </si>
  <si>
    <t>简阳市</t>
  </si>
  <si>
    <t>510300</t>
  </si>
  <si>
    <t>自贡市本级</t>
  </si>
  <si>
    <t>510302</t>
  </si>
  <si>
    <t>自流井区</t>
  </si>
  <si>
    <t>510303</t>
  </si>
  <si>
    <t>贡井区</t>
  </si>
  <si>
    <t>510304</t>
  </si>
  <si>
    <t>大安区</t>
  </si>
  <si>
    <t>510311</t>
  </si>
  <si>
    <t>沿滩区</t>
  </si>
  <si>
    <t>510321</t>
  </si>
  <si>
    <t>荣县</t>
  </si>
  <si>
    <t>510322</t>
  </si>
  <si>
    <t>富顺县</t>
  </si>
  <si>
    <t>510400</t>
  </si>
  <si>
    <t>攀枝花市本级</t>
  </si>
  <si>
    <t>510402</t>
  </si>
  <si>
    <t>东区</t>
  </si>
  <si>
    <t>510403</t>
  </si>
  <si>
    <t>西区</t>
  </si>
  <si>
    <t>510411</t>
  </si>
  <si>
    <t>仁和区</t>
  </si>
  <si>
    <t>510421</t>
  </si>
  <si>
    <t>米易县</t>
  </si>
  <si>
    <t>510422</t>
  </si>
  <si>
    <t>盐边县</t>
  </si>
  <si>
    <t>510500</t>
  </si>
  <si>
    <t>泸州市本级</t>
  </si>
  <si>
    <t>510502</t>
  </si>
  <si>
    <t>江阳区</t>
  </si>
  <si>
    <t>510503</t>
  </si>
  <si>
    <t>纳溪区</t>
  </si>
  <si>
    <t>510504</t>
  </si>
  <si>
    <t>龙马潭区</t>
  </si>
  <si>
    <t>510521</t>
  </si>
  <si>
    <t>泸县</t>
  </si>
  <si>
    <t>510522</t>
  </si>
  <si>
    <t>合江县</t>
  </si>
  <si>
    <t>510524</t>
  </si>
  <si>
    <t>叙永县</t>
  </si>
  <si>
    <t>510525</t>
  </si>
  <si>
    <t>古蔺县</t>
  </si>
  <si>
    <t>510600</t>
  </si>
  <si>
    <t>德阳市本级</t>
  </si>
  <si>
    <t>510603</t>
  </si>
  <si>
    <t>旌阳区</t>
  </si>
  <si>
    <t>510604</t>
  </si>
  <si>
    <t>罗江区</t>
  </si>
  <si>
    <t>510623</t>
  </si>
  <si>
    <t>中江县</t>
  </si>
  <si>
    <t>510681</t>
  </si>
  <si>
    <t>广汉市</t>
  </si>
  <si>
    <t>510682</t>
  </si>
  <si>
    <t>什邡市</t>
  </si>
  <si>
    <t>510683</t>
  </si>
  <si>
    <t>绵竹市</t>
  </si>
  <si>
    <t>510700</t>
  </si>
  <si>
    <t>绵阳市本级</t>
  </si>
  <si>
    <t>510703</t>
  </si>
  <si>
    <t>涪城区</t>
  </si>
  <si>
    <t>510704</t>
  </si>
  <si>
    <t>游仙区</t>
  </si>
  <si>
    <t>510705</t>
  </si>
  <si>
    <t>安州区</t>
  </si>
  <si>
    <t>510722</t>
  </si>
  <si>
    <t>三台县</t>
  </si>
  <si>
    <t>510723</t>
  </si>
  <si>
    <t>盐亭县</t>
  </si>
  <si>
    <t>510725</t>
  </si>
  <si>
    <t>梓潼县</t>
  </si>
  <si>
    <t>510726</t>
  </si>
  <si>
    <t>北川羌族自治县</t>
  </si>
  <si>
    <t>510727</t>
  </si>
  <si>
    <t>平武县</t>
  </si>
  <si>
    <t>510781</t>
  </si>
  <si>
    <t>江油市</t>
  </si>
  <si>
    <t>510800</t>
  </si>
  <si>
    <t>广元市本级</t>
  </si>
  <si>
    <t>510802</t>
  </si>
  <si>
    <t>利州区</t>
  </si>
  <si>
    <t>510811</t>
  </si>
  <si>
    <t>昭化区</t>
  </si>
  <si>
    <t>510812</t>
  </si>
  <si>
    <t>朝天区</t>
  </si>
  <si>
    <t>510821</t>
  </si>
  <si>
    <t>旺苍县</t>
  </si>
  <si>
    <t>510822</t>
  </si>
  <si>
    <t>青川县</t>
  </si>
  <si>
    <t>510823</t>
  </si>
  <si>
    <t>剑阁县</t>
  </si>
  <si>
    <t>510824</t>
  </si>
  <si>
    <t>苍溪县</t>
  </si>
  <si>
    <t>510900</t>
  </si>
  <si>
    <t>遂宁市本级</t>
  </si>
  <si>
    <t>510903</t>
  </si>
  <si>
    <t>船山区</t>
  </si>
  <si>
    <t>510904</t>
  </si>
  <si>
    <t>安居区</t>
  </si>
  <si>
    <t>510921</t>
  </si>
  <si>
    <t>蓬溪县</t>
  </si>
  <si>
    <t>510923</t>
  </si>
  <si>
    <t>大英县</t>
  </si>
  <si>
    <t>510981</t>
  </si>
  <si>
    <t>射洪市</t>
  </si>
  <si>
    <t>511000</t>
  </si>
  <si>
    <t>内江市本级</t>
  </si>
  <si>
    <t>511002</t>
  </si>
  <si>
    <t>511011</t>
  </si>
  <si>
    <t>东兴区</t>
  </si>
  <si>
    <t>511024</t>
  </si>
  <si>
    <t>威远县</t>
  </si>
  <si>
    <t>511025</t>
  </si>
  <si>
    <t>资中县</t>
  </si>
  <si>
    <t>511083</t>
  </si>
  <si>
    <t>隆昌市</t>
  </si>
  <si>
    <t>511100</t>
  </si>
  <si>
    <t>乐山市本级</t>
  </si>
  <si>
    <t>511102</t>
  </si>
  <si>
    <t>511111</t>
  </si>
  <si>
    <t>沙湾区</t>
  </si>
  <si>
    <t>511112</t>
  </si>
  <si>
    <t>五通桥区</t>
  </si>
  <si>
    <t>511113</t>
  </si>
  <si>
    <t>金口河区</t>
  </si>
  <si>
    <t>511123</t>
  </si>
  <si>
    <t>犍为县</t>
  </si>
  <si>
    <t>511124</t>
  </si>
  <si>
    <t>井研县</t>
  </si>
  <si>
    <t>511126</t>
  </si>
  <si>
    <t>夹江县</t>
  </si>
  <si>
    <t>511129</t>
  </si>
  <si>
    <t>沐川县</t>
  </si>
  <si>
    <t>511132</t>
  </si>
  <si>
    <t>峨边彝族自治县</t>
  </si>
  <si>
    <t>511133</t>
  </si>
  <si>
    <t>马边彝族自治县</t>
  </si>
  <si>
    <t>511181</t>
  </si>
  <si>
    <t>峨眉山市</t>
  </si>
  <si>
    <t>511300</t>
  </si>
  <si>
    <t>南充市本级</t>
  </si>
  <si>
    <t>511302</t>
  </si>
  <si>
    <t>顺庆区</t>
  </si>
  <si>
    <t>511303</t>
  </si>
  <si>
    <t>高坪区</t>
  </si>
  <si>
    <t>511304</t>
  </si>
  <si>
    <t>嘉陵区</t>
  </si>
  <si>
    <t>511321</t>
  </si>
  <si>
    <t>南部县</t>
  </si>
  <si>
    <t>511322</t>
  </si>
  <si>
    <t>营山县</t>
  </si>
  <si>
    <t>511323</t>
  </si>
  <si>
    <t>蓬安县</t>
  </si>
  <si>
    <t>511324</t>
  </si>
  <si>
    <t>仪陇县</t>
  </si>
  <si>
    <t>511325</t>
  </si>
  <si>
    <t>西充县</t>
  </si>
  <si>
    <t>511381</t>
  </si>
  <si>
    <t>阆中市</t>
  </si>
  <si>
    <t>511400</t>
  </si>
  <si>
    <t>眉山市本级</t>
  </si>
  <si>
    <t>511402</t>
  </si>
  <si>
    <t>东坡区</t>
  </si>
  <si>
    <t>511403</t>
  </si>
  <si>
    <t>彭山区</t>
  </si>
  <si>
    <t>511421</t>
  </si>
  <si>
    <t>仁寿县</t>
  </si>
  <si>
    <t>511423</t>
  </si>
  <si>
    <t>洪雅县</t>
  </si>
  <si>
    <t>511424</t>
  </si>
  <si>
    <t>丹棱县</t>
  </si>
  <si>
    <t>511425</t>
  </si>
  <si>
    <t>青神县</t>
  </si>
  <si>
    <t>511500</t>
  </si>
  <si>
    <t>宜宾市本级</t>
  </si>
  <si>
    <t>511502</t>
  </si>
  <si>
    <t>翠屏区</t>
  </si>
  <si>
    <t>511503</t>
  </si>
  <si>
    <t>南溪区</t>
  </si>
  <si>
    <t>511504</t>
  </si>
  <si>
    <t>叙州区</t>
  </si>
  <si>
    <t>511523</t>
  </si>
  <si>
    <t>江安县</t>
  </si>
  <si>
    <t>511524</t>
  </si>
  <si>
    <t>长宁县</t>
  </si>
  <si>
    <t>511525</t>
  </si>
  <si>
    <t>高县</t>
  </si>
  <si>
    <t>511526</t>
  </si>
  <si>
    <t>珙县</t>
  </si>
  <si>
    <t>511527</t>
  </si>
  <si>
    <t>筠连县</t>
  </si>
  <si>
    <t>511528</t>
  </si>
  <si>
    <t>兴文县</t>
  </si>
  <si>
    <t>511529</t>
  </si>
  <si>
    <t>屏山县</t>
  </si>
  <si>
    <t>511600</t>
  </si>
  <si>
    <t>广安市本级</t>
  </si>
  <si>
    <t>511602</t>
  </si>
  <si>
    <t>广安区</t>
  </si>
  <si>
    <t>511603</t>
  </si>
  <si>
    <t>前锋区</t>
  </si>
  <si>
    <t>511621</t>
  </si>
  <si>
    <t>岳池县</t>
  </si>
  <si>
    <t>511622</t>
  </si>
  <si>
    <t>武胜县</t>
  </si>
  <si>
    <t>511623</t>
  </si>
  <si>
    <t>邻水县</t>
  </si>
  <si>
    <t>511681</t>
  </si>
  <si>
    <t>华蓥市</t>
  </si>
  <si>
    <t>511700</t>
  </si>
  <si>
    <t>达州市本级</t>
  </si>
  <si>
    <t>511702</t>
  </si>
  <si>
    <t>通川区</t>
  </si>
  <si>
    <t>511703</t>
  </si>
  <si>
    <t>达川区</t>
  </si>
  <si>
    <t>511722</t>
  </si>
  <si>
    <t>宣汉县</t>
  </si>
  <si>
    <t>511723</t>
  </si>
  <si>
    <t>开江县</t>
  </si>
  <si>
    <t>511724</t>
  </si>
  <si>
    <t>大竹县</t>
  </si>
  <si>
    <t>511725</t>
  </si>
  <si>
    <t>渠县</t>
  </si>
  <si>
    <t>511781</t>
  </si>
  <si>
    <t>万源市</t>
  </si>
  <si>
    <t>511800</t>
  </si>
  <si>
    <t>雅安市本级</t>
  </si>
  <si>
    <t>511802</t>
  </si>
  <si>
    <t>雨城区</t>
  </si>
  <si>
    <t>511803</t>
  </si>
  <si>
    <t>名山区</t>
  </si>
  <si>
    <t>511822</t>
  </si>
  <si>
    <t>荥经县</t>
  </si>
  <si>
    <t>511823</t>
  </si>
  <si>
    <t>汉源县</t>
  </si>
  <si>
    <t>511824</t>
  </si>
  <si>
    <t>石棉县</t>
  </si>
  <si>
    <t>511825</t>
  </si>
  <si>
    <t>天全县</t>
  </si>
  <si>
    <t>511826</t>
  </si>
  <si>
    <t>芦山县</t>
  </si>
  <si>
    <t>511827</t>
  </si>
  <si>
    <t>宝兴县</t>
  </si>
  <si>
    <t>511900</t>
  </si>
  <si>
    <t>巴中市本级</t>
  </si>
  <si>
    <t>511902</t>
  </si>
  <si>
    <t>巴州区</t>
  </si>
  <si>
    <t>511903</t>
  </si>
  <si>
    <t>恩阳区</t>
  </si>
  <si>
    <t>511921</t>
  </si>
  <si>
    <t>通江县</t>
  </si>
  <si>
    <t>511922</t>
  </si>
  <si>
    <t>南江县</t>
  </si>
  <si>
    <t>511923</t>
  </si>
  <si>
    <t>平昌县</t>
  </si>
  <si>
    <t>512000</t>
  </si>
  <si>
    <t>资阳市本级</t>
  </si>
  <si>
    <t>512002</t>
  </si>
  <si>
    <t>雁江区</t>
  </si>
  <si>
    <t>512021</t>
  </si>
  <si>
    <t>安岳县</t>
  </si>
  <si>
    <t>512022</t>
  </si>
  <si>
    <t>乐至县</t>
  </si>
  <si>
    <t>513200</t>
  </si>
  <si>
    <t>阿坝藏族羌族自治州本级</t>
  </si>
  <si>
    <t>513201</t>
  </si>
  <si>
    <t>马尔康市</t>
  </si>
  <si>
    <t>513221</t>
  </si>
  <si>
    <t>汶川县</t>
  </si>
  <si>
    <t>513222</t>
  </si>
  <si>
    <t>理县</t>
  </si>
  <si>
    <t>513223</t>
  </si>
  <si>
    <t>茂县</t>
  </si>
  <si>
    <t>513224</t>
  </si>
  <si>
    <t>松潘县</t>
  </si>
  <si>
    <t>513225</t>
  </si>
  <si>
    <t>九寨沟县</t>
  </si>
  <si>
    <t>513226</t>
  </si>
  <si>
    <t>金川县</t>
  </si>
  <si>
    <t>513227</t>
  </si>
  <si>
    <t>小金县</t>
  </si>
  <si>
    <t>513228</t>
  </si>
  <si>
    <t>黑水县</t>
  </si>
  <si>
    <t>513230</t>
  </si>
  <si>
    <t>壤塘县</t>
  </si>
  <si>
    <t>513231</t>
  </si>
  <si>
    <t>阿坝县</t>
  </si>
  <si>
    <t>513232</t>
  </si>
  <si>
    <t>若尔盖县</t>
  </si>
  <si>
    <t>513233</t>
  </si>
  <si>
    <t>红原县</t>
  </si>
  <si>
    <t>513300</t>
  </si>
  <si>
    <t>甘孜藏族自治州本级</t>
  </si>
  <si>
    <t>513301</t>
  </si>
  <si>
    <t>康定市</t>
  </si>
  <si>
    <t>513322</t>
  </si>
  <si>
    <t>泸定县</t>
  </si>
  <si>
    <t>513323</t>
  </si>
  <si>
    <t>丹巴县</t>
  </si>
  <si>
    <t>513324</t>
  </si>
  <si>
    <t>九龙县</t>
  </si>
  <si>
    <t>513325</t>
  </si>
  <si>
    <t>雅江县</t>
  </si>
  <si>
    <t>513326</t>
  </si>
  <si>
    <t>道孚县</t>
  </si>
  <si>
    <t>513327</t>
  </si>
  <si>
    <t>炉霍县</t>
  </si>
  <si>
    <t>513328</t>
  </si>
  <si>
    <t>甘孜县</t>
  </si>
  <si>
    <t>513329</t>
  </si>
  <si>
    <t>新龙县</t>
  </si>
  <si>
    <t>513330</t>
  </si>
  <si>
    <t>德格县</t>
  </si>
  <si>
    <t>513331</t>
  </si>
  <si>
    <t>白玉县</t>
  </si>
  <si>
    <t>513332</t>
  </si>
  <si>
    <t>石渠县</t>
  </si>
  <si>
    <t>513333</t>
  </si>
  <si>
    <t>色达县</t>
  </si>
  <si>
    <t>513334</t>
  </si>
  <si>
    <t>理塘县</t>
  </si>
  <si>
    <t>513335</t>
  </si>
  <si>
    <t>巴塘县</t>
  </si>
  <si>
    <t>513336</t>
  </si>
  <si>
    <t>乡城县</t>
  </si>
  <si>
    <t>513337</t>
  </si>
  <si>
    <t>稻城县</t>
  </si>
  <si>
    <t>513338</t>
  </si>
  <si>
    <t>得荣县</t>
  </si>
  <si>
    <t>513400</t>
  </si>
  <si>
    <t>凉山彝族自治州本级</t>
  </si>
  <si>
    <t>513401</t>
  </si>
  <si>
    <t>西昌市</t>
  </si>
  <si>
    <t>513402</t>
  </si>
  <si>
    <t>会理市</t>
  </si>
  <si>
    <t>513422</t>
  </si>
  <si>
    <t>木里藏族自治县</t>
  </si>
  <si>
    <t>513423</t>
  </si>
  <si>
    <t>盐源县</t>
  </si>
  <si>
    <t>513424</t>
  </si>
  <si>
    <t>德昌县</t>
  </si>
  <si>
    <t>513426</t>
  </si>
  <si>
    <t>会东县</t>
  </si>
  <si>
    <t>513427</t>
  </si>
  <si>
    <t>宁南县</t>
  </si>
  <si>
    <t>513428</t>
  </si>
  <si>
    <t>普格县</t>
  </si>
  <si>
    <t>513429</t>
  </si>
  <si>
    <t>布拖县</t>
  </si>
  <si>
    <t>513430</t>
  </si>
  <si>
    <t>金阳县</t>
  </si>
  <si>
    <t>513431</t>
  </si>
  <si>
    <t>昭觉县</t>
  </si>
  <si>
    <t>513432</t>
  </si>
  <si>
    <t>喜德县</t>
  </si>
  <si>
    <t>513433</t>
  </si>
  <si>
    <t>冕宁县</t>
  </si>
  <si>
    <t>513434</t>
  </si>
  <si>
    <t>越西县</t>
  </si>
  <si>
    <t>513435</t>
  </si>
  <si>
    <t>甘洛县</t>
  </si>
  <si>
    <t>513436</t>
  </si>
  <si>
    <t>美姑县</t>
  </si>
  <si>
    <t>513437</t>
  </si>
  <si>
    <t>雷波县</t>
  </si>
  <si>
    <t>520000</t>
  </si>
  <si>
    <t>贵州省本级</t>
  </si>
  <si>
    <t>520100</t>
  </si>
  <si>
    <t>贵阳市本级</t>
  </si>
  <si>
    <t>520102</t>
  </si>
  <si>
    <t>南明区</t>
  </si>
  <si>
    <t>520103</t>
  </si>
  <si>
    <t>云岩区</t>
  </si>
  <si>
    <t>520111</t>
  </si>
  <si>
    <t>花溪区</t>
  </si>
  <si>
    <t>520112</t>
  </si>
  <si>
    <t>乌当区</t>
  </si>
  <si>
    <t>520113</t>
  </si>
  <si>
    <t>520115</t>
  </si>
  <si>
    <t>观山湖区</t>
  </si>
  <si>
    <t>520121</t>
  </si>
  <si>
    <t>开阳县</t>
  </si>
  <si>
    <t>520122</t>
  </si>
  <si>
    <t>息烽县</t>
  </si>
  <si>
    <t>520123</t>
  </si>
  <si>
    <t>修文县</t>
  </si>
  <si>
    <t>520181</t>
  </si>
  <si>
    <t>清镇市</t>
  </si>
  <si>
    <t>520200</t>
  </si>
  <si>
    <t>六盘水市本级</t>
  </si>
  <si>
    <t>520201</t>
  </si>
  <si>
    <t>钟山区</t>
  </si>
  <si>
    <t>520203</t>
  </si>
  <si>
    <t>六枝特区</t>
  </si>
  <si>
    <t>520204</t>
  </si>
  <si>
    <t>水城区</t>
  </si>
  <si>
    <t>520281</t>
  </si>
  <si>
    <t>盘州市</t>
  </si>
  <si>
    <t>520300</t>
  </si>
  <si>
    <t>遵义市本级</t>
  </si>
  <si>
    <t>520302</t>
  </si>
  <si>
    <t>红花岗区</t>
  </si>
  <si>
    <t>520303</t>
  </si>
  <si>
    <t>汇川区</t>
  </si>
  <si>
    <t>520304</t>
  </si>
  <si>
    <t>播州区</t>
  </si>
  <si>
    <t>520322</t>
  </si>
  <si>
    <t>桐梓县</t>
  </si>
  <si>
    <t>520323</t>
  </si>
  <si>
    <t>绥阳县</t>
  </si>
  <si>
    <t>520324</t>
  </si>
  <si>
    <t>正安县</t>
  </si>
  <si>
    <t>520325</t>
  </si>
  <si>
    <t>道真仡佬族苗族自治县</t>
  </si>
  <si>
    <t>520326</t>
  </si>
  <si>
    <t>务川仡佬族苗族自治县</t>
  </si>
  <si>
    <t>520327</t>
  </si>
  <si>
    <t>凤冈县</t>
  </si>
  <si>
    <t>520328</t>
  </si>
  <si>
    <t>湄潭县</t>
  </si>
  <si>
    <t>520329</t>
  </si>
  <si>
    <t>余庆县</t>
  </si>
  <si>
    <t>520330</t>
  </si>
  <si>
    <t>习水县</t>
  </si>
  <si>
    <t>520381</t>
  </si>
  <si>
    <t>赤水市</t>
  </si>
  <si>
    <t>520382</t>
  </si>
  <si>
    <t>仁怀市</t>
  </si>
  <si>
    <t>520400</t>
  </si>
  <si>
    <t>安顺市本级</t>
  </si>
  <si>
    <t>520402</t>
  </si>
  <si>
    <t>西秀区</t>
  </si>
  <si>
    <t>520403</t>
  </si>
  <si>
    <t>平坝区</t>
  </si>
  <si>
    <t>520422</t>
  </si>
  <si>
    <t>普定县</t>
  </si>
  <si>
    <t>520423</t>
  </si>
  <si>
    <t>镇宁布依族苗族自治县</t>
  </si>
  <si>
    <t>520424</t>
  </si>
  <si>
    <t>关岭布依族苗族自治县</t>
  </si>
  <si>
    <t>520425</t>
  </si>
  <si>
    <t>紫云苗族布依族自治县</t>
  </si>
  <si>
    <t>520500</t>
  </si>
  <si>
    <t>毕节市本级</t>
  </si>
  <si>
    <t>520502</t>
  </si>
  <si>
    <t>七星关区</t>
  </si>
  <si>
    <t>520521</t>
  </si>
  <si>
    <t>大方县</t>
  </si>
  <si>
    <t>520523</t>
  </si>
  <si>
    <t>金沙县</t>
  </si>
  <si>
    <t>520524</t>
  </si>
  <si>
    <t>织金县</t>
  </si>
  <si>
    <t>520525</t>
  </si>
  <si>
    <t>纳雍县</t>
  </si>
  <si>
    <t>520526</t>
  </si>
  <si>
    <t>威宁彝族回族苗族自治县</t>
  </si>
  <si>
    <t>520527</t>
  </si>
  <si>
    <t>赫章县</t>
  </si>
  <si>
    <t>520581</t>
  </si>
  <si>
    <t>黔西市</t>
  </si>
  <si>
    <t>520600</t>
  </si>
  <si>
    <t>铜仁市本级</t>
  </si>
  <si>
    <t>520602</t>
  </si>
  <si>
    <t>碧江区</t>
  </si>
  <si>
    <t>520603</t>
  </si>
  <si>
    <t>万山区</t>
  </si>
  <si>
    <t>520621</t>
  </si>
  <si>
    <t>江口县</t>
  </si>
  <si>
    <t>520622</t>
  </si>
  <si>
    <t>玉屏侗族自治县</t>
  </si>
  <si>
    <t>520623</t>
  </si>
  <si>
    <t>石阡县</t>
  </si>
  <si>
    <t>520624</t>
  </si>
  <si>
    <t>思南县</t>
  </si>
  <si>
    <t>520625</t>
  </si>
  <si>
    <t>印江土家族苗族自治县</t>
  </si>
  <si>
    <t>520626</t>
  </si>
  <si>
    <t>德江县</t>
  </si>
  <si>
    <t>520627</t>
  </si>
  <si>
    <t>沿河土家族自治县</t>
  </si>
  <si>
    <t>520628</t>
  </si>
  <si>
    <t>松桃苗族自治县</t>
  </si>
  <si>
    <t>522300</t>
  </si>
  <si>
    <t>黔西南布依族苗族自治州本级</t>
  </si>
  <si>
    <t>522301</t>
  </si>
  <si>
    <t>兴义市</t>
  </si>
  <si>
    <t>522302</t>
  </si>
  <si>
    <t>兴仁市</t>
  </si>
  <si>
    <t>522323</t>
  </si>
  <si>
    <t>普安县</t>
  </si>
  <si>
    <t>522324</t>
  </si>
  <si>
    <t>晴隆县</t>
  </si>
  <si>
    <t>522325</t>
  </si>
  <si>
    <t>贞丰县</t>
  </si>
  <si>
    <t>522326</t>
  </si>
  <si>
    <t>望谟县</t>
  </si>
  <si>
    <t>522327</t>
  </si>
  <si>
    <t>册亨县</t>
  </si>
  <si>
    <t>522328</t>
  </si>
  <si>
    <t>安龙县</t>
  </si>
  <si>
    <t>522600</t>
  </si>
  <si>
    <t>黔东南苗族侗族自治州本级</t>
  </si>
  <si>
    <t>522601</t>
  </si>
  <si>
    <t>凯里市</t>
  </si>
  <si>
    <t>522622</t>
  </si>
  <si>
    <t>黄平县</t>
  </si>
  <si>
    <t>522623</t>
  </si>
  <si>
    <t>施秉县</t>
  </si>
  <si>
    <t>522624</t>
  </si>
  <si>
    <t>三穗县</t>
  </si>
  <si>
    <t>522625</t>
  </si>
  <si>
    <t>镇远县</t>
  </si>
  <si>
    <t>522626</t>
  </si>
  <si>
    <t>岑巩县</t>
  </si>
  <si>
    <t>522627</t>
  </si>
  <si>
    <t>天柱县</t>
  </si>
  <si>
    <t>522628</t>
  </si>
  <si>
    <t>锦屏县</t>
  </si>
  <si>
    <t>522629</t>
  </si>
  <si>
    <t>剑河县</t>
  </si>
  <si>
    <t>522630</t>
  </si>
  <si>
    <t>台江县</t>
  </si>
  <si>
    <t>522631</t>
  </si>
  <si>
    <t>黎平县</t>
  </si>
  <si>
    <t>522632</t>
  </si>
  <si>
    <t>榕江县</t>
  </si>
  <si>
    <t>522633</t>
  </si>
  <si>
    <t>从江县</t>
  </si>
  <si>
    <t>522634</t>
  </si>
  <si>
    <t>雷山县</t>
  </si>
  <si>
    <t>522635</t>
  </si>
  <si>
    <t>麻江县</t>
  </si>
  <si>
    <t>522636</t>
  </si>
  <si>
    <t>丹寨县</t>
  </si>
  <si>
    <t>522700</t>
  </si>
  <si>
    <t>黔南布依族苗族自治州本级</t>
  </si>
  <si>
    <t>522701</t>
  </si>
  <si>
    <t>都匀市</t>
  </si>
  <si>
    <t>522702</t>
  </si>
  <si>
    <t>福泉市</t>
  </si>
  <si>
    <t>522722</t>
  </si>
  <si>
    <t>荔波县</t>
  </si>
  <si>
    <t>522723</t>
  </si>
  <si>
    <t>贵定县</t>
  </si>
  <si>
    <t>522725</t>
  </si>
  <si>
    <t>瓮安县</t>
  </si>
  <si>
    <t>522726</t>
  </si>
  <si>
    <t>独山县</t>
  </si>
  <si>
    <t>522727</t>
  </si>
  <si>
    <t>平塘县</t>
  </si>
  <si>
    <t>522728</t>
  </si>
  <si>
    <t>罗甸县</t>
  </si>
  <si>
    <t>522729</t>
  </si>
  <si>
    <t>长顺县</t>
  </si>
  <si>
    <t>522730</t>
  </si>
  <si>
    <t>龙里县</t>
  </si>
  <si>
    <t>522731</t>
  </si>
  <si>
    <t>惠水县</t>
  </si>
  <si>
    <t>522732</t>
  </si>
  <si>
    <t>三都水族自治县</t>
  </si>
  <si>
    <t>530000</t>
  </si>
  <si>
    <t>云南省本级</t>
  </si>
  <si>
    <t>530100</t>
  </si>
  <si>
    <t>昆明市本级</t>
  </si>
  <si>
    <t>530102</t>
  </si>
  <si>
    <t>五华区</t>
  </si>
  <si>
    <t>530103</t>
  </si>
  <si>
    <t>盘龙区</t>
  </si>
  <si>
    <t>530111</t>
  </si>
  <si>
    <t>官渡区</t>
  </si>
  <si>
    <t>530112</t>
  </si>
  <si>
    <t>西山区</t>
  </si>
  <si>
    <t>530113</t>
  </si>
  <si>
    <t>东川区</t>
  </si>
  <si>
    <t>530114</t>
  </si>
  <si>
    <t>呈贡区</t>
  </si>
  <si>
    <t>530115</t>
  </si>
  <si>
    <t>晋宁区</t>
  </si>
  <si>
    <t>530124</t>
  </si>
  <si>
    <t>富民县</t>
  </si>
  <si>
    <t>530125</t>
  </si>
  <si>
    <t>宜良县</t>
  </si>
  <si>
    <t>530126</t>
  </si>
  <si>
    <t>石林彝族自治县</t>
  </si>
  <si>
    <t>530127</t>
  </si>
  <si>
    <t>嵩明县</t>
  </si>
  <si>
    <t>530128</t>
  </si>
  <si>
    <t>禄劝彝族苗族自治县</t>
  </si>
  <si>
    <t>530129</t>
  </si>
  <si>
    <t>寻甸回族彝族自治县</t>
  </si>
  <si>
    <t>530181</t>
  </si>
  <si>
    <t>安宁市</t>
  </si>
  <si>
    <t>530300</t>
  </si>
  <si>
    <t>曲靖市本级</t>
  </si>
  <si>
    <t>530302</t>
  </si>
  <si>
    <t>麒麟区</t>
  </si>
  <si>
    <t>530303</t>
  </si>
  <si>
    <t>沾益区</t>
  </si>
  <si>
    <t>530304</t>
  </si>
  <si>
    <t>马龙区</t>
  </si>
  <si>
    <t>530322</t>
  </si>
  <si>
    <t>陆良县</t>
  </si>
  <si>
    <t>530323</t>
  </si>
  <si>
    <t>师宗县</t>
  </si>
  <si>
    <t>530324</t>
  </si>
  <si>
    <t>罗平县</t>
  </si>
  <si>
    <t>530325</t>
  </si>
  <si>
    <t>富源县</t>
  </si>
  <si>
    <t>530326</t>
  </si>
  <si>
    <t>会泽县</t>
  </si>
  <si>
    <t>530381</t>
  </si>
  <si>
    <t>宣威市</t>
  </si>
  <si>
    <t>530400</t>
  </si>
  <si>
    <t>玉溪市本级</t>
  </si>
  <si>
    <t>530402</t>
  </si>
  <si>
    <t>红塔区</t>
  </si>
  <si>
    <t>530403</t>
  </si>
  <si>
    <t>江川区</t>
  </si>
  <si>
    <t>530423</t>
  </si>
  <si>
    <t>通海县</t>
  </si>
  <si>
    <t>530424</t>
  </si>
  <si>
    <t>华宁县</t>
  </si>
  <si>
    <t>530425</t>
  </si>
  <si>
    <t>易门县</t>
  </si>
  <si>
    <t>530426</t>
  </si>
  <si>
    <t>峨山彝族自治县</t>
  </si>
  <si>
    <t>530427</t>
  </si>
  <si>
    <t>新平彝族傣族自治县</t>
  </si>
  <si>
    <t>530428</t>
  </si>
  <si>
    <t>元江哈尼族彝族傣族自治县</t>
  </si>
  <si>
    <t>530481</t>
  </si>
  <si>
    <t>澄江市</t>
  </si>
  <si>
    <t>530500</t>
  </si>
  <si>
    <t>保山市本级</t>
  </si>
  <si>
    <t>530502</t>
  </si>
  <si>
    <t>隆阳区</t>
  </si>
  <si>
    <t>530521</t>
  </si>
  <si>
    <t>施甸县</t>
  </si>
  <si>
    <t>530523</t>
  </si>
  <si>
    <t>龙陵县</t>
  </si>
  <si>
    <t>530524</t>
  </si>
  <si>
    <t>昌宁县</t>
  </si>
  <si>
    <t>530581</t>
  </si>
  <si>
    <t>腾冲市</t>
  </si>
  <si>
    <t>530600</t>
  </si>
  <si>
    <t>昭通市本级</t>
  </si>
  <si>
    <t>530602</t>
  </si>
  <si>
    <t>昭阳区</t>
  </si>
  <si>
    <t>530621</t>
  </si>
  <si>
    <t>鲁甸县</t>
  </si>
  <si>
    <t>530622</t>
  </si>
  <si>
    <t>巧家县</t>
  </si>
  <si>
    <t>530623</t>
  </si>
  <si>
    <t>盐津县</t>
  </si>
  <si>
    <t>530624</t>
  </si>
  <si>
    <t>大关县</t>
  </si>
  <si>
    <t>530625</t>
  </si>
  <si>
    <t>永善县</t>
  </si>
  <si>
    <t>530626</t>
  </si>
  <si>
    <t>绥江县</t>
  </si>
  <si>
    <t>530627</t>
  </si>
  <si>
    <t>镇雄县</t>
  </si>
  <si>
    <t>530628</t>
  </si>
  <si>
    <t>彝良县</t>
  </si>
  <si>
    <t>530629</t>
  </si>
  <si>
    <t>威信县</t>
  </si>
  <si>
    <t>530681</t>
  </si>
  <si>
    <t>水富市</t>
  </si>
  <si>
    <t>530700</t>
  </si>
  <si>
    <t>丽江市本级</t>
  </si>
  <si>
    <t>530702</t>
  </si>
  <si>
    <t>古城区</t>
  </si>
  <si>
    <t>530721</t>
  </si>
  <si>
    <t>玉龙纳西族自治县</t>
  </si>
  <si>
    <t>530722</t>
  </si>
  <si>
    <t>永胜县</t>
  </si>
  <si>
    <t>530723</t>
  </si>
  <si>
    <t>华坪县</t>
  </si>
  <si>
    <t>530724</t>
  </si>
  <si>
    <t>宁蒗彝族自治县</t>
  </si>
  <si>
    <t>530800</t>
  </si>
  <si>
    <t>普洱市本级</t>
  </si>
  <si>
    <t>530802</t>
  </si>
  <si>
    <t>思茅区</t>
  </si>
  <si>
    <t>530821</t>
  </si>
  <si>
    <t>宁洱哈尼族彝族自治县</t>
  </si>
  <si>
    <t>530822</t>
  </si>
  <si>
    <t>墨江哈尼族自治县</t>
  </si>
  <si>
    <t>530823</t>
  </si>
  <si>
    <t>景东彝族自治县</t>
  </si>
  <si>
    <t>530824</t>
  </si>
  <si>
    <t>景谷傣族彝族自治县</t>
  </si>
  <si>
    <t>530825</t>
  </si>
  <si>
    <t>镇沅彝族哈尼族拉祜族自治县</t>
  </si>
  <si>
    <t>530826</t>
  </si>
  <si>
    <t>江城哈尼族彝族自治县</t>
  </si>
  <si>
    <t>530827</t>
  </si>
  <si>
    <t>孟连傣族拉祜族佤族自治县</t>
  </si>
  <si>
    <t>530828</t>
  </si>
  <si>
    <t>澜沧拉祜族自治县</t>
  </si>
  <si>
    <t>530829</t>
  </si>
  <si>
    <t>西盟佤族自治县</t>
  </si>
  <si>
    <t>530900</t>
  </si>
  <si>
    <t>临沧市本级</t>
  </si>
  <si>
    <t>530902</t>
  </si>
  <si>
    <t>临翔区</t>
  </si>
  <si>
    <t>530921</t>
  </si>
  <si>
    <t>凤庆县</t>
  </si>
  <si>
    <t>530922</t>
  </si>
  <si>
    <t>云县</t>
  </si>
  <si>
    <t>530923</t>
  </si>
  <si>
    <t>永德县</t>
  </si>
  <si>
    <t>530924</t>
  </si>
  <si>
    <t>镇康县</t>
  </si>
  <si>
    <t>530925</t>
  </si>
  <si>
    <t>双江拉祜族佤族布朗族傣族自治县</t>
  </si>
  <si>
    <t>530926</t>
  </si>
  <si>
    <t>耿马傣族佤族自治县</t>
  </si>
  <si>
    <t>530927</t>
  </si>
  <si>
    <t>沧源佤族自治县</t>
  </si>
  <si>
    <t>532300</t>
  </si>
  <si>
    <t>楚雄彝族自治州本级</t>
  </si>
  <si>
    <t>532301</t>
  </si>
  <si>
    <t>楚雄市</t>
  </si>
  <si>
    <t>532302</t>
  </si>
  <si>
    <t>禄丰市</t>
  </si>
  <si>
    <t>532322</t>
  </si>
  <si>
    <t>双柏县</t>
  </si>
  <si>
    <t>532323</t>
  </si>
  <si>
    <t>牟定县</t>
  </si>
  <si>
    <t>532324</t>
  </si>
  <si>
    <t>南华县</t>
  </si>
  <si>
    <t>532325</t>
  </si>
  <si>
    <t>姚安县</t>
  </si>
  <si>
    <t>532326</t>
  </si>
  <si>
    <t>大姚县</t>
  </si>
  <si>
    <t>532327</t>
  </si>
  <si>
    <t>永仁县</t>
  </si>
  <si>
    <t>532328</t>
  </si>
  <si>
    <t>元谋县</t>
  </si>
  <si>
    <t>532329</t>
  </si>
  <si>
    <t>武定县</t>
  </si>
  <si>
    <t>532500</t>
  </si>
  <si>
    <t>红河哈尼族彝族自治州本级</t>
  </si>
  <si>
    <t>532501</t>
  </si>
  <si>
    <t>个旧市</t>
  </si>
  <si>
    <t>532502</t>
  </si>
  <si>
    <t>开远市</t>
  </si>
  <si>
    <t>532503</t>
  </si>
  <si>
    <t>蒙自市</t>
  </si>
  <si>
    <t>532504</t>
  </si>
  <si>
    <t>弥勒市</t>
  </si>
  <si>
    <t>532523</t>
  </si>
  <si>
    <t>屏边苗族自治县</t>
  </si>
  <si>
    <t>532524</t>
  </si>
  <si>
    <t>建水县</t>
  </si>
  <si>
    <t>532525</t>
  </si>
  <si>
    <t>石屏县</t>
  </si>
  <si>
    <t>532527</t>
  </si>
  <si>
    <t>泸西县</t>
  </si>
  <si>
    <t>532528</t>
  </si>
  <si>
    <t>元阳县</t>
  </si>
  <si>
    <t>532529</t>
  </si>
  <si>
    <t>红河县</t>
  </si>
  <si>
    <t>532530</t>
  </si>
  <si>
    <t>金平苗族瑶族傣族自治县</t>
  </si>
  <si>
    <t>532531</t>
  </si>
  <si>
    <t>绿春县</t>
  </si>
  <si>
    <t>532532</t>
  </si>
  <si>
    <t>河口瑶族自治县</t>
  </si>
  <si>
    <t>532600</t>
  </si>
  <si>
    <t>文山壮族苗族自治州本级</t>
  </si>
  <si>
    <t>532601</t>
  </si>
  <si>
    <t>文山市</t>
  </si>
  <si>
    <t>532622</t>
  </si>
  <si>
    <t>砚山县</t>
  </si>
  <si>
    <t>532623</t>
  </si>
  <si>
    <t>西畴县</t>
  </si>
  <si>
    <t>532624</t>
  </si>
  <si>
    <t>麻栗坡县</t>
  </si>
  <si>
    <t>532625</t>
  </si>
  <si>
    <t>马关县</t>
  </si>
  <si>
    <t>532626</t>
  </si>
  <si>
    <t>丘北县</t>
  </si>
  <si>
    <t>532627</t>
  </si>
  <si>
    <t>广南县</t>
  </si>
  <si>
    <t>532628</t>
  </si>
  <si>
    <t>富宁县</t>
  </si>
  <si>
    <t>532800</t>
  </si>
  <si>
    <t>西双版纳傣族自治州本级</t>
  </si>
  <si>
    <t>532801</t>
  </si>
  <si>
    <t>景洪市</t>
  </si>
  <si>
    <t>532822</t>
  </si>
  <si>
    <t>勐海县</t>
  </si>
  <si>
    <t>532823</t>
  </si>
  <si>
    <t>勐腊县</t>
  </si>
  <si>
    <t>532900</t>
  </si>
  <si>
    <t>大理白族自治州本级</t>
  </si>
  <si>
    <t>532901</t>
  </si>
  <si>
    <t>大理市</t>
  </si>
  <si>
    <t>532922</t>
  </si>
  <si>
    <t>漾濞彝族自治县</t>
  </si>
  <si>
    <t>532923</t>
  </si>
  <si>
    <t>祥云县</t>
  </si>
  <si>
    <t>532924</t>
  </si>
  <si>
    <t>宾川县</t>
  </si>
  <si>
    <t>532925</t>
  </si>
  <si>
    <t>弥渡县</t>
  </si>
  <si>
    <t>532926</t>
  </si>
  <si>
    <t>南涧彝族自治县</t>
  </si>
  <si>
    <t>532927</t>
  </si>
  <si>
    <t>巍山彝族回族自治县</t>
  </si>
  <si>
    <t>532928</t>
  </si>
  <si>
    <t>永平县</t>
  </si>
  <si>
    <t>532929</t>
  </si>
  <si>
    <t>云龙县</t>
  </si>
  <si>
    <t>532930</t>
  </si>
  <si>
    <t>洱源县</t>
  </si>
  <si>
    <t>532931</t>
  </si>
  <si>
    <t>剑川县</t>
  </si>
  <si>
    <t>532932</t>
  </si>
  <si>
    <t>鹤庆县</t>
  </si>
  <si>
    <t>533100</t>
  </si>
  <si>
    <t>德宏傣族景颇族自治州本级</t>
  </si>
  <si>
    <t>533102</t>
  </si>
  <si>
    <t>瑞丽市</t>
  </si>
  <si>
    <t>533103</t>
  </si>
  <si>
    <t>芒市</t>
  </si>
  <si>
    <t>533122</t>
  </si>
  <si>
    <t>梁河县</t>
  </si>
  <si>
    <t>533123</t>
  </si>
  <si>
    <t>盈江县</t>
  </si>
  <si>
    <t>533124</t>
  </si>
  <si>
    <t>陇川县</t>
  </si>
  <si>
    <t>533300</t>
  </si>
  <si>
    <t>怒江傈僳族自治州本级</t>
  </si>
  <si>
    <t>533301</t>
  </si>
  <si>
    <t>泸水市</t>
  </si>
  <si>
    <t>533323</t>
  </si>
  <si>
    <t>福贡县</t>
  </si>
  <si>
    <t>533324</t>
  </si>
  <si>
    <t>贡山独龙族怒族自治县</t>
  </si>
  <si>
    <t>533325</t>
  </si>
  <si>
    <t>兰坪白族普米族自治县</t>
  </si>
  <si>
    <t>533400</t>
  </si>
  <si>
    <t>迪庆藏族自治州本级</t>
  </si>
  <si>
    <t>533401</t>
  </si>
  <si>
    <t>香格里拉市</t>
  </si>
  <si>
    <t>533422</t>
  </si>
  <si>
    <t>德钦县</t>
  </si>
  <si>
    <t>533423</t>
  </si>
  <si>
    <t>维西傈僳族自治县</t>
  </si>
  <si>
    <t>540000</t>
  </si>
  <si>
    <t>西藏自治区本级</t>
  </si>
  <si>
    <t>540100</t>
  </si>
  <si>
    <t>拉萨市本级</t>
  </si>
  <si>
    <t>540102</t>
  </si>
  <si>
    <t>城关区</t>
  </si>
  <si>
    <t>540103</t>
  </si>
  <si>
    <t>堆龙德庆区</t>
  </si>
  <si>
    <t>540104</t>
  </si>
  <si>
    <t>达孜区</t>
  </si>
  <si>
    <t>540121</t>
  </si>
  <si>
    <t>林周县</t>
  </si>
  <si>
    <t>540122</t>
  </si>
  <si>
    <t>当雄县</t>
  </si>
  <si>
    <t>540123</t>
  </si>
  <si>
    <t>尼木县</t>
  </si>
  <si>
    <t>540124</t>
  </si>
  <si>
    <t>曲水县</t>
  </si>
  <si>
    <t>540127</t>
  </si>
  <si>
    <t>墨竹工卡县</t>
  </si>
  <si>
    <t>540200</t>
  </si>
  <si>
    <t>日喀则市本级</t>
  </si>
  <si>
    <t>540202</t>
  </si>
  <si>
    <t>桑珠孜区</t>
  </si>
  <si>
    <t>540221</t>
  </si>
  <si>
    <t>南木林县</t>
  </si>
  <si>
    <t>540222</t>
  </si>
  <si>
    <t>江孜县</t>
  </si>
  <si>
    <t>540223</t>
  </si>
  <si>
    <t>定日县</t>
  </si>
  <si>
    <t>540224</t>
  </si>
  <si>
    <t>萨迦县</t>
  </si>
  <si>
    <t>540225</t>
  </si>
  <si>
    <t>拉孜县</t>
  </si>
  <si>
    <t>540226</t>
  </si>
  <si>
    <t>昂仁县</t>
  </si>
  <si>
    <t>540227</t>
  </si>
  <si>
    <t>谢通门县</t>
  </si>
  <si>
    <t>540228</t>
  </si>
  <si>
    <t>白朗县</t>
  </si>
  <si>
    <t>540229</t>
  </si>
  <si>
    <t>仁布县</t>
  </si>
  <si>
    <t>540230</t>
  </si>
  <si>
    <t>康马县</t>
  </si>
  <si>
    <t>540231</t>
  </si>
  <si>
    <t>定结县</t>
  </si>
  <si>
    <t>540232</t>
  </si>
  <si>
    <t>仲巴县</t>
  </si>
  <si>
    <t>540233</t>
  </si>
  <si>
    <t>亚东县</t>
  </si>
  <si>
    <t>540234</t>
  </si>
  <si>
    <t>吉隆县</t>
  </si>
  <si>
    <t>540235</t>
  </si>
  <si>
    <t>聂拉木县</t>
  </si>
  <si>
    <t>540236</t>
  </si>
  <si>
    <t>萨嘎县</t>
  </si>
  <si>
    <t>540237</t>
  </si>
  <si>
    <t>岗巴县</t>
  </si>
  <si>
    <t>540300</t>
  </si>
  <si>
    <t>昌都市本级</t>
  </si>
  <si>
    <t>540302</t>
  </si>
  <si>
    <t>卡若区</t>
  </si>
  <si>
    <t>540321</t>
  </si>
  <si>
    <t>江达县</t>
  </si>
  <si>
    <t>540322</t>
  </si>
  <si>
    <t>贡觉县</t>
  </si>
  <si>
    <t>540323</t>
  </si>
  <si>
    <t>类乌齐县</t>
  </si>
  <si>
    <t>540324</t>
  </si>
  <si>
    <t>丁青县</t>
  </si>
  <si>
    <t>540325</t>
  </si>
  <si>
    <t>察雅县</t>
  </si>
  <si>
    <t>540326</t>
  </si>
  <si>
    <t>八宿县</t>
  </si>
  <si>
    <t>540327</t>
  </si>
  <si>
    <t>左贡县</t>
  </si>
  <si>
    <t>540328</t>
  </si>
  <si>
    <t>芒康县</t>
  </si>
  <si>
    <t>540329</t>
  </si>
  <si>
    <t>洛隆县</t>
  </si>
  <si>
    <t>540330</t>
  </si>
  <si>
    <t>边坝县</t>
  </si>
  <si>
    <t>540400</t>
  </si>
  <si>
    <t>林芝市本级</t>
  </si>
  <si>
    <t>540402</t>
  </si>
  <si>
    <t>巴宜区</t>
  </si>
  <si>
    <t>540421</t>
  </si>
  <si>
    <t>工布江达县</t>
  </si>
  <si>
    <t>540423</t>
  </si>
  <si>
    <t>墨脱县</t>
  </si>
  <si>
    <t>540424</t>
  </si>
  <si>
    <t>波密县</t>
  </si>
  <si>
    <t>540425</t>
  </si>
  <si>
    <t>察隅县</t>
  </si>
  <si>
    <t>540426</t>
  </si>
  <si>
    <t>朗县</t>
  </si>
  <si>
    <t>540481</t>
  </si>
  <si>
    <t>米林市</t>
  </si>
  <si>
    <t>540500</t>
  </si>
  <si>
    <t>山南市本级</t>
  </si>
  <si>
    <t>540502</t>
  </si>
  <si>
    <t>乃东区</t>
  </si>
  <si>
    <t>540521</t>
  </si>
  <si>
    <t>扎囊县</t>
  </si>
  <si>
    <t>540522</t>
  </si>
  <si>
    <t>贡嘎县</t>
  </si>
  <si>
    <t>540523</t>
  </si>
  <si>
    <t>桑日县</t>
  </si>
  <si>
    <t>540524</t>
  </si>
  <si>
    <t>琼结县</t>
  </si>
  <si>
    <t>540525</t>
  </si>
  <si>
    <t>曲松县</t>
  </si>
  <si>
    <t>540526</t>
  </si>
  <si>
    <t>措美县</t>
  </si>
  <si>
    <t>540527</t>
  </si>
  <si>
    <t>洛扎县</t>
  </si>
  <si>
    <t>540528</t>
  </si>
  <si>
    <t>加查县</t>
  </si>
  <si>
    <t>540529</t>
  </si>
  <si>
    <t>隆子县</t>
  </si>
  <si>
    <t>540531</t>
  </si>
  <si>
    <t>浪卡子县</t>
  </si>
  <si>
    <t>540581</t>
  </si>
  <si>
    <t>错那市</t>
  </si>
  <si>
    <t>540600</t>
  </si>
  <si>
    <t>那曲市本级</t>
  </si>
  <si>
    <t>540602</t>
  </si>
  <si>
    <t>色尼区</t>
  </si>
  <si>
    <t>540621</t>
  </si>
  <si>
    <t>嘉黎县</t>
  </si>
  <si>
    <t>540622</t>
  </si>
  <si>
    <t>比如县</t>
  </si>
  <si>
    <t>540623</t>
  </si>
  <si>
    <t>聂荣县</t>
  </si>
  <si>
    <t>540624</t>
  </si>
  <si>
    <t>安多县</t>
  </si>
  <si>
    <t>540625</t>
  </si>
  <si>
    <t>申扎县</t>
  </si>
  <si>
    <t>540626</t>
  </si>
  <si>
    <t>索县</t>
  </si>
  <si>
    <t>540627</t>
  </si>
  <si>
    <t>班戈县</t>
  </si>
  <si>
    <t>540628</t>
  </si>
  <si>
    <t>巴青县</t>
  </si>
  <si>
    <t>540629</t>
  </si>
  <si>
    <t>尼玛县</t>
  </si>
  <si>
    <t>540630</t>
  </si>
  <si>
    <t>双湖县</t>
  </si>
  <si>
    <t>542500</t>
  </si>
  <si>
    <t>阿里地区本级</t>
  </si>
  <si>
    <t>542521</t>
  </si>
  <si>
    <t>普兰县</t>
  </si>
  <si>
    <t>542522</t>
  </si>
  <si>
    <t>札达县</t>
  </si>
  <si>
    <t>542523</t>
  </si>
  <si>
    <t>噶尔县</t>
  </si>
  <si>
    <t>542524</t>
  </si>
  <si>
    <t>日土县</t>
  </si>
  <si>
    <t>542525</t>
  </si>
  <si>
    <t>革吉县</t>
  </si>
  <si>
    <t>542526</t>
  </si>
  <si>
    <t>改则县</t>
  </si>
  <si>
    <t>542527</t>
  </si>
  <si>
    <t>措勤县</t>
  </si>
  <si>
    <t>610000</t>
  </si>
  <si>
    <t>陕西省本级</t>
  </si>
  <si>
    <t>610100</t>
  </si>
  <si>
    <t>西安市本级</t>
  </si>
  <si>
    <t>610102</t>
  </si>
  <si>
    <t>610103</t>
  </si>
  <si>
    <t>碑林区</t>
  </si>
  <si>
    <t>610104</t>
  </si>
  <si>
    <t>莲湖区</t>
  </si>
  <si>
    <t>610111</t>
  </si>
  <si>
    <t>灞桥区</t>
  </si>
  <si>
    <t>610112</t>
  </si>
  <si>
    <t>未央区</t>
  </si>
  <si>
    <t>610113</t>
  </si>
  <si>
    <t>雁塔区</t>
  </si>
  <si>
    <t>610114</t>
  </si>
  <si>
    <t>阎良区</t>
  </si>
  <si>
    <t>610115</t>
  </si>
  <si>
    <t>临潼区</t>
  </si>
  <si>
    <t>610116</t>
  </si>
  <si>
    <t>610117</t>
  </si>
  <si>
    <t>高陵区</t>
  </si>
  <si>
    <t>610118</t>
  </si>
  <si>
    <t>鄠邑区</t>
  </si>
  <si>
    <t>610122</t>
  </si>
  <si>
    <t>蓝田县</t>
  </si>
  <si>
    <t>610124</t>
  </si>
  <si>
    <t>周至县</t>
  </si>
  <si>
    <t>610200</t>
  </si>
  <si>
    <t>铜川市本级</t>
  </si>
  <si>
    <t>610202</t>
  </si>
  <si>
    <t>王益区</t>
  </si>
  <si>
    <t>610203</t>
  </si>
  <si>
    <t>印台区</t>
  </si>
  <si>
    <t>610204</t>
  </si>
  <si>
    <t>耀州区</t>
  </si>
  <si>
    <t>610222</t>
  </si>
  <si>
    <t>宜君县</t>
  </si>
  <si>
    <t>610300</t>
  </si>
  <si>
    <t>宝鸡市本级</t>
  </si>
  <si>
    <t>610302</t>
  </si>
  <si>
    <t>渭滨区</t>
  </si>
  <si>
    <t>610303</t>
  </si>
  <si>
    <t>金台区</t>
  </si>
  <si>
    <t>610304</t>
  </si>
  <si>
    <t>陈仓区</t>
  </si>
  <si>
    <t>610305</t>
  </si>
  <si>
    <t>凤翔区</t>
  </si>
  <si>
    <t>610323</t>
  </si>
  <si>
    <t>岐山县</t>
  </si>
  <si>
    <t>610324</t>
  </si>
  <si>
    <t>扶风县</t>
  </si>
  <si>
    <t>610326</t>
  </si>
  <si>
    <t>眉县</t>
  </si>
  <si>
    <t>610327</t>
  </si>
  <si>
    <t>陇县</t>
  </si>
  <si>
    <t>610328</t>
  </si>
  <si>
    <t>千阳县</t>
  </si>
  <si>
    <t>610329</t>
  </si>
  <si>
    <t>麟游县</t>
  </si>
  <si>
    <t>610330</t>
  </si>
  <si>
    <t>凤县</t>
  </si>
  <si>
    <t>610331</t>
  </si>
  <si>
    <t>太白县</t>
  </si>
  <si>
    <t>610400</t>
  </si>
  <si>
    <t>咸阳市本级</t>
  </si>
  <si>
    <t>610402</t>
  </si>
  <si>
    <t>秦都区</t>
  </si>
  <si>
    <t>610404</t>
  </si>
  <si>
    <t>渭城区</t>
  </si>
  <si>
    <t>610422</t>
  </si>
  <si>
    <t>三原县</t>
  </si>
  <si>
    <t>610423</t>
  </si>
  <si>
    <t>泾阳县</t>
  </si>
  <si>
    <t>610424</t>
  </si>
  <si>
    <t>乾县</t>
  </si>
  <si>
    <t>610425</t>
  </si>
  <si>
    <t>礼泉县</t>
  </si>
  <si>
    <t>610426</t>
  </si>
  <si>
    <t>永寿县</t>
  </si>
  <si>
    <t>610428</t>
  </si>
  <si>
    <t>长武县</t>
  </si>
  <si>
    <t>610429</t>
  </si>
  <si>
    <t>旬邑县</t>
  </si>
  <si>
    <t>610430</t>
  </si>
  <si>
    <t>淳化县</t>
  </si>
  <si>
    <t>610431</t>
  </si>
  <si>
    <t>武功县</t>
  </si>
  <si>
    <t>610481</t>
  </si>
  <si>
    <t>兴平市</t>
  </si>
  <si>
    <t>610482</t>
  </si>
  <si>
    <t>彬州市</t>
  </si>
  <si>
    <t>610500</t>
  </si>
  <si>
    <t>渭南市本级</t>
  </si>
  <si>
    <t>610502</t>
  </si>
  <si>
    <t>临渭区</t>
  </si>
  <si>
    <t>610503</t>
  </si>
  <si>
    <t>华州区</t>
  </si>
  <si>
    <t>610522</t>
  </si>
  <si>
    <t>潼关县</t>
  </si>
  <si>
    <t>610523</t>
  </si>
  <si>
    <t>大荔县</t>
  </si>
  <si>
    <t>610524</t>
  </si>
  <si>
    <t>合阳县</t>
  </si>
  <si>
    <t>610525</t>
  </si>
  <si>
    <t>澄城县</t>
  </si>
  <si>
    <t>610526</t>
  </si>
  <si>
    <t>蒲城县</t>
  </si>
  <si>
    <t>610527</t>
  </si>
  <si>
    <t>白水县</t>
  </si>
  <si>
    <t>610528</t>
  </si>
  <si>
    <t>富平县</t>
  </si>
  <si>
    <t>610581</t>
  </si>
  <si>
    <t>韩城市</t>
  </si>
  <si>
    <t>610582</t>
  </si>
  <si>
    <t>华阴市</t>
  </si>
  <si>
    <t>610600</t>
  </si>
  <si>
    <t>延安市本级</t>
  </si>
  <si>
    <t>610602</t>
  </si>
  <si>
    <t>宝塔区</t>
  </si>
  <si>
    <t>610603</t>
  </si>
  <si>
    <t>安塞区</t>
  </si>
  <si>
    <t>610621</t>
  </si>
  <si>
    <t>延长县</t>
  </si>
  <si>
    <t>610622</t>
  </si>
  <si>
    <t>延川县</t>
  </si>
  <si>
    <t>610625</t>
  </si>
  <si>
    <t>志丹县</t>
  </si>
  <si>
    <t>610626</t>
  </si>
  <si>
    <t>吴起县</t>
  </si>
  <si>
    <t>610627</t>
  </si>
  <si>
    <t>甘泉县</t>
  </si>
  <si>
    <t>610628</t>
  </si>
  <si>
    <t>富县</t>
  </si>
  <si>
    <t>610629</t>
  </si>
  <si>
    <t>洛川县</t>
  </si>
  <si>
    <t>610630</t>
  </si>
  <si>
    <t>宜川县</t>
  </si>
  <si>
    <t>610631</t>
  </si>
  <si>
    <t>黄龙县</t>
  </si>
  <si>
    <t>610632</t>
  </si>
  <si>
    <t>黄陵县</t>
  </si>
  <si>
    <t>610681</t>
  </si>
  <si>
    <t>子长市</t>
  </si>
  <si>
    <t>610700</t>
  </si>
  <si>
    <t>汉中市本级</t>
  </si>
  <si>
    <t>610702</t>
  </si>
  <si>
    <t>汉台区</t>
  </si>
  <si>
    <t>610703</t>
  </si>
  <si>
    <t>南郑区</t>
  </si>
  <si>
    <t>610722</t>
  </si>
  <si>
    <t>城固县</t>
  </si>
  <si>
    <t>610723</t>
  </si>
  <si>
    <t>洋县</t>
  </si>
  <si>
    <t>610724</t>
  </si>
  <si>
    <t>西乡县</t>
  </si>
  <si>
    <t>610725</t>
  </si>
  <si>
    <t>勉县</t>
  </si>
  <si>
    <t>610726</t>
  </si>
  <si>
    <t>宁强县</t>
  </si>
  <si>
    <t>610727</t>
  </si>
  <si>
    <t>略阳县</t>
  </si>
  <si>
    <t>610728</t>
  </si>
  <si>
    <t>镇巴县</t>
  </si>
  <si>
    <t>610729</t>
  </si>
  <si>
    <t>留坝县</t>
  </si>
  <si>
    <t>610730</t>
  </si>
  <si>
    <t>佛坪县</t>
  </si>
  <si>
    <t>610800</t>
  </si>
  <si>
    <t>榆林市本级</t>
  </si>
  <si>
    <t>610802</t>
  </si>
  <si>
    <t>榆阳区</t>
  </si>
  <si>
    <t>610803</t>
  </si>
  <si>
    <t>横山区</t>
  </si>
  <si>
    <t>610822</t>
  </si>
  <si>
    <t>府谷县</t>
  </si>
  <si>
    <t>610824</t>
  </si>
  <si>
    <t>靖边县</t>
  </si>
  <si>
    <t>610825</t>
  </si>
  <si>
    <t>定边县</t>
  </si>
  <si>
    <t>610826</t>
  </si>
  <si>
    <t>绥德县</t>
  </si>
  <si>
    <t>610827</t>
  </si>
  <si>
    <t>米脂县</t>
  </si>
  <si>
    <t>610828</t>
  </si>
  <si>
    <t>佳县</t>
  </si>
  <si>
    <t>610829</t>
  </si>
  <si>
    <t>吴堡县</t>
  </si>
  <si>
    <t>610830</t>
  </si>
  <si>
    <t>清涧县</t>
  </si>
  <si>
    <t>610831</t>
  </si>
  <si>
    <t>子洲县</t>
  </si>
  <si>
    <t>610881</t>
  </si>
  <si>
    <t>神木市</t>
  </si>
  <si>
    <t>610900</t>
  </si>
  <si>
    <t>安康市本级</t>
  </si>
  <si>
    <t>610902</t>
  </si>
  <si>
    <t>汉滨区</t>
  </si>
  <si>
    <t>610921</t>
  </si>
  <si>
    <t>汉阴县</t>
  </si>
  <si>
    <t>610922</t>
  </si>
  <si>
    <t>石泉县</t>
  </si>
  <si>
    <t>610923</t>
  </si>
  <si>
    <t>宁陕县</t>
  </si>
  <si>
    <t>610924</t>
  </si>
  <si>
    <t>紫阳县</t>
  </si>
  <si>
    <t>610925</t>
  </si>
  <si>
    <t>岚皋县</t>
  </si>
  <si>
    <t>610926</t>
  </si>
  <si>
    <t>平利县</t>
  </si>
  <si>
    <t>610927</t>
  </si>
  <si>
    <t>镇坪县</t>
  </si>
  <si>
    <t>610929</t>
  </si>
  <si>
    <t>白河县</t>
  </si>
  <si>
    <t>610981</t>
  </si>
  <si>
    <t>旬阳市</t>
  </si>
  <si>
    <t>611000</t>
  </si>
  <si>
    <t>商洛市本级</t>
  </si>
  <si>
    <t>611002</t>
  </si>
  <si>
    <t>商州区</t>
  </si>
  <si>
    <t>611021</t>
  </si>
  <si>
    <t>洛南县</t>
  </si>
  <si>
    <t>611022</t>
  </si>
  <si>
    <t>丹凤县</t>
  </si>
  <si>
    <t>611023</t>
  </si>
  <si>
    <t>商南县</t>
  </si>
  <si>
    <t>611024</t>
  </si>
  <si>
    <t>山阳县</t>
  </si>
  <si>
    <t>611025</t>
  </si>
  <si>
    <t>镇安县</t>
  </si>
  <si>
    <t>611026</t>
  </si>
  <si>
    <t>柞水县</t>
  </si>
  <si>
    <t>611100</t>
  </si>
  <si>
    <t>杨凌农业高新技术产业示范区本级</t>
  </si>
  <si>
    <t>611101</t>
  </si>
  <si>
    <t>杨陵区</t>
  </si>
  <si>
    <t>620000</t>
  </si>
  <si>
    <t>甘肃省本级</t>
  </si>
  <si>
    <t>620100</t>
  </si>
  <si>
    <t>兰州市本级</t>
  </si>
  <si>
    <t>620102</t>
  </si>
  <si>
    <t>620103</t>
  </si>
  <si>
    <t>七里河区</t>
  </si>
  <si>
    <t>620104</t>
  </si>
  <si>
    <t>西固区</t>
  </si>
  <si>
    <t>620105</t>
  </si>
  <si>
    <t>安宁区</t>
  </si>
  <si>
    <t>620111</t>
  </si>
  <si>
    <t>红古区</t>
  </si>
  <si>
    <t>620121</t>
  </si>
  <si>
    <t>永登县</t>
  </si>
  <si>
    <t>620122</t>
  </si>
  <si>
    <t>皋兰县</t>
  </si>
  <si>
    <t>620123</t>
  </si>
  <si>
    <t>榆中县</t>
  </si>
  <si>
    <t>620200</t>
  </si>
  <si>
    <t>嘉峪关市本级</t>
  </si>
  <si>
    <t>620300</t>
  </si>
  <si>
    <t>金昌市本级</t>
  </si>
  <si>
    <t>620302</t>
  </si>
  <si>
    <t>金川区</t>
  </si>
  <si>
    <t>620321</t>
  </si>
  <si>
    <t>永昌县</t>
  </si>
  <si>
    <t>620400</t>
  </si>
  <si>
    <t>白银市本级</t>
  </si>
  <si>
    <t>620402</t>
  </si>
  <si>
    <t>白银区</t>
  </si>
  <si>
    <t>620403</t>
  </si>
  <si>
    <t>平川区</t>
  </si>
  <si>
    <t>620421</t>
  </si>
  <si>
    <t>靖远县</t>
  </si>
  <si>
    <t>620422</t>
  </si>
  <si>
    <t>会宁县</t>
  </si>
  <si>
    <t>620423</t>
  </si>
  <si>
    <t>景泰县</t>
  </si>
  <si>
    <t>620500</t>
  </si>
  <si>
    <t>天水市本级</t>
  </si>
  <si>
    <t>620502</t>
  </si>
  <si>
    <t>秦州区</t>
  </si>
  <si>
    <t>620503</t>
  </si>
  <si>
    <t>麦积区</t>
  </si>
  <si>
    <t>620521</t>
  </si>
  <si>
    <t>清水县</t>
  </si>
  <si>
    <t>620522</t>
  </si>
  <si>
    <t>秦安县</t>
  </si>
  <si>
    <t>620523</t>
  </si>
  <si>
    <t>甘谷县</t>
  </si>
  <si>
    <t>620524</t>
  </si>
  <si>
    <t>武山县</t>
  </si>
  <si>
    <t>620525</t>
  </si>
  <si>
    <t>张家川回族自治县</t>
  </si>
  <si>
    <t>620600</t>
  </si>
  <si>
    <t>武威市本级</t>
  </si>
  <si>
    <t>620602</t>
  </si>
  <si>
    <t>凉州区</t>
  </si>
  <si>
    <t>620621</t>
  </si>
  <si>
    <t>民勤县</t>
  </si>
  <si>
    <t>620622</t>
  </si>
  <si>
    <t>古浪县</t>
  </si>
  <si>
    <t>620623</t>
  </si>
  <si>
    <t>天祝藏族自治县</t>
  </si>
  <si>
    <t>620700</t>
  </si>
  <si>
    <t>张掖市本级</t>
  </si>
  <si>
    <t>620702</t>
  </si>
  <si>
    <t>甘州区</t>
  </si>
  <si>
    <t>620721</t>
  </si>
  <si>
    <t>肃南裕固族自治县</t>
  </si>
  <si>
    <t>620722</t>
  </si>
  <si>
    <t>民乐县</t>
  </si>
  <si>
    <t>620723</t>
  </si>
  <si>
    <t>临泽县</t>
  </si>
  <si>
    <t>620724</t>
  </si>
  <si>
    <t>高台县</t>
  </si>
  <si>
    <t>620725</t>
  </si>
  <si>
    <t>山丹县</t>
  </si>
  <si>
    <t>620800</t>
  </si>
  <si>
    <t>平凉市本级</t>
  </si>
  <si>
    <t>620802</t>
  </si>
  <si>
    <t>崆峒区</t>
  </si>
  <si>
    <t>620821</t>
  </si>
  <si>
    <t>泾川县</t>
  </si>
  <si>
    <t>620822</t>
  </si>
  <si>
    <t>灵台县</t>
  </si>
  <si>
    <t>620823</t>
  </si>
  <si>
    <t>崇信县</t>
  </si>
  <si>
    <t>620825</t>
  </si>
  <si>
    <t>庄浪县</t>
  </si>
  <si>
    <t>620826</t>
  </si>
  <si>
    <t>静宁县</t>
  </si>
  <si>
    <t>620881</t>
  </si>
  <si>
    <t>华亭市</t>
  </si>
  <si>
    <t>620900</t>
  </si>
  <si>
    <t>酒泉市本级</t>
  </si>
  <si>
    <t>620902</t>
  </si>
  <si>
    <t>肃州区</t>
  </si>
  <si>
    <t>620921</t>
  </si>
  <si>
    <t>金塔县</t>
  </si>
  <si>
    <t>620922</t>
  </si>
  <si>
    <t>瓜州县</t>
  </si>
  <si>
    <t>620923</t>
  </si>
  <si>
    <t>肃北蒙古族自治县</t>
  </si>
  <si>
    <t>620924</t>
  </si>
  <si>
    <t>阿克塞哈萨克族自治县</t>
  </si>
  <si>
    <t>620981</t>
  </si>
  <si>
    <t>玉门市</t>
  </si>
  <si>
    <t>620982</t>
  </si>
  <si>
    <t>敦煌市</t>
  </si>
  <si>
    <t>621000</t>
  </si>
  <si>
    <t>庆阳市本级</t>
  </si>
  <si>
    <t>621002</t>
  </si>
  <si>
    <t>西峰区</t>
  </si>
  <si>
    <t>621021</t>
  </si>
  <si>
    <t>庆城县</t>
  </si>
  <si>
    <t>621022</t>
  </si>
  <si>
    <t>环县</t>
  </si>
  <si>
    <t>621023</t>
  </si>
  <si>
    <t>华池县</t>
  </si>
  <si>
    <t>621024</t>
  </si>
  <si>
    <t>合水县</t>
  </si>
  <si>
    <t>621025</t>
  </si>
  <si>
    <t>正宁县</t>
  </si>
  <si>
    <t>621026</t>
  </si>
  <si>
    <t>宁县</t>
  </si>
  <si>
    <t>621027</t>
  </si>
  <si>
    <t>镇原县</t>
  </si>
  <si>
    <t>621100</t>
  </si>
  <si>
    <t>定西市本级</t>
  </si>
  <si>
    <t>621102</t>
  </si>
  <si>
    <t>安定区</t>
  </si>
  <si>
    <t>621121</t>
  </si>
  <si>
    <t>通渭县</t>
  </si>
  <si>
    <t>621122</t>
  </si>
  <si>
    <t>陇西县</t>
  </si>
  <si>
    <t>621123</t>
  </si>
  <si>
    <t>渭源县</t>
  </si>
  <si>
    <t>621124</t>
  </si>
  <si>
    <t>临洮县</t>
  </si>
  <si>
    <t>621125</t>
  </si>
  <si>
    <t>漳县</t>
  </si>
  <si>
    <t>621126</t>
  </si>
  <si>
    <t>岷县</t>
  </si>
  <si>
    <t>621200</t>
  </si>
  <si>
    <t>陇南市本级</t>
  </si>
  <si>
    <t>621202</t>
  </si>
  <si>
    <t>武都区</t>
  </si>
  <si>
    <t>621221</t>
  </si>
  <si>
    <t>成县</t>
  </si>
  <si>
    <t>621222</t>
  </si>
  <si>
    <t>文县</t>
  </si>
  <si>
    <t>621223</t>
  </si>
  <si>
    <t>宕昌县</t>
  </si>
  <si>
    <t>621224</t>
  </si>
  <si>
    <t>康县</t>
  </si>
  <si>
    <t>621225</t>
  </si>
  <si>
    <t>西和县</t>
  </si>
  <si>
    <t>621226</t>
  </si>
  <si>
    <t>礼县</t>
  </si>
  <si>
    <t>621227</t>
  </si>
  <si>
    <t>徽县</t>
  </si>
  <si>
    <t>621228</t>
  </si>
  <si>
    <t>两当县</t>
  </si>
  <si>
    <t>622900</t>
  </si>
  <si>
    <t>临夏回族自治州本级</t>
  </si>
  <si>
    <t>622901</t>
  </si>
  <si>
    <t>临夏市</t>
  </si>
  <si>
    <t>622921</t>
  </si>
  <si>
    <t>临夏县</t>
  </si>
  <si>
    <t>622922</t>
  </si>
  <si>
    <t>康乐县</t>
  </si>
  <si>
    <t>622923</t>
  </si>
  <si>
    <t>永靖县</t>
  </si>
  <si>
    <t>622924</t>
  </si>
  <si>
    <t>广河县</t>
  </si>
  <si>
    <t>622925</t>
  </si>
  <si>
    <t>和政县</t>
  </si>
  <si>
    <t>622926</t>
  </si>
  <si>
    <t>东乡族自治县</t>
  </si>
  <si>
    <t>622927</t>
  </si>
  <si>
    <t>积石山保安族东乡族撒拉族自治县</t>
  </si>
  <si>
    <t>623000</t>
  </si>
  <si>
    <t>甘南藏族自治州本级</t>
  </si>
  <si>
    <t>623001</t>
  </si>
  <si>
    <t>合作市</t>
  </si>
  <si>
    <t>623021</t>
  </si>
  <si>
    <t>临潭县</t>
  </si>
  <si>
    <t>623022</t>
  </si>
  <si>
    <t>卓尼县</t>
  </si>
  <si>
    <t>623023</t>
  </si>
  <si>
    <t>舟曲县</t>
  </si>
  <si>
    <t>623024</t>
  </si>
  <si>
    <t>迭部县</t>
  </si>
  <si>
    <t>623025</t>
  </si>
  <si>
    <t>玛曲县</t>
  </si>
  <si>
    <t>623026</t>
  </si>
  <si>
    <t>碌曲县</t>
  </si>
  <si>
    <t>623027</t>
  </si>
  <si>
    <t>夏河县</t>
  </si>
  <si>
    <t>630000</t>
  </si>
  <si>
    <t>青海省本级</t>
  </si>
  <si>
    <t>630100</t>
  </si>
  <si>
    <t>西宁市本级</t>
  </si>
  <si>
    <t>630102</t>
  </si>
  <si>
    <t>城东区</t>
  </si>
  <si>
    <t>630103</t>
  </si>
  <si>
    <t>630104</t>
  </si>
  <si>
    <t>城西区</t>
  </si>
  <si>
    <t>630105</t>
  </si>
  <si>
    <t>城北区</t>
  </si>
  <si>
    <t>630106</t>
  </si>
  <si>
    <t>湟中区</t>
  </si>
  <si>
    <t>630121</t>
  </si>
  <si>
    <t>大通回族土族自治县</t>
  </si>
  <si>
    <t>630123</t>
  </si>
  <si>
    <t>湟源县</t>
  </si>
  <si>
    <t>630200</t>
  </si>
  <si>
    <t>海东市本级</t>
  </si>
  <si>
    <t>630202</t>
  </si>
  <si>
    <t>乐都区</t>
  </si>
  <si>
    <t>630203</t>
  </si>
  <si>
    <t>平安区</t>
  </si>
  <si>
    <t>630222</t>
  </si>
  <si>
    <t>民和回族土族自治县</t>
  </si>
  <si>
    <t>630223</t>
  </si>
  <si>
    <t>互助土族自治县</t>
  </si>
  <si>
    <t>630224</t>
  </si>
  <si>
    <t>化隆回族自治县</t>
  </si>
  <si>
    <t>630225</t>
  </si>
  <si>
    <t>循化撒拉族自治县</t>
  </si>
  <si>
    <t>632200</t>
  </si>
  <si>
    <t>海北藏族自治州本级</t>
  </si>
  <si>
    <t>632221</t>
  </si>
  <si>
    <t>门源回族自治县</t>
  </si>
  <si>
    <t>632222</t>
  </si>
  <si>
    <t>祁连县</t>
  </si>
  <si>
    <t>632223</t>
  </si>
  <si>
    <t>海晏县</t>
  </si>
  <si>
    <t>632224</t>
  </si>
  <si>
    <t>刚察县</t>
  </si>
  <si>
    <t>632300</t>
  </si>
  <si>
    <t>黄南藏族自治州本级</t>
  </si>
  <si>
    <t>632301</t>
  </si>
  <si>
    <t>同仁市</t>
  </si>
  <si>
    <t>632322</t>
  </si>
  <si>
    <t>尖扎县</t>
  </si>
  <si>
    <t>632323</t>
  </si>
  <si>
    <t>泽库县</t>
  </si>
  <si>
    <t>632324</t>
  </si>
  <si>
    <t>河南蒙古族自治县</t>
  </si>
  <si>
    <t>632500</t>
  </si>
  <si>
    <t>海南藏族自治州本级</t>
  </si>
  <si>
    <t>632521</t>
  </si>
  <si>
    <t>共和县</t>
  </si>
  <si>
    <t>632522</t>
  </si>
  <si>
    <t>同德县</t>
  </si>
  <si>
    <t>632523</t>
  </si>
  <si>
    <t>贵德县</t>
  </si>
  <si>
    <t>632524</t>
  </si>
  <si>
    <t>兴海县</t>
  </si>
  <si>
    <t>632525</t>
  </si>
  <si>
    <t>贵南县</t>
  </si>
  <si>
    <t>632600</t>
  </si>
  <si>
    <t>果洛藏族自治州本级</t>
  </si>
  <si>
    <t>632621</t>
  </si>
  <si>
    <t>玛沁县</t>
  </si>
  <si>
    <t>632622</t>
  </si>
  <si>
    <t>班玛县</t>
  </si>
  <si>
    <t>632623</t>
  </si>
  <si>
    <t>甘德县</t>
  </si>
  <si>
    <t>632624</t>
  </si>
  <si>
    <t>达日县</t>
  </si>
  <si>
    <t>632625</t>
  </si>
  <si>
    <t>久治县</t>
  </si>
  <si>
    <t>632626</t>
  </si>
  <si>
    <t>玛多县</t>
  </si>
  <si>
    <t>632700</t>
  </si>
  <si>
    <t>玉树藏族自治州本级</t>
  </si>
  <si>
    <t>632701</t>
  </si>
  <si>
    <t>玉树市</t>
  </si>
  <si>
    <t>632722</t>
  </si>
  <si>
    <t>杂多县</t>
  </si>
  <si>
    <t>632723</t>
  </si>
  <si>
    <t>称多县</t>
  </si>
  <si>
    <t>632724</t>
  </si>
  <si>
    <t>治多县</t>
  </si>
  <si>
    <t>632725</t>
  </si>
  <si>
    <t>囊谦县</t>
  </si>
  <si>
    <t>632726</t>
  </si>
  <si>
    <t>曲麻莱县</t>
  </si>
  <si>
    <t>632800</t>
  </si>
  <si>
    <t>海西蒙古族藏族自治州本级</t>
  </si>
  <si>
    <t>632801</t>
  </si>
  <si>
    <t>格尔木市</t>
  </si>
  <si>
    <t>632802</t>
  </si>
  <si>
    <t>德令哈市</t>
  </si>
  <si>
    <t>632803</t>
  </si>
  <si>
    <t>茫崖市</t>
  </si>
  <si>
    <t>632821</t>
  </si>
  <si>
    <t>乌兰县</t>
  </si>
  <si>
    <t>632822</t>
  </si>
  <si>
    <t>都兰县</t>
  </si>
  <si>
    <t>632823</t>
  </si>
  <si>
    <t>天峻县</t>
  </si>
  <si>
    <t>632857</t>
  </si>
  <si>
    <t>大柴旦行政委员会</t>
  </si>
  <si>
    <t>640000</t>
  </si>
  <si>
    <t>宁夏回族自治区本级</t>
  </si>
  <si>
    <t>640100</t>
  </si>
  <si>
    <t>银川市本级</t>
  </si>
  <si>
    <t>640104</t>
  </si>
  <si>
    <t>兴庆区</t>
  </si>
  <si>
    <t>640105</t>
  </si>
  <si>
    <t>西夏区</t>
  </si>
  <si>
    <t>640106</t>
  </si>
  <si>
    <t>金凤区</t>
  </si>
  <si>
    <t>640121</t>
  </si>
  <si>
    <t>永宁县</t>
  </si>
  <si>
    <t>640122</t>
  </si>
  <si>
    <t>贺兰县</t>
  </si>
  <si>
    <t>640181</t>
  </si>
  <si>
    <t>灵武市</t>
  </si>
  <si>
    <t>640200</t>
  </si>
  <si>
    <t>石嘴山市本级</t>
  </si>
  <si>
    <t>640202</t>
  </si>
  <si>
    <t>大武口区</t>
  </si>
  <si>
    <t>640205</t>
  </si>
  <si>
    <t>惠农区</t>
  </si>
  <si>
    <t>640221</t>
  </si>
  <si>
    <t>平罗县</t>
  </si>
  <si>
    <t>640300</t>
  </si>
  <si>
    <t>吴忠市本级</t>
  </si>
  <si>
    <t>640302</t>
  </si>
  <si>
    <t>利通区</t>
  </si>
  <si>
    <t>640303</t>
  </si>
  <si>
    <t>红寺堡区</t>
  </si>
  <si>
    <t>640323</t>
  </si>
  <si>
    <t>盐池县</t>
  </si>
  <si>
    <t>640324</t>
  </si>
  <si>
    <t>同心县</t>
  </si>
  <si>
    <t>640381</t>
  </si>
  <si>
    <t>青铜峡市</t>
  </si>
  <si>
    <t>640400</t>
  </si>
  <si>
    <t>固原市本级</t>
  </si>
  <si>
    <t>640402</t>
  </si>
  <si>
    <t>原州区</t>
  </si>
  <si>
    <t>640422</t>
  </si>
  <si>
    <t>西吉县</t>
  </si>
  <si>
    <t>640423</t>
  </si>
  <si>
    <t>隆德县</t>
  </si>
  <si>
    <t>640424</t>
  </si>
  <si>
    <t>泾源县</t>
  </si>
  <si>
    <t>640425</t>
  </si>
  <si>
    <t>彭阳县</t>
  </si>
  <si>
    <t>640500</t>
  </si>
  <si>
    <t>中卫市本级</t>
  </si>
  <si>
    <t>640502</t>
  </si>
  <si>
    <t>沙坡头区</t>
  </si>
  <si>
    <t>640521</t>
  </si>
  <si>
    <t>中宁县</t>
  </si>
  <si>
    <t>640522</t>
  </si>
  <si>
    <t>海原县</t>
  </si>
  <si>
    <t>650000</t>
  </si>
  <si>
    <t>新疆维吾尔自治区本级</t>
  </si>
  <si>
    <t>650100</t>
  </si>
  <si>
    <t>乌鲁木齐市本级</t>
  </si>
  <si>
    <t>650102</t>
  </si>
  <si>
    <t>天山区</t>
  </si>
  <si>
    <t>650103</t>
  </si>
  <si>
    <t>沙依巴克区</t>
  </si>
  <si>
    <t>650104</t>
  </si>
  <si>
    <t>新市区</t>
  </si>
  <si>
    <t>650105</t>
  </si>
  <si>
    <t>水磨沟区</t>
  </si>
  <si>
    <t>650106</t>
  </si>
  <si>
    <t>头屯河区</t>
  </si>
  <si>
    <t>650107</t>
  </si>
  <si>
    <t>达坂城区</t>
  </si>
  <si>
    <t>650109</t>
  </si>
  <si>
    <t>米东区</t>
  </si>
  <si>
    <t>650121</t>
  </si>
  <si>
    <t>乌鲁木齐县</t>
  </si>
  <si>
    <t>650200</t>
  </si>
  <si>
    <t>克拉玛依市本级</t>
  </si>
  <si>
    <t>650202</t>
  </si>
  <si>
    <t>独山子区</t>
  </si>
  <si>
    <t>650203</t>
  </si>
  <si>
    <t>克拉玛依区</t>
  </si>
  <si>
    <t>650204</t>
  </si>
  <si>
    <t>白碱滩区</t>
  </si>
  <si>
    <t>650205</t>
  </si>
  <si>
    <t>乌尔禾区</t>
  </si>
  <si>
    <t>650400</t>
  </si>
  <si>
    <t>吐鲁番市本级</t>
  </si>
  <si>
    <t>650402</t>
  </si>
  <si>
    <t>高昌区</t>
  </si>
  <si>
    <t>650421</t>
  </si>
  <si>
    <t>鄯善县</t>
  </si>
  <si>
    <t>650422</t>
  </si>
  <si>
    <t>托克逊县</t>
  </si>
  <si>
    <t>650500</t>
  </si>
  <si>
    <t>哈密市本级</t>
  </si>
  <si>
    <t>650502</t>
  </si>
  <si>
    <t>伊州区</t>
  </si>
  <si>
    <t>650521</t>
  </si>
  <si>
    <t>巴里坤哈萨克自治县</t>
  </si>
  <si>
    <t>650522</t>
  </si>
  <si>
    <t>伊吾县</t>
  </si>
  <si>
    <t>652300</t>
  </si>
  <si>
    <t>昌吉回族自治州本级</t>
  </si>
  <si>
    <t>652301</t>
  </si>
  <si>
    <t>昌吉市</t>
  </si>
  <si>
    <t>652302</t>
  </si>
  <si>
    <t>阜康市</t>
  </si>
  <si>
    <t>652323</t>
  </si>
  <si>
    <t>呼图壁县</t>
  </si>
  <si>
    <t>652324</t>
  </si>
  <si>
    <t>玛纳斯县</t>
  </si>
  <si>
    <t>652325</t>
  </si>
  <si>
    <t>奇台县</t>
  </si>
  <si>
    <t>652327</t>
  </si>
  <si>
    <t>吉木萨尔县</t>
  </si>
  <si>
    <t>652328</t>
  </si>
  <si>
    <t>木垒哈萨克自治县</t>
  </si>
  <si>
    <t>652700</t>
  </si>
  <si>
    <t>博尔塔拉蒙古自治州本级</t>
  </si>
  <si>
    <t>652701</t>
  </si>
  <si>
    <t>博乐市</t>
  </si>
  <si>
    <t>652702</t>
  </si>
  <si>
    <t>阿拉山口市</t>
  </si>
  <si>
    <t>652722</t>
  </si>
  <si>
    <t>精河县</t>
  </si>
  <si>
    <t>652723</t>
  </si>
  <si>
    <t>温泉县</t>
  </si>
  <si>
    <t>652800</t>
  </si>
  <si>
    <t>巴音郭楞蒙古自治州本级</t>
  </si>
  <si>
    <t>652801</t>
  </si>
  <si>
    <t>库尔勒市</t>
  </si>
  <si>
    <t>652822</t>
  </si>
  <si>
    <t>轮台县</t>
  </si>
  <si>
    <t>652823</t>
  </si>
  <si>
    <t>尉犁县</t>
  </si>
  <si>
    <t>652824</t>
  </si>
  <si>
    <t>若羌县</t>
  </si>
  <si>
    <t>652825</t>
  </si>
  <si>
    <t>且末县</t>
  </si>
  <si>
    <t>652826</t>
  </si>
  <si>
    <t>焉耆回族自治县</t>
  </si>
  <si>
    <t>652827</t>
  </si>
  <si>
    <t>和静县</t>
  </si>
  <si>
    <t>652828</t>
  </si>
  <si>
    <t>和硕县</t>
  </si>
  <si>
    <t>652829</t>
  </si>
  <si>
    <t>博湖县</t>
  </si>
  <si>
    <t>652900</t>
  </si>
  <si>
    <t>阿克苏地区本级</t>
  </si>
  <si>
    <t>652901</t>
  </si>
  <si>
    <t>阿克苏市</t>
  </si>
  <si>
    <t>652902</t>
  </si>
  <si>
    <t>库车市</t>
  </si>
  <si>
    <t>652922</t>
  </si>
  <si>
    <t>温宿县</t>
  </si>
  <si>
    <t>652924</t>
  </si>
  <si>
    <t>沙雅县</t>
  </si>
  <si>
    <t>652925</t>
  </si>
  <si>
    <t>新和县</t>
  </si>
  <si>
    <t>652926</t>
  </si>
  <si>
    <t>拜城县</t>
  </si>
  <si>
    <t>652927</t>
  </si>
  <si>
    <t>乌什县</t>
  </si>
  <si>
    <t>652928</t>
  </si>
  <si>
    <t>阿瓦提县</t>
  </si>
  <si>
    <t>652929</t>
  </si>
  <si>
    <t>柯坪县</t>
  </si>
  <si>
    <t>653000</t>
  </si>
  <si>
    <t>克孜勒苏柯尔克孜自治州本级</t>
  </si>
  <si>
    <t>653001</t>
  </si>
  <si>
    <t>阿图什市</t>
  </si>
  <si>
    <t>653022</t>
  </si>
  <si>
    <t>阿克陶县</t>
  </si>
  <si>
    <t>653023</t>
  </si>
  <si>
    <t>阿合奇县</t>
  </si>
  <si>
    <t>653024</t>
  </si>
  <si>
    <t>乌恰县</t>
  </si>
  <si>
    <t>653100</t>
  </si>
  <si>
    <t>喀什地区本级</t>
  </si>
  <si>
    <t>653101</t>
  </si>
  <si>
    <t>喀什市</t>
  </si>
  <si>
    <t>653121</t>
  </si>
  <si>
    <t>疏附县</t>
  </si>
  <si>
    <t>653122</t>
  </si>
  <si>
    <t>疏勒县</t>
  </si>
  <si>
    <t>653123</t>
  </si>
  <si>
    <t>英吉沙县</t>
  </si>
  <si>
    <t>653124</t>
  </si>
  <si>
    <t>泽普县</t>
  </si>
  <si>
    <t>653125</t>
  </si>
  <si>
    <t>莎车县</t>
  </si>
  <si>
    <t>653126</t>
  </si>
  <si>
    <t>叶城县</t>
  </si>
  <si>
    <t>653127</t>
  </si>
  <si>
    <t>麦盖提县</t>
  </si>
  <si>
    <t>653128</t>
  </si>
  <si>
    <t>岳普湖县</t>
  </si>
  <si>
    <t>653129</t>
  </si>
  <si>
    <t>伽师县</t>
  </si>
  <si>
    <t>653130</t>
  </si>
  <si>
    <t>巴楚县</t>
  </si>
  <si>
    <t>653131</t>
  </si>
  <si>
    <t>塔什库尔干塔吉克自治县</t>
  </si>
  <si>
    <t>653200</t>
  </si>
  <si>
    <t>和田地区本级</t>
  </si>
  <si>
    <t>653201</t>
  </si>
  <si>
    <t>和田市</t>
  </si>
  <si>
    <t>653221</t>
  </si>
  <si>
    <t>和田县</t>
  </si>
  <si>
    <t>653222</t>
  </si>
  <si>
    <t>墨玉县</t>
  </si>
  <si>
    <t>653223</t>
  </si>
  <si>
    <t>皮山县</t>
  </si>
  <si>
    <t>653224</t>
  </si>
  <si>
    <t>洛浦县</t>
  </si>
  <si>
    <t>653225</t>
  </si>
  <si>
    <t>策勒县</t>
  </si>
  <si>
    <t>653226</t>
  </si>
  <si>
    <t>于田县</t>
  </si>
  <si>
    <t>653227</t>
  </si>
  <si>
    <t>民丰县</t>
  </si>
  <si>
    <t>654000</t>
  </si>
  <si>
    <t>伊犁哈萨克自治州本级</t>
  </si>
  <si>
    <t>654002</t>
  </si>
  <si>
    <t>伊宁市</t>
  </si>
  <si>
    <t>654003</t>
  </si>
  <si>
    <t>奎屯市</t>
  </si>
  <si>
    <t>654004</t>
  </si>
  <si>
    <t>霍尔果斯市</t>
  </si>
  <si>
    <t>654021</t>
  </si>
  <si>
    <t>伊宁县</t>
  </si>
  <si>
    <t>654022</t>
  </si>
  <si>
    <t>察布查尔锡伯自治县</t>
  </si>
  <si>
    <t>654023</t>
  </si>
  <si>
    <t>霍城县</t>
  </si>
  <si>
    <t>654024</t>
  </si>
  <si>
    <t>巩留县</t>
  </si>
  <si>
    <t>654025</t>
  </si>
  <si>
    <t>新源县</t>
  </si>
  <si>
    <t>654026</t>
  </si>
  <si>
    <t>昭苏县</t>
  </si>
  <si>
    <t>654027</t>
  </si>
  <si>
    <t>特克斯县</t>
  </si>
  <si>
    <t>654028</t>
  </si>
  <si>
    <t>尼勒克县</t>
  </si>
  <si>
    <t>654200</t>
  </si>
  <si>
    <t>塔城地区本级</t>
  </si>
  <si>
    <t>654201</t>
  </si>
  <si>
    <t>塔城市</t>
  </si>
  <si>
    <t>654202</t>
  </si>
  <si>
    <t>乌苏市</t>
  </si>
  <si>
    <t>654203</t>
  </si>
  <si>
    <t>沙湾市</t>
  </si>
  <si>
    <t>654221</t>
  </si>
  <si>
    <t>额敏县</t>
  </si>
  <si>
    <t>654224</t>
  </si>
  <si>
    <t>托里县</t>
  </si>
  <si>
    <t>654225</t>
  </si>
  <si>
    <t>裕民县</t>
  </si>
  <si>
    <t>654226</t>
  </si>
  <si>
    <t>和布克赛尔蒙古自治县</t>
  </si>
  <si>
    <t>654300</t>
  </si>
  <si>
    <t>阿勒泰地区本级</t>
  </si>
  <si>
    <t>654301</t>
  </si>
  <si>
    <t>阿勒泰市</t>
  </si>
  <si>
    <t>654321</t>
  </si>
  <si>
    <t>布尔津县</t>
  </si>
  <si>
    <t>654322</t>
  </si>
  <si>
    <t>富蕴县</t>
  </si>
  <si>
    <t>654323</t>
  </si>
  <si>
    <t>福海县</t>
  </si>
  <si>
    <t>654324</t>
  </si>
  <si>
    <t>哈巴河县</t>
  </si>
  <si>
    <t>654325</t>
  </si>
  <si>
    <t>青河县</t>
  </si>
  <si>
    <t>654326</t>
  </si>
  <si>
    <t>吉木乃县</t>
  </si>
  <si>
    <t>660000</t>
  </si>
  <si>
    <t>新疆生产建设兵团本级</t>
  </si>
  <si>
    <t>660100</t>
  </si>
  <si>
    <t>石河子市本级</t>
  </si>
  <si>
    <t>660200</t>
  </si>
  <si>
    <t>阿拉尔市本级</t>
  </si>
  <si>
    <t>660300</t>
  </si>
  <si>
    <t>图木舒克市本级</t>
  </si>
  <si>
    <t>660400</t>
  </si>
  <si>
    <t>五家渠市本级</t>
  </si>
  <si>
    <t>660500</t>
  </si>
  <si>
    <t>北屯市本级</t>
  </si>
  <si>
    <t>660600</t>
  </si>
  <si>
    <t>铁门关市本级</t>
  </si>
  <si>
    <t>660700</t>
  </si>
  <si>
    <t>双河市本级</t>
  </si>
  <si>
    <t>660800</t>
  </si>
  <si>
    <t>可克达拉市本级</t>
  </si>
  <si>
    <t>660900</t>
  </si>
  <si>
    <t>昆玉市本级</t>
  </si>
  <si>
    <t>661000</t>
  </si>
  <si>
    <t>胡杨河市本级</t>
  </si>
  <si>
    <t>661100</t>
  </si>
  <si>
    <t>新星市本级</t>
  </si>
  <si>
    <t>661200</t>
  </si>
  <si>
    <t>白杨市本级</t>
  </si>
  <si>
    <t>661300</t>
  </si>
  <si>
    <t>十一师本级</t>
  </si>
  <si>
    <t>661400</t>
  </si>
  <si>
    <t>十二师本级</t>
  </si>
  <si>
    <t>661500</t>
  </si>
  <si>
    <t>草湖项目区本级</t>
  </si>
  <si>
    <t>目  录</t>
  </si>
  <si>
    <r>
      <rPr>
        <sz val="16"/>
        <rFont val="Times New Roman"/>
        <charset val="134"/>
      </rPr>
      <t xml:space="preserve">            </t>
    </r>
    <r>
      <rPr>
        <sz val="16"/>
        <rFont val="仿宋_GB2312"/>
        <charset val="134"/>
      </rPr>
      <t>表一</t>
    </r>
    <r>
      <rPr>
        <sz val="16"/>
        <rFont val="Times New Roman"/>
        <charset val="134"/>
      </rPr>
      <t xml:space="preserve"> 2026</t>
    </r>
    <r>
      <rPr>
        <sz val="16"/>
        <rFont val="仿宋_GB2312"/>
        <charset val="134"/>
      </rPr>
      <t>年一般公共预算收入表</t>
    </r>
  </si>
  <si>
    <r>
      <rPr>
        <sz val="16"/>
        <rFont val="Times New Roman"/>
        <charset val="134"/>
      </rPr>
      <t xml:space="preserve">            </t>
    </r>
    <r>
      <rPr>
        <sz val="16"/>
        <rFont val="仿宋_GB2312"/>
        <charset val="134"/>
      </rPr>
      <t>表二</t>
    </r>
    <r>
      <rPr>
        <sz val="16"/>
        <rFont val="Times New Roman"/>
        <charset val="134"/>
      </rPr>
      <t xml:space="preserve"> 2026</t>
    </r>
    <r>
      <rPr>
        <sz val="16"/>
        <rFont val="仿宋_GB2312"/>
        <charset val="134"/>
      </rPr>
      <t>年一般公共预算支出表</t>
    </r>
  </si>
  <si>
    <r>
      <rPr>
        <sz val="16"/>
        <rFont val="Times New Roman"/>
        <charset val="134"/>
      </rPr>
      <t xml:space="preserve">            </t>
    </r>
    <r>
      <rPr>
        <sz val="16"/>
        <rFont val="仿宋_GB2312"/>
        <charset val="134"/>
      </rPr>
      <t>表三</t>
    </r>
    <r>
      <rPr>
        <sz val="16"/>
        <rFont val="Times New Roman"/>
        <charset val="134"/>
      </rPr>
      <t xml:space="preserve"> 2026</t>
    </r>
    <r>
      <rPr>
        <sz val="16"/>
        <rFont val="仿宋_GB2312"/>
        <charset val="134"/>
      </rPr>
      <t>年一般公共预算收支平衡表</t>
    </r>
  </si>
  <si>
    <r>
      <rPr>
        <sz val="16"/>
        <rFont val="Times New Roman"/>
        <charset val="134"/>
      </rPr>
      <t xml:space="preserve">            </t>
    </r>
    <r>
      <rPr>
        <sz val="16"/>
        <rFont val="仿宋_GB2312"/>
        <charset val="134"/>
      </rPr>
      <t>表四</t>
    </r>
    <r>
      <rPr>
        <sz val="16"/>
        <rFont val="Times New Roman"/>
        <charset val="134"/>
      </rPr>
      <t xml:space="preserve"> 2026</t>
    </r>
    <r>
      <rPr>
        <sz val="16"/>
        <rFont val="仿宋_GB2312"/>
        <charset val="134"/>
      </rPr>
      <t>年一般公共预算支出资金来源表</t>
    </r>
  </si>
  <si>
    <r>
      <rPr>
        <sz val="16"/>
        <rFont val="Times New Roman"/>
        <charset val="134"/>
      </rPr>
      <t xml:space="preserve">            </t>
    </r>
    <r>
      <rPr>
        <sz val="16"/>
        <rFont val="仿宋_GB2312"/>
        <charset val="134"/>
      </rPr>
      <t>表五</t>
    </r>
    <r>
      <rPr>
        <sz val="16"/>
        <rFont val="Times New Roman"/>
        <charset val="134"/>
      </rPr>
      <t xml:space="preserve"> 2026</t>
    </r>
    <r>
      <rPr>
        <sz val="16"/>
        <rFont val="仿宋_GB2312"/>
        <charset val="134"/>
      </rPr>
      <t>年一般公共预算支出经济分类表</t>
    </r>
  </si>
  <si>
    <r>
      <rPr>
        <sz val="16"/>
        <rFont val="Times New Roman"/>
        <charset val="134"/>
      </rPr>
      <t xml:space="preserve">            </t>
    </r>
    <r>
      <rPr>
        <sz val="16"/>
        <rFont val="仿宋_GB2312"/>
        <charset val="134"/>
      </rPr>
      <t>表六</t>
    </r>
    <r>
      <rPr>
        <sz val="16"/>
        <rFont val="Times New Roman"/>
        <charset val="134"/>
      </rPr>
      <t xml:space="preserve"> 2026</t>
    </r>
    <r>
      <rPr>
        <sz val="16"/>
        <rFont val="仿宋_GB2312"/>
        <charset val="134"/>
      </rPr>
      <t>年一般公共预算收支明细表</t>
    </r>
  </si>
  <si>
    <r>
      <rPr>
        <sz val="16"/>
        <rFont val="Times New Roman"/>
        <charset val="134"/>
      </rPr>
      <t xml:space="preserve">            </t>
    </r>
    <r>
      <rPr>
        <sz val="16"/>
        <rFont val="仿宋_GB2312"/>
        <charset val="134"/>
      </rPr>
      <t>表七</t>
    </r>
    <r>
      <rPr>
        <sz val="16"/>
        <rFont val="Times New Roman"/>
        <charset val="134"/>
      </rPr>
      <t xml:space="preserve"> 2026</t>
    </r>
    <r>
      <rPr>
        <sz val="16"/>
        <rFont val="仿宋_GB2312"/>
        <charset val="134"/>
      </rPr>
      <t>年一般公共预算转移支付预算明细表</t>
    </r>
  </si>
  <si>
    <r>
      <rPr>
        <sz val="16"/>
        <rFont val="Times New Roman"/>
        <charset val="134"/>
      </rPr>
      <t xml:space="preserve">            </t>
    </r>
    <r>
      <rPr>
        <sz val="16"/>
        <rFont val="仿宋_GB2312"/>
        <charset val="134"/>
      </rPr>
      <t>表八</t>
    </r>
    <r>
      <rPr>
        <sz val="16"/>
        <rFont val="Times New Roman"/>
        <charset val="134"/>
      </rPr>
      <t xml:space="preserve"> 2026</t>
    </r>
    <r>
      <rPr>
        <sz val="16"/>
        <rFont val="仿宋_GB2312"/>
        <charset val="134"/>
      </rPr>
      <t>年一般公共预算支出</t>
    </r>
    <r>
      <rPr>
        <sz val="16"/>
        <rFont val="Times New Roman"/>
        <charset val="134"/>
      </rPr>
      <t>“</t>
    </r>
    <r>
      <rPr>
        <sz val="16"/>
        <rFont val="仿宋_GB2312"/>
        <charset val="134"/>
      </rPr>
      <t>三公</t>
    </r>
    <r>
      <rPr>
        <sz val="16"/>
        <rFont val="Times New Roman"/>
        <charset val="134"/>
      </rPr>
      <t>”</t>
    </r>
    <r>
      <rPr>
        <sz val="16"/>
        <rFont val="仿宋_GB2312"/>
        <charset val="134"/>
      </rPr>
      <t>经费预算表</t>
    </r>
  </si>
  <si>
    <r>
      <rPr>
        <sz val="16"/>
        <rFont val="Times New Roman"/>
        <charset val="134"/>
      </rPr>
      <t xml:space="preserve">            </t>
    </r>
    <r>
      <rPr>
        <sz val="16"/>
        <rFont val="仿宋_GB2312"/>
        <charset val="134"/>
      </rPr>
      <t>表九</t>
    </r>
    <r>
      <rPr>
        <sz val="16"/>
        <rFont val="Times New Roman"/>
        <charset val="134"/>
      </rPr>
      <t xml:space="preserve"> 2026</t>
    </r>
    <r>
      <rPr>
        <sz val="16"/>
        <rFont val="仿宋_GB2312"/>
        <charset val="134"/>
      </rPr>
      <t>年政府性基金预算收支表</t>
    </r>
  </si>
  <si>
    <r>
      <rPr>
        <sz val="16"/>
        <rFont val="Times New Roman"/>
        <charset val="134"/>
      </rPr>
      <t xml:space="preserve">            </t>
    </r>
    <r>
      <rPr>
        <sz val="16"/>
        <rFont val="仿宋_GB2312"/>
        <charset val="134"/>
      </rPr>
      <t>表十</t>
    </r>
    <r>
      <rPr>
        <sz val="16"/>
        <rFont val="Times New Roman"/>
        <charset val="134"/>
      </rPr>
      <t xml:space="preserve"> 2026</t>
    </r>
    <r>
      <rPr>
        <sz val="16"/>
        <rFont val="仿宋_GB2312"/>
        <charset val="134"/>
      </rPr>
      <t>年政府性基金预算支出资金来源表</t>
    </r>
  </si>
  <si>
    <r>
      <rPr>
        <sz val="16"/>
        <rFont val="Times New Roman"/>
        <charset val="134"/>
      </rPr>
      <t xml:space="preserve">            </t>
    </r>
    <r>
      <rPr>
        <sz val="16"/>
        <rFont val="仿宋_GB2312"/>
        <charset val="134"/>
      </rPr>
      <t>表十一</t>
    </r>
    <r>
      <rPr>
        <sz val="16"/>
        <rFont val="Times New Roman"/>
        <charset val="134"/>
      </rPr>
      <t xml:space="preserve"> 2026</t>
    </r>
    <r>
      <rPr>
        <sz val="16"/>
        <rFont val="仿宋_GB2312"/>
        <charset val="134"/>
      </rPr>
      <t>年国有资本经营预算收支表</t>
    </r>
  </si>
  <si>
    <r>
      <rPr>
        <sz val="16"/>
        <rFont val="Times New Roman"/>
        <charset val="134"/>
      </rPr>
      <t xml:space="preserve">            </t>
    </r>
    <r>
      <rPr>
        <sz val="16"/>
        <rFont val="仿宋_GB2312"/>
        <charset val="134"/>
      </rPr>
      <t>表十二</t>
    </r>
    <r>
      <rPr>
        <sz val="16"/>
        <rFont val="Times New Roman"/>
        <charset val="134"/>
      </rPr>
      <t xml:space="preserve"> 2026</t>
    </r>
    <r>
      <rPr>
        <sz val="16"/>
        <rFont val="仿宋_GB2312"/>
        <charset val="134"/>
      </rPr>
      <t>年国有资本经营预算收入表</t>
    </r>
  </si>
  <si>
    <r>
      <rPr>
        <sz val="16"/>
        <rFont val="Times New Roman"/>
        <charset val="134"/>
      </rPr>
      <t xml:space="preserve">            </t>
    </r>
    <r>
      <rPr>
        <sz val="16"/>
        <rFont val="仿宋_GB2312"/>
        <charset val="134"/>
      </rPr>
      <t>表十三</t>
    </r>
    <r>
      <rPr>
        <sz val="16"/>
        <rFont val="Times New Roman"/>
        <charset val="134"/>
      </rPr>
      <t xml:space="preserve"> 2026</t>
    </r>
    <r>
      <rPr>
        <sz val="16"/>
        <rFont val="仿宋_GB2312"/>
        <charset val="134"/>
      </rPr>
      <t>年国有资本经营预算支出表</t>
    </r>
  </si>
  <si>
    <r>
      <rPr>
        <sz val="16"/>
        <rFont val="Times New Roman"/>
        <charset val="134"/>
      </rPr>
      <t xml:space="preserve">            </t>
    </r>
    <r>
      <rPr>
        <sz val="16"/>
        <rFont val="仿宋_GB2312"/>
        <charset val="134"/>
      </rPr>
      <t>表十四</t>
    </r>
    <r>
      <rPr>
        <sz val="16"/>
        <rFont val="Times New Roman"/>
        <charset val="134"/>
      </rPr>
      <t xml:space="preserve"> 2026</t>
    </r>
    <r>
      <rPr>
        <sz val="16"/>
        <rFont val="仿宋_GB2312"/>
        <charset val="134"/>
      </rPr>
      <t>年国有资本经营预算基础信息表</t>
    </r>
  </si>
  <si>
    <t>表一</t>
  </si>
  <si>
    <r>
      <rPr>
        <sz val="18"/>
        <rFont val="Times New Roman"/>
        <charset val="134"/>
      </rPr>
      <t>2026</t>
    </r>
    <r>
      <rPr>
        <sz val="18"/>
        <rFont val="仿宋_GB2312"/>
        <charset val="134"/>
      </rPr>
      <t>年一般公共预算收入表</t>
    </r>
  </si>
  <si>
    <t>预算四舍五入到万元</t>
  </si>
  <si>
    <t>单位：万元</t>
  </si>
  <si>
    <r>
      <rPr>
        <sz val="11"/>
        <rFont val="黑体"/>
        <charset val="134"/>
      </rPr>
      <t>项目</t>
    </r>
  </si>
  <si>
    <t>上年
预算数</t>
  </si>
  <si>
    <t>上年调整
预算数</t>
  </si>
  <si>
    <r>
      <rPr>
        <sz val="11"/>
        <rFont val="黑体"/>
        <charset val="134"/>
      </rPr>
      <t>上年预计
执行数</t>
    </r>
    <r>
      <rPr>
        <sz val="11"/>
        <rFont val="Times New Roman"/>
        <charset val="134"/>
      </rPr>
      <t xml:space="preserve"> </t>
    </r>
  </si>
  <si>
    <r>
      <rPr>
        <sz val="11"/>
        <rFont val="黑体"/>
        <charset val="134"/>
      </rPr>
      <t>预算数</t>
    </r>
  </si>
  <si>
    <t>科目
编码</t>
  </si>
  <si>
    <t>科目名称</t>
  </si>
  <si>
    <r>
      <rPr>
        <sz val="11"/>
        <rFont val="黑体"/>
        <charset val="134"/>
      </rPr>
      <t>金额</t>
    </r>
  </si>
  <si>
    <r>
      <rPr>
        <sz val="11"/>
        <rFont val="黑体"/>
        <charset val="134"/>
      </rPr>
      <t>为上年
预算数的</t>
    </r>
    <r>
      <rPr>
        <sz val="11"/>
        <rFont val="Times New Roman"/>
        <charset val="134"/>
      </rPr>
      <t>%</t>
    </r>
  </si>
  <si>
    <r>
      <rPr>
        <sz val="11"/>
        <rFont val="黑体"/>
        <charset val="134"/>
      </rPr>
      <t>为上年预计执行数的</t>
    </r>
    <r>
      <rPr>
        <sz val="11"/>
        <rFont val="Times New Roman"/>
        <charset val="134"/>
      </rPr>
      <t>%</t>
    </r>
  </si>
  <si>
    <t>I列录入预算数</t>
  </si>
  <si>
    <t>录入调整后预算数</t>
  </si>
  <si>
    <t>101</t>
  </si>
  <si>
    <t>税收收入</t>
  </si>
  <si>
    <t>10101</t>
  </si>
  <si>
    <t>增值税</t>
  </si>
  <si>
    <t>10104</t>
  </si>
  <si>
    <t>企业所得税</t>
  </si>
  <si>
    <t>10106</t>
  </si>
  <si>
    <t>个人所得税</t>
  </si>
  <si>
    <t>10107</t>
  </si>
  <si>
    <t>资源税</t>
  </si>
  <si>
    <t>10109</t>
  </si>
  <si>
    <t>城市维护建设税</t>
  </si>
  <si>
    <t>10110</t>
  </si>
  <si>
    <t>房产税</t>
  </si>
  <si>
    <t>10111</t>
  </si>
  <si>
    <t>印花税</t>
  </si>
  <si>
    <t>10112</t>
  </si>
  <si>
    <t>城镇土地使用税</t>
  </si>
  <si>
    <t>10113</t>
  </si>
  <si>
    <t>土地增值税</t>
  </si>
  <si>
    <t>10114</t>
  </si>
  <si>
    <t>车船税</t>
  </si>
  <si>
    <t>10118</t>
  </si>
  <si>
    <t>耕地占用税</t>
  </si>
  <si>
    <t>10119</t>
  </si>
  <si>
    <t>契税</t>
  </si>
  <si>
    <t>10120</t>
  </si>
  <si>
    <t>烟叶税</t>
  </si>
  <si>
    <t>10121</t>
  </si>
  <si>
    <t>环境保护税</t>
  </si>
  <si>
    <t>10199</t>
  </si>
  <si>
    <t>其他税收收入</t>
  </si>
  <si>
    <t>103</t>
  </si>
  <si>
    <t>非税收入</t>
  </si>
  <si>
    <t>10302</t>
  </si>
  <si>
    <t>专项收入</t>
  </si>
  <si>
    <t>10304</t>
  </si>
  <si>
    <t>行政事业性收费收入</t>
  </si>
  <si>
    <t>10305</t>
  </si>
  <si>
    <t>罚没收入</t>
  </si>
  <si>
    <t>10306</t>
  </si>
  <si>
    <t>国有资本经营收入</t>
  </si>
  <si>
    <t>10307</t>
  </si>
  <si>
    <t>国有资源（资产）有偿使用收入</t>
  </si>
  <si>
    <t>10308</t>
  </si>
  <si>
    <t>捐赠收入</t>
  </si>
  <si>
    <t>10309</t>
  </si>
  <si>
    <t>政府住房基金收入</t>
  </si>
  <si>
    <t>10399</t>
  </si>
  <si>
    <t>其他收入</t>
  </si>
  <si>
    <t>收入总计</t>
  </si>
  <si>
    <t>表二</t>
  </si>
  <si>
    <t xml:space="preserve"> </t>
  </si>
  <si>
    <r>
      <rPr>
        <sz val="18"/>
        <rFont val="Times New Roman"/>
        <charset val="134"/>
      </rPr>
      <t>2026</t>
    </r>
    <r>
      <rPr>
        <sz val="18"/>
        <rFont val="仿宋_GB2312"/>
        <charset val="134"/>
      </rPr>
      <t>年一般公共预算支出表</t>
    </r>
  </si>
  <si>
    <r>
      <rPr>
        <sz val="11"/>
        <rFont val="仿宋_GB2312"/>
        <charset val="134"/>
      </rPr>
      <t>单位：万元</t>
    </r>
  </si>
  <si>
    <t>201</t>
  </si>
  <si>
    <t>一般公共服务支出</t>
  </si>
  <si>
    <t>20101</t>
  </si>
  <si>
    <t>人大事务</t>
  </si>
  <si>
    <t>20102</t>
  </si>
  <si>
    <t>政协事务</t>
  </si>
  <si>
    <t>20103</t>
  </si>
  <si>
    <t>政府办公厅（室）及相关机构事务</t>
  </si>
  <si>
    <t>20104</t>
  </si>
  <si>
    <t>发展与改革事务</t>
  </si>
  <si>
    <t>20105</t>
  </si>
  <si>
    <t>统计信息事务</t>
  </si>
  <si>
    <t>20106</t>
  </si>
  <si>
    <t>财政事务</t>
  </si>
  <si>
    <t>20107</t>
  </si>
  <si>
    <t>税收事务</t>
  </si>
  <si>
    <t>20108</t>
  </si>
  <si>
    <t>审计事务</t>
  </si>
  <si>
    <t>20109</t>
  </si>
  <si>
    <t>海关事务</t>
  </si>
  <si>
    <t>20111</t>
  </si>
  <si>
    <t>纪检监察事务</t>
  </si>
  <si>
    <t>20113</t>
  </si>
  <si>
    <t>商贸事务</t>
  </si>
  <si>
    <t>20114</t>
  </si>
  <si>
    <t>知识产权事务</t>
  </si>
  <si>
    <t>20123</t>
  </si>
  <si>
    <t>民族事务</t>
  </si>
  <si>
    <t>20125</t>
  </si>
  <si>
    <t>港澳台事务</t>
  </si>
  <si>
    <t>20126</t>
  </si>
  <si>
    <t>档案事务</t>
  </si>
  <si>
    <t>20128</t>
  </si>
  <si>
    <t>民主党派及工商联事务</t>
  </si>
  <si>
    <t>20129</t>
  </si>
  <si>
    <t>群众团体事务</t>
  </si>
  <si>
    <t>20131</t>
  </si>
  <si>
    <t>党委办公厅（室）及相关机构事务</t>
  </si>
  <si>
    <t>20132</t>
  </si>
  <si>
    <t>组织事务</t>
  </si>
  <si>
    <t>20133</t>
  </si>
  <si>
    <t>宣传事务</t>
  </si>
  <si>
    <t>20134</t>
  </si>
  <si>
    <t>统战事务</t>
  </si>
  <si>
    <t>20135</t>
  </si>
  <si>
    <t>对外联络事务</t>
  </si>
  <si>
    <t>20136</t>
  </si>
  <si>
    <t>其他共产党事务支出</t>
  </si>
  <si>
    <t>20137</t>
  </si>
  <si>
    <t>网信事务</t>
  </si>
  <si>
    <t>20138</t>
  </si>
  <si>
    <t>市场监督管理事务</t>
  </si>
  <si>
    <t>20139</t>
  </si>
  <si>
    <t>社会工作事务</t>
  </si>
  <si>
    <t>20140</t>
  </si>
  <si>
    <t>信访事务</t>
  </si>
  <si>
    <t>20141</t>
  </si>
  <si>
    <t>数据事务</t>
  </si>
  <si>
    <t>20199</t>
  </si>
  <si>
    <t>其他一般公共服务支出</t>
  </si>
  <si>
    <t>202</t>
  </si>
  <si>
    <t>外交支出</t>
  </si>
  <si>
    <t>20201</t>
  </si>
  <si>
    <t>外交管理事务</t>
  </si>
  <si>
    <t>20202</t>
  </si>
  <si>
    <t>驻外机构</t>
  </si>
  <si>
    <t>20203</t>
  </si>
  <si>
    <t>对外援助</t>
  </si>
  <si>
    <t>20204</t>
  </si>
  <si>
    <t>国际组织</t>
  </si>
  <si>
    <t>20205</t>
  </si>
  <si>
    <t>对外合作与交流</t>
  </si>
  <si>
    <t>20206</t>
  </si>
  <si>
    <t>对外宣传</t>
  </si>
  <si>
    <t>20207</t>
  </si>
  <si>
    <t>边界勘界联检</t>
  </si>
  <si>
    <t>20208</t>
  </si>
  <si>
    <t>国际发展合作</t>
  </si>
  <si>
    <t>20299</t>
  </si>
  <si>
    <t>其他外交支出</t>
  </si>
  <si>
    <t>203</t>
  </si>
  <si>
    <t>国防支出</t>
  </si>
  <si>
    <t>20301</t>
  </si>
  <si>
    <t>军费</t>
  </si>
  <si>
    <t>20304</t>
  </si>
  <si>
    <t>国防科研事业</t>
  </si>
  <si>
    <t>20305</t>
  </si>
  <si>
    <t>专项工程</t>
  </si>
  <si>
    <t>20306</t>
  </si>
  <si>
    <t>国防动员</t>
  </si>
  <si>
    <t>20399</t>
  </si>
  <si>
    <t>其他国防支出</t>
  </si>
  <si>
    <t>204</t>
  </si>
  <si>
    <t>公共安全支出</t>
  </si>
  <si>
    <t>20401</t>
  </si>
  <si>
    <t>武装警察部队</t>
  </si>
  <si>
    <t>20402</t>
  </si>
  <si>
    <t>公安</t>
  </si>
  <si>
    <t>20403</t>
  </si>
  <si>
    <t>国家安全</t>
  </si>
  <si>
    <t>20404</t>
  </si>
  <si>
    <t>检察</t>
  </si>
  <si>
    <t>20405</t>
  </si>
  <si>
    <t>法院</t>
  </si>
  <si>
    <t>20406</t>
  </si>
  <si>
    <t>司法</t>
  </si>
  <si>
    <t>20407</t>
  </si>
  <si>
    <t>监狱</t>
  </si>
  <si>
    <t>20408</t>
  </si>
  <si>
    <t>强制隔离戒毒</t>
  </si>
  <si>
    <t>20409</t>
  </si>
  <si>
    <t>国家保密</t>
  </si>
  <si>
    <t>20410</t>
  </si>
  <si>
    <t>缉私警察</t>
  </si>
  <si>
    <t>20499</t>
  </si>
  <si>
    <t>其他公共安全支出</t>
  </si>
  <si>
    <t>205</t>
  </si>
  <si>
    <t>教育支出</t>
  </si>
  <si>
    <t>20501</t>
  </si>
  <si>
    <t>教育管理事务</t>
  </si>
  <si>
    <t>20502</t>
  </si>
  <si>
    <t>普通教育</t>
  </si>
  <si>
    <t>20503</t>
  </si>
  <si>
    <t>职业教育</t>
  </si>
  <si>
    <t>20504</t>
  </si>
  <si>
    <t>成人教育</t>
  </si>
  <si>
    <t>20505</t>
  </si>
  <si>
    <t>广播电视教育</t>
  </si>
  <si>
    <t>20506</t>
  </si>
  <si>
    <t>留学教育</t>
  </si>
  <si>
    <t>20507</t>
  </si>
  <si>
    <t>特殊教育</t>
  </si>
  <si>
    <t>20508</t>
  </si>
  <si>
    <t>进修及培训</t>
  </si>
  <si>
    <t>20509</t>
  </si>
  <si>
    <t>教育费附加安排的支出</t>
  </si>
  <si>
    <t>20599</t>
  </si>
  <si>
    <t>其他教育支出</t>
  </si>
  <si>
    <t>206</t>
  </si>
  <si>
    <t>科学技术支出</t>
  </si>
  <si>
    <t>20601</t>
  </si>
  <si>
    <t>科学技术管理事务</t>
  </si>
  <si>
    <t>20602</t>
  </si>
  <si>
    <t>基础研究</t>
  </si>
  <si>
    <t>20603</t>
  </si>
  <si>
    <t>应用研究</t>
  </si>
  <si>
    <t>20604</t>
  </si>
  <si>
    <t>技术研究与开发</t>
  </si>
  <si>
    <t>20605</t>
  </si>
  <si>
    <t>科技条件与服务</t>
  </si>
  <si>
    <t>20606</t>
  </si>
  <si>
    <t>社会科学</t>
  </si>
  <si>
    <t>20607</t>
  </si>
  <si>
    <t>科学技术普及</t>
  </si>
  <si>
    <t>20608</t>
  </si>
  <si>
    <t>科技交流与合作</t>
  </si>
  <si>
    <t>20609</t>
  </si>
  <si>
    <t>科技重大项目</t>
  </si>
  <si>
    <t>20699</t>
  </si>
  <si>
    <t>其他科学技术支出</t>
  </si>
  <si>
    <t>207</t>
  </si>
  <si>
    <t>文化旅游体育与传媒支出</t>
  </si>
  <si>
    <t>20701</t>
  </si>
  <si>
    <t>文化和旅游</t>
  </si>
  <si>
    <t>20702</t>
  </si>
  <si>
    <t>文物</t>
  </si>
  <si>
    <t>20703</t>
  </si>
  <si>
    <t>体育</t>
  </si>
  <si>
    <t>20706</t>
  </si>
  <si>
    <t>新闻出版电影</t>
  </si>
  <si>
    <t>20708</t>
  </si>
  <si>
    <t>广播电视</t>
  </si>
  <si>
    <t>20799</t>
  </si>
  <si>
    <t>其他文化旅游体育与传媒支出</t>
  </si>
  <si>
    <t>208</t>
  </si>
  <si>
    <t>社会保障和就业支出</t>
  </si>
  <si>
    <t>20801</t>
  </si>
  <si>
    <t>人力资源和社会保障管理事务</t>
  </si>
  <si>
    <t>20802</t>
  </si>
  <si>
    <t>民政管理事务</t>
  </si>
  <si>
    <t>20805</t>
  </si>
  <si>
    <t>行政事业单位养老支出</t>
  </si>
  <si>
    <t>20806</t>
  </si>
  <si>
    <t>企业改革补助</t>
  </si>
  <si>
    <t>20807</t>
  </si>
  <si>
    <t>就业补助</t>
  </si>
  <si>
    <t>20808</t>
  </si>
  <si>
    <t>抚恤</t>
  </si>
  <si>
    <t>20809</t>
  </si>
  <si>
    <t>退役安置</t>
  </si>
  <si>
    <t>20810</t>
  </si>
  <si>
    <t>社会福利</t>
  </si>
  <si>
    <t>20811</t>
  </si>
  <si>
    <t>残疾人事业</t>
  </si>
  <si>
    <t>20816</t>
  </si>
  <si>
    <t>红十字事业</t>
  </si>
  <si>
    <t>20819</t>
  </si>
  <si>
    <t>最低生活保障</t>
  </si>
  <si>
    <t>20820</t>
  </si>
  <si>
    <t>临时救助</t>
  </si>
  <si>
    <t>20821</t>
  </si>
  <si>
    <t>特困人员救助供养</t>
  </si>
  <si>
    <t>20824</t>
  </si>
  <si>
    <t>补充道路交通事故社会救助基金</t>
  </si>
  <si>
    <t>20825</t>
  </si>
  <si>
    <t>其他生活救助</t>
  </si>
  <si>
    <t>20826</t>
  </si>
  <si>
    <t>财政对基本养老保险基金的补助</t>
  </si>
  <si>
    <t>20827</t>
  </si>
  <si>
    <t>财政对其他社会保险基金的补助</t>
  </si>
  <si>
    <t>20828</t>
  </si>
  <si>
    <t>退役军人管理事务</t>
  </si>
  <si>
    <t>20830</t>
  </si>
  <si>
    <t>财政代缴社会保险费支出</t>
  </si>
  <si>
    <t>20899</t>
  </si>
  <si>
    <t>其他社会保障和就业支出</t>
  </si>
  <si>
    <t>210</t>
  </si>
  <si>
    <t>卫生健康支出</t>
  </si>
  <si>
    <t>21001</t>
  </si>
  <si>
    <t>卫生健康管理事务</t>
  </si>
  <si>
    <t>21002</t>
  </si>
  <si>
    <t>公立医院</t>
  </si>
  <si>
    <t>21003</t>
  </si>
  <si>
    <t>基层医疗卫生机构</t>
  </si>
  <si>
    <t>21004</t>
  </si>
  <si>
    <t>公共卫生</t>
  </si>
  <si>
    <t>21007</t>
  </si>
  <si>
    <t>计划生育事务</t>
  </si>
  <si>
    <t>21011</t>
  </si>
  <si>
    <t>行政事业单位医疗</t>
  </si>
  <si>
    <t>21012</t>
  </si>
  <si>
    <t>财政对基本医疗保险基金的补助</t>
  </si>
  <si>
    <t>21013</t>
  </si>
  <si>
    <t>医疗救助</t>
  </si>
  <si>
    <t>21014</t>
  </si>
  <si>
    <t>优抚对象医疗</t>
  </si>
  <si>
    <t>21015</t>
  </si>
  <si>
    <t>医疗保障管理事务</t>
  </si>
  <si>
    <t>21017</t>
  </si>
  <si>
    <t>中医药事务</t>
  </si>
  <si>
    <t>21018</t>
  </si>
  <si>
    <t>疾病预防控制事务</t>
  </si>
  <si>
    <t>21019</t>
  </si>
  <si>
    <t>育幼服务</t>
  </si>
  <si>
    <t>21099</t>
  </si>
  <si>
    <t>其他卫生健康支出</t>
  </si>
  <si>
    <t>211</t>
  </si>
  <si>
    <t>节能环保支出</t>
  </si>
  <si>
    <t>21101</t>
  </si>
  <si>
    <t>环境保护管理事务</t>
  </si>
  <si>
    <t>21102</t>
  </si>
  <si>
    <t>环境监测与监察</t>
  </si>
  <si>
    <t>21103</t>
  </si>
  <si>
    <t>污染防治</t>
  </si>
  <si>
    <t>21104</t>
  </si>
  <si>
    <t>自然生态保护</t>
  </si>
  <si>
    <t>21105</t>
  </si>
  <si>
    <t>森林保护修复</t>
  </si>
  <si>
    <t>21107</t>
  </si>
  <si>
    <t>风沙荒漠治理</t>
  </si>
  <si>
    <t>21108</t>
  </si>
  <si>
    <t>退牧还草</t>
  </si>
  <si>
    <t>21109</t>
  </si>
  <si>
    <t>已垦草原退耕还草</t>
  </si>
  <si>
    <t>21110</t>
  </si>
  <si>
    <t>能源节约利用</t>
  </si>
  <si>
    <t>21111</t>
  </si>
  <si>
    <t>污染减排</t>
  </si>
  <si>
    <t>21112</t>
  </si>
  <si>
    <t>清洁能源</t>
  </si>
  <si>
    <t>21113</t>
  </si>
  <si>
    <t>循环经济</t>
  </si>
  <si>
    <t>21114</t>
  </si>
  <si>
    <t>能源管理事务</t>
  </si>
  <si>
    <t>21199</t>
  </si>
  <si>
    <t>其他节能环保支出</t>
  </si>
  <si>
    <t>212</t>
  </si>
  <si>
    <t>城乡社区支出</t>
  </si>
  <si>
    <t>21201</t>
  </si>
  <si>
    <t>城乡社区管理事务</t>
  </si>
  <si>
    <t>21202</t>
  </si>
  <si>
    <t>城乡社区规划与管理</t>
  </si>
  <si>
    <t>21203</t>
  </si>
  <si>
    <t>城乡社区公共设施</t>
  </si>
  <si>
    <t>21205</t>
  </si>
  <si>
    <t>城乡社区环境卫生</t>
  </si>
  <si>
    <t>21206</t>
  </si>
  <si>
    <t>建设市场管理与监督</t>
  </si>
  <si>
    <t>21299</t>
  </si>
  <si>
    <t>其他城乡社区支出</t>
  </si>
  <si>
    <t>213</t>
  </si>
  <si>
    <t>农林水支出</t>
  </si>
  <si>
    <t>21301</t>
  </si>
  <si>
    <t>农业农村</t>
  </si>
  <si>
    <t>21302</t>
  </si>
  <si>
    <t>林业和草原</t>
  </si>
  <si>
    <t>21303</t>
  </si>
  <si>
    <t>水利</t>
  </si>
  <si>
    <t>21305</t>
  </si>
  <si>
    <t>巩固脱贫攻坚成果衔接乡村振兴</t>
  </si>
  <si>
    <t>21307</t>
  </si>
  <si>
    <t>农村综合改革</t>
  </si>
  <si>
    <t>21308</t>
  </si>
  <si>
    <t>普惠金融发展支出</t>
  </si>
  <si>
    <t>21309</t>
  </si>
  <si>
    <t>目标价格补贴</t>
  </si>
  <si>
    <t>21399</t>
  </si>
  <si>
    <t>其他农林水支出</t>
  </si>
  <si>
    <t>214</t>
  </si>
  <si>
    <t>交通运输支出</t>
  </si>
  <si>
    <t>21401</t>
  </si>
  <si>
    <t>公路水路运输</t>
  </si>
  <si>
    <t>21402</t>
  </si>
  <si>
    <t>铁路运输</t>
  </si>
  <si>
    <t>21403</t>
  </si>
  <si>
    <t>民用航空运输</t>
  </si>
  <si>
    <t>21405</t>
  </si>
  <si>
    <t>邮政业支出</t>
  </si>
  <si>
    <t>21499</t>
  </si>
  <si>
    <t>其他交通运输支出</t>
  </si>
  <si>
    <t>215</t>
  </si>
  <si>
    <t>资源勘探工业信息等支出</t>
  </si>
  <si>
    <t>21501</t>
  </si>
  <si>
    <t>资源勘探开发</t>
  </si>
  <si>
    <t>21502</t>
  </si>
  <si>
    <t>制造业</t>
  </si>
  <si>
    <t>21503</t>
  </si>
  <si>
    <t>建筑业</t>
  </si>
  <si>
    <t>21505</t>
  </si>
  <si>
    <t>工业和信息产业</t>
  </si>
  <si>
    <t>21507</t>
  </si>
  <si>
    <t>国有资产监管</t>
  </si>
  <si>
    <t>21508</t>
  </si>
  <si>
    <t>支持中小企业发展和管理支出</t>
  </si>
  <si>
    <t>21599</t>
  </si>
  <si>
    <t>其他资源勘探工业信息等支出</t>
  </si>
  <si>
    <t>216</t>
  </si>
  <si>
    <t>商业服务业等支出</t>
  </si>
  <si>
    <t>21602</t>
  </si>
  <si>
    <t>商业流通事务</t>
  </si>
  <si>
    <t>21606</t>
  </si>
  <si>
    <t>涉外发展服务支出</t>
  </si>
  <si>
    <t>21699</t>
  </si>
  <si>
    <t>其他商业服务业等支出</t>
  </si>
  <si>
    <t>217</t>
  </si>
  <si>
    <t>金融支出</t>
  </si>
  <si>
    <t>21701</t>
  </si>
  <si>
    <t>金融部门行政支出</t>
  </si>
  <si>
    <t>21702</t>
  </si>
  <si>
    <t>金融部门监管支出</t>
  </si>
  <si>
    <t>21703</t>
  </si>
  <si>
    <t>金融发展支出</t>
  </si>
  <si>
    <t>21704</t>
  </si>
  <si>
    <t>金融调控支出</t>
  </si>
  <si>
    <t>21799</t>
  </si>
  <si>
    <t>其他金融支出</t>
  </si>
  <si>
    <t>219</t>
  </si>
  <si>
    <t>援助其他地区支出</t>
  </si>
  <si>
    <t>21901</t>
  </si>
  <si>
    <t>一般公共服务</t>
  </si>
  <si>
    <t>21902</t>
  </si>
  <si>
    <t>教育</t>
  </si>
  <si>
    <t>21903</t>
  </si>
  <si>
    <t>文化旅游体育与传媒</t>
  </si>
  <si>
    <t>21904</t>
  </si>
  <si>
    <t>卫生健康</t>
  </si>
  <si>
    <t>21905</t>
  </si>
  <si>
    <t>节能环保</t>
  </si>
  <si>
    <t>21906</t>
  </si>
  <si>
    <t>21907</t>
  </si>
  <si>
    <t>交通运输</t>
  </si>
  <si>
    <t>21908</t>
  </si>
  <si>
    <t>住房保障</t>
  </si>
  <si>
    <t>21999</t>
  </si>
  <si>
    <t>其他支出</t>
  </si>
  <si>
    <t>220</t>
  </si>
  <si>
    <t>自然资源海洋气象等支出</t>
  </si>
  <si>
    <t>22001</t>
  </si>
  <si>
    <t>自然资源事务</t>
  </si>
  <si>
    <t>22005</t>
  </si>
  <si>
    <t>气象事务</t>
  </si>
  <si>
    <t>22099</t>
  </si>
  <si>
    <t>其他自然资源海洋气象等支出</t>
  </si>
  <si>
    <t>221</t>
  </si>
  <si>
    <t>住房保障支出</t>
  </si>
  <si>
    <t>22101</t>
  </si>
  <si>
    <t>保障性安居工程支出</t>
  </si>
  <si>
    <t>22102</t>
  </si>
  <si>
    <t>住房改革支出</t>
  </si>
  <si>
    <t>22103</t>
  </si>
  <si>
    <t>城乡社区住宅</t>
  </si>
  <si>
    <t>222</t>
  </si>
  <si>
    <t>粮油物资储备支出</t>
  </si>
  <si>
    <t>22201</t>
  </si>
  <si>
    <t>粮油物资事务</t>
  </si>
  <si>
    <t>22203</t>
  </si>
  <si>
    <t>能源储备</t>
  </si>
  <si>
    <t>22204</t>
  </si>
  <si>
    <t>粮油储备</t>
  </si>
  <si>
    <t>22205</t>
  </si>
  <si>
    <t>重要商品储备</t>
  </si>
  <si>
    <t>224</t>
  </si>
  <si>
    <t>灾害防治及应急管理支出</t>
  </si>
  <si>
    <t>22401</t>
  </si>
  <si>
    <t>应急管理事务</t>
  </si>
  <si>
    <t>22402</t>
  </si>
  <si>
    <t>消防救援事务</t>
  </si>
  <si>
    <t>22404</t>
  </si>
  <si>
    <t>矿山安全</t>
  </si>
  <si>
    <t>22405</t>
  </si>
  <si>
    <t>地震事务</t>
  </si>
  <si>
    <t>22406</t>
  </si>
  <si>
    <t>自然灾害防治</t>
  </si>
  <si>
    <t>22407</t>
  </si>
  <si>
    <t>自然灾害救灾及恢复重建支出</t>
  </si>
  <si>
    <t>22499</t>
  </si>
  <si>
    <t>其他灾害防治及应急管理支出</t>
  </si>
  <si>
    <t>227</t>
  </si>
  <si>
    <t>预备费</t>
  </si>
  <si>
    <t>229</t>
  </si>
  <si>
    <t>22902</t>
  </si>
  <si>
    <t>年初预留</t>
  </si>
  <si>
    <t>22999</t>
  </si>
  <si>
    <t>232</t>
  </si>
  <si>
    <t>债务付息支出</t>
  </si>
  <si>
    <t>23203</t>
  </si>
  <si>
    <t>地方政府一般债务付息支出</t>
  </si>
  <si>
    <t>233</t>
  </si>
  <si>
    <t>债务发行费用支出</t>
  </si>
  <si>
    <t>23303</t>
  </si>
  <si>
    <t>地方政府一般债务发行费用支出</t>
  </si>
  <si>
    <t>支出总计</t>
  </si>
  <si>
    <t>表二(录入表）</t>
  </si>
  <si>
    <t>2101902</t>
  </si>
  <si>
    <t>育儿补贴</t>
  </si>
  <si>
    <t>新增科目，仅限录入预算数</t>
  </si>
  <si>
    <t>2013904</t>
  </si>
  <si>
    <t>专项业务</t>
  </si>
  <si>
    <t>2080209</t>
  </si>
  <si>
    <t>老龄事务</t>
  </si>
  <si>
    <t>2130101</t>
  </si>
  <si>
    <t>行政运行</t>
  </si>
  <si>
    <t>2130102</t>
  </si>
  <si>
    <t>一般行政管理事务</t>
  </si>
  <si>
    <t>2130103</t>
  </si>
  <si>
    <t>机关服务</t>
  </si>
  <si>
    <t>2130104</t>
  </si>
  <si>
    <t>事业运行</t>
  </si>
  <si>
    <t>2210111</t>
  </si>
  <si>
    <t>配租型住房保障</t>
  </si>
  <si>
    <t>2010101</t>
  </si>
  <si>
    <t>2010102</t>
  </si>
  <si>
    <t>2010103</t>
  </si>
  <si>
    <t>2010104</t>
  </si>
  <si>
    <t>人大会议</t>
  </si>
  <si>
    <t>2010105</t>
  </si>
  <si>
    <t>人大立法</t>
  </si>
  <si>
    <t>2010106</t>
  </si>
  <si>
    <t>人大监督</t>
  </si>
  <si>
    <t>2010107</t>
  </si>
  <si>
    <t>人大代表履职能力提升</t>
  </si>
  <si>
    <t>2010108</t>
  </si>
  <si>
    <t>代表工作</t>
  </si>
  <si>
    <t>2010109</t>
  </si>
  <si>
    <t>人大信访工作</t>
  </si>
  <si>
    <t>2010150</t>
  </si>
  <si>
    <t>2010199</t>
  </si>
  <si>
    <t>其他人大事务支出</t>
  </si>
  <si>
    <t>2010201</t>
  </si>
  <si>
    <t>2010202</t>
  </si>
  <si>
    <t>2010203</t>
  </si>
  <si>
    <t>2010204</t>
  </si>
  <si>
    <t>政协会议</t>
  </si>
  <si>
    <t>2010205</t>
  </si>
  <si>
    <t>委员视察</t>
  </si>
  <si>
    <t>2010206</t>
  </si>
  <si>
    <t>参政议政</t>
  </si>
  <si>
    <t>2010250</t>
  </si>
  <si>
    <t>2010299</t>
  </si>
  <si>
    <t>其他政协事务支出</t>
  </si>
  <si>
    <t>2010301</t>
  </si>
  <si>
    <t>2010302</t>
  </si>
  <si>
    <t>2010303</t>
  </si>
  <si>
    <t>2010304</t>
  </si>
  <si>
    <t>专项服务</t>
  </si>
  <si>
    <t>2010305</t>
  </si>
  <si>
    <t>专项业务及机关事务管理</t>
  </si>
  <si>
    <t>2010306</t>
  </si>
  <si>
    <t>政务公开审批</t>
  </si>
  <si>
    <t>2010309</t>
  </si>
  <si>
    <t>参事事务</t>
  </si>
  <si>
    <t>2010350</t>
  </si>
  <si>
    <t>2010399</t>
  </si>
  <si>
    <t>其他政府办公厅（室）及相关机构事务支出</t>
  </si>
  <si>
    <t>2010401</t>
  </si>
  <si>
    <t>2010402</t>
  </si>
  <si>
    <t>2010403</t>
  </si>
  <si>
    <t>2010404</t>
  </si>
  <si>
    <t>战略规划与实施</t>
  </si>
  <si>
    <t>2010405</t>
  </si>
  <si>
    <t>日常经济运行调节</t>
  </si>
  <si>
    <t>2010406</t>
  </si>
  <si>
    <t>社会事业发展规划</t>
  </si>
  <si>
    <t>2010407</t>
  </si>
  <si>
    <t>经济体制改革研究</t>
  </si>
  <si>
    <t>2010408</t>
  </si>
  <si>
    <t>物价管理</t>
  </si>
  <si>
    <t>2010450</t>
  </si>
  <si>
    <t>2010499</t>
  </si>
  <si>
    <t>其他发展与改革事务支出</t>
  </si>
  <si>
    <t>2010501</t>
  </si>
  <si>
    <t>2010502</t>
  </si>
  <si>
    <t>2010503</t>
  </si>
  <si>
    <t>2010504</t>
  </si>
  <si>
    <t>信息事务</t>
  </si>
  <si>
    <t>2010505</t>
  </si>
  <si>
    <t>专项统计业务</t>
  </si>
  <si>
    <t>2010506</t>
  </si>
  <si>
    <t>统计管理</t>
  </si>
  <si>
    <t>2010507</t>
  </si>
  <si>
    <t>专项普查活动</t>
  </si>
  <si>
    <t>2010508</t>
  </si>
  <si>
    <t>统计抽样调查</t>
  </si>
  <si>
    <t>2010550</t>
  </si>
  <si>
    <t>2010599</t>
  </si>
  <si>
    <t>其他统计信息事务支出</t>
  </si>
  <si>
    <t>2010601</t>
  </si>
  <si>
    <t>2010602</t>
  </si>
  <si>
    <t>2010603</t>
  </si>
  <si>
    <t>2010604</t>
  </si>
  <si>
    <t>预算改革业务</t>
  </si>
  <si>
    <t>2010605</t>
  </si>
  <si>
    <t>财政国库业务</t>
  </si>
  <si>
    <t>2010606</t>
  </si>
  <si>
    <t>财政监察</t>
  </si>
  <si>
    <t>2010607</t>
  </si>
  <si>
    <t>信息化建设</t>
  </si>
  <si>
    <t>2010608</t>
  </si>
  <si>
    <t>财政委托业务支出</t>
  </si>
  <si>
    <t>2010650</t>
  </si>
  <si>
    <t>2010699</t>
  </si>
  <si>
    <t>其他财政事务支出</t>
  </si>
  <si>
    <t>2010701</t>
  </si>
  <si>
    <t>2010702</t>
  </si>
  <si>
    <t>2010703</t>
  </si>
  <si>
    <t>2010709</t>
  </si>
  <si>
    <t>2010710</t>
  </si>
  <si>
    <t>税收业务</t>
  </si>
  <si>
    <t>2010750</t>
  </si>
  <si>
    <t>2010799</t>
  </si>
  <si>
    <t>其他税收事务支出</t>
  </si>
  <si>
    <t>2010801</t>
  </si>
  <si>
    <t>2010802</t>
  </si>
  <si>
    <t>2010803</t>
  </si>
  <si>
    <t>2010804</t>
  </si>
  <si>
    <t>审计业务</t>
  </si>
  <si>
    <t>2010805</t>
  </si>
  <si>
    <t>审计管理</t>
  </si>
  <si>
    <t>2010806</t>
  </si>
  <si>
    <t>2010850</t>
  </si>
  <si>
    <t>2010899</t>
  </si>
  <si>
    <t>其他审计事务支出</t>
  </si>
  <si>
    <t>2010901</t>
  </si>
  <si>
    <t>2010902</t>
  </si>
  <si>
    <t>2010903</t>
  </si>
  <si>
    <t>2010905</t>
  </si>
  <si>
    <t>缉私办案</t>
  </si>
  <si>
    <t>2010907</t>
  </si>
  <si>
    <t>口岸管理</t>
  </si>
  <si>
    <t>2010908</t>
  </si>
  <si>
    <t>2010909</t>
  </si>
  <si>
    <t>海关关务</t>
  </si>
  <si>
    <t>2010910</t>
  </si>
  <si>
    <t>关税征管</t>
  </si>
  <si>
    <t>2010911</t>
  </si>
  <si>
    <t>海关监管</t>
  </si>
  <si>
    <t>2010912</t>
  </si>
  <si>
    <t>检验检疫</t>
  </si>
  <si>
    <t>2010950</t>
  </si>
  <si>
    <t>2010999</t>
  </si>
  <si>
    <t>其他海关事务支出</t>
  </si>
  <si>
    <t>2011101</t>
  </si>
  <si>
    <t>2011102</t>
  </si>
  <si>
    <t>2011103</t>
  </si>
  <si>
    <t>2011104</t>
  </si>
  <si>
    <t>大案要案查处</t>
  </si>
  <si>
    <t>2011105</t>
  </si>
  <si>
    <t>派驻派出机构</t>
  </si>
  <si>
    <t>2011106</t>
  </si>
  <si>
    <t>巡视工作</t>
  </si>
  <si>
    <t>2011150</t>
  </si>
  <si>
    <t>2011199</t>
  </si>
  <si>
    <t>其他纪检监察事务支出</t>
  </si>
  <si>
    <t>2011301</t>
  </si>
  <si>
    <t>2011302</t>
  </si>
  <si>
    <t>2011303</t>
  </si>
  <si>
    <t>2011304</t>
  </si>
  <si>
    <t>对外贸易管理</t>
  </si>
  <si>
    <t>2011305</t>
  </si>
  <si>
    <t>国际经济合作</t>
  </si>
  <si>
    <t>2011306</t>
  </si>
  <si>
    <t>外资管理</t>
  </si>
  <si>
    <t>2011307</t>
  </si>
  <si>
    <t>国内贸易管理</t>
  </si>
  <si>
    <t>2011308</t>
  </si>
  <si>
    <t>招商引资</t>
  </si>
  <si>
    <t>2011350</t>
  </si>
  <si>
    <t>2011399</t>
  </si>
  <si>
    <t>其他商贸事务支出</t>
  </si>
  <si>
    <t>2011401</t>
  </si>
  <si>
    <t>2011402</t>
  </si>
  <si>
    <t>2011403</t>
  </si>
  <si>
    <t>2011404</t>
  </si>
  <si>
    <t>专利审批</t>
  </si>
  <si>
    <t>2011405</t>
  </si>
  <si>
    <t>知识产权战略和规划</t>
  </si>
  <si>
    <t>2011408</t>
  </si>
  <si>
    <t>国际合作与交流</t>
  </si>
  <si>
    <t>2011409</t>
  </si>
  <si>
    <t>知识产权宏观管理</t>
  </si>
  <si>
    <t>2011410</t>
  </si>
  <si>
    <t>商标管理</t>
  </si>
  <si>
    <t>2011411</t>
  </si>
  <si>
    <t>原产地地理标志管理</t>
  </si>
  <si>
    <t>2011450</t>
  </si>
  <si>
    <t>2011499</t>
  </si>
  <si>
    <t>其他知识产权事务支出</t>
  </si>
  <si>
    <t>2012301</t>
  </si>
  <si>
    <t>2012302</t>
  </si>
  <si>
    <t>2012303</t>
  </si>
  <si>
    <t>2012304</t>
  </si>
  <si>
    <t>民族工作专项</t>
  </si>
  <si>
    <t>2012350</t>
  </si>
  <si>
    <t>2012399</t>
  </si>
  <si>
    <t>其他民族事务支出</t>
  </si>
  <si>
    <t>2012501</t>
  </si>
  <si>
    <t>2012502</t>
  </si>
  <si>
    <t>2012503</t>
  </si>
  <si>
    <t>2012504</t>
  </si>
  <si>
    <t>港澳事务</t>
  </si>
  <si>
    <t>2012505</t>
  </si>
  <si>
    <t>台湾事务</t>
  </si>
  <si>
    <t>2012550</t>
  </si>
  <si>
    <t>2012599</t>
  </si>
  <si>
    <t>其他港澳台事务支出</t>
  </si>
  <si>
    <t>2012601</t>
  </si>
  <si>
    <t>2012602</t>
  </si>
  <si>
    <t>2012603</t>
  </si>
  <si>
    <t>2012604</t>
  </si>
  <si>
    <t>档案馆</t>
  </si>
  <si>
    <t>2012699</t>
  </si>
  <si>
    <t>其他档案事务支出</t>
  </si>
  <si>
    <t>2012801</t>
  </si>
  <si>
    <t>2012802</t>
  </si>
  <si>
    <t>2012803</t>
  </si>
  <si>
    <t>2012804</t>
  </si>
  <si>
    <t>2012850</t>
  </si>
  <si>
    <t>2012899</t>
  </si>
  <si>
    <t>其他民主党派及工商联事务支出</t>
  </si>
  <si>
    <t>2012901</t>
  </si>
  <si>
    <t>2012902</t>
  </si>
  <si>
    <t>2012903</t>
  </si>
  <si>
    <t>2012906</t>
  </si>
  <si>
    <t>工会事务</t>
  </si>
  <si>
    <t>2012950</t>
  </si>
  <si>
    <t>2012999</t>
  </si>
  <si>
    <t>其他群众团体事务支出</t>
  </si>
  <si>
    <t>2013101</t>
  </si>
  <si>
    <t>2013102</t>
  </si>
  <si>
    <t>2013103</t>
  </si>
  <si>
    <t>2013105</t>
  </si>
  <si>
    <t>2013150</t>
  </si>
  <si>
    <t>2013199</t>
  </si>
  <si>
    <t>其他党委办公厅（室）及相关机构事务支出</t>
  </si>
  <si>
    <t>2013201</t>
  </si>
  <si>
    <t>2013202</t>
  </si>
  <si>
    <t>2013203</t>
  </si>
  <si>
    <t>2013204</t>
  </si>
  <si>
    <t>公务员事务</t>
  </si>
  <si>
    <t>2013250</t>
  </si>
  <si>
    <t>2013299</t>
  </si>
  <si>
    <t>其他组织事务支出</t>
  </si>
  <si>
    <t>2013301</t>
  </si>
  <si>
    <t>2013302</t>
  </si>
  <si>
    <t>2013303</t>
  </si>
  <si>
    <t>2013304</t>
  </si>
  <si>
    <t>宣传管理</t>
  </si>
  <si>
    <t>2013350</t>
  </si>
  <si>
    <t>2013399</t>
  </si>
  <si>
    <t>其他宣传事务支出</t>
  </si>
  <si>
    <t>2013401</t>
  </si>
  <si>
    <t>2013402</t>
  </si>
  <si>
    <t>2013403</t>
  </si>
  <si>
    <t>2013404</t>
  </si>
  <si>
    <t>宗教事务</t>
  </si>
  <si>
    <t>2013405</t>
  </si>
  <si>
    <t>华侨事务</t>
  </si>
  <si>
    <t>2013450</t>
  </si>
  <si>
    <t>2013499</t>
  </si>
  <si>
    <t>其他统战事务支出</t>
  </si>
  <si>
    <t>2013501</t>
  </si>
  <si>
    <t>2013502</t>
  </si>
  <si>
    <t>2013503</t>
  </si>
  <si>
    <t>2013550</t>
  </si>
  <si>
    <t>2013599</t>
  </si>
  <si>
    <t>其他对外联络事务支出</t>
  </si>
  <si>
    <t>2013601</t>
  </si>
  <si>
    <t>2013602</t>
  </si>
  <si>
    <t>2013603</t>
  </si>
  <si>
    <t>2013650</t>
  </si>
  <si>
    <t>2013699</t>
  </si>
  <si>
    <t>2013701</t>
  </si>
  <si>
    <t>2013702</t>
  </si>
  <si>
    <t>2013703</t>
  </si>
  <si>
    <t>2013704</t>
  </si>
  <si>
    <t>信息安全事务</t>
  </si>
  <si>
    <t>2013750</t>
  </si>
  <si>
    <t>2013799</t>
  </si>
  <si>
    <t>其他网信事务支出</t>
  </si>
  <si>
    <t>2013801</t>
  </si>
  <si>
    <t>2013802</t>
  </si>
  <si>
    <t>2013803</t>
  </si>
  <si>
    <t>2013804</t>
  </si>
  <si>
    <t>经营主体管理</t>
  </si>
  <si>
    <t>2013805</t>
  </si>
  <si>
    <t>市场秩序执法</t>
  </si>
  <si>
    <t>2013808</t>
  </si>
  <si>
    <t>2013810</t>
  </si>
  <si>
    <t>质量基础</t>
  </si>
  <si>
    <t>2013812</t>
  </si>
  <si>
    <t>药品事务</t>
  </si>
  <si>
    <t>2013813</t>
  </si>
  <si>
    <t>医疗器械事务</t>
  </si>
  <si>
    <t>2013814</t>
  </si>
  <si>
    <t>化妆品事务</t>
  </si>
  <si>
    <t>2013815</t>
  </si>
  <si>
    <t>质量安全监管</t>
  </si>
  <si>
    <t>2013816</t>
  </si>
  <si>
    <t>食品安全监管</t>
  </si>
  <si>
    <t>2013850</t>
  </si>
  <si>
    <t>2013899</t>
  </si>
  <si>
    <t>其他市场监督管理事务</t>
  </si>
  <si>
    <t>2013901</t>
  </si>
  <si>
    <t>2013902</t>
  </si>
  <si>
    <t>2013903</t>
  </si>
  <si>
    <t>2013950</t>
  </si>
  <si>
    <t>2013999</t>
  </si>
  <si>
    <t>其他社会工作事务支出</t>
  </si>
  <si>
    <t>2014001</t>
  </si>
  <si>
    <t>2014002</t>
  </si>
  <si>
    <t>2014003</t>
  </si>
  <si>
    <t>2014004</t>
  </si>
  <si>
    <t>信访业务</t>
  </si>
  <si>
    <t>2014050</t>
  </si>
  <si>
    <t>2014099</t>
  </si>
  <si>
    <t>其他信访事务支出</t>
  </si>
  <si>
    <t>2014101</t>
  </si>
  <si>
    <t>2014102</t>
  </si>
  <si>
    <t>2014103</t>
  </si>
  <si>
    <t>2014150</t>
  </si>
  <si>
    <t>2014199</t>
  </si>
  <si>
    <t>其他数据事务支出</t>
  </si>
  <si>
    <t>2019901</t>
  </si>
  <si>
    <t>国家赔偿费用支出</t>
  </si>
  <si>
    <t>2019999</t>
  </si>
  <si>
    <t>2020101</t>
  </si>
  <si>
    <t>2020102</t>
  </si>
  <si>
    <t>2020103</t>
  </si>
  <si>
    <t>2020104</t>
  </si>
  <si>
    <t>2020150</t>
  </si>
  <si>
    <t>2020199</t>
  </si>
  <si>
    <t>其他外交管理事务支出</t>
  </si>
  <si>
    <t>2020201</t>
  </si>
  <si>
    <t>驻外使领馆（团、处）</t>
  </si>
  <si>
    <t>2020202</t>
  </si>
  <si>
    <t>其他驻外机构支出</t>
  </si>
  <si>
    <t>2020304</t>
  </si>
  <si>
    <t>援外优惠贷款贴息</t>
  </si>
  <si>
    <t>2020306</t>
  </si>
  <si>
    <t>2020401</t>
  </si>
  <si>
    <t>国际组织会费</t>
  </si>
  <si>
    <t>2020402</t>
  </si>
  <si>
    <t>国际组织捐赠</t>
  </si>
  <si>
    <t>2020403</t>
  </si>
  <si>
    <t>维和摊款</t>
  </si>
  <si>
    <t>2020404</t>
  </si>
  <si>
    <t>国际组织股金及基金</t>
  </si>
  <si>
    <t>2020499</t>
  </si>
  <si>
    <t>其他国际组织支出</t>
  </si>
  <si>
    <t>2020503</t>
  </si>
  <si>
    <t>在华国际会议</t>
  </si>
  <si>
    <t>2020504</t>
  </si>
  <si>
    <t>国际交流活动</t>
  </si>
  <si>
    <t>2020505</t>
  </si>
  <si>
    <t>对外合作活动</t>
  </si>
  <si>
    <t>2020599</t>
  </si>
  <si>
    <t>其他对外合作与交流支出</t>
  </si>
  <si>
    <t>2020601</t>
  </si>
  <si>
    <t>2020701</t>
  </si>
  <si>
    <t>边界勘界</t>
  </si>
  <si>
    <t>2020702</t>
  </si>
  <si>
    <t>边界联检</t>
  </si>
  <si>
    <t>2020703</t>
  </si>
  <si>
    <t>边界界桩维护</t>
  </si>
  <si>
    <t>2020799</t>
  </si>
  <si>
    <t>2020801</t>
  </si>
  <si>
    <t>2020802</t>
  </si>
  <si>
    <t>2020803</t>
  </si>
  <si>
    <t>2020850</t>
  </si>
  <si>
    <t>2020899</t>
  </si>
  <si>
    <t>其他国际发展合作支出</t>
  </si>
  <si>
    <t>2029999</t>
  </si>
  <si>
    <t>2030101</t>
  </si>
  <si>
    <t>现役部队</t>
  </si>
  <si>
    <t>2030102</t>
  </si>
  <si>
    <t>预备役部队</t>
  </si>
  <si>
    <t>2030199</t>
  </si>
  <si>
    <t>其他军费支出</t>
  </si>
  <si>
    <t>2030401</t>
  </si>
  <si>
    <t>2030501</t>
  </si>
  <si>
    <t>2030601</t>
  </si>
  <si>
    <t>兵役征集</t>
  </si>
  <si>
    <t>2030602</t>
  </si>
  <si>
    <t>经济动员</t>
  </si>
  <si>
    <t>2030603</t>
  </si>
  <si>
    <t>人民防空</t>
  </si>
  <si>
    <t>2030604</t>
  </si>
  <si>
    <t>交通战备</t>
  </si>
  <si>
    <t>2030607</t>
  </si>
  <si>
    <t>民兵</t>
  </si>
  <si>
    <t>2030608</t>
  </si>
  <si>
    <t>边海防</t>
  </si>
  <si>
    <t>2030699</t>
  </si>
  <si>
    <t>其他国防动员支出</t>
  </si>
  <si>
    <t>2039999</t>
  </si>
  <si>
    <t>2040101</t>
  </si>
  <si>
    <t>2040199</t>
  </si>
  <si>
    <t>其他武装警察部队支出</t>
  </si>
  <si>
    <t>2040201</t>
  </si>
  <si>
    <t>2040202</t>
  </si>
  <si>
    <t>2040203</t>
  </si>
  <si>
    <t>2040219</t>
  </si>
  <si>
    <t>2040220</t>
  </si>
  <si>
    <t>执法办案</t>
  </si>
  <si>
    <t>2040221</t>
  </si>
  <si>
    <t>特别业务</t>
  </si>
  <si>
    <t>2040222</t>
  </si>
  <si>
    <t>特勤业务</t>
  </si>
  <si>
    <t>2040223</t>
  </si>
  <si>
    <t>移民事务</t>
  </si>
  <si>
    <t>2040250</t>
  </si>
  <si>
    <t>2040299</t>
  </si>
  <si>
    <t>其他公安支出</t>
  </si>
  <si>
    <t>2040301</t>
  </si>
  <si>
    <t>2040302</t>
  </si>
  <si>
    <t>2040303</t>
  </si>
  <si>
    <t>2040304</t>
  </si>
  <si>
    <t>安全业务</t>
  </si>
  <si>
    <t>2040350</t>
  </si>
  <si>
    <t>2040399</t>
  </si>
  <si>
    <t>其他国家安全支出</t>
  </si>
  <si>
    <t>2040401</t>
  </si>
  <si>
    <t>2040402</t>
  </si>
  <si>
    <t>2040403</t>
  </si>
  <si>
    <t>2040409</t>
  </si>
  <si>
    <t>“两房”建设</t>
  </si>
  <si>
    <t>2040410</t>
  </si>
  <si>
    <t>检察监督</t>
  </si>
  <si>
    <t>2040450</t>
  </si>
  <si>
    <t>2040499</t>
  </si>
  <si>
    <t>其他检察支出</t>
  </si>
  <si>
    <t>2040501</t>
  </si>
  <si>
    <t>2040502</t>
  </si>
  <si>
    <t>2040503</t>
  </si>
  <si>
    <t>2040504</t>
  </si>
  <si>
    <t>案件审判</t>
  </si>
  <si>
    <t>2040505</t>
  </si>
  <si>
    <t>案件执行</t>
  </si>
  <si>
    <t>2040506</t>
  </si>
  <si>
    <t>“两庭”建设</t>
  </si>
  <si>
    <t>2040550</t>
  </si>
  <si>
    <t>2040599</t>
  </si>
  <si>
    <t>其他法院支出</t>
  </si>
  <si>
    <t>2040601</t>
  </si>
  <si>
    <t>2040602</t>
  </si>
  <si>
    <t>2040603</t>
  </si>
  <si>
    <t>2040604</t>
  </si>
  <si>
    <t>基层司法业务</t>
  </si>
  <si>
    <t>2040605</t>
  </si>
  <si>
    <t>普法宣传</t>
  </si>
  <si>
    <t>2040606</t>
  </si>
  <si>
    <t>律师管理</t>
  </si>
  <si>
    <t>2040607</t>
  </si>
  <si>
    <t>公共法律服务</t>
  </si>
  <si>
    <t>2040608</t>
  </si>
  <si>
    <t>国家统一法律职业资格考试</t>
  </si>
  <si>
    <t>2040610</t>
  </si>
  <si>
    <t>社区矫正</t>
  </si>
  <si>
    <t>2040612</t>
  </si>
  <si>
    <t>法治建设</t>
  </si>
  <si>
    <t>2040613</t>
  </si>
  <si>
    <t>2040650</t>
  </si>
  <si>
    <t>2040699</t>
  </si>
  <si>
    <t>其他司法支出</t>
  </si>
  <si>
    <t>2040701</t>
  </si>
  <si>
    <t>2040702</t>
  </si>
  <si>
    <t>2040703</t>
  </si>
  <si>
    <t>2040704</t>
  </si>
  <si>
    <t>罪犯生活及医疗卫生</t>
  </si>
  <si>
    <t>2040705</t>
  </si>
  <si>
    <t>监狱业务及罪犯改造</t>
  </si>
  <si>
    <t>2040706</t>
  </si>
  <si>
    <t>狱政设施建设</t>
  </si>
  <si>
    <t>2040707</t>
  </si>
  <si>
    <t>2040750</t>
  </si>
  <si>
    <t>2040799</t>
  </si>
  <si>
    <t>其他监狱支出</t>
  </si>
  <si>
    <t>2040801</t>
  </si>
  <si>
    <t>2040802</t>
  </si>
  <si>
    <t>2040803</t>
  </si>
  <si>
    <t>2040804</t>
  </si>
  <si>
    <t>强制隔离戒毒人员生活</t>
  </si>
  <si>
    <t>2040805</t>
  </si>
  <si>
    <t>强制隔离戒毒人员教育</t>
  </si>
  <si>
    <t>2040806</t>
  </si>
  <si>
    <t>所政设施建设</t>
  </si>
  <si>
    <t>2040807</t>
  </si>
  <si>
    <t>2040850</t>
  </si>
  <si>
    <t>2040899</t>
  </si>
  <si>
    <t>其他强制隔离戒毒支出</t>
  </si>
  <si>
    <t>2040901</t>
  </si>
  <si>
    <t>2040902</t>
  </si>
  <si>
    <t>2040903</t>
  </si>
  <si>
    <t>2040904</t>
  </si>
  <si>
    <t>保密技术</t>
  </si>
  <si>
    <t>2040905</t>
  </si>
  <si>
    <t>保密管理</t>
  </si>
  <si>
    <t>2040950</t>
  </si>
  <si>
    <t>2040999</t>
  </si>
  <si>
    <t>其他国家保密支出</t>
  </si>
  <si>
    <t>2041001</t>
  </si>
  <si>
    <t>2041002</t>
  </si>
  <si>
    <t>2041006</t>
  </si>
  <si>
    <t>2041007</t>
  </si>
  <si>
    <t>缉私业务</t>
  </si>
  <si>
    <t>2041099</t>
  </si>
  <si>
    <t>其他缉私警察支出</t>
  </si>
  <si>
    <t>2049902</t>
  </si>
  <si>
    <t>国家司法救助支出</t>
  </si>
  <si>
    <t>2049999</t>
  </si>
  <si>
    <t>2050101</t>
  </si>
  <si>
    <t>2050102</t>
  </si>
  <si>
    <t>2050103</t>
  </si>
  <si>
    <t>2050199</t>
  </si>
  <si>
    <t>其他教育管理事务支出</t>
  </si>
  <si>
    <t>2050201</t>
  </si>
  <si>
    <t>学前教育</t>
  </si>
  <si>
    <t>2050202</t>
  </si>
  <si>
    <t>小学教育</t>
  </si>
  <si>
    <t>2050203</t>
  </si>
  <si>
    <t>初中教育</t>
  </si>
  <si>
    <t>2050204</t>
  </si>
  <si>
    <t>高中教育</t>
  </si>
  <si>
    <t>2050205</t>
  </si>
  <si>
    <t>高等教育</t>
  </si>
  <si>
    <t>2050299</t>
  </si>
  <si>
    <t>其他普通教育支出</t>
  </si>
  <si>
    <t>2050301</t>
  </si>
  <si>
    <t>初等职业教育</t>
  </si>
  <si>
    <t>2050302</t>
  </si>
  <si>
    <t>中等职业教育</t>
  </si>
  <si>
    <t>2050303</t>
  </si>
  <si>
    <t>技校教育</t>
  </si>
  <si>
    <t>2050305</t>
  </si>
  <si>
    <t>高等职业教育</t>
  </si>
  <si>
    <t>2050399</t>
  </si>
  <si>
    <t>其他职业教育支出</t>
  </si>
  <si>
    <t>2050401</t>
  </si>
  <si>
    <t>成人初等教育</t>
  </si>
  <si>
    <t>2050402</t>
  </si>
  <si>
    <t>成人中等教育</t>
  </si>
  <si>
    <t>2050403</t>
  </si>
  <si>
    <t>成人高等教育</t>
  </si>
  <si>
    <t>2050404</t>
  </si>
  <si>
    <t>成人广播电视教育</t>
  </si>
  <si>
    <t>2050499</t>
  </si>
  <si>
    <t>其他成人教育支出</t>
  </si>
  <si>
    <t>2050501</t>
  </si>
  <si>
    <t>广播电视学校</t>
  </si>
  <si>
    <t>2050502</t>
  </si>
  <si>
    <t>教育电视台</t>
  </si>
  <si>
    <t>2050599</t>
  </si>
  <si>
    <t>其他广播电视教育支出</t>
  </si>
  <si>
    <t>2050601</t>
  </si>
  <si>
    <t>出国留学教育</t>
  </si>
  <si>
    <t>2050602</t>
  </si>
  <si>
    <t>来华留学教育</t>
  </si>
  <si>
    <t>2050699</t>
  </si>
  <si>
    <t>其他留学教育支出</t>
  </si>
  <si>
    <t>2050701</t>
  </si>
  <si>
    <t>特殊学校教育</t>
  </si>
  <si>
    <t>2050702</t>
  </si>
  <si>
    <t>专门学校教育</t>
  </si>
  <si>
    <t>2050799</t>
  </si>
  <si>
    <t>其他特殊教育支出</t>
  </si>
  <si>
    <t>2050801</t>
  </si>
  <si>
    <t>教师进修</t>
  </si>
  <si>
    <t>2050802</t>
  </si>
  <si>
    <t>干部教育</t>
  </si>
  <si>
    <t>2050803</t>
  </si>
  <si>
    <t>培训支出</t>
  </si>
  <si>
    <t>2050804</t>
  </si>
  <si>
    <t>退役士兵能力提升</t>
  </si>
  <si>
    <t>2050899</t>
  </si>
  <si>
    <t>其他进修及培训</t>
  </si>
  <si>
    <t>2050901</t>
  </si>
  <si>
    <t>农村中小学校舍建设</t>
  </si>
  <si>
    <t>2050902</t>
  </si>
  <si>
    <t>农村中小学教学设施</t>
  </si>
  <si>
    <t>2050903</t>
  </si>
  <si>
    <t>城市中小学校舍建设</t>
  </si>
  <si>
    <t>2050904</t>
  </si>
  <si>
    <t>城市中小学教学设施</t>
  </si>
  <si>
    <t>2050905</t>
  </si>
  <si>
    <t>中等职业学校教学设施</t>
  </si>
  <si>
    <t>2050999</t>
  </si>
  <si>
    <t>其他教育费附加安排的支出</t>
  </si>
  <si>
    <t>2059999</t>
  </si>
  <si>
    <t>2060101</t>
  </si>
  <si>
    <t>2060102</t>
  </si>
  <si>
    <t>2060103</t>
  </si>
  <si>
    <t>2060199</t>
  </si>
  <si>
    <t>其他科学技术管理事务支出</t>
  </si>
  <si>
    <t>2060201</t>
  </si>
  <si>
    <t>机构运行</t>
  </si>
  <si>
    <t>2060203</t>
  </si>
  <si>
    <t>自然科学基金</t>
  </si>
  <si>
    <t>2060204</t>
  </si>
  <si>
    <t>实验室及相关设施</t>
  </si>
  <si>
    <t>2060205</t>
  </si>
  <si>
    <t>重大科学工程</t>
  </si>
  <si>
    <t>2060206</t>
  </si>
  <si>
    <t>专项基础科研</t>
  </si>
  <si>
    <t>2060207</t>
  </si>
  <si>
    <t>专项技术基础</t>
  </si>
  <si>
    <t>2060208</t>
  </si>
  <si>
    <t>科技人才队伍建设</t>
  </si>
  <si>
    <t>2060299</t>
  </si>
  <si>
    <t>其他基础研究支出</t>
  </si>
  <si>
    <t>2060301</t>
  </si>
  <si>
    <t>2060302</t>
  </si>
  <si>
    <t>社会公益研究</t>
  </si>
  <si>
    <t>2060303</t>
  </si>
  <si>
    <t>高技术研究</t>
  </si>
  <si>
    <t>2060304</t>
  </si>
  <si>
    <t>专项科研试制</t>
  </si>
  <si>
    <t>2060399</t>
  </si>
  <si>
    <t>其他应用研究支出</t>
  </si>
  <si>
    <t>2060401</t>
  </si>
  <si>
    <t>2060404</t>
  </si>
  <si>
    <t>科技成果转化与扩散</t>
  </si>
  <si>
    <t>2060405</t>
  </si>
  <si>
    <t>共性技术研究与开发</t>
  </si>
  <si>
    <t>2060499</t>
  </si>
  <si>
    <t>其他技术研究与开发支出</t>
  </si>
  <si>
    <t>2060501</t>
  </si>
  <si>
    <t>2060502</t>
  </si>
  <si>
    <t>技术创新服务体系</t>
  </si>
  <si>
    <t>2060503</t>
  </si>
  <si>
    <t>科技条件专项</t>
  </si>
  <si>
    <t>2060599</t>
  </si>
  <si>
    <t>其他科技条件与服务支出</t>
  </si>
  <si>
    <t>2060601</t>
  </si>
  <si>
    <t>社会科学研究机构</t>
  </si>
  <si>
    <t>2060602</t>
  </si>
  <si>
    <t>社会科学研究</t>
  </si>
  <si>
    <t>2060603</t>
  </si>
  <si>
    <t>社科基金支出</t>
  </si>
  <si>
    <t>2060699</t>
  </si>
  <si>
    <t>其他社会科学支出</t>
  </si>
  <si>
    <t>2060701</t>
  </si>
  <si>
    <t>2060702</t>
  </si>
  <si>
    <t>科普活动</t>
  </si>
  <si>
    <t>2060703</t>
  </si>
  <si>
    <t>青少年科技活动</t>
  </si>
  <si>
    <t>2060704</t>
  </si>
  <si>
    <t>学术交流活动</t>
  </si>
  <si>
    <t>2060705</t>
  </si>
  <si>
    <t>科技馆站</t>
  </si>
  <si>
    <t>2060799</t>
  </si>
  <si>
    <t>其他科学技术普及支出</t>
  </si>
  <si>
    <t>2060801</t>
  </si>
  <si>
    <t>国际交流与合作</t>
  </si>
  <si>
    <t>2060802</t>
  </si>
  <si>
    <t>重大科技合作项目</t>
  </si>
  <si>
    <t>2060899</t>
  </si>
  <si>
    <t>其他科技交流与合作支出</t>
  </si>
  <si>
    <t>2060901</t>
  </si>
  <si>
    <t>科技重大专项</t>
  </si>
  <si>
    <t>2060902</t>
  </si>
  <si>
    <t>重点研发计划</t>
  </si>
  <si>
    <t>2060999</t>
  </si>
  <si>
    <t>其他科技重大项目</t>
  </si>
  <si>
    <t>2069901</t>
  </si>
  <si>
    <t>科技奖励</t>
  </si>
  <si>
    <t>2069902</t>
  </si>
  <si>
    <t>核应急</t>
  </si>
  <si>
    <t>2069903</t>
  </si>
  <si>
    <t>转制科研机构</t>
  </si>
  <si>
    <t>2069999</t>
  </si>
  <si>
    <t>2070101</t>
  </si>
  <si>
    <t>2070102</t>
  </si>
  <si>
    <t>2070103</t>
  </si>
  <si>
    <t>2070104</t>
  </si>
  <si>
    <t>图书馆</t>
  </si>
  <si>
    <t>2070105</t>
  </si>
  <si>
    <t>文化展示及纪念机构</t>
  </si>
  <si>
    <t>2070106</t>
  </si>
  <si>
    <t>艺术表演场所</t>
  </si>
  <si>
    <t>2070107</t>
  </si>
  <si>
    <t>艺术表演团体</t>
  </si>
  <si>
    <t>2070108</t>
  </si>
  <si>
    <t>文化活动</t>
  </si>
  <si>
    <t>2070109</t>
  </si>
  <si>
    <t>群众文化</t>
  </si>
  <si>
    <t>2070110</t>
  </si>
  <si>
    <t>文化和旅游交流与合作</t>
  </si>
  <si>
    <t>2070111</t>
  </si>
  <si>
    <t>文化创作与保护</t>
  </si>
  <si>
    <t>2070112</t>
  </si>
  <si>
    <t>文化和旅游市场管理</t>
  </si>
  <si>
    <t>2070113</t>
  </si>
  <si>
    <t>旅游宣传</t>
  </si>
  <si>
    <t>2070114</t>
  </si>
  <si>
    <t>文化和旅游管理事务</t>
  </si>
  <si>
    <t>2070199</t>
  </si>
  <si>
    <t>其他文化和旅游支出</t>
  </si>
  <si>
    <t>2070201</t>
  </si>
  <si>
    <t>2070202</t>
  </si>
  <si>
    <t>2070203</t>
  </si>
  <si>
    <t>2070204</t>
  </si>
  <si>
    <t>文物保护</t>
  </si>
  <si>
    <t>2070205</t>
  </si>
  <si>
    <t>博物馆</t>
  </si>
  <si>
    <t>2070206</t>
  </si>
  <si>
    <t>历史名城与古迹</t>
  </si>
  <si>
    <t>2070299</t>
  </si>
  <si>
    <t>其他文物支出</t>
  </si>
  <si>
    <t>2070301</t>
  </si>
  <si>
    <t>2070302</t>
  </si>
  <si>
    <t>2070303</t>
  </si>
  <si>
    <t>2070304</t>
  </si>
  <si>
    <t>运动项目管理</t>
  </si>
  <si>
    <t>2070305</t>
  </si>
  <si>
    <t>体育竞赛</t>
  </si>
  <si>
    <t>2070306</t>
  </si>
  <si>
    <t>体育训练</t>
  </si>
  <si>
    <t>2070307</t>
  </si>
  <si>
    <t>体育场馆</t>
  </si>
  <si>
    <t>2070308</t>
  </si>
  <si>
    <t>群众体育</t>
  </si>
  <si>
    <t>2070309</t>
  </si>
  <si>
    <t>体育交流与合作</t>
  </si>
  <si>
    <t>2070399</t>
  </si>
  <si>
    <t>其他体育支出</t>
  </si>
  <si>
    <t>2070601</t>
  </si>
  <si>
    <t>2070602</t>
  </si>
  <si>
    <t>2070603</t>
  </si>
  <si>
    <t>2070604</t>
  </si>
  <si>
    <t>新闻通讯</t>
  </si>
  <si>
    <t>2070605</t>
  </si>
  <si>
    <t>出版发行</t>
  </si>
  <si>
    <t>2070606</t>
  </si>
  <si>
    <t>版权管理</t>
  </si>
  <si>
    <t>2070607</t>
  </si>
  <si>
    <t>电影</t>
  </si>
  <si>
    <t>2070699</t>
  </si>
  <si>
    <t>其他新闻出版电影支出</t>
  </si>
  <si>
    <t>2070801</t>
  </si>
  <si>
    <t>2070802</t>
  </si>
  <si>
    <t>2070803</t>
  </si>
  <si>
    <t>2070806</t>
  </si>
  <si>
    <t>监测监管</t>
  </si>
  <si>
    <t>2070807</t>
  </si>
  <si>
    <t>传输发射</t>
  </si>
  <si>
    <t>2070808</t>
  </si>
  <si>
    <t>广播电视事务</t>
  </si>
  <si>
    <t>2070899</t>
  </si>
  <si>
    <t>其他广播电视支出</t>
  </si>
  <si>
    <t>2079903</t>
  </si>
  <si>
    <t>文化产业发展专项支出</t>
  </si>
  <si>
    <t>2079999</t>
  </si>
  <si>
    <t>2080101</t>
  </si>
  <si>
    <t>2080102</t>
  </si>
  <si>
    <t>2080103</t>
  </si>
  <si>
    <t>2080104</t>
  </si>
  <si>
    <t>综合业务管理</t>
  </si>
  <si>
    <t>2080105</t>
  </si>
  <si>
    <t>劳动保障监察</t>
  </si>
  <si>
    <t>2080106</t>
  </si>
  <si>
    <t>就业管理事务</t>
  </si>
  <si>
    <t>2080107</t>
  </si>
  <si>
    <t>社会保险业务管理事务</t>
  </si>
  <si>
    <t>2080108</t>
  </si>
  <si>
    <t>2080109</t>
  </si>
  <si>
    <t>社会保险经办机构</t>
  </si>
  <si>
    <t>2080110</t>
  </si>
  <si>
    <t>劳动关系和维权</t>
  </si>
  <si>
    <t>2080111</t>
  </si>
  <si>
    <t>公共就业服务和职业技能鉴定机构</t>
  </si>
  <si>
    <t>2080112</t>
  </si>
  <si>
    <t>劳动人事争议调解仲裁</t>
  </si>
  <si>
    <t>2080113</t>
  </si>
  <si>
    <t>政府特殊津贴</t>
  </si>
  <si>
    <t>2080114</t>
  </si>
  <si>
    <t>资助留学回国人员</t>
  </si>
  <si>
    <t>2080115</t>
  </si>
  <si>
    <t>博士后日常经费</t>
  </si>
  <si>
    <t>2080116</t>
  </si>
  <si>
    <t>引进人才费用</t>
  </si>
  <si>
    <t>2080150</t>
  </si>
  <si>
    <t>2080199</t>
  </si>
  <si>
    <t>其他人力资源和社会保障管理事务支出</t>
  </si>
  <si>
    <t>2080201</t>
  </si>
  <si>
    <t>2080202</t>
  </si>
  <si>
    <t>2080203</t>
  </si>
  <si>
    <t>2080206</t>
  </si>
  <si>
    <t>社会组织管理</t>
  </si>
  <si>
    <t>2080207</t>
  </si>
  <si>
    <t>行政区划和地名管理</t>
  </si>
  <si>
    <t>2080299</t>
  </si>
  <si>
    <t>其他民政管理事务支出</t>
  </si>
  <si>
    <t>2080501</t>
  </si>
  <si>
    <t>行政单位离退休</t>
  </si>
  <si>
    <t>2080502</t>
  </si>
  <si>
    <t>事业单位离退休</t>
  </si>
  <si>
    <t>2080503</t>
  </si>
  <si>
    <t>离退休人员管理机构</t>
  </si>
  <si>
    <t>2080505</t>
  </si>
  <si>
    <t>机关事业单位基本养老保险缴费支出</t>
  </si>
  <si>
    <t>2080506</t>
  </si>
  <si>
    <t>机关事业单位职业年金缴费支出</t>
  </si>
  <si>
    <t>2080507</t>
  </si>
  <si>
    <t>对机关事业单位基本养老保险基金的补助</t>
  </si>
  <si>
    <t>2080508</t>
  </si>
  <si>
    <t>对机关事业单位职业年金的补助</t>
  </si>
  <si>
    <t>2080599</t>
  </si>
  <si>
    <t>其他行政事业单位养老支出</t>
  </si>
  <si>
    <t>2080601</t>
  </si>
  <si>
    <t>企业关闭破产补助</t>
  </si>
  <si>
    <t>2080602</t>
  </si>
  <si>
    <t>厂办大集体改革补助</t>
  </si>
  <si>
    <t>2080699</t>
  </si>
  <si>
    <t>其他企业改革发展补助</t>
  </si>
  <si>
    <t>2080701</t>
  </si>
  <si>
    <t>就业创业服务补助</t>
  </si>
  <si>
    <t>2080702</t>
  </si>
  <si>
    <t>职业培训补贴</t>
  </si>
  <si>
    <t>2080704</t>
  </si>
  <si>
    <t>社会保险补贴</t>
  </si>
  <si>
    <t>2080705</t>
  </si>
  <si>
    <t>公益性岗位补贴</t>
  </si>
  <si>
    <t>2080709</t>
  </si>
  <si>
    <t>职业技能评价补贴</t>
  </si>
  <si>
    <t>2080711</t>
  </si>
  <si>
    <t>就业见习补贴</t>
  </si>
  <si>
    <t>2080712</t>
  </si>
  <si>
    <t>高技能人才培养补助</t>
  </si>
  <si>
    <t>2080713</t>
  </si>
  <si>
    <t>求职和创业补贴</t>
  </si>
  <si>
    <t>2080799</t>
  </si>
  <si>
    <t>其他就业补助支出</t>
  </si>
  <si>
    <t>2080801</t>
  </si>
  <si>
    <t>死亡抚恤</t>
  </si>
  <si>
    <t>2080802</t>
  </si>
  <si>
    <t>伤残抚恤</t>
  </si>
  <si>
    <t>2080803</t>
  </si>
  <si>
    <t>在乡复员、退伍军人生活补助</t>
  </si>
  <si>
    <t>2080805</t>
  </si>
  <si>
    <t>义务兵优待</t>
  </si>
  <si>
    <t>2080806</t>
  </si>
  <si>
    <t>农村籍退役士兵老年生活补助</t>
  </si>
  <si>
    <t>2080807</t>
  </si>
  <si>
    <t>光荣院</t>
  </si>
  <si>
    <t>2080808</t>
  </si>
  <si>
    <t>褒扬纪念</t>
  </si>
  <si>
    <t>2080899</t>
  </si>
  <si>
    <t>其他优抚支出</t>
  </si>
  <si>
    <t>2080901</t>
  </si>
  <si>
    <t>退役士兵安置</t>
  </si>
  <si>
    <t>2080902</t>
  </si>
  <si>
    <t>军队移交政府的离退休人员安置</t>
  </si>
  <si>
    <t>2080903</t>
  </si>
  <si>
    <t>军队移交政府离退休干部管理机构</t>
  </si>
  <si>
    <t>2080904</t>
  </si>
  <si>
    <t>退役士兵管理教育</t>
  </si>
  <si>
    <t>2080905</t>
  </si>
  <si>
    <t>军队转业干部安置</t>
  </si>
  <si>
    <t>2080999</t>
  </si>
  <si>
    <t>其他退役安置支出</t>
  </si>
  <si>
    <t>2081001</t>
  </si>
  <si>
    <t>儿童福利</t>
  </si>
  <si>
    <t>2081002</t>
  </si>
  <si>
    <t>老年福利</t>
  </si>
  <si>
    <t>2081003</t>
  </si>
  <si>
    <t>康复辅具</t>
  </si>
  <si>
    <t>2081004</t>
  </si>
  <si>
    <t>殡葬</t>
  </si>
  <si>
    <t>2081005</t>
  </si>
  <si>
    <t>社会福利事业单位</t>
  </si>
  <si>
    <t>2081006</t>
  </si>
  <si>
    <t>养老服务</t>
  </si>
  <si>
    <t>2081099</t>
  </si>
  <si>
    <t>其他社会福利支出</t>
  </si>
  <si>
    <t>2081101</t>
  </si>
  <si>
    <t>2081102</t>
  </si>
  <si>
    <t>2081103</t>
  </si>
  <si>
    <t>2081104</t>
  </si>
  <si>
    <t>残疾人康复</t>
  </si>
  <si>
    <t>2081105</t>
  </si>
  <si>
    <t>残疾人就业</t>
  </si>
  <si>
    <t>2081106</t>
  </si>
  <si>
    <t>残疾人体育</t>
  </si>
  <si>
    <t>2081107</t>
  </si>
  <si>
    <t>残疾人生活和护理补贴</t>
  </si>
  <si>
    <t>2081199</t>
  </si>
  <si>
    <t>其他残疾人事业支出</t>
  </si>
  <si>
    <t>2081601</t>
  </si>
  <si>
    <t>2081602</t>
  </si>
  <si>
    <t>2081603</t>
  </si>
  <si>
    <t>2081650</t>
  </si>
  <si>
    <t>2081699</t>
  </si>
  <si>
    <t>其他红十字事业支出</t>
  </si>
  <si>
    <t>2081901</t>
  </si>
  <si>
    <t>城市最低生活保障金支出</t>
  </si>
  <si>
    <t>2081902</t>
  </si>
  <si>
    <t>农村最低生活保障金支出</t>
  </si>
  <si>
    <t>2082001</t>
  </si>
  <si>
    <t>临时救助支出</t>
  </si>
  <si>
    <t>2082002</t>
  </si>
  <si>
    <t>流浪乞讨人员救助支出</t>
  </si>
  <si>
    <t>2082101</t>
  </si>
  <si>
    <t>城市特困人员救助供养支出</t>
  </si>
  <si>
    <t>2082102</t>
  </si>
  <si>
    <t>农村特困人员救助供养支出</t>
  </si>
  <si>
    <t>2082401</t>
  </si>
  <si>
    <t>对道路交通事故社会救助基金的补助</t>
  </si>
  <si>
    <t>2082402</t>
  </si>
  <si>
    <t>交强险罚款收入补助基金支出</t>
  </si>
  <si>
    <t>2082501</t>
  </si>
  <si>
    <t>其他城市生活救助</t>
  </si>
  <si>
    <t>2082502</t>
  </si>
  <si>
    <t>其他农村生活救助</t>
  </si>
  <si>
    <t>2082601</t>
  </si>
  <si>
    <t>财政对企业职工基本养老保险基金的补助</t>
  </si>
  <si>
    <t>2082602</t>
  </si>
  <si>
    <t>财政对城乡居民基本养老保险基金的补助</t>
  </si>
  <si>
    <t>2082699</t>
  </si>
  <si>
    <t>财政对其他基本养老保险基金的补助</t>
  </si>
  <si>
    <t>2082701</t>
  </si>
  <si>
    <t>财政对失业保险基金的补助</t>
  </si>
  <si>
    <t>2082702</t>
  </si>
  <si>
    <t>财政对工伤保险基金的补助</t>
  </si>
  <si>
    <t>2082799</t>
  </si>
  <si>
    <t>其他财政对社会保险基金的补助</t>
  </si>
  <si>
    <t>2082801</t>
  </si>
  <si>
    <t>2082802</t>
  </si>
  <si>
    <t>2082803</t>
  </si>
  <si>
    <t>2082804</t>
  </si>
  <si>
    <t>拥军优属</t>
  </si>
  <si>
    <t>2082805</t>
  </si>
  <si>
    <t>军供保障</t>
  </si>
  <si>
    <t>2082806</t>
  </si>
  <si>
    <t>2082850</t>
  </si>
  <si>
    <t>2082899</t>
  </si>
  <si>
    <t>其他退役军人事务管理支出</t>
  </si>
  <si>
    <t>2083001</t>
  </si>
  <si>
    <t>财政代缴城乡居民基本养老保险费支出</t>
  </si>
  <si>
    <t>2083099</t>
  </si>
  <si>
    <t>财政代缴其他社会保险费支出</t>
  </si>
  <si>
    <t>2089999</t>
  </si>
  <si>
    <t>2100101</t>
  </si>
  <si>
    <t>2100102</t>
  </si>
  <si>
    <t>2100103</t>
  </si>
  <si>
    <t>2100199</t>
  </si>
  <si>
    <t>其他卫生健康管理事务支出</t>
  </si>
  <si>
    <t>2100201</t>
  </si>
  <si>
    <t>综合医院</t>
  </si>
  <si>
    <t>2100202</t>
  </si>
  <si>
    <t>中医（民族）医院</t>
  </si>
  <si>
    <t>2100203</t>
  </si>
  <si>
    <t>传染病医院</t>
  </si>
  <si>
    <t>2100204</t>
  </si>
  <si>
    <t>职业病防治医院</t>
  </si>
  <si>
    <t>2100205</t>
  </si>
  <si>
    <t>精神病医院</t>
  </si>
  <si>
    <t>2100206</t>
  </si>
  <si>
    <t>妇幼保健医院</t>
  </si>
  <si>
    <t>2100207</t>
  </si>
  <si>
    <t>儿童医院</t>
  </si>
  <si>
    <t>2100208</t>
  </si>
  <si>
    <t>其他专科医院</t>
  </si>
  <si>
    <t>2100209</t>
  </si>
  <si>
    <t>福利医院</t>
  </si>
  <si>
    <t>2100210</t>
  </si>
  <si>
    <t>行业医院</t>
  </si>
  <si>
    <t>2100211</t>
  </si>
  <si>
    <t>处理医疗欠费</t>
  </si>
  <si>
    <t>2100212</t>
  </si>
  <si>
    <t>康复医院</t>
  </si>
  <si>
    <t>2100213</t>
  </si>
  <si>
    <t>优抚医院</t>
  </si>
  <si>
    <t>2100299</t>
  </si>
  <si>
    <t>其他公立医院支出</t>
  </si>
  <si>
    <t>2100301</t>
  </si>
  <si>
    <t>城市社区卫生机构</t>
  </si>
  <si>
    <t>2100302</t>
  </si>
  <si>
    <t>乡镇卫生院</t>
  </si>
  <si>
    <t>2100399</t>
  </si>
  <si>
    <t>其他基层医疗卫生机构支出</t>
  </si>
  <si>
    <t>2100401</t>
  </si>
  <si>
    <t>疾病预防控制机构</t>
  </si>
  <si>
    <t>2100402</t>
  </si>
  <si>
    <t>卫生监督机构</t>
  </si>
  <si>
    <t>2100403</t>
  </si>
  <si>
    <t>妇幼保健机构</t>
  </si>
  <si>
    <t>2100404</t>
  </si>
  <si>
    <t>精神卫生机构</t>
  </si>
  <si>
    <t>2100405</t>
  </si>
  <si>
    <t>应急救治机构</t>
  </si>
  <si>
    <t>2100406</t>
  </si>
  <si>
    <t>采供血机构</t>
  </si>
  <si>
    <t>2100407</t>
  </si>
  <si>
    <t>其他专业公共卫生机构</t>
  </si>
  <si>
    <t>2100408</t>
  </si>
  <si>
    <t>基本公共卫生服务</t>
  </si>
  <si>
    <t>2100409</t>
  </si>
  <si>
    <t>重大公共卫生服务</t>
  </si>
  <si>
    <t>2100410</t>
  </si>
  <si>
    <t>突发公共卫生事件应急处置</t>
  </si>
  <si>
    <t>2100499</t>
  </si>
  <si>
    <t>其他公共卫生支出</t>
  </si>
  <si>
    <t>2100716</t>
  </si>
  <si>
    <t>计划生育机构</t>
  </si>
  <si>
    <t>2100717</t>
  </si>
  <si>
    <t>计划生育服务</t>
  </si>
  <si>
    <t>2100799</t>
  </si>
  <si>
    <t>其他计划生育事务支出</t>
  </si>
  <si>
    <t>2101101</t>
  </si>
  <si>
    <t>行政单位医疗</t>
  </si>
  <si>
    <t>2101102</t>
  </si>
  <si>
    <t>事业单位医疗</t>
  </si>
  <si>
    <t>2101103</t>
  </si>
  <si>
    <t>公务员医疗补助</t>
  </si>
  <si>
    <t>2101199</t>
  </si>
  <si>
    <t>其他行政事业单位医疗支出</t>
  </si>
  <si>
    <t>2101201</t>
  </si>
  <si>
    <t>财政对职工基本医疗保险基金的补助</t>
  </si>
  <si>
    <t>2101202</t>
  </si>
  <si>
    <t>财政对城乡居民基本医疗保险基金的补助</t>
  </si>
  <si>
    <t>2101299</t>
  </si>
  <si>
    <t>财政对其他基本医疗保险基金的补助</t>
  </si>
  <si>
    <t>2101301</t>
  </si>
  <si>
    <t>城乡医疗救助</t>
  </si>
  <si>
    <t>2101302</t>
  </si>
  <si>
    <t>疾病应急救助</t>
  </si>
  <si>
    <t>2101399</t>
  </si>
  <si>
    <t>其他医疗救助支出</t>
  </si>
  <si>
    <t>2101401</t>
  </si>
  <si>
    <t>优抚对象医疗补助</t>
  </si>
  <si>
    <t>2101499</t>
  </si>
  <si>
    <t>其他优抚对象医疗支出</t>
  </si>
  <si>
    <t>2101501</t>
  </si>
  <si>
    <t>2101502</t>
  </si>
  <si>
    <t>2101503</t>
  </si>
  <si>
    <t>2101504</t>
  </si>
  <si>
    <t>2101505</t>
  </si>
  <si>
    <t>医疗保障政策管理</t>
  </si>
  <si>
    <t>2101506</t>
  </si>
  <si>
    <t>医疗保障经办事务</t>
  </si>
  <si>
    <t>2101550</t>
  </si>
  <si>
    <t>2101599</t>
  </si>
  <si>
    <t>其他医疗保障管理事务支出</t>
  </si>
  <si>
    <t>2101701</t>
  </si>
  <si>
    <t>2101702</t>
  </si>
  <si>
    <t>2101703</t>
  </si>
  <si>
    <t>2101704</t>
  </si>
  <si>
    <t>中医（民族医）药专项</t>
  </si>
  <si>
    <t>2101750</t>
  </si>
  <si>
    <t>2101799</t>
  </si>
  <si>
    <t>其他中医药事务支出</t>
  </si>
  <si>
    <t>2101801</t>
  </si>
  <si>
    <t>2101802</t>
  </si>
  <si>
    <t>2101803</t>
  </si>
  <si>
    <t>2101899</t>
  </si>
  <si>
    <t>其他疾病预防控制事务支出</t>
  </si>
  <si>
    <t>2101901</t>
  </si>
  <si>
    <t>托育机构</t>
  </si>
  <si>
    <t>2101999</t>
  </si>
  <si>
    <t>其他育幼服务支出</t>
  </si>
  <si>
    <t>2109999</t>
  </si>
  <si>
    <t>2110101</t>
  </si>
  <si>
    <t>2110102</t>
  </si>
  <si>
    <t>2110103</t>
  </si>
  <si>
    <t>2110104</t>
  </si>
  <si>
    <t>生态环境保护宣传</t>
  </si>
  <si>
    <t>2110105</t>
  </si>
  <si>
    <t>环境保护法规、规划及标准</t>
  </si>
  <si>
    <t>2110106</t>
  </si>
  <si>
    <t>生态环境国际合作及履约</t>
  </si>
  <si>
    <t>2110107</t>
  </si>
  <si>
    <t>生态环境保护行政许可</t>
  </si>
  <si>
    <t>2110108</t>
  </si>
  <si>
    <t>应对气候变化管理事务</t>
  </si>
  <si>
    <t>2110199</t>
  </si>
  <si>
    <t>其他环境保护管理事务支出</t>
  </si>
  <si>
    <t>2110203</t>
  </si>
  <si>
    <t>建设项目环评审查与监督</t>
  </si>
  <si>
    <t>2110204</t>
  </si>
  <si>
    <t>核与辐射安全监督</t>
  </si>
  <si>
    <t>2110299</t>
  </si>
  <si>
    <t>其他环境监测与监察支出</t>
  </si>
  <si>
    <t>2110301</t>
  </si>
  <si>
    <t>大气</t>
  </si>
  <si>
    <t>2110302</t>
  </si>
  <si>
    <t>水体</t>
  </si>
  <si>
    <t>2110303</t>
  </si>
  <si>
    <t>噪声</t>
  </si>
  <si>
    <t>2110304</t>
  </si>
  <si>
    <t>固体废弃物与化学品</t>
  </si>
  <si>
    <t>2110305</t>
  </si>
  <si>
    <t>放射源和放射性废物监管</t>
  </si>
  <si>
    <t>2110306</t>
  </si>
  <si>
    <t>辐射</t>
  </si>
  <si>
    <t>2110307</t>
  </si>
  <si>
    <t>土壤</t>
  </si>
  <si>
    <t>2110399</t>
  </si>
  <si>
    <t>其他污染防治支出</t>
  </si>
  <si>
    <t>2110401</t>
  </si>
  <si>
    <t>生态保护</t>
  </si>
  <si>
    <t>2110402</t>
  </si>
  <si>
    <t>农村环境保护</t>
  </si>
  <si>
    <t>2110404</t>
  </si>
  <si>
    <t>生物及物种资源保护</t>
  </si>
  <si>
    <t>2110405</t>
  </si>
  <si>
    <t>草原生态修复治理</t>
  </si>
  <si>
    <t>2110406</t>
  </si>
  <si>
    <t>自然保护地</t>
  </si>
  <si>
    <t>2110499</t>
  </si>
  <si>
    <t>其他自然生态保护支出</t>
  </si>
  <si>
    <t>2110501</t>
  </si>
  <si>
    <t>森林管护</t>
  </si>
  <si>
    <t>2110502</t>
  </si>
  <si>
    <t>社会保险补助</t>
  </si>
  <si>
    <t>2110503</t>
  </si>
  <si>
    <t>政策性社会性支出补助</t>
  </si>
  <si>
    <t>2110506</t>
  </si>
  <si>
    <t>天然林保护工程建设</t>
  </si>
  <si>
    <t>2110507</t>
  </si>
  <si>
    <t>停伐补助</t>
  </si>
  <si>
    <t>2110599</t>
  </si>
  <si>
    <t>其他森林保护修复支出</t>
  </si>
  <si>
    <t>2110704</t>
  </si>
  <si>
    <t>京津风沙源治理工程建设</t>
  </si>
  <si>
    <t>2110799</t>
  </si>
  <si>
    <t>其他风沙荒漠治理支出</t>
  </si>
  <si>
    <t>2110804</t>
  </si>
  <si>
    <t>退牧还草工程建设</t>
  </si>
  <si>
    <t>2110899</t>
  </si>
  <si>
    <t>其他退牧还草支出</t>
  </si>
  <si>
    <t>2110901</t>
  </si>
  <si>
    <t>2111001</t>
  </si>
  <si>
    <t>2111101</t>
  </si>
  <si>
    <t>生态环境监测与信息</t>
  </si>
  <si>
    <t>2111102</t>
  </si>
  <si>
    <t>生态环境执法监察</t>
  </si>
  <si>
    <t>2111103</t>
  </si>
  <si>
    <t>减排专项支出</t>
  </si>
  <si>
    <t>2111104</t>
  </si>
  <si>
    <t>清洁生产专项支出</t>
  </si>
  <si>
    <t>2111199</t>
  </si>
  <si>
    <t>其他污染减排支出</t>
  </si>
  <si>
    <t>2111201</t>
  </si>
  <si>
    <t>可再生能源</t>
  </si>
  <si>
    <t>2111299</t>
  </si>
  <si>
    <t>其他清洁能源支出</t>
  </si>
  <si>
    <t>2111301</t>
  </si>
  <si>
    <t>2111401</t>
  </si>
  <si>
    <t>2111402</t>
  </si>
  <si>
    <t>2111403</t>
  </si>
  <si>
    <t>2111406</t>
  </si>
  <si>
    <t>能源科技装备</t>
  </si>
  <si>
    <t>2111407</t>
  </si>
  <si>
    <t>能源行业管理</t>
  </si>
  <si>
    <t>2111408</t>
  </si>
  <si>
    <t>能源管理</t>
  </si>
  <si>
    <t>2111411</t>
  </si>
  <si>
    <t>2111413</t>
  </si>
  <si>
    <t>农村电网建设</t>
  </si>
  <si>
    <t>2111450</t>
  </si>
  <si>
    <t>2111499</t>
  </si>
  <si>
    <t>其他能源管理事务支出</t>
  </si>
  <si>
    <t>2119999</t>
  </si>
  <si>
    <t>2120101</t>
  </si>
  <si>
    <t>2120102</t>
  </si>
  <si>
    <t>2120103</t>
  </si>
  <si>
    <t>2120104</t>
  </si>
  <si>
    <t>城管执法</t>
  </si>
  <si>
    <t>2120105</t>
  </si>
  <si>
    <t>工程建设标准规范编制与监管</t>
  </si>
  <si>
    <t>2120106</t>
  </si>
  <si>
    <t>工程建设管理</t>
  </si>
  <si>
    <t>2120107</t>
  </si>
  <si>
    <t>市政公用行业市场监管</t>
  </si>
  <si>
    <t>2120109</t>
  </si>
  <si>
    <t>住宅建设与房地产市场监管</t>
  </si>
  <si>
    <t>2120110</t>
  </si>
  <si>
    <t>执业资格注册、资质审查</t>
  </si>
  <si>
    <t>2120199</t>
  </si>
  <si>
    <t>其他城乡社区管理事务支出</t>
  </si>
  <si>
    <t>2120201</t>
  </si>
  <si>
    <t>2120303</t>
  </si>
  <si>
    <t>小城镇基础设施建设</t>
  </si>
  <si>
    <t>2120399</t>
  </si>
  <si>
    <t>其他城乡社区公共设施支出</t>
  </si>
  <si>
    <t>2120501</t>
  </si>
  <si>
    <t>2120601</t>
  </si>
  <si>
    <t>2129999</t>
  </si>
  <si>
    <t>2130105</t>
  </si>
  <si>
    <t>农垦运行</t>
  </si>
  <si>
    <t>2130106</t>
  </si>
  <si>
    <t>科技转化与推广服务</t>
  </si>
  <si>
    <t>2130108</t>
  </si>
  <si>
    <t>病虫害控制</t>
  </si>
  <si>
    <t>2130109</t>
  </si>
  <si>
    <t>农产品质量安全</t>
  </si>
  <si>
    <t>2130110</t>
  </si>
  <si>
    <t>执法监管</t>
  </si>
  <si>
    <t>2130111</t>
  </si>
  <si>
    <t>统计监测与信息服务</t>
  </si>
  <si>
    <t>2130112</t>
  </si>
  <si>
    <t>行业业务管理</t>
  </si>
  <si>
    <t>2130114</t>
  </si>
  <si>
    <t>对外交流与合作</t>
  </si>
  <si>
    <t>2130119</t>
  </si>
  <si>
    <t>防灾救灾</t>
  </si>
  <si>
    <t>2130120</t>
  </si>
  <si>
    <t>稳定农民收入补贴</t>
  </si>
  <si>
    <t>2130121</t>
  </si>
  <si>
    <t>农业结构调整补贴</t>
  </si>
  <si>
    <t>2130122</t>
  </si>
  <si>
    <t>农业生产发展</t>
  </si>
  <si>
    <t>2130124</t>
  </si>
  <si>
    <t>农村合作经济</t>
  </si>
  <si>
    <t>2130125</t>
  </si>
  <si>
    <t>农产品加工与促销</t>
  </si>
  <si>
    <t>2130126</t>
  </si>
  <si>
    <t>农村社会事业</t>
  </si>
  <si>
    <t>2130135</t>
  </si>
  <si>
    <t>农业生态资源保护</t>
  </si>
  <si>
    <t>2130142</t>
  </si>
  <si>
    <t>乡村道路建设</t>
  </si>
  <si>
    <t>2130148</t>
  </si>
  <si>
    <t>渔业发展</t>
  </si>
  <si>
    <t>2130152</t>
  </si>
  <si>
    <t>对高校毕业生到基层任职补助</t>
  </si>
  <si>
    <t>2130153</t>
  </si>
  <si>
    <t>耕地建设与利用</t>
  </si>
  <si>
    <t>2130199</t>
  </si>
  <si>
    <t>其他农业农村支出</t>
  </si>
  <si>
    <t>2130201</t>
  </si>
  <si>
    <t>2130202</t>
  </si>
  <si>
    <t>2130203</t>
  </si>
  <si>
    <t>2130204</t>
  </si>
  <si>
    <t>事业机构</t>
  </si>
  <si>
    <t>2130205</t>
  </si>
  <si>
    <t>森林资源培育</t>
  </si>
  <si>
    <t>2130206</t>
  </si>
  <si>
    <t>技术推广与转化</t>
  </si>
  <si>
    <t>2130207</t>
  </si>
  <si>
    <t>森林资源管理</t>
  </si>
  <si>
    <t>2130209</t>
  </si>
  <si>
    <t>森林生态效益补偿</t>
  </si>
  <si>
    <t>2130211</t>
  </si>
  <si>
    <t>动植物保护</t>
  </si>
  <si>
    <t>2130212</t>
  </si>
  <si>
    <t>湿地保护</t>
  </si>
  <si>
    <t>2130213</t>
  </si>
  <si>
    <t>执法与监督</t>
  </si>
  <si>
    <t>2130217</t>
  </si>
  <si>
    <t>防沙治沙</t>
  </si>
  <si>
    <t>2130220</t>
  </si>
  <si>
    <t>2130221</t>
  </si>
  <si>
    <t>产业化管理</t>
  </si>
  <si>
    <t>2130223</t>
  </si>
  <si>
    <t>信息管理</t>
  </si>
  <si>
    <t>2130226</t>
  </si>
  <si>
    <t>林区公共支出</t>
  </si>
  <si>
    <t>2130227</t>
  </si>
  <si>
    <t>贷款贴息</t>
  </si>
  <si>
    <t>2130234</t>
  </si>
  <si>
    <t>林业草原防灾减灾</t>
  </si>
  <si>
    <t>2130236</t>
  </si>
  <si>
    <t>草原管理</t>
  </si>
  <si>
    <t>2130237</t>
  </si>
  <si>
    <t>2130238</t>
  </si>
  <si>
    <t>退耕还林还草</t>
  </si>
  <si>
    <t>2130299</t>
  </si>
  <si>
    <t>其他林业和草原支出</t>
  </si>
  <si>
    <t>2130301</t>
  </si>
  <si>
    <t>2130302</t>
  </si>
  <si>
    <t>2130303</t>
  </si>
  <si>
    <t>2130304</t>
  </si>
  <si>
    <t>水利行业业务管理</t>
  </si>
  <si>
    <t>2130305</t>
  </si>
  <si>
    <t>水利工程建设</t>
  </si>
  <si>
    <t>2130306</t>
  </si>
  <si>
    <t>水利工程运行与维护</t>
  </si>
  <si>
    <t>2130307</t>
  </si>
  <si>
    <t>长江黄河等流域管理</t>
  </si>
  <si>
    <t>2130308</t>
  </si>
  <si>
    <t>水利前期工作</t>
  </si>
  <si>
    <t>2130309</t>
  </si>
  <si>
    <t>水利执法监督</t>
  </si>
  <si>
    <t>2130310</t>
  </si>
  <si>
    <t>水土保持</t>
  </si>
  <si>
    <t>2130311</t>
  </si>
  <si>
    <t>水资源节约管理与保护</t>
  </si>
  <si>
    <t>2130312</t>
  </si>
  <si>
    <t>水质监测</t>
  </si>
  <si>
    <t>2130313</t>
  </si>
  <si>
    <t>水文测报</t>
  </si>
  <si>
    <t>2130314</t>
  </si>
  <si>
    <t>防汛</t>
  </si>
  <si>
    <t>2130315</t>
  </si>
  <si>
    <t>抗旱</t>
  </si>
  <si>
    <t>2130316</t>
  </si>
  <si>
    <t>农村水利</t>
  </si>
  <si>
    <t>2130317</t>
  </si>
  <si>
    <t>水利技术推广</t>
  </si>
  <si>
    <t>2130318</t>
  </si>
  <si>
    <t>国际河流治理与管理</t>
  </si>
  <si>
    <t>2130319</t>
  </si>
  <si>
    <t>江河湖库水系综合整治</t>
  </si>
  <si>
    <t>2130321</t>
  </si>
  <si>
    <t>大中型水库移民后期扶持专项支出</t>
  </si>
  <si>
    <t>2130322</t>
  </si>
  <si>
    <t>水利安全监督</t>
  </si>
  <si>
    <t>2130333</t>
  </si>
  <si>
    <t>2130334</t>
  </si>
  <si>
    <t>水利建设征地及移民支出</t>
  </si>
  <si>
    <t>2130335</t>
  </si>
  <si>
    <t>农村供水</t>
  </si>
  <si>
    <t>2130336</t>
  </si>
  <si>
    <t>南水北调工程建设</t>
  </si>
  <si>
    <t>2130337</t>
  </si>
  <si>
    <t>南水北调工程管理</t>
  </si>
  <si>
    <t>2130399</t>
  </si>
  <si>
    <t>其他水利支出</t>
  </si>
  <si>
    <t>2130504</t>
  </si>
  <si>
    <t>农村基础设施建设</t>
  </si>
  <si>
    <t>2130505</t>
  </si>
  <si>
    <t>生产发展</t>
  </si>
  <si>
    <t>2130506</t>
  </si>
  <si>
    <t>社会发展</t>
  </si>
  <si>
    <t>2130507</t>
  </si>
  <si>
    <t>贷款奖补和贴息</t>
  </si>
  <si>
    <t>2130508</t>
  </si>
  <si>
    <t>“三西”农业建设专项补助</t>
  </si>
  <si>
    <t>2130599</t>
  </si>
  <si>
    <t>其他巩固脱贫攻坚成果衔接乡村振兴支出</t>
  </si>
  <si>
    <t>2130701</t>
  </si>
  <si>
    <t>对村级公益事业建设的补助</t>
  </si>
  <si>
    <t>2130705</t>
  </si>
  <si>
    <t>对村民委员会和村党支部的补助</t>
  </si>
  <si>
    <t>2130706</t>
  </si>
  <si>
    <t>对村集体经济组织的补助</t>
  </si>
  <si>
    <t>2130707</t>
  </si>
  <si>
    <t>农村综合改革示范试点补助</t>
  </si>
  <si>
    <t>2130799</t>
  </si>
  <si>
    <t>其他农村综合改革支出</t>
  </si>
  <si>
    <t>2130801</t>
  </si>
  <si>
    <t>支持农村金融机构</t>
  </si>
  <si>
    <t>2130803</t>
  </si>
  <si>
    <t>农业保险保费补贴</t>
  </si>
  <si>
    <t>2130804</t>
  </si>
  <si>
    <t>创业担保贷款贴息及奖补</t>
  </si>
  <si>
    <t>2130805</t>
  </si>
  <si>
    <t>补充创业担保贷款基金</t>
  </si>
  <si>
    <t>2130899</t>
  </si>
  <si>
    <t>其他普惠金融发展支出</t>
  </si>
  <si>
    <t>2130901</t>
  </si>
  <si>
    <t>棉花目标价格补贴</t>
  </si>
  <si>
    <t>2130999</t>
  </si>
  <si>
    <t>其他目标价格补贴</t>
  </si>
  <si>
    <t>2139901</t>
  </si>
  <si>
    <t>化解其他公益性乡村债务支出</t>
  </si>
  <si>
    <t>2139999</t>
  </si>
  <si>
    <t>2140101</t>
  </si>
  <si>
    <t>2140102</t>
  </si>
  <si>
    <t>2140103</t>
  </si>
  <si>
    <t>2140104</t>
  </si>
  <si>
    <t>公路建设</t>
  </si>
  <si>
    <t>2140106</t>
  </si>
  <si>
    <t>公路养护</t>
  </si>
  <si>
    <t>2140109</t>
  </si>
  <si>
    <t>交通运输信息化建设</t>
  </si>
  <si>
    <t>2140110</t>
  </si>
  <si>
    <t>公路和运输安全</t>
  </si>
  <si>
    <t>2140112</t>
  </si>
  <si>
    <t>公路运输管理</t>
  </si>
  <si>
    <t>2140114</t>
  </si>
  <si>
    <t>公路和运输技术标准化建设</t>
  </si>
  <si>
    <t>2140122</t>
  </si>
  <si>
    <t>水运建设</t>
  </si>
  <si>
    <t>2140123</t>
  </si>
  <si>
    <t>航道维护</t>
  </si>
  <si>
    <t>2140127</t>
  </si>
  <si>
    <t>船舶检验</t>
  </si>
  <si>
    <t>2140128</t>
  </si>
  <si>
    <t>救助打捞</t>
  </si>
  <si>
    <t>2140129</t>
  </si>
  <si>
    <t>内河运输</t>
  </si>
  <si>
    <t>2140130</t>
  </si>
  <si>
    <t>远洋运输</t>
  </si>
  <si>
    <t>2140131</t>
  </si>
  <si>
    <t>海事管理</t>
  </si>
  <si>
    <t>2140133</t>
  </si>
  <si>
    <t>航标事业发展支出</t>
  </si>
  <si>
    <t>2140136</t>
  </si>
  <si>
    <t>水路运输管理支出</t>
  </si>
  <si>
    <t>2140138</t>
  </si>
  <si>
    <t>口岸建设</t>
  </si>
  <si>
    <t>2140199</t>
  </si>
  <si>
    <t>其他公路水路运输支出</t>
  </si>
  <si>
    <t>2140201</t>
  </si>
  <si>
    <t>2140202</t>
  </si>
  <si>
    <t>2140203</t>
  </si>
  <si>
    <t>2140204</t>
  </si>
  <si>
    <t>铁路路网建设</t>
  </si>
  <si>
    <t>2140205</t>
  </si>
  <si>
    <t>铁路还贷专项</t>
  </si>
  <si>
    <t>2140206</t>
  </si>
  <si>
    <t>铁路安全</t>
  </si>
  <si>
    <t>2140207</t>
  </si>
  <si>
    <t>铁路专项运输</t>
  </si>
  <si>
    <t>2140208</t>
  </si>
  <si>
    <t>行业监管</t>
  </si>
  <si>
    <t>2140299</t>
  </si>
  <si>
    <t>其他铁路运输支出</t>
  </si>
  <si>
    <t>2140301</t>
  </si>
  <si>
    <t>2140302</t>
  </si>
  <si>
    <t>2140303</t>
  </si>
  <si>
    <t>2140304</t>
  </si>
  <si>
    <t>机场建设</t>
  </si>
  <si>
    <t>2140305</t>
  </si>
  <si>
    <t>空管系统建设</t>
  </si>
  <si>
    <t>2140306</t>
  </si>
  <si>
    <t>民航还贷专项支出</t>
  </si>
  <si>
    <t>2140307</t>
  </si>
  <si>
    <t>民用航空安全</t>
  </si>
  <si>
    <t>2140308</t>
  </si>
  <si>
    <t>民航专项运输</t>
  </si>
  <si>
    <t>2140399</t>
  </si>
  <si>
    <t>其他民用航空运输支出</t>
  </si>
  <si>
    <t>2140501</t>
  </si>
  <si>
    <t>2140502</t>
  </si>
  <si>
    <t>2140503</t>
  </si>
  <si>
    <t>2140504</t>
  </si>
  <si>
    <t>2140505</t>
  </si>
  <si>
    <t>邮政普遍服务与特殊服务</t>
  </si>
  <si>
    <t>2140599</t>
  </si>
  <si>
    <t>其他邮政业支出</t>
  </si>
  <si>
    <t>2149901</t>
  </si>
  <si>
    <t>公共交通运营补助</t>
  </si>
  <si>
    <t>2149999</t>
  </si>
  <si>
    <t>2150101</t>
  </si>
  <si>
    <t>2150102</t>
  </si>
  <si>
    <t>2150103</t>
  </si>
  <si>
    <t>2150104</t>
  </si>
  <si>
    <t>煤炭勘探开采和洗选</t>
  </si>
  <si>
    <t>2150105</t>
  </si>
  <si>
    <t>石油和天然气勘探开采</t>
  </si>
  <si>
    <t>2150106</t>
  </si>
  <si>
    <t>黑色金属矿勘探和采选</t>
  </si>
  <si>
    <t>2150107</t>
  </si>
  <si>
    <t>有色金属矿勘探和采选</t>
  </si>
  <si>
    <t>2150108</t>
  </si>
  <si>
    <t>非金属矿勘探和采选</t>
  </si>
  <si>
    <t>2150199</t>
  </si>
  <si>
    <t>其他资源勘探业支出</t>
  </si>
  <si>
    <t>2150201</t>
  </si>
  <si>
    <t>2150202</t>
  </si>
  <si>
    <t>2150203</t>
  </si>
  <si>
    <t>2150204</t>
  </si>
  <si>
    <t>纺织业</t>
  </si>
  <si>
    <t>2150205</t>
  </si>
  <si>
    <t>医药制造业</t>
  </si>
  <si>
    <t>2150206</t>
  </si>
  <si>
    <t>非金属矿物制品业</t>
  </si>
  <si>
    <t>2150207</t>
  </si>
  <si>
    <t>通信设备、计算机及其他电子设备制造业</t>
  </si>
  <si>
    <t>2150208</t>
  </si>
  <si>
    <t>交通运输设备制造业</t>
  </si>
  <si>
    <t>2150209</t>
  </si>
  <si>
    <t>电气机械及器材制造业</t>
  </si>
  <si>
    <t>2150210</t>
  </si>
  <si>
    <t>工艺品及其他制造业</t>
  </si>
  <si>
    <t>2150212</t>
  </si>
  <si>
    <t>石油加工、炼焦及核燃料加工业</t>
  </si>
  <si>
    <t>2150213</t>
  </si>
  <si>
    <t>化学原料及化学制品制造业</t>
  </si>
  <si>
    <t>2150214</t>
  </si>
  <si>
    <t>黑色金属冶炼及压延加工业</t>
  </si>
  <si>
    <t>2150215</t>
  </si>
  <si>
    <t>有色金属冶炼及压延加工业</t>
  </si>
  <si>
    <t>2150299</t>
  </si>
  <si>
    <t>其他制造业支出</t>
  </si>
  <si>
    <t>2150301</t>
  </si>
  <si>
    <t>2150302</t>
  </si>
  <si>
    <t>2150303</t>
  </si>
  <si>
    <t>2150399</t>
  </si>
  <si>
    <t>其他建筑业支出</t>
  </si>
  <si>
    <t>2150501</t>
  </si>
  <si>
    <t>2150502</t>
  </si>
  <si>
    <t>2150503</t>
  </si>
  <si>
    <t>2150505</t>
  </si>
  <si>
    <t>战备应急</t>
  </si>
  <si>
    <t>2150507</t>
  </si>
  <si>
    <t>专用通信</t>
  </si>
  <si>
    <t>2150508</t>
  </si>
  <si>
    <t>无线电及信息通信监管</t>
  </si>
  <si>
    <t>2150516</t>
  </si>
  <si>
    <t>工程建设及运行维护</t>
  </si>
  <si>
    <t>2150517</t>
  </si>
  <si>
    <t>产业发展</t>
  </si>
  <si>
    <t>2150550</t>
  </si>
  <si>
    <t>2150599</t>
  </si>
  <si>
    <t>其他工业和信息产业支出</t>
  </si>
  <si>
    <t>2150701</t>
  </si>
  <si>
    <t>2150702</t>
  </si>
  <si>
    <t>2150703</t>
  </si>
  <si>
    <t>2150704</t>
  </si>
  <si>
    <t>国有企业监事会专项</t>
  </si>
  <si>
    <t>2150799</t>
  </si>
  <si>
    <t>其他国有资产监管支出</t>
  </si>
  <si>
    <t>2150801</t>
  </si>
  <si>
    <t>2150802</t>
  </si>
  <si>
    <t>2150803</t>
  </si>
  <si>
    <t>2150804</t>
  </si>
  <si>
    <t>科技型中小企业技术创新基金</t>
  </si>
  <si>
    <t>2150805</t>
  </si>
  <si>
    <t>中小企业发展专项</t>
  </si>
  <si>
    <t>2150806</t>
  </si>
  <si>
    <t>减免房租补贴</t>
  </si>
  <si>
    <t>2150899</t>
  </si>
  <si>
    <t>其他支持中小企业发展和管理支出</t>
  </si>
  <si>
    <t>2159901</t>
  </si>
  <si>
    <t>黄金事务</t>
  </si>
  <si>
    <t>2159904</t>
  </si>
  <si>
    <t>技术改造支出</t>
  </si>
  <si>
    <t>2159905</t>
  </si>
  <si>
    <t>中药材扶持资金支出</t>
  </si>
  <si>
    <t>2159906</t>
  </si>
  <si>
    <t>重点产业振兴和技术改造项目贷款贴息</t>
  </si>
  <si>
    <t>2159999</t>
  </si>
  <si>
    <t>2160201</t>
  </si>
  <si>
    <t>2160202</t>
  </si>
  <si>
    <t>2160203</t>
  </si>
  <si>
    <t>2160216</t>
  </si>
  <si>
    <t>食品流通安全补贴</t>
  </si>
  <si>
    <t>2160217</t>
  </si>
  <si>
    <t>市场监测及信息管理</t>
  </si>
  <si>
    <t>2160218</t>
  </si>
  <si>
    <t>民贸企业补贴</t>
  </si>
  <si>
    <t>2160219</t>
  </si>
  <si>
    <t>民贸民品贷款贴息</t>
  </si>
  <si>
    <t>2160250</t>
  </si>
  <si>
    <t>2160299</t>
  </si>
  <si>
    <t>其他商业流通事务支出</t>
  </si>
  <si>
    <t>2160601</t>
  </si>
  <si>
    <t>2160602</t>
  </si>
  <si>
    <t>2160603</t>
  </si>
  <si>
    <t>2160607</t>
  </si>
  <si>
    <t>外商投资环境建设补助资金</t>
  </si>
  <si>
    <t>2160699</t>
  </si>
  <si>
    <t>其他涉外发展服务支出</t>
  </si>
  <si>
    <t>2169901</t>
  </si>
  <si>
    <t>服务业基础设施建设</t>
  </si>
  <si>
    <t>2169999</t>
  </si>
  <si>
    <t>2170101</t>
  </si>
  <si>
    <t>2170102</t>
  </si>
  <si>
    <t>2170103</t>
  </si>
  <si>
    <t>2170104</t>
  </si>
  <si>
    <t>安全防卫</t>
  </si>
  <si>
    <t>2170150</t>
  </si>
  <si>
    <t>2170199</t>
  </si>
  <si>
    <t>金融部门其他行政支出</t>
  </si>
  <si>
    <t>2170201</t>
  </si>
  <si>
    <t>货币发行</t>
  </si>
  <si>
    <t>2170202</t>
  </si>
  <si>
    <t>金融服务</t>
  </si>
  <si>
    <t>2170203</t>
  </si>
  <si>
    <t>反假币</t>
  </si>
  <si>
    <t>2170204</t>
  </si>
  <si>
    <t>重点金融机构监管</t>
  </si>
  <si>
    <t>2170205</t>
  </si>
  <si>
    <t>金融稽查与案件处理</t>
  </si>
  <si>
    <t>2170206</t>
  </si>
  <si>
    <t>金融行业电子化建设</t>
  </si>
  <si>
    <t>2170207</t>
  </si>
  <si>
    <t>从业人员资格考试</t>
  </si>
  <si>
    <t>2170208</t>
  </si>
  <si>
    <t>反洗钱</t>
  </si>
  <si>
    <t>2170299</t>
  </si>
  <si>
    <t>金融部门其他监管支出</t>
  </si>
  <si>
    <t>2170301</t>
  </si>
  <si>
    <t>政策性银行亏损补贴</t>
  </si>
  <si>
    <t>2170302</t>
  </si>
  <si>
    <t>利息费用补贴支出</t>
  </si>
  <si>
    <t>2170303</t>
  </si>
  <si>
    <t>补充资本金</t>
  </si>
  <si>
    <t>2170304</t>
  </si>
  <si>
    <t>风险基金补助</t>
  </si>
  <si>
    <t>2170399</t>
  </si>
  <si>
    <t>其他金融发展支出</t>
  </si>
  <si>
    <t>2170499</t>
  </si>
  <si>
    <t>其他金融调控支出</t>
  </si>
  <si>
    <t>2179902</t>
  </si>
  <si>
    <t>重点企业贷款贴息</t>
  </si>
  <si>
    <t>2179999</t>
  </si>
  <si>
    <t>2200101</t>
  </si>
  <si>
    <t>2200102</t>
  </si>
  <si>
    <t>2200103</t>
  </si>
  <si>
    <t>2200104</t>
  </si>
  <si>
    <t>自然资源规划及管理</t>
  </si>
  <si>
    <t>2200106</t>
  </si>
  <si>
    <t>自然资源利用与保护</t>
  </si>
  <si>
    <t>2200107</t>
  </si>
  <si>
    <t>自然资源社会公益服务</t>
  </si>
  <si>
    <t>2200108</t>
  </si>
  <si>
    <t>自然资源行业业务管理</t>
  </si>
  <si>
    <t>2200109</t>
  </si>
  <si>
    <t>自然资源调查与确权登记</t>
  </si>
  <si>
    <t>2200112</t>
  </si>
  <si>
    <t>土地资源储备支出</t>
  </si>
  <si>
    <t>2200113</t>
  </si>
  <si>
    <t>地质矿产资源与环境调查</t>
  </si>
  <si>
    <t>2200114</t>
  </si>
  <si>
    <t>地质勘查与矿产资源管理</t>
  </si>
  <si>
    <t>2200115</t>
  </si>
  <si>
    <t>地质转产项目财政贴息</t>
  </si>
  <si>
    <t>2200116</t>
  </si>
  <si>
    <t>国外风险勘查</t>
  </si>
  <si>
    <t>2200119</t>
  </si>
  <si>
    <t>地质勘查基金（周转金）支出</t>
  </si>
  <si>
    <t>2200120</t>
  </si>
  <si>
    <t>海域与海岛管理</t>
  </si>
  <si>
    <t>2200121</t>
  </si>
  <si>
    <t>自然资源国际合作与海洋权益维护</t>
  </si>
  <si>
    <t>2200122</t>
  </si>
  <si>
    <t>自然资源卫星</t>
  </si>
  <si>
    <t>2200123</t>
  </si>
  <si>
    <t>极地考察</t>
  </si>
  <si>
    <t>2200124</t>
  </si>
  <si>
    <t>深海调查与资源开发</t>
  </si>
  <si>
    <t>2200125</t>
  </si>
  <si>
    <t>海港航标维护</t>
  </si>
  <si>
    <t>2200126</t>
  </si>
  <si>
    <t>海水淡化</t>
  </si>
  <si>
    <t>2200127</t>
  </si>
  <si>
    <t>无居民海岛使用金支出</t>
  </si>
  <si>
    <t>2200128</t>
  </si>
  <si>
    <t>海洋战略规划与预警监测</t>
  </si>
  <si>
    <t>2200129</t>
  </si>
  <si>
    <t>基础测绘与地理信息监管</t>
  </si>
  <si>
    <t>2200150</t>
  </si>
  <si>
    <t>2200199</t>
  </si>
  <si>
    <t>其他自然资源事务支出</t>
  </si>
  <si>
    <t>2200501</t>
  </si>
  <si>
    <t>2200502</t>
  </si>
  <si>
    <t>2200503</t>
  </si>
  <si>
    <t>2200504</t>
  </si>
  <si>
    <t>气象事业机构</t>
  </si>
  <si>
    <t>2200506</t>
  </si>
  <si>
    <t>气象探测</t>
  </si>
  <si>
    <t>2200507</t>
  </si>
  <si>
    <t>气象信息传输及管理</t>
  </si>
  <si>
    <t>2200508</t>
  </si>
  <si>
    <t>气象预报预测</t>
  </si>
  <si>
    <t>2200509</t>
  </si>
  <si>
    <t>气象服务</t>
  </si>
  <si>
    <t>2200510</t>
  </si>
  <si>
    <t>气象装备保障维护</t>
  </si>
  <si>
    <t>2200511</t>
  </si>
  <si>
    <t>气象基础设施建设与维修</t>
  </si>
  <si>
    <t>2200512</t>
  </si>
  <si>
    <t>气象卫星</t>
  </si>
  <si>
    <t>2200513</t>
  </si>
  <si>
    <t>气象法规与标准</t>
  </si>
  <si>
    <t>2200514</t>
  </si>
  <si>
    <t>气象资金审计稽查</t>
  </si>
  <si>
    <t>2200599</t>
  </si>
  <si>
    <t>其他气象事务支出</t>
  </si>
  <si>
    <t>2209999</t>
  </si>
  <si>
    <t>2210102</t>
  </si>
  <si>
    <t>沉陷区治理</t>
  </si>
  <si>
    <t>2210103</t>
  </si>
  <si>
    <t>棚户区改造</t>
  </si>
  <si>
    <t>2210104</t>
  </si>
  <si>
    <t>少数民族地区游牧民定居工程</t>
  </si>
  <si>
    <t>2210105</t>
  </si>
  <si>
    <t>农村危房改造</t>
  </si>
  <si>
    <t>2210108</t>
  </si>
  <si>
    <t>老旧小区改造</t>
  </si>
  <si>
    <t>2210112</t>
  </si>
  <si>
    <t>配售型保障性住房</t>
  </si>
  <si>
    <t>2210113</t>
  </si>
  <si>
    <t>城中村改造</t>
  </si>
  <si>
    <t>2210199</t>
  </si>
  <si>
    <t>其他保障性安居工程支出</t>
  </si>
  <si>
    <t>2210201</t>
  </si>
  <si>
    <t>住房公积金</t>
  </si>
  <si>
    <t>2210202</t>
  </si>
  <si>
    <t>提租补贴</t>
  </si>
  <si>
    <t>2210203</t>
  </si>
  <si>
    <t>购房补贴</t>
  </si>
  <si>
    <t>2210301</t>
  </si>
  <si>
    <t>公有住房建设和维修改造支出</t>
  </si>
  <si>
    <t>2210302</t>
  </si>
  <si>
    <t>住房公积金管理</t>
  </si>
  <si>
    <t>2210399</t>
  </si>
  <si>
    <t>其他城乡社区住宅支出</t>
  </si>
  <si>
    <t>2220101</t>
  </si>
  <si>
    <t>2220102</t>
  </si>
  <si>
    <t>2220103</t>
  </si>
  <si>
    <t>2220104</t>
  </si>
  <si>
    <t>财务和审计支出</t>
  </si>
  <si>
    <t>2220105</t>
  </si>
  <si>
    <t>信息统计</t>
  </si>
  <si>
    <t>2220106</t>
  </si>
  <si>
    <t>专项业务活动</t>
  </si>
  <si>
    <t>2220107</t>
  </si>
  <si>
    <t>国家粮油差价补贴</t>
  </si>
  <si>
    <t>2220112</t>
  </si>
  <si>
    <t>粮食财务挂账利息补贴</t>
  </si>
  <si>
    <t>2220113</t>
  </si>
  <si>
    <t>粮食财务挂账消化款</t>
  </si>
  <si>
    <t>2220114</t>
  </si>
  <si>
    <t>处理陈化粮补贴</t>
  </si>
  <si>
    <t>2220115</t>
  </si>
  <si>
    <t>粮食风险基金</t>
  </si>
  <si>
    <t>2220118</t>
  </si>
  <si>
    <t>粮油市场调控专项资金</t>
  </si>
  <si>
    <t>2220119</t>
  </si>
  <si>
    <t>设施建设</t>
  </si>
  <si>
    <t>2220120</t>
  </si>
  <si>
    <t>设施安全</t>
  </si>
  <si>
    <t>2220121</t>
  </si>
  <si>
    <t>物资保管保养</t>
  </si>
  <si>
    <t>2220150</t>
  </si>
  <si>
    <t>2220199</t>
  </si>
  <si>
    <t>其他粮油物资事务支出</t>
  </si>
  <si>
    <t>2220301</t>
  </si>
  <si>
    <t>石油储备</t>
  </si>
  <si>
    <t>2220303</t>
  </si>
  <si>
    <t>天然铀储备</t>
  </si>
  <si>
    <t>2220304</t>
  </si>
  <si>
    <t>煤炭储备</t>
  </si>
  <si>
    <t>2220305</t>
  </si>
  <si>
    <t>成品油储备</t>
  </si>
  <si>
    <t>2220306</t>
  </si>
  <si>
    <t>天然气储备</t>
  </si>
  <si>
    <t>2220399</t>
  </si>
  <si>
    <t>其他能源储备支出</t>
  </si>
  <si>
    <t>2220401</t>
  </si>
  <si>
    <t>储备粮油补贴</t>
  </si>
  <si>
    <t>2220402</t>
  </si>
  <si>
    <t>储备粮油差价补贴</t>
  </si>
  <si>
    <t>2220403</t>
  </si>
  <si>
    <t>储备粮（油）库建设</t>
  </si>
  <si>
    <t>2220404</t>
  </si>
  <si>
    <t>最低收购价政策支出</t>
  </si>
  <si>
    <t>2220499</t>
  </si>
  <si>
    <t>其他粮油储备支出</t>
  </si>
  <si>
    <t>2220501</t>
  </si>
  <si>
    <t>棉花储备</t>
  </si>
  <si>
    <t>2220502</t>
  </si>
  <si>
    <t>食糖储备</t>
  </si>
  <si>
    <t>2220503</t>
  </si>
  <si>
    <t>肉类储备</t>
  </si>
  <si>
    <t>2220504</t>
  </si>
  <si>
    <t>化肥储备</t>
  </si>
  <si>
    <t>2220505</t>
  </si>
  <si>
    <t>农药储备</t>
  </si>
  <si>
    <t>2220506</t>
  </si>
  <si>
    <t>边销茶储备</t>
  </si>
  <si>
    <t>2220507</t>
  </si>
  <si>
    <t>羊毛储备</t>
  </si>
  <si>
    <t>2220508</t>
  </si>
  <si>
    <t>医药储备</t>
  </si>
  <si>
    <t>2220509</t>
  </si>
  <si>
    <t>食盐储备</t>
  </si>
  <si>
    <t>2220510</t>
  </si>
  <si>
    <t>战略物资储备</t>
  </si>
  <si>
    <t>2220511</t>
  </si>
  <si>
    <t>应急物资储备</t>
  </si>
  <si>
    <t>2220599</t>
  </si>
  <si>
    <t>其他重要商品储备支出</t>
  </si>
  <si>
    <t>2240101</t>
  </si>
  <si>
    <t>2240102</t>
  </si>
  <si>
    <t>2240103</t>
  </si>
  <si>
    <t>2240104</t>
  </si>
  <si>
    <t>灾害风险防治</t>
  </si>
  <si>
    <t>2240105</t>
  </si>
  <si>
    <t>国务院安委会专项</t>
  </si>
  <si>
    <t>2240106</t>
  </si>
  <si>
    <t>安全监管</t>
  </si>
  <si>
    <t>2240108</t>
  </si>
  <si>
    <t>应急救援</t>
  </si>
  <si>
    <t>2240109</t>
  </si>
  <si>
    <t>应急管理</t>
  </si>
  <si>
    <t>2240150</t>
  </si>
  <si>
    <t>2240199</t>
  </si>
  <si>
    <t>其他应急管理支出</t>
  </si>
  <si>
    <t>2240201</t>
  </si>
  <si>
    <t>2240202</t>
  </si>
  <si>
    <t>2240203</t>
  </si>
  <si>
    <t>2240204</t>
  </si>
  <si>
    <t>消防应急救援</t>
  </si>
  <si>
    <t>2240250</t>
  </si>
  <si>
    <t>2240299</t>
  </si>
  <si>
    <t>其他消防救援事务支出</t>
  </si>
  <si>
    <t>2240401</t>
  </si>
  <si>
    <t>2240402</t>
  </si>
  <si>
    <t>2240403</t>
  </si>
  <si>
    <t>2240404</t>
  </si>
  <si>
    <t>矿山安全监察事务</t>
  </si>
  <si>
    <t>2240405</t>
  </si>
  <si>
    <t>矿山应急救援事务</t>
  </si>
  <si>
    <t>2240450</t>
  </si>
  <si>
    <t>2240499</t>
  </si>
  <si>
    <t>其他矿山安全支出</t>
  </si>
  <si>
    <t>2240501</t>
  </si>
  <si>
    <t>2240502</t>
  </si>
  <si>
    <t>2240503</t>
  </si>
  <si>
    <t>2240504</t>
  </si>
  <si>
    <t>地震监测</t>
  </si>
  <si>
    <t>2240505</t>
  </si>
  <si>
    <t>地震预测预报</t>
  </si>
  <si>
    <t>2240506</t>
  </si>
  <si>
    <t>地震灾害预防</t>
  </si>
  <si>
    <t>2240507</t>
  </si>
  <si>
    <t>地震应急救援</t>
  </si>
  <si>
    <t>2240508</t>
  </si>
  <si>
    <t>地震环境探察</t>
  </si>
  <si>
    <t>2240509</t>
  </si>
  <si>
    <t>防震减灾信息管理</t>
  </si>
  <si>
    <t>2240510</t>
  </si>
  <si>
    <t>防震减灾基础管理</t>
  </si>
  <si>
    <t>2240550</t>
  </si>
  <si>
    <t>地震事业机构</t>
  </si>
  <si>
    <t>2240599</t>
  </si>
  <si>
    <t>其他地震事务支出</t>
  </si>
  <si>
    <t>2240601</t>
  </si>
  <si>
    <t>地质灾害防治</t>
  </si>
  <si>
    <t>2240602</t>
  </si>
  <si>
    <t>森林草原防灾减灾</t>
  </si>
  <si>
    <t>2240699</t>
  </si>
  <si>
    <t>其他自然灾害防治支出</t>
  </si>
  <si>
    <t>2240703</t>
  </si>
  <si>
    <t>自然灾害救灾补助</t>
  </si>
  <si>
    <t>2240704</t>
  </si>
  <si>
    <t>自然灾害灾后重建补助</t>
  </si>
  <si>
    <t>2240799</t>
  </si>
  <si>
    <t>其他自然灾害救灾及恢复重建支出</t>
  </si>
  <si>
    <t>2249999</t>
  </si>
  <si>
    <t>2290201</t>
  </si>
  <si>
    <t>2299999</t>
  </si>
  <si>
    <t>2320301</t>
  </si>
  <si>
    <t>地方政府一般债券付息支出</t>
  </si>
  <si>
    <t>2320302</t>
  </si>
  <si>
    <t>地方政府向外国政府借款付息支出</t>
  </si>
  <si>
    <t>2320303</t>
  </si>
  <si>
    <t>地方政府向国际组织借款付息支出</t>
  </si>
  <si>
    <t>2320399</t>
  </si>
  <si>
    <t>地方政府其他一般债务付息支出</t>
  </si>
  <si>
    <t>2330301</t>
  </si>
  <si>
    <t>表三</t>
  </si>
  <si>
    <r>
      <rPr>
        <sz val="18"/>
        <rFont val="Times New Roman"/>
        <charset val="134"/>
      </rPr>
      <t>2026</t>
    </r>
    <r>
      <rPr>
        <sz val="18"/>
        <rFont val="仿宋_GB2312"/>
        <charset val="134"/>
      </rPr>
      <t>年一般公共预算收支平衡表</t>
    </r>
  </si>
  <si>
    <r>
      <rPr>
        <sz val="12"/>
        <rFont val="仿宋_GB2312"/>
        <charset val="134"/>
      </rPr>
      <t>单位：万元</t>
    </r>
  </si>
  <si>
    <t>收入</t>
  </si>
  <si>
    <t>支出</t>
  </si>
  <si>
    <t>地方本级收入合计</t>
  </si>
  <si>
    <t>地方本级支出合计</t>
  </si>
  <si>
    <t>110</t>
  </si>
  <si>
    <t>转移性收入</t>
  </si>
  <si>
    <t>230</t>
  </si>
  <si>
    <t>转移性支出</t>
  </si>
  <si>
    <t>上级补助收入</t>
  </si>
  <si>
    <t>补助下级支出</t>
  </si>
  <si>
    <t>11001</t>
  </si>
  <si>
    <t>返还性收入</t>
  </si>
  <si>
    <t>23001</t>
  </si>
  <si>
    <t>返还性支出</t>
  </si>
  <si>
    <t>1100102</t>
  </si>
  <si>
    <t>所得税基数返还收入</t>
  </si>
  <si>
    <t>23002</t>
  </si>
  <si>
    <t>一般性转移支付</t>
  </si>
  <si>
    <t>1100103</t>
  </si>
  <si>
    <t>成品油税费改革税收返还收入</t>
  </si>
  <si>
    <t>23003</t>
  </si>
  <si>
    <t>专项转移支付</t>
  </si>
  <si>
    <t>1100104</t>
  </si>
  <si>
    <t>增值税税收返还收入</t>
  </si>
  <si>
    <t>1100105</t>
  </si>
  <si>
    <t>消费税税收返还收入</t>
  </si>
  <si>
    <t>1100106</t>
  </si>
  <si>
    <t>增值税“五五分享”税收返还收入</t>
  </si>
  <si>
    <t>1100199</t>
  </si>
  <si>
    <t>其他返还性收入</t>
  </si>
  <si>
    <t>11002</t>
  </si>
  <si>
    <t>一般性转移支付收入</t>
  </si>
  <si>
    <t>1100201</t>
  </si>
  <si>
    <t>体制补助收入</t>
  </si>
  <si>
    <t>1100202</t>
  </si>
  <si>
    <t>均衡性转移支付收入</t>
  </si>
  <si>
    <t>1100207</t>
  </si>
  <si>
    <t>县级基本财力保障机制奖补资金收入</t>
  </si>
  <si>
    <t>1100208</t>
  </si>
  <si>
    <t>结算补助收入</t>
  </si>
  <si>
    <t>1100212</t>
  </si>
  <si>
    <t>资源枯竭城市转移支付补助收入</t>
  </si>
  <si>
    <t>1100214</t>
  </si>
  <si>
    <t>企业事业单位划转补助收入</t>
  </si>
  <si>
    <t>1100225</t>
  </si>
  <si>
    <t>产粮（油）大县奖励资金收入</t>
  </si>
  <si>
    <t>1100226</t>
  </si>
  <si>
    <t>重点生态功能区转移支付收入</t>
  </si>
  <si>
    <t>1100227</t>
  </si>
  <si>
    <t>固定数额补助收入</t>
  </si>
  <si>
    <t>1100228</t>
  </si>
  <si>
    <t>革命老区转移支付收入</t>
  </si>
  <si>
    <t>1100229</t>
  </si>
  <si>
    <t>民族地区转移支付收入</t>
  </si>
  <si>
    <t>1100230</t>
  </si>
  <si>
    <t>边境地区转移支付收入</t>
  </si>
  <si>
    <t>1100231</t>
  </si>
  <si>
    <t>巩固脱贫攻坚成果衔接乡村振兴转移支付收入</t>
  </si>
  <si>
    <t>1100241</t>
  </si>
  <si>
    <t>一般公共服务共同财政事权转移支付收入</t>
  </si>
  <si>
    <t>1100242</t>
  </si>
  <si>
    <t>外交共同财政事权转移支付收入</t>
  </si>
  <si>
    <t>1100243</t>
  </si>
  <si>
    <t>国防共同财政事权转移支付收入</t>
  </si>
  <si>
    <t>1100244</t>
  </si>
  <si>
    <t>公共安全共同财政事权转移支付收入</t>
  </si>
  <si>
    <t>1100245</t>
  </si>
  <si>
    <t>教育共同财政事权转移支付收入</t>
  </si>
  <si>
    <t>1100246</t>
  </si>
  <si>
    <t>科学技术共同财政事权转移支付收入</t>
  </si>
  <si>
    <t>1100247</t>
  </si>
  <si>
    <t>文化旅游体育与传媒共同财政事权转移支付收入</t>
  </si>
  <si>
    <t>1100248</t>
  </si>
  <si>
    <t>社会保障和就业共同财政事权转移支付收入</t>
  </si>
  <si>
    <t>1100249</t>
  </si>
  <si>
    <t>医疗卫生共同财政事权转移支付收入</t>
  </si>
  <si>
    <t>1100250</t>
  </si>
  <si>
    <t>节能环保共同财政事权转移支付收入</t>
  </si>
  <si>
    <t>1100251</t>
  </si>
  <si>
    <t>城乡社区共同财政事权转移支付收入</t>
  </si>
  <si>
    <t>1100252</t>
  </si>
  <si>
    <t>农林水共同财政事权转移支付收入</t>
  </si>
  <si>
    <t>1100253</t>
  </si>
  <si>
    <t>交通运输共同财政事权转移支付收入</t>
  </si>
  <si>
    <t>1100254</t>
  </si>
  <si>
    <t>资源勘探工业信息等共同财政事权转移支付收入</t>
  </si>
  <si>
    <t>1100255</t>
  </si>
  <si>
    <t>商业服务业等共同财政事权转移支付收入</t>
  </si>
  <si>
    <t>1100256</t>
  </si>
  <si>
    <t>金融共同财政事权转移支付收入</t>
  </si>
  <si>
    <t>1100257</t>
  </si>
  <si>
    <t>自然资源海洋气象等共同财政事权转移支付收入</t>
  </si>
  <si>
    <t>1100258</t>
  </si>
  <si>
    <t>住房保障共同财政事权转移支付收入</t>
  </si>
  <si>
    <t>1100259</t>
  </si>
  <si>
    <t>粮油物资储备共同财政事权转移支付收入</t>
  </si>
  <si>
    <t>1100260</t>
  </si>
  <si>
    <t>灾害防治及应急管理共同财政事权转移支付收入</t>
  </si>
  <si>
    <t>1100269</t>
  </si>
  <si>
    <t>其他共同财政事权转移支付收入</t>
  </si>
  <si>
    <t>1100299</t>
  </si>
  <si>
    <t>其他一般性转移支付收入</t>
  </si>
  <si>
    <t>11003</t>
  </si>
  <si>
    <t>专项转移支付收入</t>
  </si>
  <si>
    <t>1100301</t>
  </si>
  <si>
    <t>1100302</t>
  </si>
  <si>
    <t>外交</t>
  </si>
  <si>
    <t>1100303</t>
  </si>
  <si>
    <t>国防</t>
  </si>
  <si>
    <t>1100304</t>
  </si>
  <si>
    <t>公共安全</t>
  </si>
  <si>
    <t>1100305</t>
  </si>
  <si>
    <t>1100306</t>
  </si>
  <si>
    <t>科学技术</t>
  </si>
  <si>
    <t>1100307</t>
  </si>
  <si>
    <t>1100308</t>
  </si>
  <si>
    <t>社会保障和就业</t>
  </si>
  <si>
    <t>1100310</t>
  </si>
  <si>
    <t>1100311</t>
  </si>
  <si>
    <t>1100312</t>
  </si>
  <si>
    <t>城乡社区</t>
  </si>
  <si>
    <t>1100313</t>
  </si>
  <si>
    <t>农林水</t>
  </si>
  <si>
    <t>1100314</t>
  </si>
  <si>
    <t>1100315</t>
  </si>
  <si>
    <t>资源勘探工业信息等</t>
  </si>
  <si>
    <t>1100316</t>
  </si>
  <si>
    <t>商业服务业等</t>
  </si>
  <si>
    <t>1100317</t>
  </si>
  <si>
    <t>金融</t>
  </si>
  <si>
    <t>1100320</t>
  </si>
  <si>
    <t>自然资源海洋气象等</t>
  </si>
  <si>
    <t>1100321</t>
  </si>
  <si>
    <t>1100322</t>
  </si>
  <si>
    <t>粮油物资储备</t>
  </si>
  <si>
    <t>1100324</t>
  </si>
  <si>
    <t>灾害防治及应急管理</t>
  </si>
  <si>
    <t>1100399</t>
  </si>
  <si>
    <t>11006</t>
  </si>
  <si>
    <t>上解收入</t>
  </si>
  <si>
    <t>23006</t>
  </si>
  <si>
    <t>上解支出</t>
  </si>
  <si>
    <t>1100601</t>
  </si>
  <si>
    <t>体制上解收入</t>
  </si>
  <si>
    <t>2300601</t>
  </si>
  <si>
    <t>体制上解支出</t>
  </si>
  <si>
    <t>1100602</t>
  </si>
  <si>
    <t>专项上解收入</t>
  </si>
  <si>
    <t>2300602</t>
  </si>
  <si>
    <t>专项上解支出</t>
  </si>
  <si>
    <t>11008</t>
  </si>
  <si>
    <t>上年结余收入</t>
  </si>
  <si>
    <t>23008</t>
  </si>
  <si>
    <t>调出资金</t>
  </si>
  <si>
    <t>11009</t>
  </si>
  <si>
    <t>调入资金</t>
  </si>
  <si>
    <t>23009</t>
  </si>
  <si>
    <t>年终结余</t>
  </si>
  <si>
    <t>1100901</t>
  </si>
  <si>
    <t>调入一般公共预算资金</t>
  </si>
  <si>
    <t>2300901</t>
  </si>
  <si>
    <t>一般公共预算年终结余</t>
  </si>
  <si>
    <t>110090102</t>
  </si>
  <si>
    <t>从政府性基金预算调入一般公共预算</t>
  </si>
  <si>
    <t>110090103</t>
  </si>
  <si>
    <t>从国有资本经营预算调入一般公共预算</t>
  </si>
  <si>
    <t>110090199</t>
  </si>
  <si>
    <t>从其他资金调入一般公共预算</t>
  </si>
  <si>
    <t>11011</t>
  </si>
  <si>
    <t>债务转贷收入</t>
  </si>
  <si>
    <t>23011</t>
  </si>
  <si>
    <t>债务转贷支出</t>
  </si>
  <si>
    <t>1101101</t>
  </si>
  <si>
    <t>地方政府一般债务转贷收入</t>
  </si>
  <si>
    <t>2301101</t>
  </si>
  <si>
    <t>地方政府一般债券转贷支出</t>
  </si>
  <si>
    <t>110110101</t>
  </si>
  <si>
    <t>地方政府一般债券转贷收入</t>
  </si>
  <si>
    <t>2301102</t>
  </si>
  <si>
    <t>地方政府向外国政府借款转贷支出</t>
  </si>
  <si>
    <t>110110102</t>
  </si>
  <si>
    <t>地方政府向外国政府借款转贷收入</t>
  </si>
  <si>
    <t>2301103</t>
  </si>
  <si>
    <t>地方政府向国际组织借款转贷支出</t>
  </si>
  <si>
    <t>110110103</t>
  </si>
  <si>
    <t>地方政府向国际组织借款转贷收入</t>
  </si>
  <si>
    <t>2301104</t>
  </si>
  <si>
    <t>地方政府其他一般债务转贷支出</t>
  </si>
  <si>
    <t>110110104</t>
  </si>
  <si>
    <t>地方政府其他一般债务转贷收入</t>
  </si>
  <si>
    <t>23015</t>
  </si>
  <si>
    <t>安排预算稳定调节基金</t>
  </si>
  <si>
    <t>11015</t>
  </si>
  <si>
    <t>动用预算稳定调节基金</t>
  </si>
  <si>
    <t>23016</t>
  </si>
  <si>
    <t>补充预算周转金</t>
  </si>
  <si>
    <t>11021</t>
  </si>
  <si>
    <t>区域间转移性收入</t>
  </si>
  <si>
    <t>23021</t>
  </si>
  <si>
    <t>区域间转移性支出</t>
  </si>
  <si>
    <t>1102101</t>
  </si>
  <si>
    <t>接受其他地区援助收入</t>
  </si>
  <si>
    <t>2302101</t>
  </si>
  <si>
    <t>1102102</t>
  </si>
  <si>
    <t>生态保护补偿转移性收入</t>
  </si>
  <si>
    <t>2302102</t>
  </si>
  <si>
    <t>生态保护补偿转移性支出</t>
  </si>
  <si>
    <t>1102103</t>
  </si>
  <si>
    <t>土地指标调剂转移性收入</t>
  </si>
  <si>
    <t>2302103</t>
  </si>
  <si>
    <t>土地指标调剂转移性支出</t>
  </si>
  <si>
    <t>1102199</t>
  </si>
  <si>
    <t>其他转移性收入</t>
  </si>
  <si>
    <t>2302199</t>
  </si>
  <si>
    <t>其他转移性支出</t>
  </si>
  <si>
    <t>105</t>
  </si>
  <si>
    <t>债务收入</t>
  </si>
  <si>
    <t>231</t>
  </si>
  <si>
    <t>债务还本支出</t>
  </si>
  <si>
    <t>10504</t>
  </si>
  <si>
    <t>地方政府债务收入</t>
  </si>
  <si>
    <t>23103</t>
  </si>
  <si>
    <t>地方政府一般债务还本支出</t>
  </si>
  <si>
    <t>1050401</t>
  </si>
  <si>
    <t>一般债务收入</t>
  </si>
  <si>
    <t>2310301</t>
  </si>
  <si>
    <t>地方政府一般债券还本支出</t>
  </si>
  <si>
    <t>105040101</t>
  </si>
  <si>
    <t>地方政府一般债券收入</t>
  </si>
  <si>
    <t>2310302</t>
  </si>
  <si>
    <t>地方政府向外国政府借款还本支出</t>
  </si>
  <si>
    <t>105040102</t>
  </si>
  <si>
    <t>地方政府向外国政府借款收入</t>
  </si>
  <si>
    <t>2310303</t>
  </si>
  <si>
    <t>地方政府向国际组织借款还本支出</t>
  </si>
  <si>
    <t>105040103</t>
  </si>
  <si>
    <t>地方政府向国际组织借款收入</t>
  </si>
  <si>
    <t>2310399</t>
  </si>
  <si>
    <t>地方政府其他一般债务还本支出</t>
  </si>
  <si>
    <t>105040104</t>
  </si>
  <si>
    <t>地方政府其他一般债务收入</t>
  </si>
  <si>
    <t>表三（录入表）</t>
  </si>
  <si>
    <t>注意：蓝色单元格未设置提取公式，公式提取后请仔细检查！</t>
  </si>
  <si>
    <t>2026年一般公共预算收支平衡表（录入表）</t>
  </si>
  <si>
    <t>从表九23008调出资金科目取数</t>
  </si>
  <si>
    <t>从表九（录入表）取数=表九（录入表）110090202_从一般公共预算调入用于补充超长期特别国债偿债备付金的资金+110090204_从一般公共预算调入用于偿还超长期特别国债本金的资金+110090206_从一般公共预算调入用于偿还抗疫特别国债本金的资金+11009029991_一般公共预算调入政府性基金预算资金</t>
  </si>
  <si>
    <t>对应决算报表L05相关项目填报。表三（录入表）11008+110080002+110080003=表三11008，类似相同处理。</t>
  </si>
  <si>
    <t>110080002</t>
  </si>
  <si>
    <t>待偿债置换一般债券上年结余</t>
  </si>
  <si>
    <t>110080003</t>
  </si>
  <si>
    <t>国债转贷资金上年结余</t>
  </si>
  <si>
    <t>对应决算报表L05“结算补助收入"填报，类似相同处理。</t>
  </si>
  <si>
    <t>110020891</t>
  </si>
  <si>
    <t>省补助计划单列市收入</t>
  </si>
  <si>
    <t>对应决算报表L05“省补助计划单列市收入”项目填报。表三（录入表）1100208+110020891=表三1100208，类似相同处理。</t>
  </si>
  <si>
    <t>110060291</t>
  </si>
  <si>
    <t>计划单列市上解省收入</t>
  </si>
  <si>
    <t>110210103</t>
  </si>
  <si>
    <t>接受市内其他县市(区)援助收入</t>
  </si>
  <si>
    <r>
      <rPr>
        <sz val="11"/>
        <color rgb="FFFF0000"/>
        <rFont val="等线"/>
        <charset val="134"/>
      </rPr>
      <t>比照决算报表</t>
    </r>
    <r>
      <rPr>
        <sz val="11"/>
        <color rgb="FF000000"/>
        <rFont val="等线"/>
        <charset val="134"/>
      </rPr>
      <t>扩展了11021区域间转移性收入的项级科目，科目编码同步扩展。</t>
    </r>
  </si>
  <si>
    <t>110210102</t>
  </si>
  <si>
    <t>接受省内其他地市(区)援助收入</t>
  </si>
  <si>
    <t>110210101</t>
  </si>
  <si>
    <t>接受其他省(自治区、直辖市、计划单列市)援助收入</t>
  </si>
  <si>
    <t>110210203</t>
  </si>
  <si>
    <t>市内其他县市(区)横向生态保护补偿转移性收入</t>
  </si>
  <si>
    <t>110210202</t>
  </si>
  <si>
    <t>省内其他地市(区)横向生态保护补偿转移性收入</t>
  </si>
  <si>
    <t>110210201</t>
  </si>
  <si>
    <t>其他省(自治区、直辖市、计划单列市)横向生态保护补偿转移性收入</t>
  </si>
  <si>
    <t>110210303</t>
  </si>
  <si>
    <t>市内其他县市(区)横向土地指标调剂转移性收入</t>
  </si>
  <si>
    <t>110210302</t>
  </si>
  <si>
    <t>省内其他地市(区)横向土地指标调剂转移性收入</t>
  </si>
  <si>
    <t>110210301</t>
  </si>
  <si>
    <t>其他省(自治区、直辖市、计划单列市)横向土地指标调剂转移性收入</t>
  </si>
  <si>
    <t>110219903</t>
  </si>
  <si>
    <t>市内其他县市(区)其他转移性收入</t>
  </si>
  <si>
    <t>110219902</t>
  </si>
  <si>
    <t>省内其他地市(区)其他转移性收入</t>
  </si>
  <si>
    <t>110219901</t>
  </si>
  <si>
    <t>其他省(自治区、直辖市、计划单列市)其他转移性收入</t>
  </si>
  <si>
    <t>2300291</t>
  </si>
  <si>
    <t>省补助计划单列市支出</t>
  </si>
  <si>
    <t>230060291</t>
  </si>
  <si>
    <t>计划单列市上解省支出</t>
  </si>
  <si>
    <t>表三2300901=表三（录入表）2300901+230090102+230090103</t>
  </si>
  <si>
    <t>230090102</t>
  </si>
  <si>
    <t>待偿债置换一般债券结余</t>
  </si>
  <si>
    <t>230090103</t>
  </si>
  <si>
    <t>国债转贷资金结余</t>
  </si>
  <si>
    <t>230110403</t>
  </si>
  <si>
    <t>拨付国债转贷资金数</t>
  </si>
  <si>
    <t>230210103</t>
  </si>
  <si>
    <t>援助市内其他县市(区)支出</t>
  </si>
  <si>
    <r>
      <rPr>
        <sz val="11"/>
        <color rgb="FFFF0000"/>
        <rFont val="等线"/>
        <charset val="134"/>
      </rPr>
      <t>比照决算报表</t>
    </r>
    <r>
      <rPr>
        <sz val="11"/>
        <color rgb="FF000000"/>
        <rFont val="等线"/>
        <charset val="134"/>
      </rPr>
      <t>扩展了23021区域间转移性支出的项级科目，科目编码同步扩展。</t>
    </r>
  </si>
  <si>
    <t>230210102</t>
  </si>
  <si>
    <t>援助省内其他地市(区)支出</t>
  </si>
  <si>
    <t>230210101</t>
  </si>
  <si>
    <t>援助其他省(自治区、直辖市、计划单列市)支出</t>
  </si>
  <si>
    <t>230210203</t>
  </si>
  <si>
    <t>市内其他县市(区)横向生态保护补偿转移性支出</t>
  </si>
  <si>
    <t>230210202</t>
  </si>
  <si>
    <t>省内其他地市(区)横向生态保护补偿转移性支出</t>
  </si>
  <si>
    <t>230210201</t>
  </si>
  <si>
    <t>其他省(自治区、直辖市、计划单列市)横向生态保护补偿转移性支出</t>
  </si>
  <si>
    <t>230210303</t>
  </si>
  <si>
    <t>市内其他县市(区)横向土地指标调剂转移性支出</t>
  </si>
  <si>
    <t>230210302</t>
  </si>
  <si>
    <t>省内其他地市(区)横向土地指标调剂转移性支出</t>
  </si>
  <si>
    <t>230210301</t>
  </si>
  <si>
    <t>其他省(自治区、直辖市、计划单列市)横向土地指标调剂转移性支出</t>
  </si>
  <si>
    <t>230219903</t>
  </si>
  <si>
    <t>市内其他县市(区)其他转移性支出</t>
  </si>
  <si>
    <t>230219902</t>
  </si>
  <si>
    <t>省内其他地市(区)其他转移性支出</t>
  </si>
  <si>
    <t>230219901</t>
  </si>
  <si>
    <t>其他省(自治区、直辖市、计划单列市)其他转移性支出</t>
  </si>
  <si>
    <t>表四</t>
  </si>
  <si>
    <t>2026年一般公共预算支出资金来源表</t>
  </si>
  <si>
    <t>合计</t>
  </si>
  <si>
    <t>财力安排</t>
  </si>
  <si>
    <t>专项转移支付收入安排</t>
  </si>
  <si>
    <t>动用上年结余安排</t>
  </si>
  <si>
    <t>政府债务资金</t>
  </si>
  <si>
    <t>其他资金</t>
  </si>
  <si>
    <t>本级财力</t>
  </si>
  <si>
    <t>非财力补助收入</t>
  </si>
  <si>
    <t>上年结转收入</t>
  </si>
  <si>
    <t>债务（转贷）收入</t>
  </si>
  <si>
    <t>表五</t>
  </si>
  <si>
    <t>2026年一般公共预算支出经济分类表</t>
  </si>
  <si>
    <t>单位:万元</t>
  </si>
  <si>
    <r>
      <rPr>
        <sz val="11"/>
        <rFont val="黑体"/>
        <charset val="134"/>
      </rPr>
      <t>总计</t>
    </r>
  </si>
  <si>
    <r>
      <rPr>
        <sz val="11"/>
        <rFont val="黑体"/>
        <charset val="134"/>
      </rPr>
      <t>机关工资福利支出</t>
    </r>
  </si>
  <si>
    <r>
      <rPr>
        <sz val="11"/>
        <rFont val="黑体"/>
        <charset val="134"/>
      </rPr>
      <t>机关商品和服务支出</t>
    </r>
  </si>
  <si>
    <t>机关资本性支出</t>
  </si>
  <si>
    <t>机关资本性支出（基本建设）</t>
  </si>
  <si>
    <r>
      <rPr>
        <sz val="11"/>
        <rFont val="黑体"/>
        <charset val="134"/>
      </rPr>
      <t>对事业单位经常性补助</t>
    </r>
  </si>
  <si>
    <r>
      <rPr>
        <sz val="11"/>
        <rFont val="黑体"/>
        <charset val="134"/>
      </rPr>
      <t>对事业单位资本性补助</t>
    </r>
  </si>
  <si>
    <r>
      <rPr>
        <sz val="11"/>
        <rFont val="黑体"/>
        <charset val="134"/>
      </rPr>
      <t>对企业补助</t>
    </r>
  </si>
  <si>
    <r>
      <rPr>
        <sz val="11"/>
        <rFont val="黑体"/>
        <charset val="134"/>
      </rPr>
      <t>对企业资本性支出</t>
    </r>
  </si>
  <si>
    <r>
      <rPr>
        <sz val="11"/>
        <rFont val="黑体"/>
        <charset val="134"/>
      </rPr>
      <t>对个人和家庭的补助</t>
    </r>
  </si>
  <si>
    <r>
      <rPr>
        <sz val="11"/>
        <rFont val="黑体"/>
        <charset val="134"/>
      </rPr>
      <t>对社会保障基金补助</t>
    </r>
  </si>
  <si>
    <r>
      <rPr>
        <sz val="11"/>
        <rFont val="黑体"/>
        <charset val="134"/>
      </rPr>
      <t>债务利息及费用支出</t>
    </r>
  </si>
  <si>
    <r>
      <rPr>
        <sz val="11"/>
        <rFont val="黑体"/>
        <charset val="134"/>
      </rPr>
      <t>债务还本支出</t>
    </r>
  </si>
  <si>
    <r>
      <rPr>
        <sz val="11"/>
        <rFont val="黑体"/>
        <charset val="134"/>
      </rPr>
      <t>转移性支出</t>
    </r>
  </si>
  <si>
    <r>
      <rPr>
        <sz val="11"/>
        <rFont val="黑体"/>
        <charset val="134"/>
      </rPr>
      <t>预备费及预留</t>
    </r>
  </si>
  <si>
    <r>
      <rPr>
        <sz val="11"/>
        <rFont val="黑体"/>
        <charset val="134"/>
      </rPr>
      <t>其他支出</t>
    </r>
  </si>
  <si>
    <t>表六之一</t>
  </si>
  <si>
    <t>2026年一般公共预算收支明细表</t>
  </si>
  <si>
    <t>行政
区划
编码</t>
  </si>
  <si>
    <t>地区</t>
  </si>
  <si>
    <r>
      <rPr>
        <sz val="11"/>
        <rFont val="黑体"/>
        <charset val="134"/>
      </rPr>
      <t>收</t>
    </r>
    <r>
      <rPr>
        <sz val="11"/>
        <rFont val="Times New Roman"/>
        <charset val="134"/>
      </rPr>
      <t xml:space="preserve">       </t>
    </r>
    <r>
      <rPr>
        <sz val="11"/>
        <rFont val="黑体"/>
        <charset val="134"/>
      </rPr>
      <t>入</t>
    </r>
  </si>
  <si>
    <r>
      <rPr>
        <sz val="11"/>
        <rFont val="黑体"/>
        <charset val="134"/>
      </rPr>
      <t>收入合计</t>
    </r>
  </si>
  <si>
    <r>
      <rPr>
        <sz val="11"/>
        <rFont val="黑体"/>
        <charset val="134"/>
      </rPr>
      <t>税　　　　收　　　　收　　　　入</t>
    </r>
  </si>
  <si>
    <r>
      <rPr>
        <sz val="11"/>
        <rFont val="黑体"/>
        <charset val="134"/>
      </rPr>
      <t>非</t>
    </r>
    <r>
      <rPr>
        <sz val="11"/>
        <rFont val="Times New Roman"/>
        <charset val="134"/>
      </rPr>
      <t xml:space="preserve">  </t>
    </r>
    <r>
      <rPr>
        <sz val="11"/>
        <rFont val="黑体"/>
        <charset val="134"/>
      </rPr>
      <t>税</t>
    </r>
    <r>
      <rPr>
        <sz val="11"/>
        <rFont val="Times New Roman"/>
        <charset val="134"/>
      </rPr>
      <t xml:space="preserve">  </t>
    </r>
    <r>
      <rPr>
        <sz val="11"/>
        <rFont val="黑体"/>
        <charset val="134"/>
      </rPr>
      <t>收</t>
    </r>
    <r>
      <rPr>
        <sz val="11"/>
        <rFont val="Times New Roman"/>
        <charset val="134"/>
      </rPr>
      <t xml:space="preserve">  </t>
    </r>
    <r>
      <rPr>
        <sz val="11"/>
        <rFont val="黑体"/>
        <charset val="134"/>
      </rPr>
      <t>入</t>
    </r>
  </si>
  <si>
    <r>
      <rPr>
        <sz val="11"/>
        <rFont val="黑体"/>
        <charset val="134"/>
      </rPr>
      <t>小计</t>
    </r>
  </si>
  <si>
    <r>
      <rPr>
        <sz val="11"/>
        <rFont val="黑体"/>
        <charset val="134"/>
      </rPr>
      <t>增值税</t>
    </r>
  </si>
  <si>
    <r>
      <rPr>
        <sz val="11"/>
        <rFont val="黑体"/>
        <charset val="134"/>
      </rPr>
      <t>企业所得税</t>
    </r>
  </si>
  <si>
    <r>
      <rPr>
        <sz val="11"/>
        <rFont val="黑体"/>
        <charset val="134"/>
      </rPr>
      <t>企业所得税退税</t>
    </r>
  </si>
  <si>
    <r>
      <rPr>
        <sz val="11"/>
        <rFont val="黑体"/>
        <charset val="134"/>
      </rPr>
      <t>个人所得税</t>
    </r>
  </si>
  <si>
    <r>
      <rPr>
        <sz val="11"/>
        <rFont val="黑体"/>
        <charset val="134"/>
      </rPr>
      <t>资源税</t>
    </r>
  </si>
  <si>
    <r>
      <rPr>
        <sz val="11"/>
        <rFont val="黑体"/>
        <charset val="134"/>
      </rPr>
      <t>城市维护建设税</t>
    </r>
  </si>
  <si>
    <r>
      <rPr>
        <sz val="11"/>
        <rFont val="黑体"/>
        <charset val="134"/>
      </rPr>
      <t>房产税</t>
    </r>
  </si>
  <si>
    <r>
      <rPr>
        <sz val="11"/>
        <rFont val="黑体"/>
        <charset val="134"/>
      </rPr>
      <t>印花税</t>
    </r>
  </si>
  <si>
    <r>
      <rPr>
        <sz val="11"/>
        <rFont val="黑体"/>
        <charset val="134"/>
      </rPr>
      <t>城镇土地使用税</t>
    </r>
  </si>
  <si>
    <r>
      <rPr>
        <sz val="11"/>
        <rFont val="黑体"/>
        <charset val="134"/>
      </rPr>
      <t>土地增值税</t>
    </r>
  </si>
  <si>
    <r>
      <rPr>
        <sz val="11"/>
        <rFont val="黑体"/>
        <charset val="134"/>
      </rPr>
      <t>车船税</t>
    </r>
  </si>
  <si>
    <r>
      <rPr>
        <sz val="11"/>
        <rFont val="黑体"/>
        <charset val="134"/>
      </rPr>
      <t>耕地占用税</t>
    </r>
  </si>
  <si>
    <r>
      <rPr>
        <sz val="11"/>
        <rFont val="黑体"/>
        <charset val="134"/>
      </rPr>
      <t>契税</t>
    </r>
  </si>
  <si>
    <r>
      <rPr>
        <sz val="11"/>
        <rFont val="黑体"/>
        <charset val="134"/>
      </rPr>
      <t>烟叶税</t>
    </r>
  </si>
  <si>
    <r>
      <rPr>
        <sz val="11"/>
        <rFont val="黑体"/>
        <charset val="134"/>
      </rPr>
      <t>环境保护税</t>
    </r>
  </si>
  <si>
    <r>
      <rPr>
        <sz val="11"/>
        <rFont val="黑体"/>
        <charset val="134"/>
      </rPr>
      <t>其他税收收入</t>
    </r>
  </si>
  <si>
    <r>
      <rPr>
        <sz val="11"/>
        <rFont val="黑体"/>
        <charset val="134"/>
      </rPr>
      <t>国有资本经营收入</t>
    </r>
  </si>
  <si>
    <r>
      <rPr>
        <sz val="11"/>
        <rFont val="黑体"/>
        <charset val="134"/>
      </rPr>
      <t>政府住房基金收入</t>
    </r>
  </si>
  <si>
    <t>10105</t>
  </si>
  <si>
    <t>表六之二</t>
  </si>
  <si>
    <r>
      <rPr>
        <sz val="11"/>
        <rFont val="黑体"/>
        <charset val="134"/>
      </rPr>
      <t>支</t>
    </r>
    <r>
      <rPr>
        <sz val="11"/>
        <rFont val="Times New Roman"/>
        <charset val="134"/>
      </rPr>
      <t xml:space="preserve">            </t>
    </r>
    <r>
      <rPr>
        <sz val="11"/>
        <rFont val="黑体"/>
        <charset val="134"/>
      </rPr>
      <t>出</t>
    </r>
  </si>
  <si>
    <t>支出合计</t>
  </si>
  <si>
    <t>表七之一</t>
  </si>
  <si>
    <t>2026年一般公共预算转移支付预算明细表</t>
  </si>
  <si>
    <r>
      <rPr>
        <sz val="11"/>
        <rFont val="黑体"/>
        <charset val="134"/>
      </rPr>
      <t>转移支付合计</t>
    </r>
  </si>
  <si>
    <r>
      <rPr>
        <sz val="11"/>
        <rFont val="黑体"/>
        <charset val="134"/>
      </rPr>
      <t>一般性转移支付</t>
    </r>
  </si>
  <si>
    <r>
      <rPr>
        <sz val="11"/>
        <rFont val="黑体"/>
        <charset val="134"/>
      </rPr>
      <t>一般性转移支付小计</t>
    </r>
  </si>
  <si>
    <r>
      <rPr>
        <sz val="11"/>
        <rFont val="黑体"/>
        <charset val="134"/>
      </rPr>
      <t>体制补助收入</t>
    </r>
  </si>
  <si>
    <r>
      <rPr>
        <sz val="11"/>
        <rFont val="黑体"/>
        <charset val="134"/>
      </rPr>
      <t>均衡性转移支付收入</t>
    </r>
  </si>
  <si>
    <r>
      <rPr>
        <sz val="11"/>
        <rFont val="黑体"/>
        <charset val="134"/>
      </rPr>
      <t>县级基本财力保障机制奖补资金收入</t>
    </r>
  </si>
  <si>
    <r>
      <rPr>
        <sz val="11"/>
        <rFont val="黑体"/>
        <charset val="134"/>
      </rPr>
      <t>结算补助收入</t>
    </r>
  </si>
  <si>
    <r>
      <rPr>
        <sz val="11"/>
        <rFont val="黑体"/>
        <charset val="134"/>
      </rPr>
      <t>企业事业单位划转补助收入</t>
    </r>
  </si>
  <si>
    <r>
      <rPr>
        <sz val="11"/>
        <rFont val="黑体"/>
        <charset val="134"/>
      </rPr>
      <t>产粮（油）大县奖励资金收入</t>
    </r>
  </si>
  <si>
    <r>
      <rPr>
        <sz val="11"/>
        <rFont val="黑体"/>
        <charset val="134"/>
      </rPr>
      <t>重点生态功能区转移支付收入</t>
    </r>
  </si>
  <si>
    <r>
      <rPr>
        <sz val="11"/>
        <rFont val="黑体"/>
        <charset val="134"/>
      </rPr>
      <t>固定数额补助收入</t>
    </r>
  </si>
  <si>
    <r>
      <rPr>
        <sz val="11"/>
        <rFont val="黑体"/>
        <charset val="134"/>
      </rPr>
      <t>革命老区转移支付收入</t>
    </r>
  </si>
  <si>
    <r>
      <rPr>
        <sz val="11"/>
        <rFont val="黑体"/>
        <charset val="134"/>
      </rPr>
      <t>民族地区转移支付收入</t>
    </r>
  </si>
  <si>
    <r>
      <rPr>
        <sz val="11"/>
        <rFont val="黑体"/>
        <charset val="134"/>
      </rPr>
      <t>边境地区转移支付收入</t>
    </r>
  </si>
  <si>
    <r>
      <rPr>
        <sz val="11"/>
        <rFont val="黑体"/>
        <charset val="134"/>
      </rPr>
      <t>巩固脱贫攻坚成果衔接乡村振兴转移支付收入</t>
    </r>
  </si>
  <si>
    <r>
      <rPr>
        <sz val="11"/>
        <rFont val="黑体"/>
        <charset val="134"/>
      </rPr>
      <t>一般公共服务共同财政事权转移支付收入</t>
    </r>
  </si>
  <si>
    <r>
      <rPr>
        <sz val="11"/>
        <rFont val="黑体"/>
        <charset val="134"/>
      </rPr>
      <t>外交共同财政事权转移支付收入</t>
    </r>
  </si>
  <si>
    <r>
      <rPr>
        <sz val="11"/>
        <rFont val="黑体"/>
        <charset val="134"/>
      </rPr>
      <t>国防共同财政事权转移支付收入</t>
    </r>
  </si>
  <si>
    <r>
      <rPr>
        <sz val="11"/>
        <rFont val="黑体"/>
        <charset val="134"/>
      </rPr>
      <t>公共安全共同财政事权转移支付收入</t>
    </r>
  </si>
  <si>
    <r>
      <rPr>
        <sz val="11"/>
        <rFont val="黑体"/>
        <charset val="134"/>
      </rPr>
      <t>教育共同财政事权转移支付收入</t>
    </r>
  </si>
  <si>
    <r>
      <rPr>
        <sz val="11"/>
        <rFont val="黑体"/>
        <charset val="134"/>
      </rPr>
      <t>科学技术共同财政事权转移支付收入</t>
    </r>
  </si>
  <si>
    <r>
      <rPr>
        <sz val="11"/>
        <rFont val="黑体"/>
        <charset val="134"/>
      </rPr>
      <t>文化旅游体育与传媒共同财政事权转移支付收入</t>
    </r>
  </si>
  <si>
    <r>
      <rPr>
        <sz val="11"/>
        <rFont val="黑体"/>
        <charset val="134"/>
      </rPr>
      <t>社会保障和就业共同财政事权转移支付收入</t>
    </r>
  </si>
  <si>
    <r>
      <rPr>
        <sz val="11"/>
        <rFont val="黑体"/>
        <charset val="134"/>
      </rPr>
      <t>医疗卫生共同财政事权转移支付收入</t>
    </r>
  </si>
  <si>
    <r>
      <rPr>
        <sz val="11"/>
        <rFont val="黑体"/>
        <charset val="134"/>
      </rPr>
      <t>节能环保共同财政事权转移支付收入</t>
    </r>
  </si>
  <si>
    <r>
      <rPr>
        <sz val="11"/>
        <rFont val="黑体"/>
        <charset val="134"/>
      </rPr>
      <t>城乡社区共同财政事权转移支付收入</t>
    </r>
  </si>
  <si>
    <r>
      <rPr>
        <sz val="11"/>
        <rFont val="黑体"/>
        <charset val="134"/>
      </rPr>
      <t>农林水共同财政事权转移支付收入</t>
    </r>
  </si>
  <si>
    <r>
      <rPr>
        <sz val="11"/>
        <rFont val="黑体"/>
        <charset val="134"/>
      </rPr>
      <t>交通运输共同财政事权转移支付收入</t>
    </r>
  </si>
  <si>
    <r>
      <rPr>
        <sz val="11"/>
        <rFont val="黑体"/>
        <charset val="134"/>
      </rPr>
      <t>资源勘探工业信息等共同财政事权转移支付收入</t>
    </r>
  </si>
  <si>
    <r>
      <rPr>
        <sz val="11"/>
        <rFont val="黑体"/>
        <charset val="134"/>
      </rPr>
      <t>商业服务业等共同财政事权转移支付收入</t>
    </r>
  </si>
  <si>
    <r>
      <rPr>
        <sz val="11"/>
        <rFont val="黑体"/>
        <charset val="134"/>
      </rPr>
      <t>金融共同财政事权转移支付收入</t>
    </r>
  </si>
  <si>
    <r>
      <rPr>
        <sz val="11"/>
        <rFont val="黑体"/>
        <charset val="134"/>
      </rPr>
      <t>自然资源海洋气象等共同财政事权转移支付收入</t>
    </r>
  </si>
  <si>
    <r>
      <rPr>
        <sz val="11"/>
        <rFont val="黑体"/>
        <charset val="134"/>
      </rPr>
      <t>住房保障共同财政事权转移支付收入</t>
    </r>
  </si>
  <si>
    <r>
      <rPr>
        <sz val="11"/>
        <rFont val="黑体"/>
        <charset val="134"/>
      </rPr>
      <t>粮油物资储备共同财政事权转移支付收入</t>
    </r>
  </si>
  <si>
    <r>
      <rPr>
        <sz val="11"/>
        <rFont val="黑体"/>
        <charset val="134"/>
      </rPr>
      <t>灾害防治及应急管理共同财政事权转移支付收入</t>
    </r>
  </si>
  <si>
    <r>
      <rPr>
        <sz val="11"/>
        <rFont val="黑体"/>
        <charset val="134"/>
      </rPr>
      <t>其他共同财政事权转移支付收入</t>
    </r>
  </si>
  <si>
    <r>
      <rPr>
        <sz val="11"/>
        <rFont val="黑体"/>
        <charset val="134"/>
      </rPr>
      <t>其他一般性转移支付收入</t>
    </r>
  </si>
  <si>
    <t>表七之二</t>
  </si>
  <si>
    <r>
      <rPr>
        <sz val="11"/>
        <rFont val="黑体"/>
        <charset val="134"/>
      </rPr>
      <t>专项转移支付</t>
    </r>
  </si>
  <si>
    <r>
      <rPr>
        <sz val="11"/>
        <rFont val="黑体"/>
        <charset val="134"/>
      </rPr>
      <t>专项转移支付小计</t>
    </r>
  </si>
  <si>
    <r>
      <rPr>
        <sz val="11"/>
        <rFont val="黑体"/>
        <charset val="134"/>
      </rPr>
      <t>一般公共服务</t>
    </r>
  </si>
  <si>
    <r>
      <rPr>
        <sz val="11"/>
        <rFont val="黑体"/>
        <charset val="134"/>
      </rPr>
      <t>外交</t>
    </r>
  </si>
  <si>
    <r>
      <rPr>
        <sz val="11"/>
        <rFont val="黑体"/>
        <charset val="134"/>
      </rPr>
      <t>国防</t>
    </r>
  </si>
  <si>
    <r>
      <rPr>
        <sz val="11"/>
        <rFont val="黑体"/>
        <charset val="134"/>
      </rPr>
      <t>公共安全</t>
    </r>
  </si>
  <si>
    <r>
      <rPr>
        <sz val="11"/>
        <rFont val="黑体"/>
        <charset val="134"/>
      </rPr>
      <t>教育</t>
    </r>
  </si>
  <si>
    <r>
      <rPr>
        <sz val="11"/>
        <rFont val="黑体"/>
        <charset val="134"/>
      </rPr>
      <t>科学技术</t>
    </r>
  </si>
  <si>
    <r>
      <rPr>
        <sz val="11"/>
        <rFont val="黑体"/>
        <charset val="134"/>
      </rPr>
      <t>文化旅游体育与传媒</t>
    </r>
  </si>
  <si>
    <r>
      <rPr>
        <sz val="11"/>
        <rFont val="黑体"/>
        <charset val="134"/>
      </rPr>
      <t>社会保障和就业</t>
    </r>
  </si>
  <si>
    <r>
      <rPr>
        <sz val="11"/>
        <rFont val="黑体"/>
        <charset val="134"/>
      </rPr>
      <t>卫生健康</t>
    </r>
  </si>
  <si>
    <r>
      <rPr>
        <sz val="11"/>
        <rFont val="黑体"/>
        <charset val="134"/>
      </rPr>
      <t>节能环保</t>
    </r>
  </si>
  <si>
    <r>
      <rPr>
        <sz val="11"/>
        <rFont val="黑体"/>
        <charset val="134"/>
      </rPr>
      <t>城乡社区</t>
    </r>
  </si>
  <si>
    <r>
      <rPr>
        <sz val="11"/>
        <rFont val="黑体"/>
        <charset val="134"/>
      </rPr>
      <t>农林水</t>
    </r>
  </si>
  <si>
    <r>
      <rPr>
        <sz val="11"/>
        <rFont val="黑体"/>
        <charset val="134"/>
      </rPr>
      <t>交通运输</t>
    </r>
  </si>
  <si>
    <r>
      <rPr>
        <sz val="11"/>
        <rFont val="黑体"/>
        <charset val="134"/>
      </rPr>
      <t>资源勘探工业信息等</t>
    </r>
  </si>
  <si>
    <r>
      <rPr>
        <sz val="11"/>
        <rFont val="黑体"/>
        <charset val="134"/>
      </rPr>
      <t>商业服务业等</t>
    </r>
  </si>
  <si>
    <r>
      <rPr>
        <sz val="11"/>
        <rFont val="黑体"/>
        <charset val="134"/>
      </rPr>
      <t>金融</t>
    </r>
  </si>
  <si>
    <r>
      <rPr>
        <sz val="11"/>
        <rFont val="黑体"/>
        <charset val="134"/>
      </rPr>
      <t>自然资源海洋气象等</t>
    </r>
  </si>
  <si>
    <r>
      <rPr>
        <sz val="11"/>
        <rFont val="黑体"/>
        <charset val="134"/>
      </rPr>
      <t>住房保障</t>
    </r>
  </si>
  <si>
    <r>
      <rPr>
        <sz val="11"/>
        <rFont val="黑体"/>
        <charset val="134"/>
      </rPr>
      <t>粮油物资储备</t>
    </r>
  </si>
  <si>
    <r>
      <rPr>
        <sz val="11"/>
        <rFont val="黑体"/>
        <charset val="134"/>
      </rPr>
      <t>灾害防治及应急管理</t>
    </r>
  </si>
  <si>
    <r>
      <rPr>
        <sz val="11"/>
        <rFont val="黑体"/>
        <charset val="134"/>
      </rPr>
      <t>其他收入</t>
    </r>
  </si>
  <si>
    <t>表八</t>
  </si>
  <si>
    <t>2026年一般公共预算支出“三公”经费预算表</t>
  </si>
  <si>
    <r>
      <rPr>
        <sz val="11"/>
        <color indexed="8"/>
        <rFont val="黑体"/>
        <charset val="134"/>
      </rPr>
      <t>项目名称</t>
    </r>
  </si>
  <si>
    <r>
      <rPr>
        <sz val="11"/>
        <rFont val="黑体"/>
        <charset val="134"/>
      </rPr>
      <t>为上年预算数的</t>
    </r>
    <r>
      <rPr>
        <sz val="11"/>
        <rFont val="Times New Roman"/>
        <charset val="134"/>
      </rPr>
      <t>%</t>
    </r>
  </si>
  <si>
    <r>
      <rPr>
        <sz val="11"/>
        <rFont val="黑体"/>
        <charset val="134"/>
      </rPr>
      <t>为上年执行数的</t>
    </r>
    <r>
      <rPr>
        <sz val="11"/>
        <rFont val="Times New Roman"/>
        <charset val="134"/>
      </rPr>
      <t>%</t>
    </r>
  </si>
  <si>
    <t>因公出国（境）费</t>
  </si>
  <si>
    <t>公务用车购置及运行费</t>
  </si>
  <si>
    <t>小计</t>
  </si>
  <si>
    <t>公务用车购置费</t>
  </si>
  <si>
    <t>公务用车运行费</t>
  </si>
  <si>
    <t>公务接待费</t>
  </si>
  <si>
    <t>表九</t>
  </si>
  <si>
    <t>2026年政府性基金预算收支表</t>
  </si>
  <si>
    <t>10301</t>
  </si>
  <si>
    <t>政府性基金收入</t>
  </si>
  <si>
    <t>1030102</t>
  </si>
  <si>
    <t>农网还贷资金收入</t>
  </si>
  <si>
    <t>20598</t>
  </si>
  <si>
    <t>超长期特别国债安排的支出</t>
  </si>
  <si>
    <t>103010202</t>
  </si>
  <si>
    <t>地方农网还贷资金收入</t>
  </si>
  <si>
    <t>2059801</t>
  </si>
  <si>
    <t>基础教育</t>
  </si>
  <si>
    <t>1030112</t>
  </si>
  <si>
    <t>海南省高等级公路车辆通行附加费收入</t>
  </si>
  <si>
    <t>2059802</t>
  </si>
  <si>
    <t>1030129</t>
  </si>
  <si>
    <t>国家电影事业发展专项资金收入</t>
  </si>
  <si>
    <t>2059803</t>
  </si>
  <si>
    <t>1030146</t>
  </si>
  <si>
    <t>国有土地收益基金收入</t>
  </si>
  <si>
    <t>2059804</t>
  </si>
  <si>
    <t>1030147</t>
  </si>
  <si>
    <t>农业土地开发资金收入</t>
  </si>
  <si>
    <t>2059899</t>
  </si>
  <si>
    <t>1030148</t>
  </si>
  <si>
    <t>国有土地使用权出让收入</t>
  </si>
  <si>
    <t>103014801</t>
  </si>
  <si>
    <t>土地出让价款收入</t>
  </si>
  <si>
    <t>20610</t>
  </si>
  <si>
    <t>核电站乏燃料处理处置基金支出</t>
  </si>
  <si>
    <t>103014802</t>
  </si>
  <si>
    <t>补缴的土地价款</t>
  </si>
  <si>
    <t>2061001</t>
  </si>
  <si>
    <t>乏燃料运输</t>
  </si>
  <si>
    <t>103014803</t>
  </si>
  <si>
    <t>划拨土地收入</t>
  </si>
  <si>
    <t>2061002</t>
  </si>
  <si>
    <t>乏燃料离堆贮存</t>
  </si>
  <si>
    <t>103014898</t>
  </si>
  <si>
    <t>缴纳新增建设用地土地有偿使用费</t>
  </si>
  <si>
    <t>2061003</t>
  </si>
  <si>
    <t>乏燃料后处理</t>
  </si>
  <si>
    <t>103014899</t>
  </si>
  <si>
    <t>其他土地出让收入</t>
  </si>
  <si>
    <t>2061004</t>
  </si>
  <si>
    <t>高放废物的处理处置</t>
  </si>
  <si>
    <t>1030150</t>
  </si>
  <si>
    <t>大中型水库库区基金收入</t>
  </si>
  <si>
    <t>2061005</t>
  </si>
  <si>
    <t>乏燃料后处理厂的建设、运行、改造和退役</t>
  </si>
  <si>
    <t>103015002</t>
  </si>
  <si>
    <t>地方大中型水库库区基金收入</t>
  </si>
  <si>
    <t>2061099</t>
  </si>
  <si>
    <t>其他乏燃料处理处置基金支出</t>
  </si>
  <si>
    <t>1030155</t>
  </si>
  <si>
    <t>彩票公益金收入</t>
  </si>
  <si>
    <t>20698</t>
  </si>
  <si>
    <t>103015501</t>
  </si>
  <si>
    <t>福利彩票公益金收入</t>
  </si>
  <si>
    <t>2069801</t>
  </si>
  <si>
    <t>103015502</t>
  </si>
  <si>
    <t>体育彩票公益金收入</t>
  </si>
  <si>
    <t>2069802</t>
  </si>
  <si>
    <t>1030156</t>
  </si>
  <si>
    <t>城市基础设施配套费收入</t>
  </si>
  <si>
    <t>2069803</t>
  </si>
  <si>
    <t>1030157</t>
  </si>
  <si>
    <t>小型水库移民扶助基金收入</t>
  </si>
  <si>
    <t>2069804</t>
  </si>
  <si>
    <t>1030158</t>
  </si>
  <si>
    <t>国家重大水利工程建设基金收入</t>
  </si>
  <si>
    <t>2069805</t>
  </si>
  <si>
    <t>103015803</t>
  </si>
  <si>
    <t>地方重大水利工程建设资金</t>
  </si>
  <si>
    <t>2069899</t>
  </si>
  <si>
    <t>其他科技支出</t>
  </si>
  <si>
    <t>1030159</t>
  </si>
  <si>
    <t>车辆通行费</t>
  </si>
  <si>
    <t>1030178</t>
  </si>
  <si>
    <t>污水处理费收入</t>
  </si>
  <si>
    <t>20707</t>
  </si>
  <si>
    <t>国家电影事业发展专项资金安排的支出</t>
  </si>
  <si>
    <t>1030180</t>
  </si>
  <si>
    <t>彩票发行机构和彩票销售机构的业务费用</t>
  </si>
  <si>
    <t>2070701</t>
  </si>
  <si>
    <t>资助国产影片放映</t>
  </si>
  <si>
    <t>103018003</t>
  </si>
  <si>
    <t>福利彩票销售机构的业务费用</t>
  </si>
  <si>
    <t>2070702</t>
  </si>
  <si>
    <t>资助影院建设</t>
  </si>
  <si>
    <t>103018004</t>
  </si>
  <si>
    <t>体育彩票销售机构的业务费用</t>
  </si>
  <si>
    <t>2070703</t>
  </si>
  <si>
    <t>资助少数民族语电影译制</t>
  </si>
  <si>
    <t>103018005</t>
  </si>
  <si>
    <t>彩票兑奖周转金</t>
  </si>
  <si>
    <t>2070704</t>
  </si>
  <si>
    <t>购买农村电影公益性放映版权服务</t>
  </si>
  <si>
    <t>103018006</t>
  </si>
  <si>
    <t>彩票发行销售风险基金</t>
  </si>
  <si>
    <t>2070799</t>
  </si>
  <si>
    <t>其他国家电影事业发展专项资金支出</t>
  </si>
  <si>
    <t>103018007</t>
  </si>
  <si>
    <t>彩票市场调控资金收入</t>
  </si>
  <si>
    <t>20709</t>
  </si>
  <si>
    <t>旅游发展基金支出</t>
  </si>
  <si>
    <t>1030182</t>
  </si>
  <si>
    <t>耕地保护考核奖惩基金收入</t>
  </si>
  <si>
    <t>2070901</t>
  </si>
  <si>
    <t>宣传促销</t>
  </si>
  <si>
    <t>1030183</t>
  </si>
  <si>
    <t>超长期特别国债财务基金收入</t>
  </si>
  <si>
    <t>2070902</t>
  </si>
  <si>
    <t>行业规划</t>
  </si>
  <si>
    <t>1030199</t>
  </si>
  <si>
    <t>其他政府性基金收入</t>
  </si>
  <si>
    <t>2070903</t>
  </si>
  <si>
    <t>旅游事业补助</t>
  </si>
  <si>
    <t>10310</t>
  </si>
  <si>
    <t>专项债务对应项目专项收入</t>
  </si>
  <si>
    <t>2070904</t>
  </si>
  <si>
    <t>地方旅游开发项目补助</t>
  </si>
  <si>
    <t>1031003</t>
  </si>
  <si>
    <t>海南省高等级公路车辆通行附加费专项债务对应项目专项收入</t>
  </si>
  <si>
    <t>2070999</t>
  </si>
  <si>
    <t>其他旅游发展基金支出</t>
  </si>
  <si>
    <t>1031005</t>
  </si>
  <si>
    <t>国家电影事业发展专项资金专项债务对应项目专项收入</t>
  </si>
  <si>
    <t>20710</t>
  </si>
  <si>
    <t>国家电影事业发展专项资金对应专项债务收入安排的支出</t>
  </si>
  <si>
    <t>1031006</t>
  </si>
  <si>
    <t>国有土地使用权出让金专项债务对应项目专项收入</t>
  </si>
  <si>
    <t>2071001</t>
  </si>
  <si>
    <t>资助城市影院</t>
  </si>
  <si>
    <t>103100601</t>
  </si>
  <si>
    <t>土地储备专项债券对应项目专项收入</t>
  </si>
  <si>
    <t>2071099</t>
  </si>
  <si>
    <t>其他国家电影事业发展专项资金对应专项债务收入支出</t>
  </si>
  <si>
    <t>103100602</t>
  </si>
  <si>
    <t>棚户区改造专项债券对应项目专项收入</t>
  </si>
  <si>
    <t>20798</t>
  </si>
  <si>
    <t>103100699</t>
  </si>
  <si>
    <t>其他国有土地使用权出让金专项债务对应项目专项收入</t>
  </si>
  <si>
    <t>2079801</t>
  </si>
  <si>
    <t>1031008</t>
  </si>
  <si>
    <t>农业土地开发资金专项债务对应项目专项收入</t>
  </si>
  <si>
    <t>2079802</t>
  </si>
  <si>
    <t>1031009</t>
  </si>
  <si>
    <t>大中型水库库区基金专项债务对应项目专项收入</t>
  </si>
  <si>
    <t>2079803</t>
  </si>
  <si>
    <t>1031010</t>
  </si>
  <si>
    <t>城市基础设施配套费专项债务对应项目专项收入</t>
  </si>
  <si>
    <t>2079804</t>
  </si>
  <si>
    <t>1031011</t>
  </si>
  <si>
    <t>小型水库移民扶助基金专项债务对应项目专项收入</t>
  </si>
  <si>
    <t>2079805</t>
  </si>
  <si>
    <t>1031012</t>
  </si>
  <si>
    <t>国家重大水利工程建设基金专项债务对应项目专项收入</t>
  </si>
  <si>
    <t>2079899</t>
  </si>
  <si>
    <t>1031013</t>
  </si>
  <si>
    <t>车辆通行费专项债务对应项目专项收入</t>
  </si>
  <si>
    <t>103101301</t>
  </si>
  <si>
    <t>政府收费公路专项债券对应项目专项收入</t>
  </si>
  <si>
    <t>20898</t>
  </si>
  <si>
    <t>103101399</t>
  </si>
  <si>
    <t>其他车辆通行费专项债务对应项目专项收入</t>
  </si>
  <si>
    <t>2089801</t>
  </si>
  <si>
    <t>养老机构及服务设施</t>
  </si>
  <si>
    <t>1031014</t>
  </si>
  <si>
    <t>污水处理费专项债务对应项目专项收入</t>
  </si>
  <si>
    <t>2089802</t>
  </si>
  <si>
    <t>公共就业服务设施</t>
  </si>
  <si>
    <t>1031099</t>
  </si>
  <si>
    <t>其他政府性基金专项债务对应项目专项收入</t>
  </si>
  <si>
    <t>2089899</t>
  </si>
  <si>
    <t>103109998</t>
  </si>
  <si>
    <t>其他地方自行试点项目收益专项债券对应项目专项收入</t>
  </si>
  <si>
    <t>103109999</t>
  </si>
  <si>
    <t>21098</t>
  </si>
  <si>
    <t>2109801</t>
  </si>
  <si>
    <t>2109802</t>
  </si>
  <si>
    <t>2109803</t>
  </si>
  <si>
    <t>公共卫生机构</t>
  </si>
  <si>
    <t>2109804</t>
  </si>
  <si>
    <t>2109899</t>
  </si>
  <si>
    <t>21160</t>
  </si>
  <si>
    <t>可再生能源电价附加收入安排的支出</t>
  </si>
  <si>
    <t>2116001</t>
  </si>
  <si>
    <t>风力发电补助</t>
  </si>
  <si>
    <t>2116002</t>
  </si>
  <si>
    <t>太阳能发电补助</t>
  </si>
  <si>
    <t>2116003</t>
  </si>
  <si>
    <t>生物质能发电补助</t>
  </si>
  <si>
    <t>2116099</t>
  </si>
  <si>
    <t>其他可再生能源电价附加收入安排的支出</t>
  </si>
  <si>
    <t>21161</t>
  </si>
  <si>
    <t>废弃电器电子产品处理基金支出</t>
  </si>
  <si>
    <t>2116101</t>
  </si>
  <si>
    <t>回收处理费用补贴</t>
  </si>
  <si>
    <t>2116102</t>
  </si>
  <si>
    <t>信息系统建设</t>
  </si>
  <si>
    <t>2116103</t>
  </si>
  <si>
    <t>基金征管经费</t>
  </si>
  <si>
    <t>2116104</t>
  </si>
  <si>
    <t>其他废弃电器电子产品处理基金支出</t>
  </si>
  <si>
    <t>21198</t>
  </si>
  <si>
    <t>2119801</t>
  </si>
  <si>
    <t>水污染综合治理</t>
  </si>
  <si>
    <t>2119802</t>
  </si>
  <si>
    <t>应对气候变化</t>
  </si>
  <si>
    <t>2119803</t>
  </si>
  <si>
    <t>“三北”工程建设</t>
  </si>
  <si>
    <t>2119899</t>
  </si>
  <si>
    <t>21208</t>
  </si>
  <si>
    <t>国有土地使用权出让收入安排的支出</t>
  </si>
  <si>
    <t>2120801</t>
  </si>
  <si>
    <t>征地和拆迁补偿支出</t>
  </si>
  <si>
    <t>2120802</t>
  </si>
  <si>
    <t>土地开发支出</t>
  </si>
  <si>
    <t>2120803</t>
  </si>
  <si>
    <t>城市建设支出</t>
  </si>
  <si>
    <t>2120804</t>
  </si>
  <si>
    <t>农村基础设施建设支出</t>
  </si>
  <si>
    <t>2120805</t>
  </si>
  <si>
    <t>补助被征地农民支出</t>
  </si>
  <si>
    <t>2120806</t>
  </si>
  <si>
    <t>土地出让业务支出</t>
  </si>
  <si>
    <t>2120807</t>
  </si>
  <si>
    <t>廉租住房支出</t>
  </si>
  <si>
    <t>2120809</t>
  </si>
  <si>
    <t>支付破产或改制企业职工安置费</t>
  </si>
  <si>
    <t>2120810</t>
  </si>
  <si>
    <t>棚户区改造支出</t>
  </si>
  <si>
    <t>2120811</t>
  </si>
  <si>
    <t>公共租赁住房支出</t>
  </si>
  <si>
    <t>2120813</t>
  </si>
  <si>
    <t>保障性住房租金补贴</t>
  </si>
  <si>
    <t>2120814</t>
  </si>
  <si>
    <t>农业生产发展支出</t>
  </si>
  <si>
    <t>2120815</t>
  </si>
  <si>
    <t>农村社会事业支出</t>
  </si>
  <si>
    <t>2120816</t>
  </si>
  <si>
    <t>农业农村生态环境支出</t>
  </si>
  <si>
    <t>2120899</t>
  </si>
  <si>
    <t>其他国有土地使用权出让收入安排的支出</t>
  </si>
  <si>
    <t>21210</t>
  </si>
  <si>
    <t>国有土地收益基金安排的支出</t>
  </si>
  <si>
    <t>2121001</t>
  </si>
  <si>
    <t>2121002</t>
  </si>
  <si>
    <t>2121099</t>
  </si>
  <si>
    <t>其他国有土地收益基金支出</t>
  </si>
  <si>
    <t>21211</t>
  </si>
  <si>
    <t>农业土地开发资金安排的支出</t>
  </si>
  <si>
    <t>21213</t>
  </si>
  <si>
    <t>城市基础设施配套费安排的支出</t>
  </si>
  <si>
    <t>2121301</t>
  </si>
  <si>
    <t>城市公共设施</t>
  </si>
  <si>
    <t>2121302</t>
  </si>
  <si>
    <t>城市环境卫生</t>
  </si>
  <si>
    <t>2121303</t>
  </si>
  <si>
    <t>公有房屋</t>
  </si>
  <si>
    <t>2121304</t>
  </si>
  <si>
    <t>城市防洪</t>
  </si>
  <si>
    <t>2121399</t>
  </si>
  <si>
    <t>其他城市基础设施配套费安排的支出</t>
  </si>
  <si>
    <t>21214</t>
  </si>
  <si>
    <t>污水处理费安排的支出</t>
  </si>
  <si>
    <t>2121401</t>
  </si>
  <si>
    <t>污水处理设施建设和运营</t>
  </si>
  <si>
    <t>2121402</t>
  </si>
  <si>
    <t>代征手续费</t>
  </si>
  <si>
    <t>2121499</t>
  </si>
  <si>
    <t>其他污水处理费安排的支出</t>
  </si>
  <si>
    <t>21215</t>
  </si>
  <si>
    <t>土地储备专项债券收入安排的支出</t>
  </si>
  <si>
    <t>2121501</t>
  </si>
  <si>
    <t>2121502</t>
  </si>
  <si>
    <t>2121599</t>
  </si>
  <si>
    <t>其他土地储备专项债券收入安排的支出</t>
  </si>
  <si>
    <t>21216</t>
  </si>
  <si>
    <t>棚户区改造专项债券收入安排的支出</t>
  </si>
  <si>
    <t>2121601</t>
  </si>
  <si>
    <t>2121602</t>
  </si>
  <si>
    <t>2121699</t>
  </si>
  <si>
    <t>其他棚户区改造专项债券收入安排的支出</t>
  </si>
  <si>
    <t>21217</t>
  </si>
  <si>
    <t>城市基础设施配套费对应专项债务收入安排的支出</t>
  </si>
  <si>
    <t>2121701</t>
  </si>
  <si>
    <t>2121702</t>
  </si>
  <si>
    <t>2121703</t>
  </si>
  <si>
    <t>2121704</t>
  </si>
  <si>
    <t>2121799</t>
  </si>
  <si>
    <t>其他城市基础设施配套费对应专项债务收入安排的支出</t>
  </si>
  <si>
    <t>21218</t>
  </si>
  <si>
    <t>污水处理费对应专项债务收入安排的支出</t>
  </si>
  <si>
    <t>2121801</t>
  </si>
  <si>
    <t>2121899</t>
  </si>
  <si>
    <t>其他污水处理费对应专项债务收入安排的支出</t>
  </si>
  <si>
    <t>21219</t>
  </si>
  <si>
    <t>国有土地使用权出让收入对应专项债务收入安排的支出</t>
  </si>
  <si>
    <t>2121901</t>
  </si>
  <si>
    <t>2121902</t>
  </si>
  <si>
    <t>2121903</t>
  </si>
  <si>
    <t>2121904</t>
  </si>
  <si>
    <t>2121905</t>
  </si>
  <si>
    <t>2121906</t>
  </si>
  <si>
    <t>2121907</t>
  </si>
  <si>
    <t>2121999</t>
  </si>
  <si>
    <t>其他国有土地使用权出让收入对应专项债务收入安排的支出</t>
  </si>
  <si>
    <t>21298</t>
  </si>
  <si>
    <t>2129801</t>
  </si>
  <si>
    <t>2129899</t>
  </si>
  <si>
    <t>21366</t>
  </si>
  <si>
    <t>大中型水库库区基金安排的支出</t>
  </si>
  <si>
    <t>2136601</t>
  </si>
  <si>
    <t>基础设施建设和经济发展</t>
  </si>
  <si>
    <t>2136602</t>
  </si>
  <si>
    <t>解决移民遗留问题</t>
  </si>
  <si>
    <t>2136603</t>
  </si>
  <si>
    <t>库区防护工程维护</t>
  </si>
  <si>
    <t>2136699</t>
  </si>
  <si>
    <t>其他大中型水库库区基金支出</t>
  </si>
  <si>
    <t>21367</t>
  </si>
  <si>
    <t>三峡水库库区基金支出</t>
  </si>
  <si>
    <t>2136701</t>
  </si>
  <si>
    <t>2136702</t>
  </si>
  <si>
    <t>2136703</t>
  </si>
  <si>
    <t>库区维护和管理</t>
  </si>
  <si>
    <t>2136799</t>
  </si>
  <si>
    <t>其他三峡水库库区基金支出</t>
  </si>
  <si>
    <t>21369</t>
  </si>
  <si>
    <t>国家重大水利工程建设基金安排的支出</t>
  </si>
  <si>
    <t>2136901</t>
  </si>
  <si>
    <t>2136902</t>
  </si>
  <si>
    <t>三峡后续工作</t>
  </si>
  <si>
    <t>2136903</t>
  </si>
  <si>
    <t>地方重大水利工程建设</t>
  </si>
  <si>
    <t>2136999</t>
  </si>
  <si>
    <t>其他重大水利工程建设基金支出</t>
  </si>
  <si>
    <t>21370</t>
  </si>
  <si>
    <t>大中型水库库区基金对应专项债务收入安排的支出</t>
  </si>
  <si>
    <t>2137001</t>
  </si>
  <si>
    <t>2137099</t>
  </si>
  <si>
    <t>其他大中型水库库区基金对应专项债务收入支出</t>
  </si>
  <si>
    <t>21371</t>
  </si>
  <si>
    <t>国家重大水利工程建设基金对应专项债务收入安排的支出</t>
  </si>
  <si>
    <t>2137101</t>
  </si>
  <si>
    <t>2137102</t>
  </si>
  <si>
    <t>三峡工程后续工作</t>
  </si>
  <si>
    <t>2137103</t>
  </si>
  <si>
    <t>2137199</t>
  </si>
  <si>
    <t>其他重大水利工程建设基金对应专项债务收入支出</t>
  </si>
  <si>
    <t>21372</t>
  </si>
  <si>
    <t>大中型水库移民后期扶持基金支出</t>
  </si>
  <si>
    <t>2137201</t>
  </si>
  <si>
    <t>移民补助</t>
  </si>
  <si>
    <t>2137202</t>
  </si>
  <si>
    <t>2137299</t>
  </si>
  <si>
    <t>其他大中型水库移民后期扶持基金支出</t>
  </si>
  <si>
    <t>21373</t>
  </si>
  <si>
    <t>小型水库移民扶助基金安排的支出</t>
  </si>
  <si>
    <t>2137301</t>
  </si>
  <si>
    <t>2137302</t>
  </si>
  <si>
    <t>2137399</t>
  </si>
  <si>
    <t>其他小型水库移民扶助基金支出</t>
  </si>
  <si>
    <t>21374</t>
  </si>
  <si>
    <t>小型水库移民扶助基金对应专项债务收入安排的支出</t>
  </si>
  <si>
    <t>2137401</t>
  </si>
  <si>
    <t>2137499</t>
  </si>
  <si>
    <t>其他小型水库移民扶助基金对应专项债务收入安排的支出</t>
  </si>
  <si>
    <t>21398</t>
  </si>
  <si>
    <t>2139801</t>
  </si>
  <si>
    <t>农业农村支出</t>
  </si>
  <si>
    <t>2139802</t>
  </si>
  <si>
    <t>水利支出</t>
  </si>
  <si>
    <t>2139899</t>
  </si>
  <si>
    <t>21460</t>
  </si>
  <si>
    <t>海南省高等级公路车辆通行附加费安排的支出</t>
  </si>
  <si>
    <t>2146001</t>
  </si>
  <si>
    <t>2146002</t>
  </si>
  <si>
    <t>2146003</t>
  </si>
  <si>
    <t>公路还贷</t>
  </si>
  <si>
    <t>2146099</t>
  </si>
  <si>
    <t>其他海南省高等级公路车辆通行附加费安排的支出</t>
  </si>
  <si>
    <t>21462</t>
  </si>
  <si>
    <t>车辆通行费安排的支出</t>
  </si>
  <si>
    <t>2146201</t>
  </si>
  <si>
    <t>2146202</t>
  </si>
  <si>
    <t>政府还贷公路养护</t>
  </si>
  <si>
    <t>2146203</t>
  </si>
  <si>
    <t>政府还贷公路管理</t>
  </si>
  <si>
    <t>2146299</t>
  </si>
  <si>
    <t>其他车辆通行费安排的支出</t>
  </si>
  <si>
    <t>21464</t>
  </si>
  <si>
    <t>铁路建设基金支出</t>
  </si>
  <si>
    <t>2146401</t>
  </si>
  <si>
    <t>铁路建设投资</t>
  </si>
  <si>
    <t>2146402</t>
  </si>
  <si>
    <t>购置铁路机车车辆</t>
  </si>
  <si>
    <t>2146403</t>
  </si>
  <si>
    <t>铁路还贷</t>
  </si>
  <si>
    <t>2146404</t>
  </si>
  <si>
    <t>建设项目铺底资金</t>
  </si>
  <si>
    <t>2146405</t>
  </si>
  <si>
    <t>勘测设计</t>
  </si>
  <si>
    <t>2146406</t>
  </si>
  <si>
    <t>注册资本金</t>
  </si>
  <si>
    <t>2146407</t>
  </si>
  <si>
    <t>周转资金</t>
  </si>
  <si>
    <t>2146499</t>
  </si>
  <si>
    <t>其他铁路建设基金支出</t>
  </si>
  <si>
    <t>21468</t>
  </si>
  <si>
    <t>船舶油污损害赔偿基金支出</t>
  </si>
  <si>
    <t>2146801</t>
  </si>
  <si>
    <t>应急处置费用</t>
  </si>
  <si>
    <t>2146802</t>
  </si>
  <si>
    <t>控制清除污染</t>
  </si>
  <si>
    <t>2146803</t>
  </si>
  <si>
    <t>损失补偿</t>
  </si>
  <si>
    <t>2146804</t>
  </si>
  <si>
    <t>生态恢复</t>
  </si>
  <si>
    <t>2146805</t>
  </si>
  <si>
    <t>监视监测</t>
  </si>
  <si>
    <t>2146899</t>
  </si>
  <si>
    <t>其他船舶油污损害赔偿基金支出</t>
  </si>
  <si>
    <t>21469</t>
  </si>
  <si>
    <t>民航发展基金支出</t>
  </si>
  <si>
    <t>2146901</t>
  </si>
  <si>
    <t>民航机场建设</t>
  </si>
  <si>
    <t>2146902</t>
  </si>
  <si>
    <t>2146903</t>
  </si>
  <si>
    <t>民航安全</t>
  </si>
  <si>
    <t>2146904</t>
  </si>
  <si>
    <t>航线和机场补贴</t>
  </si>
  <si>
    <t>2146906</t>
  </si>
  <si>
    <t>民航节能减排</t>
  </si>
  <si>
    <t>2146907</t>
  </si>
  <si>
    <t>通用航空发展</t>
  </si>
  <si>
    <t>2146908</t>
  </si>
  <si>
    <t>征管经费</t>
  </si>
  <si>
    <t>2146909</t>
  </si>
  <si>
    <t>民航科教和信息建设</t>
  </si>
  <si>
    <t>2146999</t>
  </si>
  <si>
    <t>其他民航发展基金支出</t>
  </si>
  <si>
    <t>21470</t>
  </si>
  <si>
    <t>海南省高等级公路车辆通行附加费对应专项债务收入安排的支出</t>
  </si>
  <si>
    <t>2147001</t>
  </si>
  <si>
    <t>2147099</t>
  </si>
  <si>
    <t>其他海南省高等级公路车辆通行附加费对应专项债务收入安排的支出</t>
  </si>
  <si>
    <t>21471</t>
  </si>
  <si>
    <t>政府收费公路专项债券收入安排的支出</t>
  </si>
  <si>
    <t>2147101</t>
  </si>
  <si>
    <t>2147199</t>
  </si>
  <si>
    <t>其他政府收费公路专项债券收入安排的支出</t>
  </si>
  <si>
    <t>21472</t>
  </si>
  <si>
    <t>车辆通行费对应专项债务收入安排的支出</t>
  </si>
  <si>
    <t>21498</t>
  </si>
  <si>
    <t>2149801</t>
  </si>
  <si>
    <t>2149802</t>
  </si>
  <si>
    <t>2149803</t>
  </si>
  <si>
    <t>2149804</t>
  </si>
  <si>
    <t>2149899</t>
  </si>
  <si>
    <t>21562</t>
  </si>
  <si>
    <t>农网还贷资金支出</t>
  </si>
  <si>
    <t>2156201</t>
  </si>
  <si>
    <t>中央农网还贷资金支出</t>
  </si>
  <si>
    <t>2156202</t>
  </si>
  <si>
    <t>地方农网还贷资金支出</t>
  </si>
  <si>
    <t>2156299</t>
  </si>
  <si>
    <t>其他农网还贷资金支出</t>
  </si>
  <si>
    <t>21598</t>
  </si>
  <si>
    <t>2159801</t>
  </si>
  <si>
    <t>2159802</t>
  </si>
  <si>
    <t>2159803</t>
  </si>
  <si>
    <t>2159899</t>
  </si>
  <si>
    <t>2170402</t>
  </si>
  <si>
    <t>中央特别国债经营基金支出</t>
  </si>
  <si>
    <t>2170403</t>
  </si>
  <si>
    <t>中央特别国债经营基金财务支出</t>
  </si>
  <si>
    <t>22006</t>
  </si>
  <si>
    <t>耕地保护考核奖惩基金支出</t>
  </si>
  <si>
    <t>2200601</t>
  </si>
  <si>
    <t>耕地保护</t>
  </si>
  <si>
    <t>2200602</t>
  </si>
  <si>
    <t>补充耕地</t>
  </si>
  <si>
    <t>22198</t>
  </si>
  <si>
    <t>2219801</t>
  </si>
  <si>
    <t>保障性租赁住房</t>
  </si>
  <si>
    <t>2219899</t>
  </si>
  <si>
    <t>其他住房保障支出</t>
  </si>
  <si>
    <t>22298</t>
  </si>
  <si>
    <t>2229801</t>
  </si>
  <si>
    <t>2229899</t>
  </si>
  <si>
    <t>其他粮油物资储备支出</t>
  </si>
  <si>
    <t>22498</t>
  </si>
  <si>
    <t>2249801</t>
  </si>
  <si>
    <t>2249802</t>
  </si>
  <si>
    <t>自然灾害恢复重建支出</t>
  </si>
  <si>
    <t>2249899</t>
  </si>
  <si>
    <t>22904</t>
  </si>
  <si>
    <t>其他政府性基金及对应专项债务收入安排的支出</t>
  </si>
  <si>
    <t>2290401</t>
  </si>
  <si>
    <t>其他政府性基金安排的支出</t>
  </si>
  <si>
    <t>2290402</t>
  </si>
  <si>
    <t>其他地方自行试点项目收益专项债券收入安排的支出</t>
  </si>
  <si>
    <t>2290403</t>
  </si>
  <si>
    <t>其他政府性基金债务收入安排的支出</t>
  </si>
  <si>
    <t>22908</t>
  </si>
  <si>
    <t>彩票发行销售机构业务费安排的支出</t>
  </si>
  <si>
    <t>2290802</t>
  </si>
  <si>
    <t>福利彩票发行机构的业务费支出</t>
  </si>
  <si>
    <t>2290803</t>
  </si>
  <si>
    <t>体育彩票发行机构的业务费支出</t>
  </si>
  <si>
    <t>2290804</t>
  </si>
  <si>
    <t>福利彩票销售机构的业务费支出</t>
  </si>
  <si>
    <t>2290805</t>
  </si>
  <si>
    <t>体育彩票销售机构的业务费支出</t>
  </si>
  <si>
    <t>2290806</t>
  </si>
  <si>
    <t>彩票兑奖周转金支出</t>
  </si>
  <si>
    <t>2290807</t>
  </si>
  <si>
    <t>彩票发行销售风险基金支出</t>
  </si>
  <si>
    <t>2290808</t>
  </si>
  <si>
    <t>彩票市场调控资金支出</t>
  </si>
  <si>
    <t>2290899</t>
  </si>
  <si>
    <t>其他彩票发行销售机构业务费安排的支出</t>
  </si>
  <si>
    <t>22909</t>
  </si>
  <si>
    <t>抗疫特别国债财务基金支出</t>
  </si>
  <si>
    <t>2290901</t>
  </si>
  <si>
    <t>22910</t>
  </si>
  <si>
    <t>超长期特别国债财务基金支出</t>
  </si>
  <si>
    <t>2291001</t>
  </si>
  <si>
    <t>22960</t>
  </si>
  <si>
    <t>彩票公益金安排的支出</t>
  </si>
  <si>
    <t>2296001</t>
  </si>
  <si>
    <t>用于补充全国社会保障基金的彩票公益金支出</t>
  </si>
  <si>
    <t>2296002</t>
  </si>
  <si>
    <t>用于社会福利的彩票公益金支出</t>
  </si>
  <si>
    <t>2296003</t>
  </si>
  <si>
    <t>用于体育事业的彩票公益金支出</t>
  </si>
  <si>
    <t>2296004</t>
  </si>
  <si>
    <t>用于教育事业的彩票公益金支出</t>
  </si>
  <si>
    <t>2296005</t>
  </si>
  <si>
    <t>用于红十字事业的彩票公益金支出</t>
  </si>
  <si>
    <t>2296006</t>
  </si>
  <si>
    <t>用于残疾人事业的彩票公益金支出</t>
  </si>
  <si>
    <t>2296010</t>
  </si>
  <si>
    <t>用于文化事业的彩票公益金支出</t>
  </si>
  <si>
    <t>2296011</t>
  </si>
  <si>
    <t>用于巩固脱贫攻坚成果衔接乡村振兴的彩票公益金支出</t>
  </si>
  <si>
    <t>2296012</t>
  </si>
  <si>
    <t>用于法律援助的彩票公益金支出</t>
  </si>
  <si>
    <t>2296013</t>
  </si>
  <si>
    <t>用于城乡医疗救助的彩票公益金支出</t>
  </si>
  <si>
    <t>2296099</t>
  </si>
  <si>
    <t>用于其他社会公益事业的彩票公益金支出</t>
  </si>
  <si>
    <t>22998</t>
  </si>
  <si>
    <t>超长期特别国债安排的其他支出</t>
  </si>
  <si>
    <t>2299899</t>
  </si>
  <si>
    <t>23204</t>
  </si>
  <si>
    <t>地方政府专项债务付息支出</t>
  </si>
  <si>
    <t>2320401</t>
  </si>
  <si>
    <t>海南省高等级公路车辆通行附加费债务付息支出</t>
  </si>
  <si>
    <t>2320405</t>
  </si>
  <si>
    <t>国家电影事业发展专项资金债务付息支出</t>
  </si>
  <si>
    <t>2320411</t>
  </si>
  <si>
    <t>国有土地使用权出让金债务付息支出</t>
  </si>
  <si>
    <t>2320413</t>
  </si>
  <si>
    <t>农业土地开发资金债务付息支出</t>
  </si>
  <si>
    <t>2320414</t>
  </si>
  <si>
    <t>大中型水库库区基金债务付息支出</t>
  </si>
  <si>
    <t>2320416</t>
  </si>
  <si>
    <t>城市基础设施配套费债务付息支出</t>
  </si>
  <si>
    <t>2320417</t>
  </si>
  <si>
    <t>小型水库移民扶助基金债务付息支出</t>
  </si>
  <si>
    <t>2320418</t>
  </si>
  <si>
    <t>国家重大水利工程建设基金债务付息支出</t>
  </si>
  <si>
    <t>2320419</t>
  </si>
  <si>
    <t>车辆通行费债务付息支出</t>
  </si>
  <si>
    <t>2320420</t>
  </si>
  <si>
    <t>污水处理费债务付息支出</t>
  </si>
  <si>
    <t>2320431</t>
  </si>
  <si>
    <t>土地储备专项债券付息支出</t>
  </si>
  <si>
    <t>2320432</t>
  </si>
  <si>
    <t>政府收费公路专项债券付息支出</t>
  </si>
  <si>
    <t>2320433</t>
  </si>
  <si>
    <t>棚户区改造专项债券付息支出</t>
  </si>
  <si>
    <t>2320498</t>
  </si>
  <si>
    <t>其他地方自行试点项目收益专项债券付息支出</t>
  </si>
  <si>
    <t>2320499</t>
  </si>
  <si>
    <t>其他政府性基金债务付息支出</t>
  </si>
  <si>
    <t>23304</t>
  </si>
  <si>
    <t>地方政府专项债务发行费用支出</t>
  </si>
  <si>
    <t>2330401</t>
  </si>
  <si>
    <t>海南省高等级公路车辆通行附加费债务发行费用支出</t>
  </si>
  <si>
    <t>2330405</t>
  </si>
  <si>
    <t>国家电影事业发展专项资金债务发行费用支出</t>
  </si>
  <si>
    <t>2330411</t>
  </si>
  <si>
    <t>国有土地使用权出让金债务发行费用支出</t>
  </si>
  <si>
    <t>2330413</t>
  </si>
  <si>
    <t>农业土地开发资金债务发行费用支出</t>
  </si>
  <si>
    <t>2330414</t>
  </si>
  <si>
    <t>大中型水库库区基金债务发行费用支出</t>
  </si>
  <si>
    <t>2330416</t>
  </si>
  <si>
    <t>城市基础设施配套费债务发行费用支出</t>
  </si>
  <si>
    <t>2330417</t>
  </si>
  <si>
    <t>小型水库移民扶助基金债务发行费用支出</t>
  </si>
  <si>
    <t>2330418</t>
  </si>
  <si>
    <t>国家重大水利工程建设基金债务发行费用支出</t>
  </si>
  <si>
    <t>2330419</t>
  </si>
  <si>
    <t>车辆通行费债务发行费用支出</t>
  </si>
  <si>
    <t>2330420</t>
  </si>
  <si>
    <t>污水处理费债务发行费用支出</t>
  </si>
  <si>
    <t>2330431</t>
  </si>
  <si>
    <t>土地储备专项债券发行费用支出</t>
  </si>
  <si>
    <t>2330432</t>
  </si>
  <si>
    <t>政府收费公路专项债券发行费用支出</t>
  </si>
  <si>
    <t>2330433</t>
  </si>
  <si>
    <t>棚户区改造专项债券发行费用支出</t>
  </si>
  <si>
    <t>2330498</t>
  </si>
  <si>
    <t>其他地方自行试点项目收益专项债券发行费用支出</t>
  </si>
  <si>
    <t>2330499</t>
  </si>
  <si>
    <t>其他政府性基金债务发行费用支出</t>
  </si>
  <si>
    <t>234</t>
  </si>
  <si>
    <t>抗疫特别国债安排的支出</t>
  </si>
  <si>
    <t>23401</t>
  </si>
  <si>
    <t>基础设施建设</t>
  </si>
  <si>
    <t>2340101</t>
  </si>
  <si>
    <t>公共卫生体系建设</t>
  </si>
  <si>
    <t>2340102</t>
  </si>
  <si>
    <t>重大疫情防控救治体系建设</t>
  </si>
  <si>
    <t>2340103</t>
  </si>
  <si>
    <t>粮食安全</t>
  </si>
  <si>
    <t>2340104</t>
  </si>
  <si>
    <t>能源安全</t>
  </si>
  <si>
    <t>2340105</t>
  </si>
  <si>
    <t>应急物资保障</t>
  </si>
  <si>
    <t>2340106</t>
  </si>
  <si>
    <t>产业链改造升级</t>
  </si>
  <si>
    <t>2340107</t>
  </si>
  <si>
    <t>城镇老旧小区改造</t>
  </si>
  <si>
    <t>2340108</t>
  </si>
  <si>
    <t>生态环境治理</t>
  </si>
  <si>
    <t>2340109</t>
  </si>
  <si>
    <t>交通基础设施建设</t>
  </si>
  <si>
    <t>2340110</t>
  </si>
  <si>
    <t>市政设施建设</t>
  </si>
  <si>
    <t>2340111</t>
  </si>
  <si>
    <t>重大区域规划基础设施建设</t>
  </si>
  <si>
    <t>2340199</t>
  </si>
  <si>
    <t>其他基础设施建设</t>
  </si>
  <si>
    <t>23402</t>
  </si>
  <si>
    <t>抗疫相关支出</t>
  </si>
  <si>
    <t>2340201</t>
  </si>
  <si>
    <t>2340202</t>
  </si>
  <si>
    <t>2340203</t>
  </si>
  <si>
    <t>创业担保贷款贴息</t>
  </si>
  <si>
    <t>2340204</t>
  </si>
  <si>
    <t>援企稳岗补贴</t>
  </si>
  <si>
    <t>2340205</t>
  </si>
  <si>
    <t>困难群众基本生活补助</t>
  </si>
  <si>
    <t>2340299</t>
  </si>
  <si>
    <t>其他抗疫相关支出</t>
  </si>
  <si>
    <t>11004</t>
  </si>
  <si>
    <t>政府性基金转移支付收入</t>
  </si>
  <si>
    <t>23004</t>
  </si>
  <si>
    <t>政府性基金转移支付</t>
  </si>
  <si>
    <t>1100413</t>
  </si>
  <si>
    <t>其中：超长期特别国债转移支付收入</t>
  </si>
  <si>
    <t>2300413</t>
  </si>
  <si>
    <t>其中：超长期特别国债转移支付支出</t>
  </si>
  <si>
    <t>1100603</t>
  </si>
  <si>
    <t>政府性基金上解收入</t>
  </si>
  <si>
    <t>2300603</t>
  </si>
  <si>
    <t>政府性基金上解支出</t>
  </si>
  <si>
    <t>110060301</t>
  </si>
  <si>
    <t>抗疫特别国债还本上解收入</t>
  </si>
  <si>
    <t>2300605</t>
  </si>
  <si>
    <t>抗疫特别国债还本上解支出</t>
  </si>
  <si>
    <t>110060302</t>
  </si>
  <si>
    <t>超长期特别国债还本上解收入</t>
  </si>
  <si>
    <t>2300606</t>
  </si>
  <si>
    <t>超长期特别国债还本上解支出</t>
  </si>
  <si>
    <t>110060399</t>
  </si>
  <si>
    <t>其他政府性基金上解收入</t>
  </si>
  <si>
    <t>2300802</t>
  </si>
  <si>
    <t>政府性基金预算调出资金</t>
  </si>
  <si>
    <t>1100802</t>
  </si>
  <si>
    <t>政府性基金预算上年结余收入</t>
  </si>
  <si>
    <t>2300902</t>
  </si>
  <si>
    <t>政府性基金年终结余</t>
  </si>
  <si>
    <t>1100902</t>
  </si>
  <si>
    <t>调入政府性基金预算资金</t>
  </si>
  <si>
    <t>110090202</t>
  </si>
  <si>
    <t>从一般公共预算调入用于补充超长期特别国债偿债备付金的资金</t>
  </si>
  <si>
    <t>23022</t>
  </si>
  <si>
    <t>偿债备付金</t>
  </si>
  <si>
    <t>110090203</t>
  </si>
  <si>
    <t>从国有资本经营预算调入用于补充超长期特别国债偿债备付金的资金</t>
  </si>
  <si>
    <t>2302201</t>
  </si>
  <si>
    <t>安排超长期特别国债偿债备付金</t>
  </si>
  <si>
    <t>110090204</t>
  </si>
  <si>
    <t>从一般公共预算调入用于偿还超长期特别国债本金的资金</t>
  </si>
  <si>
    <t>2302202</t>
  </si>
  <si>
    <t>安排地方政府专项债券偿债备付金</t>
  </si>
  <si>
    <t>110090205</t>
  </si>
  <si>
    <t>从国有资本经营预算调入用于偿还超长期特别国债本金的资金</t>
  </si>
  <si>
    <t>110090206</t>
  </si>
  <si>
    <t>从一般公共预算调入用于偿还抗疫特别国债本金的资金</t>
  </si>
  <si>
    <t>110090207</t>
  </si>
  <si>
    <t>从国有资本经营预算调入用于偿还抗疫特别国债本金的资金</t>
  </si>
  <si>
    <t>110090299</t>
  </si>
  <si>
    <t>其他调入政府性基金预算资金</t>
  </si>
  <si>
    <t>1101102</t>
  </si>
  <si>
    <t>地方政府专项债务转贷收入</t>
  </si>
  <si>
    <t>11022</t>
  </si>
  <si>
    <t>动用偿债备付金</t>
  </si>
  <si>
    <t>1102201</t>
  </si>
  <si>
    <t>动用超长期特别国债偿债备付金</t>
  </si>
  <si>
    <t>1102202</t>
  </si>
  <si>
    <t>动用地方政府专项债券偿债备付金</t>
  </si>
  <si>
    <t>23104</t>
  </si>
  <si>
    <t>地方政府专项债务还本支出</t>
  </si>
  <si>
    <t>1050402</t>
  </si>
  <si>
    <t>专项债务收入</t>
  </si>
  <si>
    <t>表九（录入表）</t>
  </si>
  <si>
    <r>
      <rPr>
        <sz val="18"/>
        <rFont val="Times New Roman"/>
        <charset val="134"/>
      </rPr>
      <t>2026</t>
    </r>
    <r>
      <rPr>
        <sz val="18"/>
        <rFont val="方正小标宋简体"/>
        <charset val="134"/>
      </rPr>
      <t>年政府性基金预算收支表</t>
    </r>
  </si>
  <si>
    <t>对应决算报表L11“政府性基金转移支付收入”项目填报，类似相同处理。</t>
  </si>
  <si>
    <r>
      <rPr>
        <sz val="12"/>
        <rFont val="方正小标宋简体"/>
        <charset val="134"/>
      </rPr>
      <t>注：11004_政府性基金转移支付收入</t>
    </r>
    <r>
      <rPr>
        <sz val="12"/>
        <color rgb="FFFF0000"/>
        <rFont val="方正小标宋简体"/>
        <charset val="134"/>
      </rPr>
      <t>其中数</t>
    </r>
  </si>
  <si>
    <t>1100491</t>
  </si>
  <si>
    <t>政府性基金预算省补助计划单列市收入</t>
  </si>
  <si>
    <t>对应决算报表L11“政府性基金预算省补助计划单列市收入”项目填报。表九（录入表）11004+1100491=表九11004，类似相同处理。</t>
  </si>
  <si>
    <t>11006039991</t>
  </si>
  <si>
    <t>政府性基金预算计划单列市上解省收入</t>
  </si>
  <si>
    <t>11009029901</t>
  </si>
  <si>
    <t>注：比照决算报表在其他调入政府性基金预算资金（110090299）科目下增设一般公共预算调入及其他调入资金。</t>
  </si>
  <si>
    <t>11009029991</t>
  </si>
  <si>
    <t>一般公共预算调入政府性基金预算资金</t>
  </si>
  <si>
    <t>购买电影公益性放映版权服务</t>
  </si>
  <si>
    <t>科目已删除，仅限录入上年预算及预计执行数</t>
  </si>
  <si>
    <r>
      <rPr>
        <sz val="12"/>
        <rFont val="方正小标宋简体"/>
        <charset val="134"/>
      </rPr>
      <t>注：23004_政府性基金转移支付</t>
    </r>
    <r>
      <rPr>
        <sz val="12"/>
        <color rgb="FFFF0000"/>
        <rFont val="方正小标宋简体"/>
        <charset val="134"/>
      </rPr>
      <t>其中数</t>
    </r>
  </si>
  <si>
    <t>2300491</t>
  </si>
  <si>
    <t>政府性基金预算省补助计划单列市支出</t>
  </si>
  <si>
    <t>230060399</t>
  </si>
  <si>
    <t>政府性基金预算计划单列市上解省支出</t>
  </si>
  <si>
    <t>新增科目</t>
  </si>
  <si>
    <t>表十</t>
  </si>
  <si>
    <t>2026年政府性基金预算支出资金来源表</t>
  </si>
  <si>
    <t>当年地方本级收入安排</t>
  </si>
  <si>
    <t>政府性基金转移支付收入安排</t>
  </si>
  <si>
    <t>上年结余</t>
  </si>
  <si>
    <t xml:space="preserve">表十一 </t>
  </si>
  <si>
    <t>2026年国有资本经营预算收支表</t>
  </si>
  <si>
    <t>预算数</t>
  </si>
  <si>
    <t>上年预计执行数</t>
  </si>
  <si>
    <t>金额</t>
  </si>
  <si>
    <t>资本性
支出</t>
  </si>
  <si>
    <t xml:space="preserve">费用性
支出 </t>
  </si>
  <si>
    <t>其他
支出</t>
  </si>
  <si>
    <t>1030601</t>
  </si>
  <si>
    <t>一、利润收入</t>
  </si>
  <si>
    <t>22301</t>
  </si>
  <si>
    <r>
      <rPr>
        <sz val="11"/>
        <color rgb="FF000000"/>
        <rFont val="仿宋_GB2312"/>
        <charset val="134"/>
      </rPr>
      <t>一</t>
    </r>
    <r>
      <rPr>
        <sz val="11"/>
        <color indexed="8"/>
        <rFont val="仿宋_GB2312"/>
        <charset val="134"/>
      </rPr>
      <t>、解决历史遗留问题及改革成本支出</t>
    </r>
  </si>
  <si>
    <t>1030602</t>
  </si>
  <si>
    <t>二、股息红利收入</t>
  </si>
  <si>
    <t>22302</t>
  </si>
  <si>
    <t>二、国有企业资本金注入</t>
  </si>
  <si>
    <t>1030603</t>
  </si>
  <si>
    <t>三、产权转让收入</t>
  </si>
  <si>
    <t>22303</t>
  </si>
  <si>
    <t>三、国有企业公益性补贴</t>
  </si>
  <si>
    <t>1030604</t>
  </si>
  <si>
    <t>四、清算收入</t>
  </si>
  <si>
    <t>22399</t>
  </si>
  <si>
    <t>四、其他国有资本经营预算支出</t>
  </si>
  <si>
    <t>1030698</t>
  </si>
  <si>
    <t>五、其他国有资本经营预算收入</t>
  </si>
  <si>
    <t>11005</t>
  </si>
  <si>
    <t>国有资本经营预算转移支付收入</t>
  </si>
  <si>
    <t>23005</t>
  </si>
  <si>
    <t>国有资本经营预算转移支付</t>
  </si>
  <si>
    <t>1100501</t>
  </si>
  <si>
    <t>2300501</t>
  </si>
  <si>
    <t>国有资本经营预算转移支付支出</t>
  </si>
  <si>
    <t>1100604</t>
  </si>
  <si>
    <t>国有资本经营预算上解收入</t>
  </si>
  <si>
    <t>2300604</t>
  </si>
  <si>
    <t>国有资本经营预算上解支出</t>
  </si>
  <si>
    <t>1100804</t>
  </si>
  <si>
    <t>国有资本经营预算上年结余收入</t>
  </si>
  <si>
    <t>2300803</t>
  </si>
  <si>
    <t>国有资本经营预算调出资金</t>
  </si>
  <si>
    <t>2300918</t>
  </si>
  <si>
    <t>国有资本经营预算年终结余</t>
  </si>
  <si>
    <t>收 入 总 计</t>
  </si>
  <si>
    <t>支 出 总 计</t>
  </si>
  <si>
    <t>表十二</t>
  </si>
  <si>
    <t>2026年国有资本经营预算收入表</t>
  </si>
  <si>
    <t>F列录入预算数</t>
  </si>
  <si>
    <t>103060104</t>
  </si>
  <si>
    <t>石油石化企业利润收入</t>
  </si>
  <si>
    <t>103060105</t>
  </si>
  <si>
    <t>电力企业利润收入</t>
  </si>
  <si>
    <t>103060106</t>
  </si>
  <si>
    <t>电信企业利润收入</t>
  </si>
  <si>
    <t>103060107</t>
  </si>
  <si>
    <t>煤炭企业利润收入</t>
  </si>
  <si>
    <t>103060108</t>
  </si>
  <si>
    <t>有色冶金采掘企业利润收入</t>
  </si>
  <si>
    <t>103060109</t>
  </si>
  <si>
    <t>黑色冶金采掘企业利润收入</t>
  </si>
  <si>
    <t>103060112</t>
  </si>
  <si>
    <t>化工企业利润收入</t>
  </si>
  <si>
    <t>103060113</t>
  </si>
  <si>
    <t>运输企业利润收入</t>
  </si>
  <si>
    <t>103060114</t>
  </si>
  <si>
    <t>电子企业利润收入</t>
  </si>
  <si>
    <t>103060115</t>
  </si>
  <si>
    <t>机械企业利润收入</t>
  </si>
  <si>
    <t>103060116</t>
  </si>
  <si>
    <t>投资服务企业利润收入</t>
  </si>
  <si>
    <t>103060117</t>
  </si>
  <si>
    <t>纺织轻工企业利润收入</t>
  </si>
  <si>
    <t>103060118</t>
  </si>
  <si>
    <t>贸易企业利润收入</t>
  </si>
  <si>
    <t>103060119</t>
  </si>
  <si>
    <t>建筑施工企业利润收入</t>
  </si>
  <si>
    <t>103060120</t>
  </si>
  <si>
    <t>房地产企业利润收入</t>
  </si>
  <si>
    <t>103060121</t>
  </si>
  <si>
    <t>建材企业利润收入</t>
  </si>
  <si>
    <t>103060122</t>
  </si>
  <si>
    <t>境外企业利润收入</t>
  </si>
  <si>
    <t>103060123</t>
  </si>
  <si>
    <t>对外合作企业利润收入</t>
  </si>
  <si>
    <t>103060124</t>
  </si>
  <si>
    <t>医药企业利润收入</t>
  </si>
  <si>
    <t>103060125</t>
  </si>
  <si>
    <t>农林牧渔企业利润收入</t>
  </si>
  <si>
    <t>103060126</t>
  </si>
  <si>
    <t>邮政企业利润收入</t>
  </si>
  <si>
    <t>103060127</t>
  </si>
  <si>
    <t>军工企业利润收入</t>
  </si>
  <si>
    <t>103060128</t>
  </si>
  <si>
    <t>转制科研院所利润收入</t>
  </si>
  <si>
    <t>103060129</t>
  </si>
  <si>
    <t>地质勘查企业利润收入</t>
  </si>
  <si>
    <t>103060130</t>
  </si>
  <si>
    <t>卫生体育福利企业利润收入</t>
  </si>
  <si>
    <t>103060131</t>
  </si>
  <si>
    <t>教育文化广播企业利润收入</t>
  </si>
  <si>
    <t>103060132</t>
  </si>
  <si>
    <t>科学研究企业利润收入</t>
  </si>
  <si>
    <t>103060133</t>
  </si>
  <si>
    <t>机关社团所属企业利润收入</t>
  </si>
  <si>
    <t>103060134</t>
  </si>
  <si>
    <t>金融企业利润收入（国资预算）</t>
  </si>
  <si>
    <t>103060198</t>
  </si>
  <si>
    <t>其他国有资本经营预算企业利润收入</t>
  </si>
  <si>
    <t>103060202</t>
  </si>
  <si>
    <t>国有控股公司股息红利收入</t>
  </si>
  <si>
    <t>103060203</t>
  </si>
  <si>
    <t>国有参股公司股息红利收入</t>
  </si>
  <si>
    <t>103060204</t>
  </si>
  <si>
    <t>金融企业股息红利收入（国资预算）</t>
  </si>
  <si>
    <t>103060298</t>
  </si>
  <si>
    <t>其他国有资本经营预算企业股息红利收入</t>
  </si>
  <si>
    <t>103060304</t>
  </si>
  <si>
    <t>国有股权、股份转让收入</t>
  </si>
  <si>
    <t>103060305</t>
  </si>
  <si>
    <t>国有独资企业产权转让收入</t>
  </si>
  <si>
    <t>103060307</t>
  </si>
  <si>
    <t>金融企业产权转让收入</t>
  </si>
  <si>
    <t>103060398</t>
  </si>
  <si>
    <t>其他国有资本经营预算企业产权转让收入</t>
  </si>
  <si>
    <t>103060401</t>
  </si>
  <si>
    <t>国有股权、股份清算收入</t>
  </si>
  <si>
    <t>103060402</t>
  </si>
  <si>
    <t>国有独资企业清算收入</t>
  </si>
  <si>
    <t>103060498</t>
  </si>
  <si>
    <t>其他国有资本经营预算企业清算收入</t>
  </si>
  <si>
    <t>其他国有资本经营预算收入</t>
  </si>
  <si>
    <t>对应决算报表L15“国有资本经营预算上级补助收入”项目填报，类似相同处理。</t>
  </si>
  <si>
    <t>110050191</t>
  </si>
  <si>
    <t>国有资本经营预算省补助计划单列市收入</t>
  </si>
  <si>
    <t>对应决算报表L15“国有资本经营预算省补助计划单列市收入”项目填报。表十二（录入表）1100501+110050191=表十一1100501，类似相同处理。</t>
  </si>
  <si>
    <t>110060491</t>
  </si>
  <si>
    <t>国有资本经营预算计划单列市上解省收入</t>
  </si>
  <si>
    <t>表十三</t>
  </si>
  <si>
    <t>2026年国有资本经营预算支出表</t>
  </si>
  <si>
    <t>2230101</t>
  </si>
  <si>
    <t>厂办大集体改革支出</t>
  </si>
  <si>
    <t>2230102</t>
  </si>
  <si>
    <t>“三供一业”移交补助支出</t>
  </si>
  <si>
    <t>2230103</t>
  </si>
  <si>
    <t>国有企业办职教幼教补助支出</t>
  </si>
  <si>
    <t>2230104</t>
  </si>
  <si>
    <t>国有企业办公共服务机构移交补助支出</t>
  </si>
  <si>
    <t>2230105</t>
  </si>
  <si>
    <t>国有企业退休人员社会化管理补助支出</t>
  </si>
  <si>
    <t>2230106</t>
  </si>
  <si>
    <t>国有企业棚户区改造支出</t>
  </si>
  <si>
    <t>2230107</t>
  </si>
  <si>
    <t>国有企业改革成本支出</t>
  </si>
  <si>
    <t>2230108</t>
  </si>
  <si>
    <t>离休干部医药费补助支出</t>
  </si>
  <si>
    <t>2230109</t>
  </si>
  <si>
    <t>金融企业改革性支出</t>
  </si>
  <si>
    <t>2230199</t>
  </si>
  <si>
    <t>其他解决历史遗留问题及改革成本支出</t>
  </si>
  <si>
    <t>2230201</t>
  </si>
  <si>
    <t>国有经济结构调整支出</t>
  </si>
  <si>
    <t>2230202</t>
  </si>
  <si>
    <t>公益性设施投资支出</t>
  </si>
  <si>
    <t>2230203</t>
  </si>
  <si>
    <t>前瞻性战略性产业发展支出</t>
  </si>
  <si>
    <t>2230204</t>
  </si>
  <si>
    <t>生态环境保护支出</t>
  </si>
  <si>
    <t>2230205</t>
  </si>
  <si>
    <t>支持科技进步支出</t>
  </si>
  <si>
    <t>2230206</t>
  </si>
  <si>
    <t>重点领域安全生产能力建设支出</t>
  </si>
  <si>
    <t>2230208</t>
  </si>
  <si>
    <t>金融企业资本性支出</t>
  </si>
  <si>
    <t>2230299</t>
  </si>
  <si>
    <t>其他国有企业资本金注入</t>
  </si>
  <si>
    <t>2230301</t>
  </si>
  <si>
    <t>国有企业公益性补贴</t>
  </si>
  <si>
    <t>2239999</t>
  </si>
  <si>
    <t>其他国有资本经营预算支出</t>
  </si>
  <si>
    <t>对应决算报表L15“国有资本经营预算补助下级支出”项目填报，类似相同处理。</t>
  </si>
  <si>
    <t>230050191</t>
  </si>
  <si>
    <t>国有资本经营预算省补助计划单列市支出</t>
  </si>
  <si>
    <t>对应决算报表L15“国有资本经营预算省补助计划单列市支出”项目填报。表十三（录入表）2300501+230050191=表十一2300501，类似相同处理。</t>
  </si>
  <si>
    <t>230060491</t>
  </si>
  <si>
    <t>国有资本经营预算计划单列市上解省支出</t>
  </si>
  <si>
    <t>表十四</t>
  </si>
  <si>
    <t>2026年国有资本经营预算基础信息表</t>
  </si>
  <si>
    <t>项   目</t>
  </si>
  <si>
    <t>行次</t>
  </si>
  <si>
    <t>数据</t>
  </si>
  <si>
    <t>一、实施范围</t>
  </si>
  <si>
    <t>1</t>
  </si>
  <si>
    <t>预算单位户数</t>
  </si>
  <si>
    <t>2</t>
  </si>
  <si>
    <t>国有及国有控、参股企业户数（法人企业）</t>
  </si>
  <si>
    <t>3</t>
  </si>
  <si>
    <t xml:space="preserve">    其中：纳入预算实施范围企业户数（法人企业）</t>
  </si>
  <si>
    <t>4</t>
  </si>
  <si>
    <t>是否包括金融企业</t>
  </si>
  <si>
    <t>5</t>
  </si>
  <si>
    <t>是否包括文化企业</t>
  </si>
  <si>
    <t>6</t>
  </si>
  <si>
    <t>是否包括部门所属企业</t>
  </si>
  <si>
    <t>7</t>
  </si>
  <si>
    <t>是否包括事业单位出资企业</t>
  </si>
  <si>
    <t>8</t>
  </si>
  <si>
    <t>二、主要财务指标</t>
  </si>
  <si>
    <t>9</t>
  </si>
  <si>
    <t>（一）国有及国有控、参股企业</t>
  </si>
  <si>
    <t>10</t>
  </si>
  <si>
    <t>资产总额合计</t>
  </si>
  <si>
    <t>11</t>
  </si>
  <si>
    <t>负债总额合计</t>
  </si>
  <si>
    <t>12</t>
  </si>
  <si>
    <t>所有者权益合计</t>
  </si>
  <si>
    <t>13</t>
  </si>
  <si>
    <t>利润总额合计</t>
  </si>
  <si>
    <t>14</t>
  </si>
  <si>
    <t>净利润合计</t>
  </si>
  <si>
    <t>15</t>
  </si>
  <si>
    <t>归属于母公司所有者净利润合计</t>
  </si>
  <si>
    <t>16</t>
  </si>
  <si>
    <t>（二）纳入预算实施范围企业</t>
  </si>
  <si>
    <t>17</t>
  </si>
  <si>
    <t>18</t>
  </si>
  <si>
    <t>19</t>
  </si>
  <si>
    <t>20</t>
  </si>
  <si>
    <t>21</t>
  </si>
  <si>
    <t>22</t>
  </si>
  <si>
    <t>23</t>
  </si>
  <si>
    <t>三、国有资本收益情况</t>
  </si>
  <si>
    <t>24</t>
  </si>
  <si>
    <t>比例类型（单一比例/分类比例）</t>
  </si>
  <si>
    <t>25</t>
  </si>
  <si>
    <t>比例数值</t>
  </si>
  <si>
    <t>26</t>
  </si>
  <si>
    <t>四、编报情况</t>
  </si>
  <si>
    <t>27</t>
  </si>
  <si>
    <t>上报级次（人大/政府）</t>
  </si>
  <si>
    <t>28</t>
  </si>
  <si>
    <t>政府</t>
  </si>
  <si>
    <t>上报起始年</t>
  </si>
  <si>
    <t>29</t>
  </si>
  <si>
    <t>审核结果集中反馈（分类）</t>
  </si>
  <si>
    <r>
      <rPr>
        <sz val="11"/>
        <color rgb="FF000000"/>
        <rFont val="等线"/>
        <charset val="134"/>
      </rPr>
      <t>审核结果集中反馈（明细）</t>
    </r>
    <r>
      <rPr>
        <sz val="14"/>
        <color rgb="FFFF0000"/>
        <rFont val="方正小标宋简体"/>
        <charset val="134"/>
      </rPr>
      <t>注意：单击有错误提示的单元格将直接定位到问题单元格！</t>
    </r>
  </si>
  <si>
    <t>表二（录入表）</t>
  </si>
  <si>
    <t>表三（录入表）_1</t>
  </si>
  <si>
    <t>表三（录入表）_2</t>
  </si>
  <si>
    <t>表四_1_财力安排、专项转移支付收入安排、动用上年结余安排、调入资金</t>
  </si>
  <si>
    <t>表四_2_政府债务资金</t>
  </si>
  <si>
    <t>表五_1_501_机关工资福利支出、502_机关商品和服务支出、503_机关资本性支出、504_机关资本性支出（基本建设）</t>
  </si>
  <si>
    <t>表五_2_505_对事业单位经常性补助、506_对事业单位资本性补助、507_对企业补助、508_对企业资本性支出</t>
  </si>
  <si>
    <t>表五_3_509_对个人和家庭的补助、510_对社会保障基金补助</t>
  </si>
  <si>
    <t>表九（录入表）_1</t>
  </si>
  <si>
    <t>表九（录入表）_2</t>
  </si>
  <si>
    <t>表十（录入表）_1_当年地方本级收入安排、政府性基金转移支付收入安排、上年结余、调入资金</t>
  </si>
  <si>
    <t>表十（录入表）_2_政府债务资金</t>
  </si>
  <si>
    <t>表十二（录入表）</t>
  </si>
  <si>
    <t>表十三_1_上年预计执行数_合计、资本性支出、费用性支出 、其他支出</t>
  </si>
  <si>
    <t>表十三_2_预算数_合计、资本性支出、费用性支出 、其他支出</t>
  </si>
  <si>
    <t>表三汇总使用</t>
  </si>
  <si>
    <t>表九汇总使用</t>
  </si>
  <si>
    <t>表十一汇总使用</t>
  </si>
  <si>
    <t>级次
结算对象级次、
填报级次、
区划级次、
区划级次</t>
  </si>
  <si>
    <t>地    区</t>
  </si>
  <si>
    <t>项    目</t>
  </si>
  <si>
    <t>预算平衡分表分项审核明细</t>
  </si>
  <si>
    <t>无效字符及错误值审核明细</t>
  </si>
  <si>
    <t>资金来源及经济分类表数据逻辑审核明细</t>
  </si>
  <si>
    <t>分地区填报逻辑审核明细</t>
  </si>
  <si>
    <t>101_税收收入</t>
  </si>
  <si>
    <t>10101_增值税</t>
  </si>
  <si>
    <t>10104_企业所得税</t>
  </si>
  <si>
    <t>10106_个人所得税</t>
  </si>
  <si>
    <t>10107_资源税</t>
  </si>
  <si>
    <t>10109_城市维护建设税</t>
  </si>
  <si>
    <t>10110_房产税</t>
  </si>
  <si>
    <t>10111_印花税</t>
  </si>
  <si>
    <t>10112_城镇土地使用税</t>
  </si>
  <si>
    <t>10113_土地增值税</t>
  </si>
  <si>
    <t>10114_车船税</t>
  </si>
  <si>
    <t>10118_耕地占用税</t>
  </si>
  <si>
    <t>10119_契税</t>
  </si>
  <si>
    <t>10120_烟叶税</t>
  </si>
  <si>
    <t>10121_环境保护税</t>
  </si>
  <si>
    <t>10199_其他税收收入</t>
  </si>
  <si>
    <t>103_非税收入</t>
  </si>
  <si>
    <t>10302_专项收入</t>
  </si>
  <si>
    <t>10304_行政事业性收费收入</t>
  </si>
  <si>
    <t>10305_罚没收入</t>
  </si>
  <si>
    <t>10306_国有资本经营收入</t>
  </si>
  <si>
    <t>10307_国有资源（资产）有偿使用收入</t>
  </si>
  <si>
    <t>10308_捐赠收入</t>
  </si>
  <si>
    <t>10309_政府住房基金收入</t>
  </si>
  <si>
    <t>10399_其他收入</t>
  </si>
  <si>
    <t>2101902_育儿补贴</t>
  </si>
  <si>
    <t>2013904_专项业务</t>
  </si>
  <si>
    <t>2080209_老龄事务</t>
  </si>
  <si>
    <t>2130101_行政运行</t>
  </si>
  <si>
    <t>2130102_一般行政管理事务</t>
  </si>
  <si>
    <t>2130103_机关服务</t>
  </si>
  <si>
    <t>2130104_事业运行</t>
  </si>
  <si>
    <t>2210111_配租型住房保障</t>
  </si>
  <si>
    <t>2010101_行政运行</t>
  </si>
  <si>
    <t>2010102_一般行政管理事务</t>
  </si>
  <si>
    <t>2010103_机关服务</t>
  </si>
  <si>
    <t>2010104_人大会议</t>
  </si>
  <si>
    <t>2010105_人大立法</t>
  </si>
  <si>
    <t>2010106_人大监督</t>
  </si>
  <si>
    <t>2010107_人大代表履职能力提升</t>
  </si>
  <si>
    <t>2010108_代表工作</t>
  </si>
  <si>
    <t>2010109_人大信访工作</t>
  </si>
  <si>
    <t>2010150_事业运行</t>
  </si>
  <si>
    <t>2010199_其他人大事务支出</t>
  </si>
  <si>
    <t>2010201_行政运行</t>
  </si>
  <si>
    <t>2010202_一般行政管理事务</t>
  </si>
  <si>
    <t>2010203_机关服务</t>
  </si>
  <si>
    <t>2010204_政协会议</t>
  </si>
  <si>
    <t>2010205_委员视察</t>
  </si>
  <si>
    <t>2010206_参政议政</t>
  </si>
  <si>
    <t>2010250_事业运行</t>
  </si>
  <si>
    <t>2010299_其他政协事务支出</t>
  </si>
  <si>
    <t>2010301_行政运行</t>
  </si>
  <si>
    <t>2010302_一般行政管理事务</t>
  </si>
  <si>
    <t>2010303_机关服务</t>
  </si>
  <si>
    <t>2010304_专项服务</t>
  </si>
  <si>
    <t>2010305_专项业务及机关事务管理</t>
  </si>
  <si>
    <t>2010306_政务公开审批</t>
  </si>
  <si>
    <t>2010309_参事事务</t>
  </si>
  <si>
    <t>2010350_事业运行</t>
  </si>
  <si>
    <t>2010399_其他政府办公厅（室）及相关机构事务支出</t>
  </si>
  <si>
    <t>2010401_行政运行</t>
  </si>
  <si>
    <t>2010402_一般行政管理事务</t>
  </si>
  <si>
    <t>2010403_机关服务</t>
  </si>
  <si>
    <t>2010404_战略规划与实施</t>
  </si>
  <si>
    <t>2010405_日常经济运行调节</t>
  </si>
  <si>
    <t>2010406_社会事业发展规划</t>
  </si>
  <si>
    <t>2010407_经济体制改革研究</t>
  </si>
  <si>
    <t>2010408_物价管理</t>
  </si>
  <si>
    <t>2010450_事业运行</t>
  </si>
  <si>
    <t>2010499_其他发展与改革事务支出</t>
  </si>
  <si>
    <t>2010501_行政运行</t>
  </si>
  <si>
    <t>2010502_一般行政管理事务</t>
  </si>
  <si>
    <t>2010503_机关服务</t>
  </si>
  <si>
    <t>2010504_信息事务</t>
  </si>
  <si>
    <t>2010505_专项统计业务</t>
  </si>
  <si>
    <t>2010506_统计管理</t>
  </si>
  <si>
    <t>2010507_专项普查活动</t>
  </si>
  <si>
    <t>2010508_统计抽样调查</t>
  </si>
  <si>
    <t>2010550_事业运行</t>
  </si>
  <si>
    <t>2010599_其他统计信息事务支出</t>
  </si>
  <si>
    <t>2010601_行政运行</t>
  </si>
  <si>
    <t>2010602_一般行政管理事务</t>
  </si>
  <si>
    <t>2010603_机关服务</t>
  </si>
  <si>
    <t>2010604_预算改革业务</t>
  </si>
  <si>
    <t>2010605_财政国库业务</t>
  </si>
  <si>
    <t>2010606_财政监察</t>
  </si>
  <si>
    <t>2010607_信息化建设</t>
  </si>
  <si>
    <t>2010608_财政委托业务支出</t>
  </si>
  <si>
    <t>2010650_事业运行</t>
  </si>
  <si>
    <t>2010699_其他财政事务支出</t>
  </si>
  <si>
    <t>2010701_行政运行</t>
  </si>
  <si>
    <t>2010702_一般行政管理事务</t>
  </si>
  <si>
    <t>2010703_机关服务</t>
  </si>
  <si>
    <t>2010709_信息化建设</t>
  </si>
  <si>
    <t>2010710_税收业务</t>
  </si>
  <si>
    <t>2010750_事业运行</t>
  </si>
  <si>
    <t>2010799_其他税收事务支出</t>
  </si>
  <si>
    <t>2010801_行政运行</t>
  </si>
  <si>
    <t>2010802_一般行政管理事务</t>
  </si>
  <si>
    <t>2010803_机关服务</t>
  </si>
  <si>
    <t>2010804_审计业务</t>
  </si>
  <si>
    <t>2010805_审计管理</t>
  </si>
  <si>
    <t>2010806_信息化建设</t>
  </si>
  <si>
    <t>2010850_事业运行</t>
  </si>
  <si>
    <t>2010899_其他审计事务支出</t>
  </si>
  <si>
    <t>2010901_行政运行</t>
  </si>
  <si>
    <t>2010902_一般行政管理事务</t>
  </si>
  <si>
    <t>2010903_机关服务</t>
  </si>
  <si>
    <t>2010905_缉私办案</t>
  </si>
  <si>
    <t>2010907_口岸管理</t>
  </si>
  <si>
    <t>2010908_信息化建设</t>
  </si>
  <si>
    <t>2010909_海关关务</t>
  </si>
  <si>
    <t>2010910_关税征管</t>
  </si>
  <si>
    <t>2010911_海关监管</t>
  </si>
  <si>
    <t>2010912_检验检疫</t>
  </si>
  <si>
    <t>2010950_事业运行</t>
  </si>
  <si>
    <t>2010999_其他海关事务支出</t>
  </si>
  <si>
    <t>2011101_行政运行</t>
  </si>
  <si>
    <t>2011102_一般行政管理事务</t>
  </si>
  <si>
    <t>2011103_机关服务</t>
  </si>
  <si>
    <t>2011104_大案要案查处</t>
  </si>
  <si>
    <t>2011105_派驻派出机构</t>
  </si>
  <si>
    <t>2011106_巡视工作</t>
  </si>
  <si>
    <t>2011150_事业运行</t>
  </si>
  <si>
    <t>2011199_其他纪检监察事务支出</t>
  </si>
  <si>
    <t>2011301_行政运行</t>
  </si>
  <si>
    <t>2011302_一般行政管理事务</t>
  </si>
  <si>
    <t>2011303_机关服务</t>
  </si>
  <si>
    <t>2011304_对外贸易管理</t>
  </si>
  <si>
    <t>2011305_国际经济合作</t>
  </si>
  <si>
    <t>2011306_外资管理</t>
  </si>
  <si>
    <t>2011307_国内贸易管理</t>
  </si>
  <si>
    <t>2011308_招商引资</t>
  </si>
  <si>
    <t>2011350_事业运行</t>
  </si>
  <si>
    <t>2011399_其他商贸事务支出</t>
  </si>
  <si>
    <t>2011401_行政运行</t>
  </si>
  <si>
    <t>2011402_一般行政管理事务</t>
  </si>
  <si>
    <t>2011403_机关服务</t>
  </si>
  <si>
    <t>2011404_专利审批</t>
  </si>
  <si>
    <t>2011405_知识产权战略和规划</t>
  </si>
  <si>
    <t>2011408_国际合作与交流</t>
  </si>
  <si>
    <t>2011409_知识产权宏观管理</t>
  </si>
  <si>
    <t>2011410_商标管理</t>
  </si>
  <si>
    <t>2011411_原产地地理标志管理</t>
  </si>
  <si>
    <t>2011450_事业运行</t>
  </si>
  <si>
    <t>2011499_其他知识产权事务支出</t>
  </si>
  <si>
    <t>2012301_行政运行</t>
  </si>
  <si>
    <t>2012302_一般行政管理事务</t>
  </si>
  <si>
    <t>2012303_机关服务</t>
  </si>
  <si>
    <t>2012304_民族工作专项</t>
  </si>
  <si>
    <t>2012350_事业运行</t>
  </si>
  <si>
    <t>2012399_其他民族事务支出</t>
  </si>
  <si>
    <t>2012501_行政运行</t>
  </si>
  <si>
    <t>2012502_一般行政管理事务</t>
  </si>
  <si>
    <t>2012503_机关服务</t>
  </si>
  <si>
    <t>2012504_港澳事务</t>
  </si>
  <si>
    <t>2012505_台湾事务</t>
  </si>
  <si>
    <t>2012550_事业运行</t>
  </si>
  <si>
    <t>2012599_其他港澳台事务支出</t>
  </si>
  <si>
    <t>2012601_行政运行</t>
  </si>
  <si>
    <t>2012602_一般行政管理事务</t>
  </si>
  <si>
    <t>2012603_机关服务</t>
  </si>
  <si>
    <t>2012604_档案馆</t>
  </si>
  <si>
    <t>2012699_其他档案事务支出</t>
  </si>
  <si>
    <t>2012801_行政运行</t>
  </si>
  <si>
    <t>2012802_一般行政管理事务</t>
  </si>
  <si>
    <t>2012803_机关服务</t>
  </si>
  <si>
    <t>2012804_参政议政</t>
  </si>
  <si>
    <t>2012850_事业运行</t>
  </si>
  <si>
    <t>2012899_其他民主党派及工商联事务支出</t>
  </si>
  <si>
    <t>2012901_行政运行</t>
  </si>
  <si>
    <t>2012902_一般行政管理事务</t>
  </si>
  <si>
    <t>2012903_机关服务</t>
  </si>
  <si>
    <t>2012906_工会事务</t>
  </si>
  <si>
    <t>2012950_事业运行</t>
  </si>
  <si>
    <t>2012999_其他群众团体事务支出</t>
  </si>
  <si>
    <t>2013101_行政运行</t>
  </si>
  <si>
    <t>2013102_一般行政管理事务</t>
  </si>
  <si>
    <t>2013103_机关服务</t>
  </si>
  <si>
    <t>2013105_专项业务</t>
  </si>
  <si>
    <t>2013150_事业运行</t>
  </si>
  <si>
    <t>2013199_其他党委办公厅（室）及相关机构事务支出</t>
  </si>
  <si>
    <t>2013201_行政运行</t>
  </si>
  <si>
    <t>2013202_一般行政管理事务</t>
  </si>
  <si>
    <t>2013203_机关服务</t>
  </si>
  <si>
    <t>2013204_公务员事务</t>
  </si>
  <si>
    <t>2013250_事业运行</t>
  </si>
  <si>
    <t>2013299_其他组织事务支出</t>
  </si>
  <si>
    <t>2013301_行政运行</t>
  </si>
  <si>
    <t>2013302_一般行政管理事务</t>
  </si>
  <si>
    <t>2013303_机关服务</t>
  </si>
  <si>
    <t>2013304_宣传管理</t>
  </si>
  <si>
    <t>2013350_事业运行</t>
  </si>
  <si>
    <t>2013399_其他宣传事务支出</t>
  </si>
  <si>
    <t>2013401_行政运行</t>
  </si>
  <si>
    <t>2013402_一般行政管理事务</t>
  </si>
  <si>
    <t>2013403_机关服务</t>
  </si>
  <si>
    <t>2013404_宗教事务</t>
  </si>
  <si>
    <t>2013405_华侨事务</t>
  </si>
  <si>
    <t>2013450_事业运行</t>
  </si>
  <si>
    <t>2013499_其他统战事务支出</t>
  </si>
  <si>
    <t>2013501_行政运行</t>
  </si>
  <si>
    <t>2013502_一般行政管理事务</t>
  </si>
  <si>
    <t>2013503_机关服务</t>
  </si>
  <si>
    <t>2013550_事业运行</t>
  </si>
  <si>
    <t>2013599_其他对外联络事务支出</t>
  </si>
  <si>
    <t>2013601_行政运行</t>
  </si>
  <si>
    <t>2013602_一般行政管理事务</t>
  </si>
  <si>
    <t>2013603_机关服务</t>
  </si>
  <si>
    <t>2013650_事业运行</t>
  </si>
  <si>
    <t>2013699_其他共产党事务支出</t>
  </si>
  <si>
    <t>2013701_行政运行</t>
  </si>
  <si>
    <t>2013702_一般行政管理事务</t>
  </si>
  <si>
    <t>2013703_机关服务</t>
  </si>
  <si>
    <t>2013704_信息安全事务</t>
  </si>
  <si>
    <t>2013750_事业运行</t>
  </si>
  <si>
    <t>2013799_其他网信事务支出</t>
  </si>
  <si>
    <t>2013801_行政运行</t>
  </si>
  <si>
    <t>2013802_一般行政管理事务</t>
  </si>
  <si>
    <t>2013803_机关服务</t>
  </si>
  <si>
    <t>2013804_经营主体管理</t>
  </si>
  <si>
    <t>2013805_市场秩序执法</t>
  </si>
  <si>
    <t>2013808_信息化建设</t>
  </si>
  <si>
    <t>2013810_质量基础</t>
  </si>
  <si>
    <t>2013812_药品事务</t>
  </si>
  <si>
    <t>2013813_医疗器械事务</t>
  </si>
  <si>
    <t>2013814_化妆品事务</t>
  </si>
  <si>
    <t>2013815_质量安全监管</t>
  </si>
  <si>
    <t>2013816_食品安全监管</t>
  </si>
  <si>
    <t>2013850_事业运行</t>
  </si>
  <si>
    <t>2013899_其他市场监督管理事务</t>
  </si>
  <si>
    <t>2013901_行政运行</t>
  </si>
  <si>
    <t>2013902_一般行政管理事务</t>
  </si>
  <si>
    <t>2013903_机关服务</t>
  </si>
  <si>
    <t>2013950_事业运行</t>
  </si>
  <si>
    <t>2013999_其他社会工作事务支出</t>
  </si>
  <si>
    <t>2014001_行政运行</t>
  </si>
  <si>
    <t>2014002_一般行政管理事务</t>
  </si>
  <si>
    <t>2014003_机关服务</t>
  </si>
  <si>
    <t>2014004_信访业务</t>
  </si>
  <si>
    <t>2014050_事业运行</t>
  </si>
  <si>
    <t>2014099_其他信访事务支出</t>
  </si>
  <si>
    <t>2014101_行政运行</t>
  </si>
  <si>
    <t>2014102_一般行政管理事务</t>
  </si>
  <si>
    <t>2014103_机关服务</t>
  </si>
  <si>
    <t>2014150_事业运行</t>
  </si>
  <si>
    <t>2014199_其他数据事务支出</t>
  </si>
  <si>
    <t>2019901_国家赔偿费用支出</t>
  </si>
  <si>
    <t>2019999_其他一般公共服务支出</t>
  </si>
  <si>
    <t>2020101_行政运行</t>
  </si>
  <si>
    <t>2020102_一般行政管理事务</t>
  </si>
  <si>
    <t>2020103_机关服务</t>
  </si>
  <si>
    <t>2020104_专项业务</t>
  </si>
  <si>
    <t>2020150_事业运行</t>
  </si>
  <si>
    <t>2020199_其他外交管理事务支出</t>
  </si>
  <si>
    <t>2020201_驻外使领馆（团、处）</t>
  </si>
  <si>
    <t>2020202_其他驻外机构支出</t>
  </si>
  <si>
    <t>2020304_援外优惠贷款贴息</t>
  </si>
  <si>
    <t>2020306_对外援助</t>
  </si>
  <si>
    <t>2020401_国际组织会费</t>
  </si>
  <si>
    <t>2020402_国际组织捐赠</t>
  </si>
  <si>
    <t>2020403_维和摊款</t>
  </si>
  <si>
    <t>2020404_国际组织股金及基金</t>
  </si>
  <si>
    <t>2020499_其他国际组织支出</t>
  </si>
  <si>
    <t>2020503_在华国际会议</t>
  </si>
  <si>
    <t>2020504_国际交流活动</t>
  </si>
  <si>
    <t>2020505_对外合作活动</t>
  </si>
  <si>
    <t>2020599_其他对外合作与交流支出</t>
  </si>
  <si>
    <t>2020601_对外宣传</t>
  </si>
  <si>
    <t>2020701_边界勘界</t>
  </si>
  <si>
    <t>2020702_边界联检</t>
  </si>
  <si>
    <t>2020703_边界界桩维护</t>
  </si>
  <si>
    <t>2020799_其他支出</t>
  </si>
  <si>
    <t>2020801_行政运行</t>
  </si>
  <si>
    <t>2020802_一般行政管理事务</t>
  </si>
  <si>
    <t>2020803_机关服务</t>
  </si>
  <si>
    <t>2020850_事业运行</t>
  </si>
  <si>
    <t>2020899_其他国际发展合作支出</t>
  </si>
  <si>
    <t>2029999_其他外交支出</t>
  </si>
  <si>
    <t>2030101_现役部队</t>
  </si>
  <si>
    <t>2030102_预备役部队</t>
  </si>
  <si>
    <t>2030199_其他军费支出</t>
  </si>
  <si>
    <t>2030401_国防科研事业</t>
  </si>
  <si>
    <t>2030501_专项工程</t>
  </si>
  <si>
    <t>2030601_兵役征集</t>
  </si>
  <si>
    <t>2030602_经济动员</t>
  </si>
  <si>
    <t>2030603_人民防空</t>
  </si>
  <si>
    <t>2030604_交通战备</t>
  </si>
  <si>
    <t>2030607_民兵</t>
  </si>
  <si>
    <t>2030608_边海防</t>
  </si>
  <si>
    <t>2030699_其他国防动员支出</t>
  </si>
  <si>
    <t>2039999_其他国防支出</t>
  </si>
  <si>
    <t>2040101_武装警察部队</t>
  </si>
  <si>
    <t>2040199_其他武装警察部队支出</t>
  </si>
  <si>
    <t>2040201_行政运行</t>
  </si>
  <si>
    <t>2040202_一般行政管理事务</t>
  </si>
  <si>
    <t>2040203_机关服务</t>
  </si>
  <si>
    <t>2040219_信息化建设</t>
  </si>
  <si>
    <t>2040220_执法办案</t>
  </si>
  <si>
    <t>2040221_特别业务</t>
  </si>
  <si>
    <t>2040222_特勤业务</t>
  </si>
  <si>
    <t>2040223_移民事务</t>
  </si>
  <si>
    <t>2040250_事业运行</t>
  </si>
  <si>
    <t>2040299_其他公安支出</t>
  </si>
  <si>
    <t>2040301_行政运行</t>
  </si>
  <si>
    <t>2040302_一般行政管理事务</t>
  </si>
  <si>
    <t>2040303_机关服务</t>
  </si>
  <si>
    <t>2040304_安全业务</t>
  </si>
  <si>
    <t>2040350_事业运行</t>
  </si>
  <si>
    <t>2040399_其他国家安全支出</t>
  </si>
  <si>
    <t>2040401_行政运行</t>
  </si>
  <si>
    <t>2040402_一般行政管理事务</t>
  </si>
  <si>
    <t>2040403_机关服务</t>
  </si>
  <si>
    <t>2040409_“两房”建设</t>
  </si>
  <si>
    <t>2040410_检察监督</t>
  </si>
  <si>
    <t>2040450_事业运行</t>
  </si>
  <si>
    <t>2040499_其他检察支出</t>
  </si>
  <si>
    <t>2040501_行政运行</t>
  </si>
  <si>
    <t>2040502_一般行政管理事务</t>
  </si>
  <si>
    <t>2040503_机关服务</t>
  </si>
  <si>
    <t>2040504_案件审判</t>
  </si>
  <si>
    <t>2040505_案件执行</t>
  </si>
  <si>
    <t>2040506_“两庭”建设</t>
  </si>
  <si>
    <t>2040550_事业运行</t>
  </si>
  <si>
    <t>2040599_其他法院支出</t>
  </si>
  <si>
    <t>2040601_行政运行</t>
  </si>
  <si>
    <t>2040602_一般行政管理事务</t>
  </si>
  <si>
    <t>2040603_机关服务</t>
  </si>
  <si>
    <t>2040604_基层司法业务</t>
  </si>
  <si>
    <t>2040605_普法宣传</t>
  </si>
  <si>
    <t>2040606_律师管理</t>
  </si>
  <si>
    <t>2040607_公共法律服务</t>
  </si>
  <si>
    <t>2040608_国家统一法律职业资格考试</t>
  </si>
  <si>
    <t>2040610_社区矫正</t>
  </si>
  <si>
    <t>2040612_法治建设</t>
  </si>
  <si>
    <t>2040613_信息化建设</t>
  </si>
  <si>
    <t>2040650_事业运行</t>
  </si>
  <si>
    <t>2040699_其他司法支出</t>
  </si>
  <si>
    <t>2040701_行政运行</t>
  </si>
  <si>
    <t>2040702_一般行政管理事务</t>
  </si>
  <si>
    <t>2040703_机关服务</t>
  </si>
  <si>
    <t>2040704_罪犯生活及医疗卫生</t>
  </si>
  <si>
    <t>2040705_监狱业务及罪犯改造</t>
  </si>
  <si>
    <t>2040706_狱政设施建设</t>
  </si>
  <si>
    <t>2040707_信息化建设</t>
  </si>
  <si>
    <t>2040750_事业运行</t>
  </si>
  <si>
    <t>2040799_其他监狱支出</t>
  </si>
  <si>
    <t>2040801_行政运行</t>
  </si>
  <si>
    <t>2040802_一般行政管理事务</t>
  </si>
  <si>
    <t>2040803_机关服务</t>
  </si>
  <si>
    <t>2040804_强制隔离戒毒人员生活</t>
  </si>
  <si>
    <t>2040805_强制隔离戒毒人员教育</t>
  </si>
  <si>
    <t>2040806_所政设施建设</t>
  </si>
  <si>
    <t>2040807_信息化建设</t>
  </si>
  <si>
    <t>2040850_事业运行</t>
  </si>
  <si>
    <t>2040899_其他强制隔离戒毒支出</t>
  </si>
  <si>
    <t>2040901_行政运行</t>
  </si>
  <si>
    <t>2040902_一般行政管理事务</t>
  </si>
  <si>
    <t>2040903_机关服务</t>
  </si>
  <si>
    <t>2040904_保密技术</t>
  </si>
  <si>
    <t>2040905_保密管理</t>
  </si>
  <si>
    <t>2040950_事业运行</t>
  </si>
  <si>
    <t>2040999_其他国家保密支出</t>
  </si>
  <si>
    <t>2041001_行政运行</t>
  </si>
  <si>
    <t>2041002_一般行政管理事务</t>
  </si>
  <si>
    <t>2041006_信息化建设</t>
  </si>
  <si>
    <t>2041007_缉私业务</t>
  </si>
  <si>
    <t>2041099_其他缉私警察支出</t>
  </si>
  <si>
    <t>2049902_国家司法救助支出</t>
  </si>
  <si>
    <t>2049999_其他公共安全支出</t>
  </si>
  <si>
    <t>2050101_行政运行</t>
  </si>
  <si>
    <t>2050102_一般行政管理事务</t>
  </si>
  <si>
    <t>2050103_机关服务</t>
  </si>
  <si>
    <t>2050199_其他教育管理事务支出</t>
  </si>
  <si>
    <t>2050201_学前教育</t>
  </si>
  <si>
    <t>2050202_小学教育</t>
  </si>
  <si>
    <t>2050203_初中教育</t>
  </si>
  <si>
    <t>2050204_高中教育</t>
  </si>
  <si>
    <t>2050205_高等教育</t>
  </si>
  <si>
    <t>2050299_其他普通教育支出</t>
  </si>
  <si>
    <t>2050301_初等职业教育</t>
  </si>
  <si>
    <t>2050302_中等职业教育</t>
  </si>
  <si>
    <t>2050303_技校教育</t>
  </si>
  <si>
    <t>2050305_高等职业教育</t>
  </si>
  <si>
    <t>2050399_其他职业教育支出</t>
  </si>
  <si>
    <t>2050401_成人初等教育</t>
  </si>
  <si>
    <t>2050402_成人中等教育</t>
  </si>
  <si>
    <t>2050403_成人高等教育</t>
  </si>
  <si>
    <t>2050404_成人广播电视教育</t>
  </si>
  <si>
    <t>2050499_其他成人教育支出</t>
  </si>
  <si>
    <t>2050501_广播电视学校</t>
  </si>
  <si>
    <t>2050502_教育电视台</t>
  </si>
  <si>
    <t>2050599_其他广播电视教育支出</t>
  </si>
  <si>
    <t>2050601_出国留学教育</t>
  </si>
  <si>
    <t>2050602_来华留学教育</t>
  </si>
  <si>
    <t>2050699_其他留学教育支出</t>
  </si>
  <si>
    <t>2050701_特殊学校教育</t>
  </si>
  <si>
    <t>2050702_专门学校教育</t>
  </si>
  <si>
    <t>2050799_其他特殊教育支出</t>
  </si>
  <si>
    <t>2050801_教师进修</t>
  </si>
  <si>
    <t>2050802_干部教育</t>
  </si>
  <si>
    <t>2050803_培训支出</t>
  </si>
  <si>
    <t>2050804_退役士兵能力提升</t>
  </si>
  <si>
    <t>2050899_其他进修及培训</t>
  </si>
  <si>
    <t>2050901_农村中小学校舍建设</t>
  </si>
  <si>
    <t>2050902_农村中小学教学设施</t>
  </si>
  <si>
    <t>2050903_城市中小学校舍建设</t>
  </si>
  <si>
    <t>2050904_城市中小学教学设施</t>
  </si>
  <si>
    <t>2050905_中等职业学校教学设施</t>
  </si>
  <si>
    <t>2050999_其他教育费附加安排的支出</t>
  </si>
  <si>
    <t>2059999_其他教育支出</t>
  </si>
  <si>
    <t>2060101_行政运行</t>
  </si>
  <si>
    <t>2060102_一般行政管理事务</t>
  </si>
  <si>
    <t>2060103_机关服务</t>
  </si>
  <si>
    <t>2060199_其他科学技术管理事务支出</t>
  </si>
  <si>
    <t>2060201_机构运行</t>
  </si>
  <si>
    <t>2060203_自然科学基金</t>
  </si>
  <si>
    <t>2060204_实验室及相关设施</t>
  </si>
  <si>
    <t>2060205_重大科学工程</t>
  </si>
  <si>
    <t>2060206_专项基础科研</t>
  </si>
  <si>
    <t>2060207_专项技术基础</t>
  </si>
  <si>
    <t>2060208_科技人才队伍建设</t>
  </si>
  <si>
    <t>2060299_其他基础研究支出</t>
  </si>
  <si>
    <t>2060301_机构运行</t>
  </si>
  <si>
    <t>2060302_社会公益研究</t>
  </si>
  <si>
    <t>2060303_高技术研究</t>
  </si>
  <si>
    <t>2060304_专项科研试制</t>
  </si>
  <si>
    <t>2060399_其他应用研究支出</t>
  </si>
  <si>
    <t>2060401_机构运行</t>
  </si>
  <si>
    <t>2060404_科技成果转化与扩散</t>
  </si>
  <si>
    <t>2060405_共性技术研究与开发</t>
  </si>
  <si>
    <t>2060499_其他技术研究与开发支出</t>
  </si>
  <si>
    <t>2060501_机构运行</t>
  </si>
  <si>
    <t>2060502_技术创新服务体系</t>
  </si>
  <si>
    <t>2060503_科技条件专项</t>
  </si>
  <si>
    <t>2060599_其他科技条件与服务支出</t>
  </si>
  <si>
    <t>2060601_社会科学研究机构</t>
  </si>
  <si>
    <t>2060602_社会科学研究</t>
  </si>
  <si>
    <t>2060603_社科基金支出</t>
  </si>
  <si>
    <t>2060699_其他社会科学支出</t>
  </si>
  <si>
    <t>2060701_机构运行</t>
  </si>
  <si>
    <t>2060702_科普活动</t>
  </si>
  <si>
    <t>2060703_青少年科技活动</t>
  </si>
  <si>
    <t>2060704_学术交流活动</t>
  </si>
  <si>
    <t>2060705_科技馆站</t>
  </si>
  <si>
    <t>2060799_其他科学技术普及支出</t>
  </si>
  <si>
    <t>2060801_国际交流与合作</t>
  </si>
  <si>
    <t>2060802_重大科技合作项目</t>
  </si>
  <si>
    <t>2060899_其他科技交流与合作支出</t>
  </si>
  <si>
    <t>2060901_科技重大专项</t>
  </si>
  <si>
    <t>2060902_重点研发计划</t>
  </si>
  <si>
    <t>2060999_其他科技重大项目</t>
  </si>
  <si>
    <t>2069901_科技奖励</t>
  </si>
  <si>
    <t>2069902_核应急</t>
  </si>
  <si>
    <t>2069903_转制科研机构</t>
  </si>
  <si>
    <t>2069999_其他科学技术支出</t>
  </si>
  <si>
    <t>2070101_行政运行</t>
  </si>
  <si>
    <t>2070102_一般行政管理事务</t>
  </si>
  <si>
    <t>2070103_机关服务</t>
  </si>
  <si>
    <t>2070104_图书馆</t>
  </si>
  <si>
    <t>2070105_文化展示及纪念机构</t>
  </si>
  <si>
    <t>2070106_艺术表演场所</t>
  </si>
  <si>
    <t>2070107_艺术表演团体</t>
  </si>
  <si>
    <t>2070108_文化活动</t>
  </si>
  <si>
    <t>2070109_群众文化</t>
  </si>
  <si>
    <t>2070110_文化和旅游交流与合作</t>
  </si>
  <si>
    <t>2070111_文化创作与保护</t>
  </si>
  <si>
    <t>2070112_文化和旅游市场管理</t>
  </si>
  <si>
    <t>2070113_旅游宣传</t>
  </si>
  <si>
    <t>2070114_文化和旅游管理事务</t>
  </si>
  <si>
    <t>2070199_其他文化和旅游支出</t>
  </si>
  <si>
    <t>2070201_行政运行</t>
  </si>
  <si>
    <t>2070202_一般行政管理事务</t>
  </si>
  <si>
    <t>2070203_机关服务</t>
  </si>
  <si>
    <t>2070204_文物保护</t>
  </si>
  <si>
    <t>2070205_博物馆</t>
  </si>
  <si>
    <t>2070206_历史名城与古迹</t>
  </si>
  <si>
    <t>2070299_其他文物支出</t>
  </si>
  <si>
    <t>2070301_行政运行</t>
  </si>
  <si>
    <t>2070302_一般行政管理事务</t>
  </si>
  <si>
    <t>2070303_机关服务</t>
  </si>
  <si>
    <t>2070304_运动项目管理</t>
  </si>
  <si>
    <t>2070305_体育竞赛</t>
  </si>
  <si>
    <t>2070306_体育训练</t>
  </si>
  <si>
    <t>2070307_体育场馆</t>
  </si>
  <si>
    <t>2070308_群众体育</t>
  </si>
  <si>
    <t>2070309_体育交流与合作</t>
  </si>
  <si>
    <t>2070399_其他体育支出</t>
  </si>
  <si>
    <t>2070601_行政运行</t>
  </si>
  <si>
    <t>2070602_一般行政管理事务</t>
  </si>
  <si>
    <t>2070603_机关服务</t>
  </si>
  <si>
    <t>2070604_新闻通讯</t>
  </si>
  <si>
    <t>2070605_出版发行</t>
  </si>
  <si>
    <t>2070606_版权管理</t>
  </si>
  <si>
    <t>2070607_电影</t>
  </si>
  <si>
    <t>2070699_其他新闻出版电影支出</t>
  </si>
  <si>
    <t>2070801_行政运行</t>
  </si>
  <si>
    <t>2070802_一般行政管理事务</t>
  </si>
  <si>
    <t>2070803_机关服务</t>
  </si>
  <si>
    <t>2070806_监测监管</t>
  </si>
  <si>
    <t>2070807_传输发射</t>
  </si>
  <si>
    <t>2070808_广播电视事务</t>
  </si>
  <si>
    <t>2070899_其他广播电视支出</t>
  </si>
  <si>
    <t>2079903_文化产业发展专项支出</t>
  </si>
  <si>
    <t>2079999_其他文化旅游体育与传媒支出</t>
  </si>
  <si>
    <t>2080101_行政运行</t>
  </si>
  <si>
    <t>2080102_一般行政管理事务</t>
  </si>
  <si>
    <t>2080103_机关服务</t>
  </si>
  <si>
    <t>2080104_综合业务管理</t>
  </si>
  <si>
    <t>2080105_劳动保障监察</t>
  </si>
  <si>
    <t>2080106_就业管理事务</t>
  </si>
  <si>
    <t>2080107_社会保险业务管理事务</t>
  </si>
  <si>
    <t>2080108_信息化建设</t>
  </si>
  <si>
    <t>2080109_社会保险经办机构</t>
  </si>
  <si>
    <t>2080110_劳动关系和维权</t>
  </si>
  <si>
    <t>2080111_公共就业服务和职业技能鉴定机构</t>
  </si>
  <si>
    <t>2080112_劳动人事争议调解仲裁</t>
  </si>
  <si>
    <t>2080113_政府特殊津贴</t>
  </si>
  <si>
    <t>2080114_资助留学回国人员</t>
  </si>
  <si>
    <t>2080115_博士后日常经费</t>
  </si>
  <si>
    <t>2080116_引进人才费用</t>
  </si>
  <si>
    <t>2080150_事业运行</t>
  </si>
  <si>
    <t>2080199_其他人力资源和社会保障管理事务支出</t>
  </si>
  <si>
    <t>2080201_行政运行</t>
  </si>
  <si>
    <t>2080202_一般行政管理事务</t>
  </si>
  <si>
    <t>2080203_机关服务</t>
  </si>
  <si>
    <t>2080206_社会组织管理</t>
  </si>
  <si>
    <t>2080207_行政区划和地名管理</t>
  </si>
  <si>
    <t>2080299_其他民政管理事务支出</t>
  </si>
  <si>
    <t>2080501_行政单位离退休</t>
  </si>
  <si>
    <t>2080502_事业单位离退休</t>
  </si>
  <si>
    <t>2080503_离退休人员管理机构</t>
  </si>
  <si>
    <t>2080505_机关事业单位基本养老保险缴费支出</t>
  </si>
  <si>
    <t>2080506_机关事业单位职业年金缴费支出</t>
  </si>
  <si>
    <t>2080507_对机关事业单位基本养老保险基金的补助</t>
  </si>
  <si>
    <t>2080508_对机关事业单位职业年金的补助</t>
  </si>
  <si>
    <t>2080599_其他行政事业单位养老支出</t>
  </si>
  <si>
    <t>2080601_企业关闭破产补助</t>
  </si>
  <si>
    <t>2080602_厂办大集体改革补助</t>
  </si>
  <si>
    <t>2080699_其他企业改革发展补助</t>
  </si>
  <si>
    <t>2080701_就业创业服务补助</t>
  </si>
  <si>
    <t>2080702_职业培训补贴</t>
  </si>
  <si>
    <t>2080704_社会保险补贴</t>
  </si>
  <si>
    <t>2080705_公益性岗位补贴</t>
  </si>
  <si>
    <t>2080709_职业技能评价补贴</t>
  </si>
  <si>
    <t>2080711_就业见习补贴</t>
  </si>
  <si>
    <t>2080712_高技能人才培养补助</t>
  </si>
  <si>
    <t>2080713_求职和创业补贴</t>
  </si>
  <si>
    <t>2080799_其他就业补助支出</t>
  </si>
  <si>
    <t>2080801_死亡抚恤</t>
  </si>
  <si>
    <t>2080802_伤残抚恤</t>
  </si>
  <si>
    <t>2080803_在乡复员、退伍军人生活补助</t>
  </si>
  <si>
    <t>2080805_义务兵优待</t>
  </si>
  <si>
    <t>2080806_农村籍退役士兵老年生活补助</t>
  </si>
  <si>
    <t>2080807_光荣院</t>
  </si>
  <si>
    <t>2080808_褒扬纪念</t>
  </si>
  <si>
    <t>2080899_其他优抚支出</t>
  </si>
  <si>
    <t>2080901_退役士兵安置</t>
  </si>
  <si>
    <t>2080902_军队移交政府的离退休人员安置</t>
  </si>
  <si>
    <t>2080903_军队移交政府离退休干部管理机构</t>
  </si>
  <si>
    <t>2080904_退役士兵管理教育</t>
  </si>
  <si>
    <t>2080905_军队转业干部安置</t>
  </si>
  <si>
    <t>2080999_其他退役安置支出</t>
  </si>
  <si>
    <t>2081001_儿童福利</t>
  </si>
  <si>
    <t>2081002_老年福利</t>
  </si>
  <si>
    <t>2081003_康复辅具</t>
  </si>
  <si>
    <t>2081004_殡葬</t>
  </si>
  <si>
    <t>2081005_社会福利事业单位</t>
  </si>
  <si>
    <t>2081006_养老服务</t>
  </si>
  <si>
    <t>2081099_其他社会福利支出</t>
  </si>
  <si>
    <t>2081101_行政运行</t>
  </si>
  <si>
    <t>2081102_一般行政管理事务</t>
  </si>
  <si>
    <t>2081103_机关服务</t>
  </si>
  <si>
    <t>2081104_残疾人康复</t>
  </si>
  <si>
    <t>2081105_残疾人就业</t>
  </si>
  <si>
    <t>2081106_残疾人体育</t>
  </si>
  <si>
    <t>2081107_残疾人生活和护理补贴</t>
  </si>
  <si>
    <t>2081199_其他残疾人事业支出</t>
  </si>
  <si>
    <t>2081601_行政运行</t>
  </si>
  <si>
    <t>2081602_一般行政管理事务</t>
  </si>
  <si>
    <t>2081603_机关服务</t>
  </si>
  <si>
    <t>2081650_事业运行</t>
  </si>
  <si>
    <t>2081699_其他红十字事业支出</t>
  </si>
  <si>
    <t>2081901_城市最低生活保障金支出</t>
  </si>
  <si>
    <t>2081902_农村最低生活保障金支出</t>
  </si>
  <si>
    <t>2082001_临时救助支出</t>
  </si>
  <si>
    <t>2082002_流浪乞讨人员救助支出</t>
  </si>
  <si>
    <t>2082101_城市特困人员救助供养支出</t>
  </si>
  <si>
    <t>2082102_农村特困人员救助供养支出</t>
  </si>
  <si>
    <t>2082401_对道路交通事故社会救助基金的补助</t>
  </si>
  <si>
    <t>2082402_交强险罚款收入补助基金支出</t>
  </si>
  <si>
    <t>2082501_其他城市生活救助</t>
  </si>
  <si>
    <t>2082502_其他农村生活救助</t>
  </si>
  <si>
    <t>2082601_财政对企业职工基本养老保险基金的补助</t>
  </si>
  <si>
    <t>2082602_财政对城乡居民基本养老保险基金的补助</t>
  </si>
  <si>
    <t>2082699_财政对其他基本养老保险基金的补助</t>
  </si>
  <si>
    <t>2082701_财政对失业保险基金的补助</t>
  </si>
  <si>
    <t>2082702_财政对工伤保险基金的补助</t>
  </si>
  <si>
    <t>2082799_其他财政对社会保险基金的补助</t>
  </si>
  <si>
    <t>2082801_行政运行</t>
  </si>
  <si>
    <t>2082802_一般行政管理事务</t>
  </si>
  <si>
    <t>2082803_机关服务</t>
  </si>
  <si>
    <t>2082804_拥军优属</t>
  </si>
  <si>
    <t>2082805_军供保障</t>
  </si>
  <si>
    <t>2082806_信息化建设</t>
  </si>
  <si>
    <t>2082850_事业运行</t>
  </si>
  <si>
    <t>2082899_其他退役军人事务管理支出</t>
  </si>
  <si>
    <t>2083001_财政代缴城乡居民基本养老保险费支出</t>
  </si>
  <si>
    <t>2083099_财政代缴其他社会保险费支出</t>
  </si>
  <si>
    <t>2089999_其他社会保障和就业支出</t>
  </si>
  <si>
    <t>2100101_行政运行</t>
  </si>
  <si>
    <t>2100102_一般行政管理事务</t>
  </si>
  <si>
    <t>2100103_机关服务</t>
  </si>
  <si>
    <t>2100199_其他卫生健康管理事务支出</t>
  </si>
  <si>
    <t>2100201_综合医院</t>
  </si>
  <si>
    <t>2100202_中医（民族）医院</t>
  </si>
  <si>
    <t>2100203_传染病医院</t>
  </si>
  <si>
    <t>2100204_职业病防治医院</t>
  </si>
  <si>
    <t>2100205_精神病医院</t>
  </si>
  <si>
    <t>2100206_妇幼保健医院</t>
  </si>
  <si>
    <t>2100207_儿童医院</t>
  </si>
  <si>
    <t>2100208_其他专科医院</t>
  </si>
  <si>
    <t>2100209_福利医院</t>
  </si>
  <si>
    <t>2100210_行业医院</t>
  </si>
  <si>
    <t>2100211_处理医疗欠费</t>
  </si>
  <si>
    <t>2100212_康复医院</t>
  </si>
  <si>
    <t>2100213_优抚医院</t>
  </si>
  <si>
    <t>2100299_其他公立医院支出</t>
  </si>
  <si>
    <t>2100301_城市社区卫生机构</t>
  </si>
  <si>
    <t>2100302_乡镇卫生院</t>
  </si>
  <si>
    <t>2100399_其他基层医疗卫生机构支出</t>
  </si>
  <si>
    <t>2100401_疾病预防控制机构</t>
  </si>
  <si>
    <t>2100402_卫生监督机构</t>
  </si>
  <si>
    <t>2100403_妇幼保健机构</t>
  </si>
  <si>
    <t>2100404_精神卫生机构</t>
  </si>
  <si>
    <t>2100405_应急救治机构</t>
  </si>
  <si>
    <t>2100406_采供血机构</t>
  </si>
  <si>
    <t>2100407_其他专业公共卫生机构</t>
  </si>
  <si>
    <t>2100408_基本公共卫生服务</t>
  </si>
  <si>
    <t>2100409_重大公共卫生服务</t>
  </si>
  <si>
    <t>2100410_突发公共卫生事件应急处置</t>
  </si>
  <si>
    <t>2100499_其他公共卫生支出</t>
  </si>
  <si>
    <t>2100716_计划生育机构</t>
  </si>
  <si>
    <t>2100717_计划生育服务</t>
  </si>
  <si>
    <t>2100799_其他计划生育事务支出</t>
  </si>
  <si>
    <t>2101101_行政单位医疗</t>
  </si>
  <si>
    <t>2101102_事业单位医疗</t>
  </si>
  <si>
    <t>2101103_公务员医疗补助</t>
  </si>
  <si>
    <t>2101199_其他行政事业单位医疗支出</t>
  </si>
  <si>
    <t>2101201_财政对职工基本医疗保险基金的补助</t>
  </si>
  <si>
    <t>2101202_财政对城乡居民基本医疗保险基金的补助</t>
  </si>
  <si>
    <t>2101299_财政对其他基本医疗保险基金的补助</t>
  </si>
  <si>
    <t>2101301_城乡医疗救助</t>
  </si>
  <si>
    <t>2101302_疾病应急救助</t>
  </si>
  <si>
    <t>2101399_其他医疗救助支出</t>
  </si>
  <si>
    <t>2101401_优抚对象医疗补助</t>
  </si>
  <si>
    <t>2101499_其他优抚对象医疗支出</t>
  </si>
  <si>
    <t>2101501_行政运行</t>
  </si>
  <si>
    <t>2101502_一般行政管理事务</t>
  </si>
  <si>
    <t>2101503_机关服务</t>
  </si>
  <si>
    <t>2101504_信息化建设</t>
  </si>
  <si>
    <t>2101505_医疗保障政策管理</t>
  </si>
  <si>
    <t>2101506_医疗保障经办事务</t>
  </si>
  <si>
    <t>2101550_事业运行</t>
  </si>
  <si>
    <t>2101599_其他医疗保障管理事务支出</t>
  </si>
  <si>
    <t>2101701_行政运行</t>
  </si>
  <si>
    <t>2101702_一般行政管理事务</t>
  </si>
  <si>
    <t>2101703_机关服务</t>
  </si>
  <si>
    <t>2101704_中医（民族医）药专项</t>
  </si>
  <si>
    <t>2101750_事业运行</t>
  </si>
  <si>
    <t>2101799_其他中医药事务支出</t>
  </si>
  <si>
    <t>2101801_行政运行</t>
  </si>
  <si>
    <t>2101802_一般行政管理事务</t>
  </si>
  <si>
    <t>2101803_机关服务</t>
  </si>
  <si>
    <t>2101899_其他疾病预防控制事务支出</t>
  </si>
  <si>
    <t>2101901_托育机构</t>
  </si>
  <si>
    <t>2101999_其他育幼服务支出</t>
  </si>
  <si>
    <t>2109999_其他卫生健康支出</t>
  </si>
  <si>
    <t>2110101_行政运行</t>
  </si>
  <si>
    <t>2110102_一般行政管理事务</t>
  </si>
  <si>
    <t>2110103_机关服务</t>
  </si>
  <si>
    <t>2110104_生态环境保护宣传</t>
  </si>
  <si>
    <t>2110105_环境保护法规、规划及标准</t>
  </si>
  <si>
    <t>2110106_生态环境国际合作及履约</t>
  </si>
  <si>
    <t>2110107_生态环境保护行政许可</t>
  </si>
  <si>
    <t>2110108_应对气候变化管理事务</t>
  </si>
  <si>
    <t>2110199_其他环境保护管理事务支出</t>
  </si>
  <si>
    <t>2110203_建设项目环评审查与监督</t>
  </si>
  <si>
    <t>2110204_核与辐射安全监督</t>
  </si>
  <si>
    <t>2110299_其他环境监测与监察支出</t>
  </si>
  <si>
    <t>2110301_大气</t>
  </si>
  <si>
    <t>2110302_水体</t>
  </si>
  <si>
    <t>2110303_噪声</t>
  </si>
  <si>
    <t>2110304_固体废弃物与化学品</t>
  </si>
  <si>
    <t>2110305_放射源和放射性废物监管</t>
  </si>
  <si>
    <t>2110306_辐射</t>
  </si>
  <si>
    <t>2110307_土壤</t>
  </si>
  <si>
    <t>2110399_其他污染防治支出</t>
  </si>
  <si>
    <t>2110401_生态保护</t>
  </si>
  <si>
    <t>2110402_农村环境保护</t>
  </si>
  <si>
    <t>2110404_生物及物种资源保护</t>
  </si>
  <si>
    <t>2110405_草原生态修复治理</t>
  </si>
  <si>
    <t>2110406_自然保护地</t>
  </si>
  <si>
    <t>2110499_其他自然生态保护支出</t>
  </si>
  <si>
    <t>2110501_森林管护</t>
  </si>
  <si>
    <t>2110502_社会保险补助</t>
  </si>
  <si>
    <t>2110503_政策性社会性支出补助</t>
  </si>
  <si>
    <t>2110506_天然林保护工程建设</t>
  </si>
  <si>
    <t>2110507_停伐补助</t>
  </si>
  <si>
    <t>2110599_其他森林保护修复支出</t>
  </si>
  <si>
    <t>2110704_京津风沙源治理工程建设</t>
  </si>
  <si>
    <t>2110799_其他风沙荒漠治理支出</t>
  </si>
  <si>
    <t>2110804_退牧还草工程建设</t>
  </si>
  <si>
    <t>2110899_其他退牧还草支出</t>
  </si>
  <si>
    <t>2110901_已垦草原退耕还草</t>
  </si>
  <si>
    <t>2111001_能源节约利用</t>
  </si>
  <si>
    <t>2111101_生态环境监测与信息</t>
  </si>
  <si>
    <t>2111102_生态环境执法监察</t>
  </si>
  <si>
    <t>2111103_减排专项支出</t>
  </si>
  <si>
    <t>2111104_清洁生产专项支出</t>
  </si>
  <si>
    <t>2111199_其他污染减排支出</t>
  </si>
  <si>
    <t>2111201_可再生能源</t>
  </si>
  <si>
    <t>2111299_其他清洁能源支出</t>
  </si>
  <si>
    <t>2111301_循环经济</t>
  </si>
  <si>
    <t>2111401_行政运行</t>
  </si>
  <si>
    <t>2111402_一般行政管理事务</t>
  </si>
  <si>
    <t>2111403_机关服务</t>
  </si>
  <si>
    <t>2111406_能源科技装备</t>
  </si>
  <si>
    <t>2111407_能源行业管理</t>
  </si>
  <si>
    <t>2111408_能源管理</t>
  </si>
  <si>
    <t>2111411_信息化建设</t>
  </si>
  <si>
    <t>2111413_农村电网建设</t>
  </si>
  <si>
    <t>2111450_事业运行</t>
  </si>
  <si>
    <t>2111499_其他能源管理事务支出</t>
  </si>
  <si>
    <t>2119999_其他节能环保支出</t>
  </si>
  <si>
    <t>2120101_行政运行</t>
  </si>
  <si>
    <t>2120102_一般行政管理事务</t>
  </si>
  <si>
    <t>2120103_机关服务</t>
  </si>
  <si>
    <t>2120104_城管执法</t>
  </si>
  <si>
    <t>2120105_工程建设标准规范编制与监管</t>
  </si>
  <si>
    <t>2120106_工程建设管理</t>
  </si>
  <si>
    <t>2120107_市政公用行业市场监管</t>
  </si>
  <si>
    <t>2120109_住宅建设与房地产市场监管</t>
  </si>
  <si>
    <t>2120110_执业资格注册、资质审查</t>
  </si>
  <si>
    <t>2120199_其他城乡社区管理事务支出</t>
  </si>
  <si>
    <t>2120201_城乡社区规划与管理</t>
  </si>
  <si>
    <t>2120303_小城镇基础设施建设</t>
  </si>
  <si>
    <t>2120399_其他城乡社区公共设施支出</t>
  </si>
  <si>
    <t>2120501_城乡社区环境卫生</t>
  </si>
  <si>
    <t>2120601_建设市场管理与监督</t>
  </si>
  <si>
    <t>2129999_其他城乡社区支出</t>
  </si>
  <si>
    <t>2130105_农垦运行</t>
  </si>
  <si>
    <t>2130106_科技转化与推广服务</t>
  </si>
  <si>
    <t>2130108_病虫害控制</t>
  </si>
  <si>
    <t>2130109_农产品质量安全</t>
  </si>
  <si>
    <t>2130110_执法监管</t>
  </si>
  <si>
    <t>2130111_统计监测与信息服务</t>
  </si>
  <si>
    <t>2130112_行业业务管理</t>
  </si>
  <si>
    <t>2130114_对外交流与合作</t>
  </si>
  <si>
    <t>2130119_防灾救灾</t>
  </si>
  <si>
    <t>2130120_稳定农民收入补贴</t>
  </si>
  <si>
    <t>2130121_农业结构调整补贴</t>
  </si>
  <si>
    <t>2130122_农业生产发展</t>
  </si>
  <si>
    <t>2130124_农村合作经济</t>
  </si>
  <si>
    <t>2130125_农产品加工与促销</t>
  </si>
  <si>
    <t>2130126_农村社会事业</t>
  </si>
  <si>
    <t>2130135_农业生态资源保护</t>
  </si>
  <si>
    <t>2130142_乡村道路建设</t>
  </si>
  <si>
    <t>2130148_渔业发展</t>
  </si>
  <si>
    <t>2130152_对高校毕业生到基层任职补助</t>
  </si>
  <si>
    <t>2130153_耕地建设与利用</t>
  </si>
  <si>
    <t>2130199_其他农业农村支出</t>
  </si>
  <si>
    <t>2130201_行政运行</t>
  </si>
  <si>
    <t>2130202_一般行政管理事务</t>
  </si>
  <si>
    <t>2130203_机关服务</t>
  </si>
  <si>
    <t>2130204_事业机构</t>
  </si>
  <si>
    <t>2130205_森林资源培育</t>
  </si>
  <si>
    <t>2130206_技术推广与转化</t>
  </si>
  <si>
    <t>2130207_森林资源管理</t>
  </si>
  <si>
    <t>2130209_森林生态效益补偿</t>
  </si>
  <si>
    <t>2130211_动植物保护</t>
  </si>
  <si>
    <t>2130212_湿地保护</t>
  </si>
  <si>
    <t>2130213_执法与监督</t>
  </si>
  <si>
    <t>2130217_防沙治沙</t>
  </si>
  <si>
    <t>2130220_对外合作与交流</t>
  </si>
  <si>
    <t>2130221_产业化管理</t>
  </si>
  <si>
    <t>2130223_信息管理</t>
  </si>
  <si>
    <t>2130226_林区公共支出</t>
  </si>
  <si>
    <t>2130227_贷款贴息</t>
  </si>
  <si>
    <t>2130234_林业草原防灾减灾</t>
  </si>
  <si>
    <t>2130236_草原管理</t>
  </si>
  <si>
    <t>2130237_行业业务管理</t>
  </si>
  <si>
    <t>2130238_退耕还林还草</t>
  </si>
  <si>
    <t>2130299_其他林业和草原支出</t>
  </si>
  <si>
    <t>2130301_行政运行</t>
  </si>
  <si>
    <t>2130302_一般行政管理事务</t>
  </si>
  <si>
    <t>2130303_机关服务</t>
  </si>
  <si>
    <t>2130304_水利行业业务管理</t>
  </si>
  <si>
    <t>2130305_水利工程建设</t>
  </si>
  <si>
    <t>2130306_水利工程运行与维护</t>
  </si>
  <si>
    <t>2130307_长江黄河等流域管理</t>
  </si>
  <si>
    <t>2130308_水利前期工作</t>
  </si>
  <si>
    <t>2130309_水利执法监督</t>
  </si>
  <si>
    <t>2130310_水土保持</t>
  </si>
  <si>
    <t>2130311_水资源节约管理与保护</t>
  </si>
  <si>
    <t>2130312_水质监测</t>
  </si>
  <si>
    <t>2130313_水文测报</t>
  </si>
  <si>
    <t>2130314_防汛</t>
  </si>
  <si>
    <t>2130315_抗旱</t>
  </si>
  <si>
    <t>2130316_农村水利</t>
  </si>
  <si>
    <t>2130317_水利技术推广</t>
  </si>
  <si>
    <t>2130318_国际河流治理与管理</t>
  </si>
  <si>
    <t>2130319_江河湖库水系综合整治</t>
  </si>
  <si>
    <t>2130321_大中型水库移民后期扶持专项支出</t>
  </si>
  <si>
    <t>2130322_水利安全监督</t>
  </si>
  <si>
    <t>2130333_信息管理</t>
  </si>
  <si>
    <t>2130334_水利建设征地及移民支出</t>
  </si>
  <si>
    <t>2130335_农村供水</t>
  </si>
  <si>
    <t>2130336_南水北调工程建设</t>
  </si>
  <si>
    <t>2130337_南水北调工程管理</t>
  </si>
  <si>
    <t>2130399_其他水利支出</t>
  </si>
  <si>
    <t>2130504_农村基础设施建设</t>
  </si>
  <si>
    <t>2130505_生产发展</t>
  </si>
  <si>
    <t>2130506_社会发展</t>
  </si>
  <si>
    <t>2130507_贷款奖补和贴息</t>
  </si>
  <si>
    <t>2130508_“三西”农业建设专项补助</t>
  </si>
  <si>
    <t>2130599_其他巩固脱贫攻坚成果衔接乡村振兴支出</t>
  </si>
  <si>
    <t>2130701_对村级公益事业建设的补助</t>
  </si>
  <si>
    <t>2130705_对村民委员会和村党支部的补助</t>
  </si>
  <si>
    <t>2130706_对村集体经济组织的补助</t>
  </si>
  <si>
    <t>2130707_农村综合改革示范试点补助</t>
  </si>
  <si>
    <t>2130799_其他农村综合改革支出</t>
  </si>
  <si>
    <t>2130801_支持农村金融机构</t>
  </si>
  <si>
    <t>2130803_农业保险保费补贴</t>
  </si>
  <si>
    <t>2130804_创业担保贷款贴息及奖补</t>
  </si>
  <si>
    <t>2130805_补充创业担保贷款基金</t>
  </si>
  <si>
    <t>2130899_其他普惠金融发展支出</t>
  </si>
  <si>
    <t>2130901_棉花目标价格补贴</t>
  </si>
  <si>
    <t>2130999_其他目标价格补贴</t>
  </si>
  <si>
    <t>2139901_化解其他公益性乡村债务支出</t>
  </si>
  <si>
    <t>2139999_其他农林水支出</t>
  </si>
  <si>
    <t>2140101_行政运行</t>
  </si>
  <si>
    <t>2140102_一般行政管理事务</t>
  </si>
  <si>
    <t>2140103_机关服务</t>
  </si>
  <si>
    <t>2140104_公路建设</t>
  </si>
  <si>
    <t>2140106_公路养护</t>
  </si>
  <si>
    <t>2140109_交通运输信息化建设</t>
  </si>
  <si>
    <t>2140110_公路和运输安全</t>
  </si>
  <si>
    <t>2140112_公路运输管理</t>
  </si>
  <si>
    <t>2140114_公路和运输技术标准化建设</t>
  </si>
  <si>
    <t>2140122_水运建设</t>
  </si>
  <si>
    <t>2140123_航道维护</t>
  </si>
  <si>
    <t>2140127_船舶检验</t>
  </si>
  <si>
    <t>2140128_救助打捞</t>
  </si>
  <si>
    <t>2140129_内河运输</t>
  </si>
  <si>
    <t>2140130_远洋运输</t>
  </si>
  <si>
    <t>2140131_海事管理</t>
  </si>
  <si>
    <t>2140133_航标事业发展支出</t>
  </si>
  <si>
    <t>2140136_水路运输管理支出</t>
  </si>
  <si>
    <t>2140138_口岸建设</t>
  </si>
  <si>
    <t>2140199_其他公路水路运输支出</t>
  </si>
  <si>
    <t>2140201_行政运行</t>
  </si>
  <si>
    <t>2140202_一般行政管理事务</t>
  </si>
  <si>
    <t>2140203_机关服务</t>
  </si>
  <si>
    <t>2140204_铁路路网建设</t>
  </si>
  <si>
    <t>2140205_铁路还贷专项</t>
  </si>
  <si>
    <t>2140206_铁路安全</t>
  </si>
  <si>
    <t>2140207_铁路专项运输</t>
  </si>
  <si>
    <t>2140208_行业监管</t>
  </si>
  <si>
    <t>2140299_其他铁路运输支出</t>
  </si>
  <si>
    <t>2140301_行政运行</t>
  </si>
  <si>
    <t>2140302_一般行政管理事务</t>
  </si>
  <si>
    <t>2140303_机关服务</t>
  </si>
  <si>
    <t>2140304_机场建设</t>
  </si>
  <si>
    <t>2140305_空管系统建设</t>
  </si>
  <si>
    <t>2140306_民航还贷专项支出</t>
  </si>
  <si>
    <t>2140307_民用航空安全</t>
  </si>
  <si>
    <t>2140308_民航专项运输</t>
  </si>
  <si>
    <t>2140399_其他民用航空运输支出</t>
  </si>
  <si>
    <t>2140501_行政运行</t>
  </si>
  <si>
    <t>2140502_一般行政管理事务</t>
  </si>
  <si>
    <t>2140503_机关服务</t>
  </si>
  <si>
    <t>2140504_行业监管</t>
  </si>
  <si>
    <t>2140505_邮政普遍服务与特殊服务</t>
  </si>
  <si>
    <t>2140599_其他邮政业支出</t>
  </si>
  <si>
    <t>2149901_公共交通运营补助</t>
  </si>
  <si>
    <t>2149999_其他交通运输支出</t>
  </si>
  <si>
    <t>2150101_行政运行</t>
  </si>
  <si>
    <t>2150102_一般行政管理事务</t>
  </si>
  <si>
    <t>2150103_机关服务</t>
  </si>
  <si>
    <t>2150104_煤炭勘探开采和洗选</t>
  </si>
  <si>
    <t>2150105_石油和天然气勘探开采</t>
  </si>
  <si>
    <t>2150106_黑色金属矿勘探和采选</t>
  </si>
  <si>
    <t>2150107_有色金属矿勘探和采选</t>
  </si>
  <si>
    <t>2150108_非金属矿勘探和采选</t>
  </si>
  <si>
    <t>2150199_其他资源勘探业支出</t>
  </si>
  <si>
    <t>2150201_行政运行</t>
  </si>
  <si>
    <t>2150202_一般行政管理事务</t>
  </si>
  <si>
    <t>2150203_机关服务</t>
  </si>
  <si>
    <t>2150204_纺织业</t>
  </si>
  <si>
    <t>2150205_医药制造业</t>
  </si>
  <si>
    <t>2150206_非金属矿物制品业</t>
  </si>
  <si>
    <t>2150207_通信设备、计算机及其他电子设备制造业</t>
  </si>
  <si>
    <t>2150208_交通运输设备制造业</t>
  </si>
  <si>
    <t>2150209_电气机械及器材制造业</t>
  </si>
  <si>
    <t>2150210_工艺品及其他制造业</t>
  </si>
  <si>
    <t>2150212_石油加工、炼焦及核燃料加工业</t>
  </si>
  <si>
    <t>2150213_化学原料及化学制品制造业</t>
  </si>
  <si>
    <t>2150214_黑色金属冶炼及压延加工业</t>
  </si>
  <si>
    <t>2150215_有色金属冶炼及压延加工业</t>
  </si>
  <si>
    <t>2150299_其他制造业支出</t>
  </si>
  <si>
    <t>2150301_行政运行</t>
  </si>
  <si>
    <t>2150302_一般行政管理事务</t>
  </si>
  <si>
    <t>2150303_机关服务</t>
  </si>
  <si>
    <t>2150399_其他建筑业支出</t>
  </si>
  <si>
    <t>2150501_行政运行</t>
  </si>
  <si>
    <t>2150502_一般行政管理事务</t>
  </si>
  <si>
    <t>2150503_机关服务</t>
  </si>
  <si>
    <t>2150505_战备应急</t>
  </si>
  <si>
    <t>2150507_专用通信</t>
  </si>
  <si>
    <t>2150508_无线电及信息通信监管</t>
  </si>
  <si>
    <t>2150516_工程建设及运行维护</t>
  </si>
  <si>
    <t>2150517_产业发展</t>
  </si>
  <si>
    <t>2150550_事业运行</t>
  </si>
  <si>
    <t>2150599_其他工业和信息产业支出</t>
  </si>
  <si>
    <t>2150701_行政运行</t>
  </si>
  <si>
    <t>2150702_一般行政管理事务</t>
  </si>
  <si>
    <t>2150703_机关服务</t>
  </si>
  <si>
    <t>2150704_国有企业监事会专项</t>
  </si>
  <si>
    <t>2150799_其他国有资产监管支出</t>
  </si>
  <si>
    <t>2150801_行政运行</t>
  </si>
  <si>
    <t>2150802_一般行政管理事务</t>
  </si>
  <si>
    <t>2150803_机关服务</t>
  </si>
  <si>
    <t>2150804_科技型中小企业技术创新基金</t>
  </si>
  <si>
    <t>2150805_中小企业发展专项</t>
  </si>
  <si>
    <t>2150806_减免房租补贴</t>
  </si>
  <si>
    <t>2150899_其他支持中小企业发展和管理支出</t>
  </si>
  <si>
    <t>2159901_黄金事务</t>
  </si>
  <si>
    <t>2159904_技术改造支出</t>
  </si>
  <si>
    <t>2159905_中药材扶持资金支出</t>
  </si>
  <si>
    <t>2159906_重点产业振兴和技术改造项目贷款贴息</t>
  </si>
  <si>
    <t>2159999_其他资源勘探工业信息等支出</t>
  </si>
  <si>
    <t>2160201_行政运行</t>
  </si>
  <si>
    <t>2160202_一般行政管理事务</t>
  </si>
  <si>
    <t>2160203_机关服务</t>
  </si>
  <si>
    <t>2160216_食品流通安全补贴</t>
  </si>
  <si>
    <t>2160217_市场监测及信息管理</t>
  </si>
  <si>
    <t>2160218_民贸企业补贴</t>
  </si>
  <si>
    <t>2160219_民贸民品贷款贴息</t>
  </si>
  <si>
    <t>2160250_事业运行</t>
  </si>
  <si>
    <t>2160299_其他商业流通事务支出</t>
  </si>
  <si>
    <t>2160601_行政运行</t>
  </si>
  <si>
    <t>2160602_一般行政管理事务</t>
  </si>
  <si>
    <t>2160603_机关服务</t>
  </si>
  <si>
    <t>2160607_外商投资环境建设补助资金</t>
  </si>
  <si>
    <t>2160699_其他涉外发展服务支出</t>
  </si>
  <si>
    <t>2169901_服务业基础设施建设</t>
  </si>
  <si>
    <t>2169999_其他商业服务业等支出</t>
  </si>
  <si>
    <t>2170101_行政运行</t>
  </si>
  <si>
    <t>2170102_一般行政管理事务</t>
  </si>
  <si>
    <t>2170103_机关服务</t>
  </si>
  <si>
    <t>2170104_安全防卫</t>
  </si>
  <si>
    <t>2170150_事业运行</t>
  </si>
  <si>
    <t>2170199_金融部门其他行政支出</t>
  </si>
  <si>
    <t>2170201_货币发行</t>
  </si>
  <si>
    <t>2170202_金融服务</t>
  </si>
  <si>
    <t>2170203_反假币</t>
  </si>
  <si>
    <t>2170204_重点金融机构监管</t>
  </si>
  <si>
    <t>2170205_金融稽查与案件处理</t>
  </si>
  <si>
    <t>2170206_金融行业电子化建设</t>
  </si>
  <si>
    <t>2170207_从业人员资格考试</t>
  </si>
  <si>
    <t>2170208_反洗钱</t>
  </si>
  <si>
    <t>2170299_金融部门其他监管支出</t>
  </si>
  <si>
    <t>2170301_政策性银行亏损补贴</t>
  </si>
  <si>
    <t>2170302_利息费用补贴支出</t>
  </si>
  <si>
    <t>2170303_补充资本金</t>
  </si>
  <si>
    <t>2170304_风险基金补助</t>
  </si>
  <si>
    <t>2170399_其他金融发展支出</t>
  </si>
  <si>
    <t>2170499_其他金融调控支出</t>
  </si>
  <si>
    <t>2179902_重点企业贷款贴息</t>
  </si>
  <si>
    <t>2179999_其他金融支出</t>
  </si>
  <si>
    <t>21901_一般公共服务</t>
  </si>
  <si>
    <t>21902_教育</t>
  </si>
  <si>
    <t>21903_文化旅游体育与传媒</t>
  </si>
  <si>
    <t>21904_卫生健康</t>
  </si>
  <si>
    <t>21905_节能环保</t>
  </si>
  <si>
    <t>21906_农业农村</t>
  </si>
  <si>
    <t>21907_交通运输</t>
  </si>
  <si>
    <t>21908_住房保障</t>
  </si>
  <si>
    <t>21999_其他支出</t>
  </si>
  <si>
    <t>2200101_行政运行</t>
  </si>
  <si>
    <t>2200102_一般行政管理事务</t>
  </si>
  <si>
    <t>2200103_机关服务</t>
  </si>
  <si>
    <t>2200104_自然资源规划及管理</t>
  </si>
  <si>
    <t>2200106_自然资源利用与保护</t>
  </si>
  <si>
    <t>2200107_自然资源社会公益服务</t>
  </si>
  <si>
    <t>2200108_自然资源行业业务管理</t>
  </si>
  <si>
    <t>2200109_自然资源调查与确权登记</t>
  </si>
  <si>
    <t>2200112_土地资源储备支出</t>
  </si>
  <si>
    <t>2200113_地质矿产资源与环境调查</t>
  </si>
  <si>
    <t>2200114_地质勘查与矿产资源管理</t>
  </si>
  <si>
    <t>2200115_地质转产项目财政贴息</t>
  </si>
  <si>
    <t>2200116_国外风险勘查</t>
  </si>
  <si>
    <t>2200119_地质勘查基金（周转金）支出</t>
  </si>
  <si>
    <t>2200120_海域与海岛管理</t>
  </si>
  <si>
    <t>2200121_自然资源国际合作与海洋权益维护</t>
  </si>
  <si>
    <t>2200122_自然资源卫星</t>
  </si>
  <si>
    <t>2200123_极地考察</t>
  </si>
  <si>
    <t>2200124_深海调查与资源开发</t>
  </si>
  <si>
    <t>2200125_海港航标维护</t>
  </si>
  <si>
    <t>2200126_海水淡化</t>
  </si>
  <si>
    <t>2200127_无居民海岛使用金支出</t>
  </si>
  <si>
    <t>2200128_海洋战略规划与预警监测</t>
  </si>
  <si>
    <t>2200129_基础测绘与地理信息监管</t>
  </si>
  <si>
    <t>2200150_事业运行</t>
  </si>
  <si>
    <t>2200199_其他自然资源事务支出</t>
  </si>
  <si>
    <t>2200501_行政运行</t>
  </si>
  <si>
    <t>2200502_一般行政管理事务</t>
  </si>
  <si>
    <t>2200503_机关服务</t>
  </si>
  <si>
    <t>2200504_气象事业机构</t>
  </si>
  <si>
    <t>2200506_气象探测</t>
  </si>
  <si>
    <t>2200507_气象信息传输及管理</t>
  </si>
  <si>
    <t>2200508_气象预报预测</t>
  </si>
  <si>
    <t>2200509_气象服务</t>
  </si>
  <si>
    <t>2200510_气象装备保障维护</t>
  </si>
  <si>
    <t>2200511_气象基础设施建设与维修</t>
  </si>
  <si>
    <t>2200512_气象卫星</t>
  </si>
  <si>
    <t>2200513_气象法规与标准</t>
  </si>
  <si>
    <t>2200514_气象资金审计稽查</t>
  </si>
  <si>
    <t>2200599_其他气象事务支出</t>
  </si>
  <si>
    <t>2209999_其他自然资源海洋气象等支出</t>
  </si>
  <si>
    <t>2210102_沉陷区治理</t>
  </si>
  <si>
    <t>2210103_棚户区改造</t>
  </si>
  <si>
    <t>2210104_少数民族地区游牧民定居工程</t>
  </si>
  <si>
    <t>2210105_农村危房改造</t>
  </si>
  <si>
    <t>2210108_老旧小区改造</t>
  </si>
  <si>
    <t>2210112_配售型保障性住房</t>
  </si>
  <si>
    <t>2210113_城中村改造</t>
  </si>
  <si>
    <t>2210199_其他保障性安居工程支出</t>
  </si>
  <si>
    <t>2210201_住房公积金</t>
  </si>
  <si>
    <t>2210202_提租补贴</t>
  </si>
  <si>
    <t>2210203_购房补贴</t>
  </si>
  <si>
    <t>2210301_公有住房建设和维修改造支出</t>
  </si>
  <si>
    <t>2210302_住房公积金管理</t>
  </si>
  <si>
    <t>2210399_其他城乡社区住宅支出</t>
  </si>
  <si>
    <t>2220101_行政运行</t>
  </si>
  <si>
    <t>2220102_一般行政管理事务</t>
  </si>
  <si>
    <t>2220103_机关服务</t>
  </si>
  <si>
    <t>2220104_财务和审计支出</t>
  </si>
  <si>
    <t>2220105_信息统计</t>
  </si>
  <si>
    <t>2220106_专项业务活动</t>
  </si>
  <si>
    <t>2220107_国家粮油差价补贴</t>
  </si>
  <si>
    <t>2220112_粮食财务挂账利息补贴</t>
  </si>
  <si>
    <t>2220113_粮食财务挂账消化款</t>
  </si>
  <si>
    <t>2220114_处理陈化粮补贴</t>
  </si>
  <si>
    <t>2220115_粮食风险基金</t>
  </si>
  <si>
    <t>2220118_粮油市场调控专项资金</t>
  </si>
  <si>
    <t>2220119_设施建设</t>
  </si>
  <si>
    <t>2220120_设施安全</t>
  </si>
  <si>
    <t>2220121_物资保管保养</t>
  </si>
  <si>
    <t>2220150_事业运行</t>
  </si>
  <si>
    <t>2220199_其他粮油物资事务支出</t>
  </si>
  <si>
    <t>2220301_石油储备</t>
  </si>
  <si>
    <t>2220303_天然铀储备</t>
  </si>
  <si>
    <t>2220304_煤炭储备</t>
  </si>
  <si>
    <t>2220305_成品油储备</t>
  </si>
  <si>
    <t>2220306_天然气储备</t>
  </si>
  <si>
    <t>2220399_其他能源储备支出</t>
  </si>
  <si>
    <t>2220401_储备粮油补贴</t>
  </si>
  <si>
    <t>2220402_储备粮油差价补贴</t>
  </si>
  <si>
    <t>2220403_储备粮（油）库建设</t>
  </si>
  <si>
    <t>2220404_最低收购价政策支出</t>
  </si>
  <si>
    <t>2220499_其他粮油储备支出</t>
  </si>
  <si>
    <t>2220501_棉花储备</t>
  </si>
  <si>
    <t>2220502_食糖储备</t>
  </si>
  <si>
    <t>2220503_肉类储备</t>
  </si>
  <si>
    <t>2220504_化肥储备</t>
  </si>
  <si>
    <t>2220505_农药储备</t>
  </si>
  <si>
    <t>2220506_边销茶储备</t>
  </si>
  <si>
    <t>2220507_羊毛储备</t>
  </si>
  <si>
    <t>2220508_医药储备</t>
  </si>
  <si>
    <t>2220509_食盐储备</t>
  </si>
  <si>
    <t>2220510_战略物资储备</t>
  </si>
  <si>
    <t>2220511_应急物资储备</t>
  </si>
  <si>
    <t>2220599_其他重要商品储备支出</t>
  </si>
  <si>
    <t>2240101_行政运行</t>
  </si>
  <si>
    <t>2240102_一般行政管理事务</t>
  </si>
  <si>
    <t>2240103_机关服务</t>
  </si>
  <si>
    <t>2240104_灾害风险防治</t>
  </si>
  <si>
    <t>2240105_国务院安委会专项</t>
  </si>
  <si>
    <t>2240106_安全监管</t>
  </si>
  <si>
    <t>2240108_应急救援</t>
  </si>
  <si>
    <t>2240109_应急管理</t>
  </si>
  <si>
    <t>2240150_事业运行</t>
  </si>
  <si>
    <t>2240199_其他应急管理支出</t>
  </si>
  <si>
    <t>2240201_行政运行</t>
  </si>
  <si>
    <t>2240202_一般行政管理事务</t>
  </si>
  <si>
    <t>2240203_机关服务</t>
  </si>
  <si>
    <t>2240204_消防应急救援</t>
  </si>
  <si>
    <t>2240250_事业运行</t>
  </si>
  <si>
    <t>2240299_其他消防救援事务支出</t>
  </si>
  <si>
    <t>2240401_行政运行</t>
  </si>
  <si>
    <t>2240402_一般行政管理事务</t>
  </si>
  <si>
    <t>2240403_机关服务</t>
  </si>
  <si>
    <t>2240404_矿山安全监察事务</t>
  </si>
  <si>
    <t>2240405_矿山应急救援事务</t>
  </si>
  <si>
    <t>2240450_事业运行</t>
  </si>
  <si>
    <t>2240499_其他矿山安全支出</t>
  </si>
  <si>
    <t>2240501_行政运行</t>
  </si>
  <si>
    <t>2240502_一般行政管理事务</t>
  </si>
  <si>
    <t>2240503_机关服务</t>
  </si>
  <si>
    <t>2240504_地震监测</t>
  </si>
  <si>
    <t>2240505_地震预测预报</t>
  </si>
  <si>
    <t>2240506_地震灾害预防</t>
  </si>
  <si>
    <t>2240507_地震应急救援</t>
  </si>
  <si>
    <t>2240508_地震环境探察</t>
  </si>
  <si>
    <t>2240509_防震减灾信息管理</t>
  </si>
  <si>
    <t>2240510_防震减灾基础管理</t>
  </si>
  <si>
    <t>2240550_地震事业机构</t>
  </si>
  <si>
    <t>2240599_其他地震事务支出</t>
  </si>
  <si>
    <t>2240601_地质灾害防治</t>
  </si>
  <si>
    <t>2240602_森林草原防灾减灾</t>
  </si>
  <si>
    <t>2240699_其他自然灾害防治支出</t>
  </si>
  <si>
    <t>2240703_自然灾害救灾补助</t>
  </si>
  <si>
    <t>2240704_自然灾害灾后重建补助</t>
  </si>
  <si>
    <t>2240799_其他自然灾害救灾及恢复重建支出</t>
  </si>
  <si>
    <t>2249999_其他灾害防治及应急管理支出</t>
  </si>
  <si>
    <t>227_预备费</t>
  </si>
  <si>
    <t>2290201_年初预留</t>
  </si>
  <si>
    <t>2299999_其他支出</t>
  </si>
  <si>
    <t>2320301_地方政府一般债券付息支出</t>
  </si>
  <si>
    <t>2320302_地方政府向外国政府借款付息支出</t>
  </si>
  <si>
    <t>2320303_地方政府向国际组织借款付息支出</t>
  </si>
  <si>
    <t>2320399_地方政府其他一般债务付息支出</t>
  </si>
  <si>
    <t>2330301_地方政府一般债务发行费用支出</t>
  </si>
  <si>
    <t>110090102_从政府性基金预算调入一般公共预算</t>
  </si>
  <si>
    <t>23008_调出资金</t>
  </si>
  <si>
    <t>11008_上年结余收入</t>
  </si>
  <si>
    <t>110080002_待偿债置换一般债券上年结余</t>
  </si>
  <si>
    <t>110080003_国债转贷资金上年结余</t>
  </si>
  <si>
    <t>1100102_所得税基数返还收入</t>
  </si>
  <si>
    <t>1100103_成品油税费改革税收返还收入</t>
  </si>
  <si>
    <t>1100104_增值税税收返还收入</t>
  </si>
  <si>
    <t>1100105_消费税税收返还收入</t>
  </si>
  <si>
    <t>1100106_增值税“五五分享”税收返还收入</t>
  </si>
  <si>
    <t>1100199_其他返还性收入</t>
  </si>
  <si>
    <t>1100201_体制补助收入</t>
  </si>
  <si>
    <t>1100202_均衡性转移支付收入</t>
  </si>
  <si>
    <t>1100207_县级基本财力保障机制奖补资金收入</t>
  </si>
  <si>
    <t>1100208_结算补助收入</t>
  </si>
  <si>
    <t>110020891_省补助计划单列市收入</t>
  </si>
  <si>
    <t>1100212_资源枯竭城市转移支付补助收入</t>
  </si>
  <si>
    <t>1100214_企业事业单位划转补助收入</t>
  </si>
  <si>
    <t>1100225_产粮（油）大县奖励资金收入</t>
  </si>
  <si>
    <t>1100226_重点生态功能区转移支付收入</t>
  </si>
  <si>
    <t>1100227_固定数额补助收入</t>
  </si>
  <si>
    <t>1100228_革命老区转移支付收入</t>
  </si>
  <si>
    <t>1100229_民族地区转移支付收入</t>
  </si>
  <si>
    <t>1100230_边境地区转移支付收入</t>
  </si>
  <si>
    <t>1100231_巩固脱贫攻坚成果衔接乡村振兴转移支付收入</t>
  </si>
  <si>
    <t>1100241_一般公共服务共同财政事权转移支付收入</t>
  </si>
  <si>
    <t>1100242_外交共同财政事权转移支付收入</t>
  </si>
  <si>
    <t>1100243_国防共同财政事权转移支付收入</t>
  </si>
  <si>
    <t>1100244_公共安全共同财政事权转移支付收入</t>
  </si>
  <si>
    <t>1100245_教育共同财政事权转移支付收入</t>
  </si>
  <si>
    <t>1100246_科学技术共同财政事权转移支付收入</t>
  </si>
  <si>
    <t>1100247_文化旅游体育与传媒共同财政事权转移支付收入</t>
  </si>
  <si>
    <t>1100248_社会保障和就业共同财政事权转移支付收入</t>
  </si>
  <si>
    <t>1100249_医疗卫生共同财政事权转移支付收入</t>
  </si>
  <si>
    <t>1100250_节能环保共同财政事权转移支付收入</t>
  </si>
  <si>
    <t>1100251_城乡社区共同财政事权转移支付收入</t>
  </si>
  <si>
    <t>1100252_农林水共同财政事权转移支付收入</t>
  </si>
  <si>
    <t>1100253_交通运输共同财政事权转移支付收入</t>
  </si>
  <si>
    <t>1100254_资源勘探工业信息等共同财政事权转移支付收入</t>
  </si>
  <si>
    <t>1100255_商业服务业等共同财政事权转移支付收入</t>
  </si>
  <si>
    <t>1100256_金融共同财政事权转移支付收入</t>
  </si>
  <si>
    <t>1100257_自然资源海洋气象等共同财政事权转移支付收入</t>
  </si>
  <si>
    <t>1100258_住房保障共同财政事权转移支付收入</t>
  </si>
  <si>
    <t>1100259_粮油物资储备共同财政事权转移支付收入</t>
  </si>
  <si>
    <t>1100260_灾害防治及应急管理共同财政事权转移支付收入</t>
  </si>
  <si>
    <t>1100269_其他共同财政事权转移支付收入</t>
  </si>
  <si>
    <t>1100299_其他一般性转移支付收入</t>
  </si>
  <si>
    <t>1100301_一般公共服务</t>
  </si>
  <si>
    <t>1100302_外交</t>
  </si>
  <si>
    <t>1100303_国防</t>
  </si>
  <si>
    <t>1100304_公共安全</t>
  </si>
  <si>
    <t>1100305_教育</t>
  </si>
  <si>
    <t>1100306_科学技术</t>
  </si>
  <si>
    <t>1100307_文化旅游体育与传媒</t>
  </si>
  <si>
    <t>1100308_社会保障和就业</t>
  </si>
  <si>
    <t>1100310_卫生健康</t>
  </si>
  <si>
    <t>1100311_节能环保</t>
  </si>
  <si>
    <t>1100312_城乡社区</t>
  </si>
  <si>
    <t>1100313_农林水</t>
  </si>
  <si>
    <t>1100314_交通运输</t>
  </si>
  <si>
    <t>1100315_资源勘探工业信息等</t>
  </si>
  <si>
    <t>1100316_商业服务业等</t>
  </si>
  <si>
    <t>1100317_金融</t>
  </si>
  <si>
    <t>1100320_自然资源海洋气象等</t>
  </si>
  <si>
    <t>1100321_住房保障</t>
  </si>
  <si>
    <t>1100322_粮油物资储备</t>
  </si>
  <si>
    <t>1100324_灾害防治及应急管理</t>
  </si>
  <si>
    <t>1100399_其他收入</t>
  </si>
  <si>
    <t>1100601_体制上解收入</t>
  </si>
  <si>
    <t>1100602_专项上解收入</t>
  </si>
  <si>
    <t>110060291_计划单列市上解省收入</t>
  </si>
  <si>
    <t>110090103_从国有资本经营预算调入一般公共预算</t>
  </si>
  <si>
    <t>110090199_从其他资金调入一般公共预算</t>
  </si>
  <si>
    <t>110110101_地方政府一般债券转贷收入</t>
  </si>
  <si>
    <t>110110102_地方政府向外国政府借款转贷收入</t>
  </si>
  <si>
    <t>110110103_地方政府向国际组织借款转贷收入</t>
  </si>
  <si>
    <t>110110104_地方政府其他一般债务转贷收入</t>
  </si>
  <si>
    <t>11015_动用预算稳定调节基金</t>
  </si>
  <si>
    <t>110210103_接受市内其他县市(区)援助收入</t>
  </si>
  <si>
    <t>110210102_接受省内其他地市(区)援助收入</t>
  </si>
  <si>
    <t>110210101_接受其他省(自治区、直辖市、计划单列市)援助收入</t>
  </si>
  <si>
    <t>110210203_市内其他县市(区)横向生态保护补偿转移性收入</t>
  </si>
  <si>
    <t>110210202_省内其他地市(区)横向生态保护补偿转移性收入</t>
  </si>
  <si>
    <t>110210201_其他省(自治区、直辖市、计划单列市)横向生态保护补偿转移性收入</t>
  </si>
  <si>
    <t>110210303_市内其他县市(区)横向土地指标调剂转移性收入</t>
  </si>
  <si>
    <t>110210302_省内其他地市(区)横向土地指标调剂转移性收入</t>
  </si>
  <si>
    <t>110210301_其他省(自治区、直辖市、计划单列市)横向土地指标调剂转移性收入</t>
  </si>
  <si>
    <t>110219903_市内其他县市(区)其他转移性收入</t>
  </si>
  <si>
    <t>110219902_省内其他地市(区)其他转移性收入</t>
  </si>
  <si>
    <t>110219901_其他省(自治区、直辖市、计划单列市)其他转移性收入</t>
  </si>
  <si>
    <t>105040101_地方政府一般债券收入</t>
  </si>
  <si>
    <t>105040102_地方政府向外国政府借款收入</t>
  </si>
  <si>
    <t>105040103_地方政府向国际组织借款收入</t>
  </si>
  <si>
    <t>105040104_地方政府其他一般债务收入</t>
  </si>
  <si>
    <t>23001_返还性支出</t>
  </si>
  <si>
    <t>23002_一般性转移支付</t>
  </si>
  <si>
    <t>2300291_省补助计划单列市支出</t>
  </si>
  <si>
    <t>23003_专项转移支付</t>
  </si>
  <si>
    <t>2300601_体制上解支出</t>
  </si>
  <si>
    <t>2300602_专项上解支出</t>
  </si>
  <si>
    <t>230060291_计划单列市上解省支出</t>
  </si>
  <si>
    <t>2300901_一般公共预算年终结余</t>
  </si>
  <si>
    <t>230090102_待偿债置换一般债券结余</t>
  </si>
  <si>
    <t>230090103_国债转贷资金结余</t>
  </si>
  <si>
    <t>2301101_地方政府一般债券转贷支出</t>
  </si>
  <si>
    <t>2301102_地方政府向外国政府借款转贷支出</t>
  </si>
  <si>
    <t>2301103_地方政府向国际组织借款转贷支出</t>
  </si>
  <si>
    <t>2301104_地方政府其他一般债务转贷支出</t>
  </si>
  <si>
    <t>230110403_拨付国债转贷资金数</t>
  </si>
  <si>
    <t>23015_安排预算稳定调节基金</t>
  </si>
  <si>
    <t>23016_补充预算周转金</t>
  </si>
  <si>
    <t>230210103_援助市内其他县市(区)支出</t>
  </si>
  <si>
    <t>230210102_援助省内其他地市(区)支出</t>
  </si>
  <si>
    <t>230210101_援助其他省(自治区、直辖市、计划单列市)支出</t>
  </si>
  <si>
    <t>230210203_市内其他县市(区)横向生态保护补偿转移性支出</t>
  </si>
  <si>
    <t>230210202_省内其他地市(区)横向生态保护补偿转移性支出</t>
  </si>
  <si>
    <t>230210201_其他省(自治区、直辖市、计划单列市)横向生态保护补偿转移性支出</t>
  </si>
  <si>
    <t>230210303_市内其他县市(区)横向土地指标调剂转移性支出</t>
  </si>
  <si>
    <t>230210302_省内其他地市(区)横向土地指标调剂转移性支出</t>
  </si>
  <si>
    <t>230210301_其他省(自治区、直辖市、计划单列市)横向土地指标调剂转移性支出</t>
  </si>
  <si>
    <t>230219903_市内其他县市(区)其他转移性支出</t>
  </si>
  <si>
    <t>230219902_省内其他地市(区)其他转移性支出</t>
  </si>
  <si>
    <t>230219901_其他省(自治区、直辖市、计划单列市)其他转移性支出</t>
  </si>
  <si>
    <t>2310301_地方政府一般债券还本支出</t>
  </si>
  <si>
    <t>2310302_地方政府向外国政府借款还本支出</t>
  </si>
  <si>
    <t>2310303_地方政府向国际组织借款还本支出</t>
  </si>
  <si>
    <t>2310399_地方政府其他一般债务还本支出</t>
  </si>
  <si>
    <t>20101_人大事务</t>
  </si>
  <si>
    <t>20102_政协事务</t>
  </si>
  <si>
    <t>20103_政府办公厅（室）及相关机构事务</t>
  </si>
  <si>
    <t>20104_发展与改革事务</t>
  </si>
  <si>
    <t>20105_统计信息事务</t>
  </si>
  <si>
    <t>20106_财政事务</t>
  </si>
  <si>
    <t>20107_税收事务</t>
  </si>
  <si>
    <t>20108_审计事务</t>
  </si>
  <si>
    <t>20109_海关事务</t>
  </si>
  <si>
    <t>20111_纪检监察事务</t>
  </si>
  <si>
    <t>20113_商贸事务</t>
  </si>
  <si>
    <t>20114_知识产权事务</t>
  </si>
  <si>
    <t>20123_民族事务</t>
  </si>
  <si>
    <t>20125_港澳台事务</t>
  </si>
  <si>
    <t>20126_档案事务</t>
  </si>
  <si>
    <t>20128_民主党派及工商联事务</t>
  </si>
  <si>
    <t>20129_群众团体事务</t>
  </si>
  <si>
    <t>20131_党委办公厅（室）及相关机构事务</t>
  </si>
  <si>
    <t>20132_组织事务</t>
  </si>
  <si>
    <t>20133_宣传事务</t>
  </si>
  <si>
    <t>20134_统战事务</t>
  </si>
  <si>
    <t>20135_对外联络事务</t>
  </si>
  <si>
    <t>20136_其他共产党事务支出</t>
  </si>
  <si>
    <t>20137_网信事务</t>
  </si>
  <si>
    <t>20138_市场监督管理事务</t>
  </si>
  <si>
    <t>20139_社会工作事务</t>
  </si>
  <si>
    <t>20140_信访事务</t>
  </si>
  <si>
    <t>20141_数据事务</t>
  </si>
  <si>
    <t>20199_其他一般公共服务支出</t>
  </si>
  <si>
    <t>20201_外交管理事务</t>
  </si>
  <si>
    <t>20202_驻外机构</t>
  </si>
  <si>
    <t>20203_对外援助</t>
  </si>
  <si>
    <t>20204_国际组织</t>
  </si>
  <si>
    <t>20205_对外合作与交流</t>
  </si>
  <si>
    <t>20206_对外宣传</t>
  </si>
  <si>
    <t>20207_边界勘界联检</t>
  </si>
  <si>
    <t>20208_国际发展合作</t>
  </si>
  <si>
    <t>20299_其他外交支出</t>
  </si>
  <si>
    <t>20301_军费</t>
  </si>
  <si>
    <t>20304_国防科研事业</t>
  </si>
  <si>
    <t>20305_专项工程</t>
  </si>
  <si>
    <t>20306_国防动员</t>
  </si>
  <si>
    <t>20399_其他国防支出</t>
  </si>
  <si>
    <t>20401_武装警察部队</t>
  </si>
  <si>
    <t>20402_公安</t>
  </si>
  <si>
    <t>20403_国家安全</t>
  </si>
  <si>
    <t>20404_检察</t>
  </si>
  <si>
    <t>20405_法院</t>
  </si>
  <si>
    <t>20406_司法</t>
  </si>
  <si>
    <t>20407_监狱</t>
  </si>
  <si>
    <t>20408_强制隔离戒毒</t>
  </si>
  <si>
    <t>20409_国家保密</t>
  </si>
  <si>
    <t>20410_缉私警察</t>
  </si>
  <si>
    <t>20499_其他公共安全支出</t>
  </si>
  <si>
    <t>20501_教育管理事务</t>
  </si>
  <si>
    <t>20502_普通教育</t>
  </si>
  <si>
    <t>20503_职业教育</t>
  </si>
  <si>
    <t>20504_成人教育</t>
  </si>
  <si>
    <t>20505_广播电视教育</t>
  </si>
  <si>
    <t>20506_留学教育</t>
  </si>
  <si>
    <t>20507_特殊教育</t>
  </si>
  <si>
    <t>20508_进修及培训</t>
  </si>
  <si>
    <t>20509_教育费附加安排的支出</t>
  </si>
  <si>
    <t>20599_其他教育支出</t>
  </si>
  <si>
    <t>20601_科学技术管理事务</t>
  </si>
  <si>
    <t>20602_基础研究</t>
  </si>
  <si>
    <t>20603_应用研究</t>
  </si>
  <si>
    <t>20604_技术研究与开发</t>
  </si>
  <si>
    <t>20605_科技条件与服务</t>
  </si>
  <si>
    <t>20606_社会科学</t>
  </si>
  <si>
    <t>20607_科学技术普及</t>
  </si>
  <si>
    <t>20608_科技交流与合作</t>
  </si>
  <si>
    <t>20609_科技重大项目</t>
  </si>
  <si>
    <t>20699_其他科学技术支出</t>
  </si>
  <si>
    <t>20701_文化和旅游</t>
  </si>
  <si>
    <t>20702_文物</t>
  </si>
  <si>
    <t>20703_体育</t>
  </si>
  <si>
    <t>20706_新闻出版电影</t>
  </si>
  <si>
    <t>20708_广播电视</t>
  </si>
  <si>
    <t>20799_其他文化旅游体育与传媒支出</t>
  </si>
  <si>
    <t>20801_人力资源和社会保障管理事务</t>
  </si>
  <si>
    <t>20802_民政管理事务</t>
  </si>
  <si>
    <t>20805_行政事业单位养老支出</t>
  </si>
  <si>
    <t>20806_企业改革补助</t>
  </si>
  <si>
    <t>20807_就业补助</t>
  </si>
  <si>
    <t>20808_抚恤</t>
  </si>
  <si>
    <t>20809_退役安置</t>
  </si>
  <si>
    <t>20810_社会福利</t>
  </si>
  <si>
    <t>20811_残疾人事业</t>
  </si>
  <si>
    <t>20816_红十字事业</t>
  </si>
  <si>
    <t>20819_最低生活保障</t>
  </si>
  <si>
    <t>20820_临时救助</t>
  </si>
  <si>
    <t>20821_特困人员救助供养</t>
  </si>
  <si>
    <t>20824_补充道路交通事故社会救助基金</t>
  </si>
  <si>
    <t>20825_其他生活救助</t>
  </si>
  <si>
    <t>20826_财政对基本养老保险基金的补助</t>
  </si>
  <si>
    <t>20827_财政对其他社会保险基金的补助</t>
  </si>
  <si>
    <t>20828_退役军人管理事务</t>
  </si>
  <si>
    <t>20830_财政代缴社会保险费支出</t>
  </si>
  <si>
    <t>20899_其他社会保障和就业支出</t>
  </si>
  <si>
    <t>21001_卫生健康管理事务</t>
  </si>
  <si>
    <t>21002_公立医院</t>
  </si>
  <si>
    <t>21003_基层医疗卫生机构</t>
  </si>
  <si>
    <t>21004_公共卫生</t>
  </si>
  <si>
    <t>21007_计划生育事务</t>
  </si>
  <si>
    <t>21011_行政事业单位医疗</t>
  </si>
  <si>
    <t>21012_财政对基本医疗保险基金的补助</t>
  </si>
  <si>
    <t>21013_医疗救助</t>
  </si>
  <si>
    <t>21014_优抚对象医疗</t>
  </si>
  <si>
    <t>21015_医疗保障管理事务</t>
  </si>
  <si>
    <t>21017_中医药事务</t>
  </si>
  <si>
    <t>21018_疾病预防控制事务</t>
  </si>
  <si>
    <t>21019_育幼服务</t>
  </si>
  <si>
    <t>21099_其他卫生健康支出</t>
  </si>
  <si>
    <t>21101_环境保护管理事务</t>
  </si>
  <si>
    <t>21102_环境监测与监察</t>
  </si>
  <si>
    <t>21103_污染防治</t>
  </si>
  <si>
    <t>21104_自然生态保护</t>
  </si>
  <si>
    <t>21105_森林保护修复</t>
  </si>
  <si>
    <t>21107_风沙荒漠治理</t>
  </si>
  <si>
    <t>21108_退牧还草</t>
  </si>
  <si>
    <t>21109_已垦草原退耕还草</t>
  </si>
  <si>
    <t>21110_能源节约利用</t>
  </si>
  <si>
    <t>21111_污染减排</t>
  </si>
  <si>
    <t>21112_清洁能源</t>
  </si>
  <si>
    <t>21113_循环经济</t>
  </si>
  <si>
    <t>21114_能源管理事务</t>
  </si>
  <si>
    <t>21199_其他节能环保支出</t>
  </si>
  <si>
    <t>21201_城乡社区管理事务</t>
  </si>
  <si>
    <t>21202_城乡社区规划与管理</t>
  </si>
  <si>
    <t>21203_城乡社区公共设施</t>
  </si>
  <si>
    <t>21205_城乡社区环境卫生</t>
  </si>
  <si>
    <t>21206_建设市场管理与监督</t>
  </si>
  <si>
    <t>21299_其他城乡社区支出</t>
  </si>
  <si>
    <t>21301_农业农村</t>
  </si>
  <si>
    <t>21302_林业和草原</t>
  </si>
  <si>
    <t>21303_水利</t>
  </si>
  <si>
    <t>21305_巩固脱贫攻坚成果衔接乡村振兴</t>
  </si>
  <si>
    <t>21307_农村综合改革</t>
  </si>
  <si>
    <t>21308_普惠金融发展支出</t>
  </si>
  <si>
    <t>21309_目标价格补贴</t>
  </si>
  <si>
    <t>21399_其他农林水支出</t>
  </si>
  <si>
    <t>21401_公路水路运输</t>
  </si>
  <si>
    <t>21402_铁路运输</t>
  </si>
  <si>
    <t>21403_民用航空运输</t>
  </si>
  <si>
    <t>21405_邮政业支出</t>
  </si>
  <si>
    <t>21499_其他交通运输支出</t>
  </si>
  <si>
    <t>21501_资源勘探开发</t>
  </si>
  <si>
    <t>21502_制造业</t>
  </si>
  <si>
    <t>21503_建筑业</t>
  </si>
  <si>
    <t>21505_工业和信息产业</t>
  </si>
  <si>
    <t>21507_国有资产监管</t>
  </si>
  <si>
    <t>21508_支持中小企业发展和管理支出</t>
  </si>
  <si>
    <t>21599_其他资源勘探工业信息等支出</t>
  </si>
  <si>
    <t>21602_商业流通事务</t>
  </si>
  <si>
    <t>21606_涉外发展服务支出</t>
  </si>
  <si>
    <t>21699_其他商业服务业等支出</t>
  </si>
  <si>
    <t>21701_金融部门行政支出</t>
  </si>
  <si>
    <t>21702_金融部门监管支出</t>
  </si>
  <si>
    <t>21703_金融发展支出</t>
  </si>
  <si>
    <t>21704_金融调控支出</t>
  </si>
  <si>
    <t>21799_其他金融支出</t>
  </si>
  <si>
    <t>22001_自然资源事务</t>
  </si>
  <si>
    <t>22005_气象事务</t>
  </si>
  <si>
    <t>22099_其他自然资源海洋气象等支出</t>
  </si>
  <si>
    <t>22101_保障性安居工程支出</t>
  </si>
  <si>
    <t>22102_住房改革支出</t>
  </si>
  <si>
    <t>22103_城乡社区住宅</t>
  </si>
  <si>
    <t>22201_粮油物资事务</t>
  </si>
  <si>
    <t>22203_能源储备</t>
  </si>
  <si>
    <t>22204_粮油储备</t>
  </si>
  <si>
    <t>22205_重要商品储备</t>
  </si>
  <si>
    <t>22401_应急管理事务</t>
  </si>
  <si>
    <t>22402_消防救援事务</t>
  </si>
  <si>
    <t>22404_矿山安全</t>
  </si>
  <si>
    <t>22405_地震事务</t>
  </si>
  <si>
    <t>22406_自然灾害防治</t>
  </si>
  <si>
    <t>22407_自然灾害救灾及恢复重建支出</t>
  </si>
  <si>
    <t>22499_其他灾害防治及应急管理支出</t>
  </si>
  <si>
    <t>22902_年初预留</t>
  </si>
  <si>
    <t>22999_其他支出</t>
  </si>
  <si>
    <t>23203_地方政府一般债务付息支出</t>
  </si>
  <si>
    <t>23303_地方政府一般债务发行费用支出</t>
  </si>
  <si>
    <t>201_一般公共服务支出</t>
  </si>
  <si>
    <t>202_外交支出</t>
  </si>
  <si>
    <t>203_国防支出</t>
  </si>
  <si>
    <t>204_公共安全支出</t>
  </si>
  <si>
    <t>205_教育支出</t>
  </si>
  <si>
    <t>206_科学技术支出</t>
  </si>
  <si>
    <t>207_文化旅游体育与传媒支出</t>
  </si>
  <si>
    <t>208_社会保障和就业支出</t>
  </si>
  <si>
    <t>210_卫生健康支出</t>
  </si>
  <si>
    <t>211_节能环保支出</t>
  </si>
  <si>
    <t>212_城乡社区支出</t>
  </si>
  <si>
    <t>213_农林水支出</t>
  </si>
  <si>
    <t>214_交通运输支出</t>
  </si>
  <si>
    <t>215_资源勘探工业信息等支出</t>
  </si>
  <si>
    <t>216_商业服务业等支出</t>
  </si>
  <si>
    <t>217_金融支出</t>
  </si>
  <si>
    <t>219_援助其他地区支出</t>
  </si>
  <si>
    <t>220_自然资源海洋气象等支出</t>
  </si>
  <si>
    <t>221_住房保障支出</t>
  </si>
  <si>
    <t>222_粮油物资储备支出</t>
  </si>
  <si>
    <t>224_灾害防治及应急管理支出</t>
  </si>
  <si>
    <t>229_其他支出</t>
  </si>
  <si>
    <t>公务用车购置及运行费_小计</t>
  </si>
  <si>
    <t>公务用车购置及运行费_公务用车购置费</t>
  </si>
  <si>
    <t>公务用车购置及运行费_公务用车运行费</t>
  </si>
  <si>
    <t>1100802_政府性基金预算上年结余收入</t>
  </si>
  <si>
    <t>103010202_地方农网还贷资金收入</t>
  </si>
  <si>
    <t>1030112_海南省高等级公路车辆通行附加费收入</t>
  </si>
  <si>
    <t>1030129_国家电影事业发展专项资金收入</t>
  </si>
  <si>
    <t>1030146_国有土地收益基金收入</t>
  </si>
  <si>
    <t>1030147_农业土地开发资金收入</t>
  </si>
  <si>
    <t>103014801_土地出让价款收入</t>
  </si>
  <si>
    <t>103014802_补缴的土地价款</t>
  </si>
  <si>
    <t>103014803_划拨土地收入</t>
  </si>
  <si>
    <t>103014898_缴纳新增建设用地土地有偿使用费</t>
  </si>
  <si>
    <t>103014899_其他土地出让收入</t>
  </si>
  <si>
    <t>103015002_地方大中型水库库区基金收入</t>
  </si>
  <si>
    <t>103015501_福利彩票公益金收入</t>
  </si>
  <si>
    <t>103015502_体育彩票公益金收入</t>
  </si>
  <si>
    <t>1030156_城市基础设施配套费收入</t>
  </si>
  <si>
    <t>1030157_小型水库移民扶助基金收入</t>
  </si>
  <si>
    <t>103015803_地方重大水利工程建设资金</t>
  </si>
  <si>
    <t>1030159_车辆通行费</t>
  </si>
  <si>
    <t>1030178_污水处理费收入</t>
  </si>
  <si>
    <t>103018003_福利彩票销售机构的业务费用</t>
  </si>
  <si>
    <t>103018004_体育彩票销售机构的业务费用</t>
  </si>
  <si>
    <t>103018005_彩票兑奖周转金</t>
  </si>
  <si>
    <t>103018006_彩票发行销售风险基金</t>
  </si>
  <si>
    <t>103018007_彩票市场调控资金收入</t>
  </si>
  <si>
    <t>1030182_耕地保护考核奖惩基金收入</t>
  </si>
  <si>
    <t>1030183_超长期特别国债财务基金收入</t>
  </si>
  <si>
    <t>1030199_其他政府性基金收入</t>
  </si>
  <si>
    <t>1031003_海南省高等级公路车辆通行附加费专项债务对应项目专项收入</t>
  </si>
  <si>
    <t>1031005_国家电影事业发展专项资金专项债务对应项目专项收入</t>
  </si>
  <si>
    <t>103100601_土地储备专项债券对应项目专项收入</t>
  </si>
  <si>
    <t>103100602_棚户区改造专项债券对应项目专项收入</t>
  </si>
  <si>
    <t>103100699_其他国有土地使用权出让金专项债务对应项目专项收入</t>
  </si>
  <si>
    <t>1031008_农业土地开发资金专项债务对应项目专项收入</t>
  </si>
  <si>
    <t>1031009_大中型水库库区基金专项债务对应项目专项收入</t>
  </si>
  <si>
    <t>1031010_城市基础设施配套费专项债务对应项目专项收入</t>
  </si>
  <si>
    <t>1031011_小型水库移民扶助基金专项债务对应项目专项收入</t>
  </si>
  <si>
    <t>1031012_国家重大水利工程建设基金专项债务对应项目专项收入</t>
  </si>
  <si>
    <t>103101301_政府收费公路专项债券对应项目专项收入</t>
  </si>
  <si>
    <t>103101399_其他车辆通行费专项债务对应项目专项收入</t>
  </si>
  <si>
    <t>1031014_污水处理费专项债务对应项目专项收入</t>
  </si>
  <si>
    <t>103109998_其他地方自行试点项目收益专项债券对应项目专项收入</t>
  </si>
  <si>
    <t>103109999_其他政府性基金专项债务对应项目专项收入</t>
  </si>
  <si>
    <t>11004_政府性基金转移支付收入</t>
  </si>
  <si>
    <t>1100413_其中：超长期特别国债转移支付收入</t>
  </si>
  <si>
    <t>1100491_政府性基金预算省补助计划单列市收入</t>
  </si>
  <si>
    <t>110060301_抗疫特别国债还本上解收入</t>
  </si>
  <si>
    <t>110060302_超长期特别国债还本上解收入</t>
  </si>
  <si>
    <t>110060399_其他政府性基金上解收入</t>
  </si>
  <si>
    <t>11006039991_政府性基金预算计划单列市上解省收入</t>
  </si>
  <si>
    <t>110090202_从一般公共预算调入用于补充超长期特别国债偿债备付金的资金</t>
  </si>
  <si>
    <t>110090203_从国有资本经营预算调入用于补充超长期特别国债偿债备付金的资金</t>
  </si>
  <si>
    <t>110090204_从一般公共预算调入用于偿还超长期特别国债本金的资金</t>
  </si>
  <si>
    <t>110090205_从国有资本经营预算调入用于偿还超长期特别国债本金的资金</t>
  </si>
  <si>
    <t>110090206_从一般公共预算调入用于偿还抗疫特别国债本金的资金</t>
  </si>
  <si>
    <t>110090207_从国有资本经营预算调入用于偿还抗疫特别国债本金的资金</t>
  </si>
  <si>
    <t>11009029901_其他调入政府性基金预算资金</t>
  </si>
  <si>
    <t>11009029991_一般公共预算调入政府性基金预算资金</t>
  </si>
  <si>
    <t>1101102_地方政府专项债务转贷收入</t>
  </si>
  <si>
    <t>1102201_动用超长期特别国债偿债备付金</t>
  </si>
  <si>
    <t>1050402_专项债务收入</t>
  </si>
  <si>
    <t>2059801_基础教育</t>
  </si>
  <si>
    <t>2059802_高等教育</t>
  </si>
  <si>
    <t>2059803_职业教育</t>
  </si>
  <si>
    <t>2059804_特殊教育</t>
  </si>
  <si>
    <t>2059899_其他教育支出</t>
  </si>
  <si>
    <t>2061001_乏燃料运输</t>
  </si>
  <si>
    <t>2061002_乏燃料离堆贮存</t>
  </si>
  <si>
    <t>2061003_乏燃料后处理</t>
  </si>
  <si>
    <t>2061004_高放废物的处理处置</t>
  </si>
  <si>
    <t>2061005_乏燃料后处理厂的建设、运行、改造和退役</t>
  </si>
  <si>
    <t>2061099_其他乏燃料处理处置基金支出</t>
  </si>
  <si>
    <t>2069801_基础研究</t>
  </si>
  <si>
    <t>2069802_应用研究</t>
  </si>
  <si>
    <t>2069803_技术研究与开发</t>
  </si>
  <si>
    <t>2069804_科技条件与服务</t>
  </si>
  <si>
    <t>2069805_科技重大项目</t>
  </si>
  <si>
    <t>2069899_其他科技支出</t>
  </si>
  <si>
    <t>2070701_资助国产影片放映</t>
  </si>
  <si>
    <t>2070702_资助影院建设</t>
  </si>
  <si>
    <t>2070703_资助少数民族语电影译制</t>
  </si>
  <si>
    <t>2070704_购买电影公益性放映版权服务</t>
  </si>
  <si>
    <t>2070799_其他国家电影事业发展专项资金支出</t>
  </si>
  <si>
    <t>2070901_宣传促销</t>
  </si>
  <si>
    <t>2070902_行业规划</t>
  </si>
  <si>
    <t>2070903_旅游事业补助</t>
  </si>
  <si>
    <t>2070904_地方旅游开发项目补助</t>
  </si>
  <si>
    <t>2070999_其他旅游发展基金支出</t>
  </si>
  <si>
    <t>2071001_资助城市影院</t>
  </si>
  <si>
    <t>2071099_其他国家电影事业发展专项资金对应专项债务收入支出</t>
  </si>
  <si>
    <t>2079801_文化和旅游</t>
  </si>
  <si>
    <t>2079802_文物</t>
  </si>
  <si>
    <t>2079803_体育</t>
  </si>
  <si>
    <t>2079804_新闻出版电影</t>
  </si>
  <si>
    <t>2079805_广播电视</t>
  </si>
  <si>
    <t>2079899_其他文化旅游体育与传媒支出</t>
  </si>
  <si>
    <t>2089801_养老机构及服务设施</t>
  </si>
  <si>
    <t>2089802_公共就业服务设施</t>
  </si>
  <si>
    <t>2089899_其他社会保障和就业支出</t>
  </si>
  <si>
    <t>2109801_公立医院</t>
  </si>
  <si>
    <t>2109802_基层医疗卫生机构</t>
  </si>
  <si>
    <t>2109803_公共卫生机构</t>
  </si>
  <si>
    <t>2109804_托育机构</t>
  </si>
  <si>
    <t>2109899_其他卫生健康支出</t>
  </si>
  <si>
    <t>2116001_风力发电补助</t>
  </si>
  <si>
    <t>2116002_太阳能发电补助</t>
  </si>
  <si>
    <t>2116003_生物质能发电补助</t>
  </si>
  <si>
    <t>2116099_其他可再生能源电价附加收入安排的支出</t>
  </si>
  <si>
    <t>2116101_回收处理费用补贴</t>
  </si>
  <si>
    <t>2116102_信息系统建设</t>
  </si>
  <si>
    <t>2116103_基金征管经费</t>
  </si>
  <si>
    <t>2116104_其他废弃电器电子产品处理基金支出</t>
  </si>
  <si>
    <t>2119801_水污染综合治理</t>
  </si>
  <si>
    <t>2119802_应对气候变化</t>
  </si>
  <si>
    <t>2119803_“三北”工程建设</t>
  </si>
  <si>
    <t>2119899_其他节能环保支出</t>
  </si>
  <si>
    <t>2120801_征地和拆迁补偿支出</t>
  </si>
  <si>
    <t>2120802_土地开发支出</t>
  </si>
  <si>
    <t>2120803_城市建设支出</t>
  </si>
  <si>
    <t>2120804_农村基础设施建设支出</t>
  </si>
  <si>
    <t>2120805_补助被征地农民支出</t>
  </si>
  <si>
    <t>2120806_土地出让业务支出</t>
  </si>
  <si>
    <t>2120807_廉租住房支出</t>
  </si>
  <si>
    <t>2120809_支付破产或改制企业职工安置费</t>
  </si>
  <si>
    <t>2120810_棚户区改造支出</t>
  </si>
  <si>
    <t>2120811_公共租赁住房支出</t>
  </si>
  <si>
    <t>2120813_保障性住房租金补贴</t>
  </si>
  <si>
    <t>2120814_农业生产发展支出</t>
  </si>
  <si>
    <t>2120815_农村社会事业支出</t>
  </si>
  <si>
    <t>2120816_农业农村生态环境支出</t>
  </si>
  <si>
    <t>2120899_其他国有土地使用权出让收入安排的支出</t>
  </si>
  <si>
    <t>2121001_征地和拆迁补偿支出</t>
  </si>
  <si>
    <t>2121002_土地开发支出</t>
  </si>
  <si>
    <t>2121099_其他国有土地收益基金支出</t>
  </si>
  <si>
    <t>21211_农业土地开发资金安排的支出</t>
  </si>
  <si>
    <t>2121301_城市公共设施</t>
  </si>
  <si>
    <t>2121302_城市环境卫生</t>
  </si>
  <si>
    <t>2121303_公有房屋</t>
  </si>
  <si>
    <t>2121304_城市防洪</t>
  </si>
  <si>
    <t>2121399_其他城市基础设施配套费安排的支出</t>
  </si>
  <si>
    <t>2121401_污水处理设施建设和运营</t>
  </si>
  <si>
    <t>2121402_代征手续费</t>
  </si>
  <si>
    <t>2121499_其他污水处理费安排的支出</t>
  </si>
  <si>
    <t>2121501_征地和拆迁补偿支出</t>
  </si>
  <si>
    <t>2121502_土地开发支出</t>
  </si>
  <si>
    <t>2121599_其他土地储备专项债券收入安排的支出</t>
  </si>
  <si>
    <t>2121601_征地和拆迁补偿支出</t>
  </si>
  <si>
    <t>2121602_土地开发支出</t>
  </si>
  <si>
    <t>2121699_其他棚户区改造专项债券收入安排的支出</t>
  </si>
  <si>
    <t>2121701_城市公共设施</t>
  </si>
  <si>
    <t>2121702_城市环境卫生</t>
  </si>
  <si>
    <t>2121703_公有房屋</t>
  </si>
  <si>
    <t>2121704_城市防洪</t>
  </si>
  <si>
    <t>2121799_其他城市基础设施配套费对应专项债务收入安排的支出</t>
  </si>
  <si>
    <t>2121801_污水处理设施建设和运营</t>
  </si>
  <si>
    <t>2121899_其他污水处理费对应专项债务收入安排的支出</t>
  </si>
  <si>
    <t>2121901_征地和拆迁补偿支出</t>
  </si>
  <si>
    <t>2121902_土地开发支出</t>
  </si>
  <si>
    <t>2121903_城市建设支出</t>
  </si>
  <si>
    <t>2121904_农村基础设施建设支出</t>
  </si>
  <si>
    <t>2121905_廉租住房支出</t>
  </si>
  <si>
    <t>2121906_棚户区改造支出</t>
  </si>
  <si>
    <t>2121907_公共租赁住房支出</t>
  </si>
  <si>
    <t>2121999_其他国有土地使用权出让收入对应专项债务收入安排的支出</t>
  </si>
  <si>
    <t>2129801_城乡社区公共设施</t>
  </si>
  <si>
    <t>2129899_其他城乡社区支出</t>
  </si>
  <si>
    <t>2136601_基础设施建设和经济发展</t>
  </si>
  <si>
    <t>2136602_解决移民遗留问题</t>
  </si>
  <si>
    <t>2136603_库区防护工程维护</t>
  </si>
  <si>
    <t>2136699_其他大中型水库库区基金支出</t>
  </si>
  <si>
    <t>2136701_基础设施建设和经济发展</t>
  </si>
  <si>
    <t>2136702_解决移民遗留问题</t>
  </si>
  <si>
    <t>2136703_库区维护和管理</t>
  </si>
  <si>
    <t>2136799_其他三峡水库库区基金支出</t>
  </si>
  <si>
    <t>2136901_南水北调工程建设</t>
  </si>
  <si>
    <t>2136902_三峡后续工作</t>
  </si>
  <si>
    <t>2136903_地方重大水利工程建设</t>
  </si>
  <si>
    <t>2136999_其他重大水利工程建设基金支出</t>
  </si>
  <si>
    <t>2137001_基础设施建设和经济发展</t>
  </si>
  <si>
    <t>2137099_其他大中型水库库区基金对应专项债务收入支出</t>
  </si>
  <si>
    <t>2137101_南水北调工程建设</t>
  </si>
  <si>
    <t>2137102_三峡工程后续工作</t>
  </si>
  <si>
    <t>2137103_地方重大水利工程建设</t>
  </si>
  <si>
    <t>2137199_其他重大水利工程建设基金对应专项债务收入支出</t>
  </si>
  <si>
    <t>2137201_移民补助</t>
  </si>
  <si>
    <t>2137202_基础设施建设和经济发展</t>
  </si>
  <si>
    <t>2137299_其他大中型水库移民后期扶持基金支出</t>
  </si>
  <si>
    <t>2137301_移民补助</t>
  </si>
  <si>
    <t>2137302_基础设施建设和经济发展</t>
  </si>
  <si>
    <t>2137399_其他小型水库移民扶助基金支出</t>
  </si>
  <si>
    <t>2137401_基础设施建设和经济发展</t>
  </si>
  <si>
    <t>2137499_其他小型水库移民扶助基金对应专项债务收入安排的支出</t>
  </si>
  <si>
    <t>2139801_农业农村支出</t>
  </si>
  <si>
    <t>2139802_水利支出</t>
  </si>
  <si>
    <t>2139899_其他农林水支出</t>
  </si>
  <si>
    <t>2146001_公路建设</t>
  </si>
  <si>
    <t>2146002_公路养护</t>
  </si>
  <si>
    <t>2146003_公路还贷</t>
  </si>
  <si>
    <t>2146099_其他海南省高等级公路车辆通行附加费安排的支出</t>
  </si>
  <si>
    <t>2146201_公路还贷</t>
  </si>
  <si>
    <t>2146202_政府还贷公路养护</t>
  </si>
  <si>
    <t>2146203_政府还贷公路管理</t>
  </si>
  <si>
    <t>2146299_其他车辆通行费安排的支出</t>
  </si>
  <si>
    <t>2146401_铁路建设投资</t>
  </si>
  <si>
    <t>2146402_购置铁路机车车辆</t>
  </si>
  <si>
    <t>2146403_铁路还贷</t>
  </si>
  <si>
    <t>2146404_建设项目铺底资金</t>
  </si>
  <si>
    <t>2146405_勘测设计</t>
  </si>
  <si>
    <t>2146406_注册资本金</t>
  </si>
  <si>
    <t>2146407_周转资金</t>
  </si>
  <si>
    <t>2146499_其他铁路建设基金支出</t>
  </si>
  <si>
    <t>2146801_应急处置费用</t>
  </si>
  <si>
    <t>2146802_控制清除污染</t>
  </si>
  <si>
    <t>2146803_损失补偿</t>
  </si>
  <si>
    <t>2146804_生态恢复</t>
  </si>
  <si>
    <t>2146805_监视监测</t>
  </si>
  <si>
    <t>2146899_其他船舶油污损害赔偿基金支出</t>
  </si>
  <si>
    <t>2146901_民航机场建设</t>
  </si>
  <si>
    <t>2146902_空管系统建设</t>
  </si>
  <si>
    <t>2146903_民航安全</t>
  </si>
  <si>
    <t>2146904_航线和机场补贴</t>
  </si>
  <si>
    <t>2146906_民航节能减排</t>
  </si>
  <si>
    <t>2146907_通用航空发展</t>
  </si>
  <si>
    <t>2146908_征管经费</t>
  </si>
  <si>
    <t>2146909_民航科教和信息建设</t>
  </si>
  <si>
    <t>2146999_其他民航发展基金支出</t>
  </si>
  <si>
    <t>2147001_公路建设</t>
  </si>
  <si>
    <t>2147099_其他海南省高等级公路车辆通行附加费对应专项债务收入安排的支出</t>
  </si>
  <si>
    <t>2147101_公路建设</t>
  </si>
  <si>
    <t>2147199_其他政府收费公路专项债券收入安排的支出</t>
  </si>
  <si>
    <t>21472_车辆通行费对应专项债务收入安排的支出</t>
  </si>
  <si>
    <t>2149801_公路水路运输</t>
  </si>
  <si>
    <t>2149802_铁路运输</t>
  </si>
  <si>
    <t>2149803_民用航空运输</t>
  </si>
  <si>
    <t>2149804_邮政业支出</t>
  </si>
  <si>
    <t>2149899_其他交通运输支出</t>
  </si>
  <si>
    <t>2156201_中央农网还贷资金支出</t>
  </si>
  <si>
    <t>2156202_地方农网还贷资金支出</t>
  </si>
  <si>
    <t>2156299_其他农网还贷资金支出</t>
  </si>
  <si>
    <t>2159801_资源勘探开发</t>
  </si>
  <si>
    <t>2159802_制造业</t>
  </si>
  <si>
    <t>2159803_工业和信息产业</t>
  </si>
  <si>
    <t>2159899_其他资源勘探工业信息等支出</t>
  </si>
  <si>
    <t>2170402_中央特别国债经营基金支出</t>
  </si>
  <si>
    <t>2170403_中央特别国债经营基金财务支出</t>
  </si>
  <si>
    <t>2200601_耕地保护</t>
  </si>
  <si>
    <t>2200602_补充耕地</t>
  </si>
  <si>
    <t>2219801_保障性租赁住房</t>
  </si>
  <si>
    <t>2219899_其他住房保障支出</t>
  </si>
  <si>
    <t>2229801_设施建设</t>
  </si>
  <si>
    <t>2229899_其他粮油物资储备支出</t>
  </si>
  <si>
    <t>2249801_自然灾害防治</t>
  </si>
  <si>
    <t>2249802_自然灾害恢复重建支出</t>
  </si>
  <si>
    <t>2249899_其他灾害防治及应急管理支出</t>
  </si>
  <si>
    <t>2290401_其他政府性基金安排的支出</t>
  </si>
  <si>
    <t>2290402_其他地方自行试点项目收益专项债券收入安排的支出</t>
  </si>
  <si>
    <t>2290403_其他政府性基金债务收入安排的支出</t>
  </si>
  <si>
    <t>2290802_福利彩票发行机构的业务费支出</t>
  </si>
  <si>
    <t>2290803_体育彩票发行机构的业务费支出</t>
  </si>
  <si>
    <t>2290804_福利彩票销售机构的业务费支出</t>
  </si>
  <si>
    <t>2290805_体育彩票销售机构的业务费支出</t>
  </si>
  <si>
    <t>2290806_彩票兑奖周转金支出</t>
  </si>
  <si>
    <t>2290807_彩票发行销售风险基金支出</t>
  </si>
  <si>
    <t>2290808_彩票市场调控资金支出</t>
  </si>
  <si>
    <t>2290899_其他彩票发行销售机构业务费安排的支出</t>
  </si>
  <si>
    <t>2290901_抗疫特别国债财务基金支出</t>
  </si>
  <si>
    <t>2291001_超长期特别国债财务基金支出</t>
  </si>
  <si>
    <t>2296001_用于补充全国社会保障基金的彩票公益金支出</t>
  </si>
  <si>
    <t>2296002_用于社会福利的彩票公益金支出</t>
  </si>
  <si>
    <t>2296003_用于体育事业的彩票公益金支出</t>
  </si>
  <si>
    <t>2296004_用于教育事业的彩票公益金支出</t>
  </si>
  <si>
    <t>2296005_用于红十字事业的彩票公益金支出</t>
  </si>
  <si>
    <t>2296006_用于残疾人事业的彩票公益金支出</t>
  </si>
  <si>
    <t>2296010_用于文化事业的彩票公益金支出</t>
  </si>
  <si>
    <t>2296011_用于巩固脱贫攻坚成果衔接乡村振兴的彩票公益金支出</t>
  </si>
  <si>
    <t>2296012_用于法律援助的彩票公益金支出</t>
  </si>
  <si>
    <t>2296013_用于城乡医疗救助的彩票公益金支出</t>
  </si>
  <si>
    <t>2296099_用于其他社会公益事业的彩票公益金支出</t>
  </si>
  <si>
    <t>2299899_其他支出</t>
  </si>
  <si>
    <t>2320401_海南省高等级公路车辆通行附加费债务付息支出</t>
  </si>
  <si>
    <t>2320405_国家电影事业发展专项资金债务付息支出</t>
  </si>
  <si>
    <t>2320411_国有土地使用权出让金债务付息支出</t>
  </si>
  <si>
    <t>2320413_农业土地开发资金债务付息支出</t>
  </si>
  <si>
    <t>2320414_大中型水库库区基金债务付息支出</t>
  </si>
  <si>
    <t>2320416_城市基础设施配套费债务付息支出</t>
  </si>
  <si>
    <t>2320417_小型水库移民扶助基金债务付息支出</t>
  </si>
  <si>
    <t>2320418_国家重大水利工程建设基金债务付息支出</t>
  </si>
  <si>
    <t>2320419_车辆通行费债务付息支出</t>
  </si>
  <si>
    <t>2320420_污水处理费债务付息支出</t>
  </si>
  <si>
    <t>2320431_土地储备专项债券付息支出</t>
  </si>
  <si>
    <t>2320432_政府收费公路专项债券付息支出</t>
  </si>
  <si>
    <t>2320433_棚户区改造专项债券付息支出</t>
  </si>
  <si>
    <t>2320498_其他地方自行试点项目收益专项债券付息支出</t>
  </si>
  <si>
    <t>2320499_其他政府性基金债务付息支出</t>
  </si>
  <si>
    <t>2330401_海南省高等级公路车辆通行附加费债务发行费用支出</t>
  </si>
  <si>
    <t>2330405_国家电影事业发展专项资金债务发行费用支出</t>
  </si>
  <si>
    <t>2330411_国有土地使用权出让金债务发行费用支出</t>
  </si>
  <si>
    <t>2330413_农业土地开发资金债务发行费用支出</t>
  </si>
  <si>
    <t>2330414_大中型水库库区基金债务发行费用支出</t>
  </si>
  <si>
    <t>2330416_城市基础设施配套费债务发行费用支出</t>
  </si>
  <si>
    <t>2330417_小型水库移民扶助基金债务发行费用支出</t>
  </si>
  <si>
    <t>2330418_国家重大水利工程建设基金债务发行费用支出</t>
  </si>
  <si>
    <t>2330419_车辆通行费债务发行费用支出</t>
  </si>
  <si>
    <t>2330420_污水处理费债务发行费用支出</t>
  </si>
  <si>
    <t>2330431_土地储备专项债券发行费用支出</t>
  </si>
  <si>
    <t>2330432_政府收费公路专项债券发行费用支出</t>
  </si>
  <si>
    <t>2330433_棚户区改造专项债券发行费用支出</t>
  </si>
  <si>
    <t>2330498_其他地方自行试点项目收益专项债券发行费用支出</t>
  </si>
  <si>
    <t>2330499_其他政府性基金债务发行费用支出</t>
  </si>
  <si>
    <t>2340101_公共卫生体系建设</t>
  </si>
  <si>
    <t>2340102_重大疫情防控救治体系建设</t>
  </si>
  <si>
    <t>2340103_粮食安全</t>
  </si>
  <si>
    <t>2340104_能源安全</t>
  </si>
  <si>
    <t>2340105_应急物资保障</t>
  </si>
  <si>
    <t>2340106_产业链改造升级</t>
  </si>
  <si>
    <t>2340107_城镇老旧小区改造</t>
  </si>
  <si>
    <t>2340108_生态环境治理</t>
  </si>
  <si>
    <t>2340109_交通基础设施建设</t>
  </si>
  <si>
    <t>2340110_市政设施建设</t>
  </si>
  <si>
    <t>2340111_重大区域规划基础设施建设</t>
  </si>
  <si>
    <t>2340199_其他基础设施建设</t>
  </si>
  <si>
    <t>2340201_减免房租补贴</t>
  </si>
  <si>
    <t>2340202_重点企业贷款贴息</t>
  </si>
  <si>
    <t>2340203_创业担保贷款贴息</t>
  </si>
  <si>
    <t>2340204_援企稳岗补贴</t>
  </si>
  <si>
    <t>2340205_困难群众基本生活补助</t>
  </si>
  <si>
    <t>2340299_其他抗疫相关支出</t>
  </si>
  <si>
    <t>23004_政府性基金转移支付</t>
  </si>
  <si>
    <t>2300413_其中：超长期特别国债转移支付支出</t>
  </si>
  <si>
    <t>2300491_政府性基金预算省补助计划单列市支出</t>
  </si>
  <si>
    <t>2300603_政府性基金上解支出</t>
  </si>
  <si>
    <t>230060399_政府性基金预算计划单列市上解省支出</t>
  </si>
  <si>
    <t>2300605_抗疫特别国债还本上解支出</t>
  </si>
  <si>
    <t>2300606_超长期特别国债还本上解支出</t>
  </si>
  <si>
    <t>2300802_政府性基金预算调出资金</t>
  </si>
  <si>
    <t>2300902_政府性基金年终结余</t>
  </si>
  <si>
    <t>23011_债务转贷支出</t>
  </si>
  <si>
    <t>2302201_安排超长期特别国债偿债备付金</t>
  </si>
  <si>
    <t>23104_地方政府专项债务还本支出</t>
  </si>
  <si>
    <t>1102202_动用地方政府专项债券偿债备付金</t>
  </si>
  <si>
    <t>2302202_安排地方政府专项债券偿债备付金</t>
  </si>
  <si>
    <t>20598_超长期特别国债安排的支出</t>
  </si>
  <si>
    <t>20610_核电站乏燃料处理处置基金支出</t>
  </si>
  <si>
    <t>20698_超长期特别国债安排的支出</t>
  </si>
  <si>
    <t>20707_国家电影事业发展专项资金安排的支出</t>
  </si>
  <si>
    <t>20709_旅游发展基金支出</t>
  </si>
  <si>
    <t>20710_国家电影事业发展专项资金对应专项债务收入安排的支出</t>
  </si>
  <si>
    <t>20798_超长期特别国债安排的支出</t>
  </si>
  <si>
    <t>20898_超长期特别国债安排的支出</t>
  </si>
  <si>
    <t>21098_超长期特别国债安排的支出</t>
  </si>
  <si>
    <t>21160_可再生能源电价附加收入安排的支出</t>
  </si>
  <si>
    <t>21198_超长期特别国债安排的支出</t>
  </si>
  <si>
    <t>21208_国有土地使用权出让收入安排的支出</t>
  </si>
  <si>
    <t>21210_国有土地收益基金安排的支出</t>
  </si>
  <si>
    <t>21213_城市基础设施配套费安排的支出</t>
  </si>
  <si>
    <t>21214_污水处理费安排的支出</t>
  </si>
  <si>
    <t>21215_土地储备专项债券收入安排的支出</t>
  </si>
  <si>
    <t>21216_棚户区改造专项债券收入安排的支出</t>
  </si>
  <si>
    <t>21217_城市基础设施配套费对应专项债务收入安排的支出</t>
  </si>
  <si>
    <t>21218_污水处理费对应专项债务收入安排的支出</t>
  </si>
  <si>
    <t>21219_国有土地使用权出让收入对应专项债务收入安排的支出</t>
  </si>
  <si>
    <t>21298_超长期特别国债安排的支出</t>
  </si>
  <si>
    <t>21366_大中型水库库区基金安排的支出</t>
  </si>
  <si>
    <t>21367_三峡水库库区基金支出</t>
  </si>
  <si>
    <t>21369_国家重大水利工程建设基金安排的支出</t>
  </si>
  <si>
    <t>21370_大中型水库库区基金对应专项债务收入安排的支出</t>
  </si>
  <si>
    <t>21371_国家重大水利工程建设基金对应专项债务收入安排的支出</t>
  </si>
  <si>
    <t>21372_大中型水库移民后期扶持基金支出</t>
  </si>
  <si>
    <t>21373_小型水库移民扶助基金安排的支出</t>
  </si>
  <si>
    <t>21374_小型水库移民扶助基金对应专项债务收入安排的支出</t>
  </si>
  <si>
    <t>21398_超长期特别国债安排的支出</t>
  </si>
  <si>
    <t>21460_海南省高等级公路车辆通行附加费安排的支出</t>
  </si>
  <si>
    <t>21462_车辆通行费安排的支出</t>
  </si>
  <si>
    <t>21464_铁路建设基金支出</t>
  </si>
  <si>
    <t>21468_船舶油污损害赔偿基金支出</t>
  </si>
  <si>
    <t>21469_民航发展基金支出</t>
  </si>
  <si>
    <t>21470_海南省高等级公路车辆通行附加费对应专项债务收入安排的支出</t>
  </si>
  <si>
    <t>21471_政府收费公路专项债券收入安排的支出</t>
  </si>
  <si>
    <t>21498_超长期特别国债安排的支出</t>
  </si>
  <si>
    <t>21562_农网还贷资金支出</t>
  </si>
  <si>
    <t>21598_超长期特别国债安排的支出</t>
  </si>
  <si>
    <t>22006_耕地保护考核奖惩基金支出</t>
  </si>
  <si>
    <t>22198_超长期特别国债安排的支出</t>
  </si>
  <si>
    <t>22298_超长期特别国债安排的支出</t>
  </si>
  <si>
    <t>22498_超长期特别国债安排的支出</t>
  </si>
  <si>
    <t>22904_其他政府性基金及对应专项债务收入安排的支出</t>
  </si>
  <si>
    <t>22908_彩票发行销售机构业务费安排的支出</t>
  </si>
  <si>
    <t>22909_抗疫特别国债财务基金支出</t>
  </si>
  <si>
    <t>22910_超长期特别国债财务基金支出</t>
  </si>
  <si>
    <t>22960_彩票公益金安排的支出</t>
  </si>
  <si>
    <t>22998_超长期特别国债安排的其他支出</t>
  </si>
  <si>
    <t>23204_地方政府专项债务付息支出</t>
  </si>
  <si>
    <t>23304_地方政府专项债务发行费用支出</t>
  </si>
  <si>
    <t>23401_基础设施建设</t>
  </si>
  <si>
    <t>23402_抗疫相关支出</t>
  </si>
  <si>
    <t>103060104_石油石化企业利润收入</t>
  </si>
  <si>
    <t>103060105_电力企业利润收入</t>
  </si>
  <si>
    <t>103060106_电信企业利润收入</t>
  </si>
  <si>
    <t>103060107_煤炭企业利润收入</t>
  </si>
  <si>
    <t>103060108_有色冶金采掘企业利润收入</t>
  </si>
  <si>
    <t>103060109_黑色冶金采掘企业利润收入</t>
  </si>
  <si>
    <t>103060112_化工企业利润收入</t>
  </si>
  <si>
    <t>103060113_运输企业利润收入</t>
  </si>
  <si>
    <t>103060114_电子企业利润收入</t>
  </si>
  <si>
    <t>103060115_机械企业利润收入</t>
  </si>
  <si>
    <t>103060116_投资服务企业利润收入</t>
  </si>
  <si>
    <t>103060117_纺织轻工企业利润收入</t>
  </si>
  <si>
    <t>103060118_贸易企业利润收入</t>
  </si>
  <si>
    <t>103060119_建筑施工企业利润收入</t>
  </si>
  <si>
    <t>103060120_房地产企业利润收入</t>
  </si>
  <si>
    <t>103060121_建材企业利润收入</t>
  </si>
  <si>
    <t>103060122_境外企业利润收入</t>
  </si>
  <si>
    <t>103060123_对外合作企业利润收入</t>
  </si>
  <si>
    <t>103060124_医药企业利润收入</t>
  </si>
  <si>
    <t>103060125_农林牧渔企业利润收入</t>
  </si>
  <si>
    <t>103060126_邮政企业利润收入</t>
  </si>
  <si>
    <t>103060127_军工企业利润收入</t>
  </si>
  <si>
    <t>103060128_转制科研院所利润收入</t>
  </si>
  <si>
    <t>103060129_地质勘查企业利润收入</t>
  </si>
  <si>
    <t>103060130_卫生体育福利企业利润收入</t>
  </si>
  <si>
    <t>103060131_教育文化广播企业利润收入</t>
  </si>
  <si>
    <t>103060132_科学研究企业利润收入</t>
  </si>
  <si>
    <t>103060133_机关社团所属企业利润收入</t>
  </si>
  <si>
    <t>103060134_金融企业利润收入（国资预算）</t>
  </si>
  <si>
    <t>103060198_其他国有资本经营预算企业利润收入</t>
  </si>
  <si>
    <t>103060202_国有控股公司股息红利收入</t>
  </si>
  <si>
    <t>103060203_国有参股公司股息红利收入</t>
  </si>
  <si>
    <t>103060204_金融企业股息红利收入（国资预算）</t>
  </si>
  <si>
    <t>103060298_其他国有资本经营预算企业股息红利收入</t>
  </si>
  <si>
    <t>103060304_国有股权、股份转让收入</t>
  </si>
  <si>
    <t>103060305_国有独资企业产权转让收入</t>
  </si>
  <si>
    <t>103060307_金融企业产权转让收入</t>
  </si>
  <si>
    <t>103060398_其他国有资本经营预算企业产权转让收入</t>
  </si>
  <si>
    <t>103060401_国有股权、股份清算收入</t>
  </si>
  <si>
    <t>103060402_国有独资企业清算收入</t>
  </si>
  <si>
    <t>103060498_其他国有资本经营预算企业清算收入</t>
  </si>
  <si>
    <t>1030698_其他国有资本经营预算收入</t>
  </si>
  <si>
    <t>1100501_国有资本经营预算转移支付收入</t>
  </si>
  <si>
    <t>110050191_国有资本经营预算省补助计划单列市收入</t>
  </si>
  <si>
    <t>1100604_国有资本经营预算上解收入</t>
  </si>
  <si>
    <t>110060491_国有资本经营预算计划单列市上解省收入</t>
  </si>
  <si>
    <t>1100804_国有资本经营预算上年结余收入</t>
  </si>
  <si>
    <t>2230101_厂办大集体改革支出</t>
  </si>
  <si>
    <t>2230102_“三供一业”移交补助支出</t>
  </si>
  <si>
    <t>2230103_国有企业办职教幼教补助支出</t>
  </si>
  <si>
    <t>2230104_国有企业办公共服务机构移交补助支出</t>
  </si>
  <si>
    <t>2230105_国有企业退休人员社会化管理补助支出</t>
  </si>
  <si>
    <t>2230106_国有企业棚户区改造支出</t>
  </si>
  <si>
    <t>2230107_国有企业改革成本支出</t>
  </si>
  <si>
    <t>2230108_离休干部医药费补助支出</t>
  </si>
  <si>
    <t>2230109_金融企业改革性支出</t>
  </si>
  <si>
    <t>2230199_其他解决历史遗留问题及改革成本支出</t>
  </si>
  <si>
    <t>2230201_国有经济结构调整支出</t>
  </si>
  <si>
    <t>2230202_公益性设施投资支出</t>
  </si>
  <si>
    <t>2230203_前瞻性战略性产业发展支出</t>
  </si>
  <si>
    <t>2230204_生态环境保护支出</t>
  </si>
  <si>
    <t>2230205_支持科技进步支出</t>
  </si>
  <si>
    <t>2230206_重点领域安全生产能力建设支出</t>
  </si>
  <si>
    <t>2230208_金融企业资本性支出</t>
  </si>
  <si>
    <t>2230299_其他国有企业资本金注入</t>
  </si>
  <si>
    <t>2230301_国有企业公益性补贴</t>
  </si>
  <si>
    <t>2239999_其他国有资本经营预算支出</t>
  </si>
  <si>
    <t>2300501_国有资本经营预算转移支付支出</t>
  </si>
  <si>
    <t>230050191_国有资本经营预算省补助计划单列市支出</t>
  </si>
  <si>
    <t>2300604_国有资本经营预算上解支出</t>
  </si>
  <si>
    <t>230060491_国有资本经营预算计划单列市上解省支出</t>
  </si>
  <si>
    <t>2300803_国有资本经营预算调出资金</t>
  </si>
  <si>
    <t>2300918_国有资本经营预算年终结余</t>
  </si>
  <si>
    <t>请复制到此</t>
  </si>
  <si>
    <t>上年预算数</t>
  </si>
  <si>
    <t>TQ_上年预算数</t>
  </si>
  <si>
    <t>上年调整预算数</t>
  </si>
  <si>
    <t>TQ_上年调整预算数</t>
  </si>
  <si>
    <t xml:space="preserve">TQ_上年预计执行数 </t>
  </si>
  <si>
    <t>TQ_预算数</t>
  </si>
</sst>
</file>

<file path=xl/styles.xml><?xml version="1.0" encoding="utf-8"?>
<styleSheet xmlns="http://schemas.openxmlformats.org/spreadsheetml/2006/main" xmlns:mc="http://schemas.openxmlformats.org/markup-compatibility/2006" xmlns:xr9="http://schemas.microsoft.com/office/spreadsheetml/2016/revision9" mc:Ignorable="xr9">
  <numFmts count="21">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
    <numFmt numFmtId="177" formatCode="\ \ \ \ \ \ @"/>
    <numFmt numFmtId="178" formatCode="0.00_ "/>
    <numFmt numFmtId="179" formatCode="0;\-0;;@"/>
    <numFmt numFmtId="180" formatCode="0\ \ \ \ ;;;@\ "/>
    <numFmt numFmtId="181" formatCode=";;;@\ "/>
    <numFmt numFmtId="182" formatCode="0.0000_ ;[Red]\-0.0000\ ;"/>
    <numFmt numFmtId="183" formatCode="General;General;;@\ "/>
    <numFmt numFmtId="184" formatCode="0_ ;[Red]\-0\ ;"/>
    <numFmt numFmtId="185" formatCode="0.0%_ ;[Red]\-0.0%\ ;"/>
    <numFmt numFmtId="186" formatCode="0.0%_ ;[Red]\-0.0%\ ;\ "/>
    <numFmt numFmtId="187" formatCode="0_ ;[Red]\-0\ "/>
    <numFmt numFmtId="188" formatCode="0_ "/>
    <numFmt numFmtId="189" formatCode="0.0_ "/>
    <numFmt numFmtId="190" formatCode="0%_ ;[Red]\-0%\ ;"/>
    <numFmt numFmtId="191" formatCode="0.00_);[Red]\(0.00\)"/>
    <numFmt numFmtId="192" formatCode="#,##0_ "/>
  </numFmts>
  <fonts count="102">
    <font>
      <sz val="11"/>
      <name val="等线"/>
      <charset val="134"/>
    </font>
    <font>
      <sz val="11"/>
      <color rgb="FF000000"/>
      <name val="等线"/>
      <charset val="134"/>
    </font>
    <font>
      <sz val="11"/>
      <name val="方正小标宋简体"/>
      <charset val="134"/>
    </font>
    <font>
      <sz val="16"/>
      <color rgb="FFFF0000"/>
      <name val="方正小标宋简体"/>
      <charset val="134"/>
    </font>
    <font>
      <sz val="14"/>
      <name val="黑体"/>
      <charset val="134"/>
    </font>
    <font>
      <sz val="18"/>
      <color rgb="FFFF0000"/>
      <name val="方正小标宋简体"/>
      <charset val="134"/>
    </font>
    <font>
      <b/>
      <sz val="11"/>
      <name val="Times New Roman"/>
      <charset val="134"/>
    </font>
    <font>
      <b/>
      <sz val="11"/>
      <name val="等线"/>
      <charset val="134"/>
    </font>
    <font>
      <u/>
      <sz val="14"/>
      <color rgb="FF0563C1"/>
      <name val="仿宋_GB2312"/>
      <charset val="134"/>
    </font>
    <font>
      <u/>
      <sz val="11"/>
      <color rgb="FF0563C1"/>
      <name val="等线"/>
      <charset val="134"/>
    </font>
    <font>
      <sz val="11"/>
      <name val="Times New Roman"/>
      <charset val="134"/>
    </font>
    <font>
      <sz val="11"/>
      <color rgb="FFD9D9D9"/>
      <name val="等线"/>
      <charset val="134"/>
    </font>
    <font>
      <u/>
      <sz val="14"/>
      <color rgb="FF800080"/>
      <name val="仿宋_GB2312"/>
      <charset val="134"/>
    </font>
    <font>
      <sz val="14"/>
      <color rgb="FFFF0000"/>
      <name val="方正小标宋简体"/>
      <charset val="134"/>
    </font>
    <font>
      <u/>
      <sz val="11"/>
      <color rgb="FF800080"/>
      <name val="等线"/>
      <charset val="134"/>
    </font>
    <font>
      <b/>
      <sz val="16"/>
      <name val="黑体"/>
      <charset val="134"/>
    </font>
    <font>
      <sz val="11"/>
      <name val="黑体"/>
      <charset val="134"/>
    </font>
    <font>
      <sz val="18"/>
      <name val="Times New Roman"/>
      <charset val="134"/>
    </font>
    <font>
      <sz val="11"/>
      <name val="仿宋_GB2312"/>
      <charset val="134"/>
    </font>
    <font>
      <sz val="11"/>
      <color indexed="8"/>
      <name val="黑体"/>
      <charset val="134"/>
    </font>
    <font>
      <sz val="11"/>
      <color rgb="FF000000"/>
      <name val="黑体"/>
      <charset val="134"/>
    </font>
    <font>
      <sz val="11"/>
      <color indexed="8"/>
      <name val="仿宋_GB2312"/>
      <charset val="134"/>
    </font>
    <font>
      <sz val="11"/>
      <color indexed="8"/>
      <name val="Times New Roman"/>
      <charset val="134"/>
    </font>
    <font>
      <sz val="11"/>
      <color rgb="FF000000"/>
      <name val="Times New Roman"/>
      <charset val="134"/>
    </font>
    <font>
      <sz val="12"/>
      <color rgb="FF000000"/>
      <name val="仿宋_GB2312"/>
      <charset val="134"/>
    </font>
    <font>
      <sz val="11"/>
      <color rgb="FFFFFF00"/>
      <name val="Times New Roman"/>
      <charset val="134"/>
    </font>
    <font>
      <sz val="11"/>
      <color rgb="FF000000"/>
      <name val="仿宋_GB2312"/>
      <charset val="134"/>
    </font>
    <font>
      <sz val="11"/>
      <color rgb="FFFF0000"/>
      <name val="等线"/>
      <charset val="134"/>
    </font>
    <font>
      <b/>
      <sz val="11"/>
      <color rgb="FF000000"/>
      <name val="仿宋_GB2312"/>
      <charset val="134"/>
    </font>
    <font>
      <b/>
      <sz val="11"/>
      <name val="仿宋_GB2312"/>
      <charset val="134"/>
    </font>
    <font>
      <sz val="11"/>
      <color rgb="FFFF0000"/>
      <name val="黑体"/>
      <charset val="134"/>
    </font>
    <font>
      <sz val="11"/>
      <color rgb="FFFF0000"/>
      <name val="仿宋_GB2312"/>
      <charset val="134"/>
    </font>
    <font>
      <sz val="12"/>
      <name val="黑体"/>
      <charset val="134"/>
    </font>
    <font>
      <sz val="12"/>
      <name val="Times New Roman"/>
      <charset val="134"/>
    </font>
    <font>
      <sz val="12"/>
      <name val="方正小标宋简体"/>
      <charset val="134"/>
    </font>
    <font>
      <sz val="11"/>
      <color indexed="0"/>
      <name val="仿宋_GB2312"/>
      <charset val="134"/>
    </font>
    <font>
      <sz val="12"/>
      <name val="宋体"/>
      <charset val="134"/>
    </font>
    <font>
      <sz val="11"/>
      <name val="宋体"/>
      <charset val="134"/>
    </font>
    <font>
      <b/>
      <sz val="11"/>
      <name val="宋体"/>
      <charset val="134"/>
    </font>
    <font>
      <b/>
      <sz val="11"/>
      <name val="黑体"/>
      <charset val="134"/>
    </font>
    <font>
      <sz val="18"/>
      <name val="方正小标宋简体"/>
      <charset val="134"/>
    </font>
    <font>
      <sz val="11"/>
      <color rgb="FFFF0000"/>
      <name val="Times New Roman"/>
      <charset val="134"/>
    </font>
    <font>
      <sz val="11"/>
      <color indexed="0"/>
      <name val="Times New Roman"/>
      <charset val="134"/>
    </font>
    <font>
      <sz val="9"/>
      <name val="等线"/>
      <charset val="134"/>
    </font>
    <font>
      <sz val="12"/>
      <color rgb="FF305496"/>
      <name val="等线"/>
      <charset val="134"/>
    </font>
    <font>
      <sz val="12"/>
      <color rgb="FFFF0000"/>
      <name val="Times New Roman"/>
      <charset val="134"/>
    </font>
    <font>
      <sz val="10"/>
      <color rgb="FFFF0000"/>
      <name val="黑体"/>
      <charset val="134"/>
    </font>
    <font>
      <b/>
      <sz val="12"/>
      <name val="Times New Roman"/>
      <charset val="134"/>
    </font>
    <font>
      <sz val="11"/>
      <color theme="1"/>
      <name val="Times New Roman"/>
      <charset val="134"/>
    </font>
    <font>
      <sz val="11"/>
      <name val="等线"/>
      <charset val="134"/>
      <scheme val="minor"/>
    </font>
    <font>
      <sz val="11"/>
      <color rgb="FFE2EFDA"/>
      <name val="等线"/>
      <charset val="134"/>
    </font>
    <font>
      <sz val="12"/>
      <color rgb="FFFF0000"/>
      <name val="方正小标宋简体"/>
      <charset val="134"/>
    </font>
    <font>
      <sz val="11"/>
      <color rgb="FFFCE4D6"/>
      <name val="等线"/>
      <charset val="134"/>
    </font>
    <font>
      <sz val="16"/>
      <name val="黑体"/>
      <charset val="134"/>
    </font>
    <font>
      <sz val="14"/>
      <name val="宋体"/>
      <charset val="134"/>
    </font>
    <font>
      <sz val="24"/>
      <name val="方正小标宋简体"/>
      <charset val="134"/>
    </font>
    <font>
      <sz val="16"/>
      <name val="Times New Roman"/>
      <charset val="134"/>
    </font>
    <font>
      <sz val="14"/>
      <color rgb="FFFF0000"/>
      <name val="方正公文小标宋"/>
      <charset val="134"/>
    </font>
    <font>
      <sz val="12"/>
      <color rgb="FFFF0000"/>
      <name val="仿宋_GB2312"/>
      <charset val="134"/>
    </font>
    <font>
      <sz val="48"/>
      <name val="Times New Roman"/>
      <charset val="134"/>
    </font>
    <font>
      <sz val="14"/>
      <name val="仿宋_GB2312"/>
      <charset val="134"/>
    </font>
    <font>
      <sz val="14"/>
      <name val="Times New Roman"/>
      <charset val="134"/>
    </font>
    <font>
      <sz val="11"/>
      <color rgb="FFFF0000"/>
      <name val="方正小标宋简体"/>
      <charset val="134"/>
    </font>
    <font>
      <sz val="12"/>
      <color rgb="FF000000"/>
      <name val="Times New Roman"/>
      <charset val="134"/>
    </font>
    <font>
      <sz val="14"/>
      <color rgb="FF000000"/>
      <name val="黑体"/>
      <charset val="134"/>
    </font>
    <font>
      <sz val="16"/>
      <color rgb="FFFF0000"/>
      <name val="方正公文小标宋"/>
      <charset val="134"/>
    </font>
    <font>
      <b/>
      <sz val="12"/>
      <color rgb="FFFF0000"/>
      <name val="Times New Roman"/>
      <charset val="134"/>
    </font>
    <font>
      <sz val="12"/>
      <name val="仿宋_GB2312"/>
      <charset val="134"/>
    </font>
    <font>
      <b/>
      <sz val="12"/>
      <name val="楷体"/>
      <charset val="134"/>
    </font>
    <font>
      <sz val="14"/>
      <color rgb="FF000000"/>
      <name val="仿宋_GB2312"/>
      <charset val="134"/>
    </font>
    <font>
      <sz val="14"/>
      <color rgb="FF000000"/>
      <name val="方正小标宋简体"/>
      <charset val="134"/>
    </font>
    <font>
      <b/>
      <sz val="14"/>
      <color rgb="FF000000"/>
      <name val="楷体"/>
      <charset val="134"/>
    </font>
    <font>
      <sz val="11"/>
      <color theme="1"/>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2"/>
      <color rgb="FFFF0000"/>
      <name val="仿宋_GB2312"/>
      <charset val="134"/>
    </font>
    <font>
      <sz val="18"/>
      <name val="仿宋_GB2312"/>
      <charset val="134"/>
    </font>
    <font>
      <b/>
      <sz val="12"/>
      <name val="仿宋_GB2312"/>
      <charset val="134"/>
    </font>
    <font>
      <sz val="16"/>
      <name val="仿宋_GB2312"/>
      <charset val="134"/>
    </font>
    <font>
      <sz val="12"/>
      <color rgb="FF000000"/>
      <name val="宋体"/>
      <charset val="134"/>
    </font>
    <font>
      <sz val="11"/>
      <color rgb="FF000000"/>
      <name val="宋体"/>
      <charset val="134"/>
    </font>
    <font>
      <sz val="48"/>
      <name val="方正小标宋简体"/>
      <charset val="134"/>
    </font>
    <font>
      <b/>
      <sz val="9"/>
      <name val="宋体"/>
      <charset val="134"/>
    </font>
    <font>
      <sz val="12"/>
      <name val="宋体"/>
      <charset val="134"/>
    </font>
    <font>
      <b/>
      <sz val="12"/>
      <name val="宋体"/>
      <charset val="134"/>
    </font>
    <font>
      <sz val="9"/>
      <name val="宋体"/>
      <charset val="134"/>
    </font>
  </fonts>
  <fills count="53">
    <fill>
      <patternFill patternType="none"/>
    </fill>
    <fill>
      <patternFill patternType="gray125"/>
    </fill>
    <fill>
      <patternFill patternType="solid">
        <fgColor rgb="FFFFFFFF"/>
        <bgColor indexed="64"/>
      </patternFill>
    </fill>
    <fill>
      <patternFill patternType="solid">
        <fgColor rgb="FFFFF2CC"/>
        <bgColor indexed="64"/>
      </patternFill>
    </fill>
    <fill>
      <patternFill patternType="solid">
        <fgColor rgb="FFD9D9D9"/>
        <bgColor indexed="64"/>
      </patternFill>
    </fill>
    <fill>
      <patternFill patternType="solid">
        <fgColor rgb="FFFCE4D6"/>
        <bgColor indexed="64"/>
      </patternFill>
    </fill>
    <fill>
      <patternFill patternType="solid">
        <fgColor rgb="FFE2EFDA"/>
        <bgColor indexed="64"/>
      </patternFill>
    </fill>
    <fill>
      <patternFill patternType="solid">
        <fgColor rgb="FFFFFFCC"/>
        <bgColor indexed="64"/>
      </patternFill>
    </fill>
    <fill>
      <patternFill patternType="solid">
        <fgColor rgb="FFDDEBF7"/>
        <bgColor indexed="64"/>
      </patternFill>
    </fill>
    <fill>
      <patternFill patternType="gray0625"/>
    </fill>
    <fill>
      <patternFill patternType="solid">
        <fgColor rgb="FFC6E0B4"/>
        <bgColor indexed="64"/>
      </patternFill>
    </fill>
    <fill>
      <patternFill patternType="solid">
        <fgColor rgb="FFA9D08E"/>
        <bgColor indexed="64"/>
      </patternFill>
    </fill>
    <fill>
      <patternFill patternType="gray0625">
        <bgColor rgb="FFD9D9D9"/>
      </patternFill>
    </fill>
    <fill>
      <patternFill patternType="solid">
        <fgColor rgb="FFB4C6E7"/>
        <bgColor indexed="64"/>
      </patternFill>
    </fill>
    <fill>
      <patternFill patternType="solid">
        <fgColor rgb="FFEE0000"/>
        <bgColor indexed="64"/>
      </patternFill>
    </fill>
    <fill>
      <patternFill patternType="solid">
        <fgColor rgb="FFF2F2F2"/>
        <bgColor indexed="64"/>
      </patternFill>
    </fill>
    <fill>
      <patternFill patternType="solid">
        <fgColor rgb="FFE7E6E6"/>
        <bgColor indexed="64"/>
      </patternFill>
    </fill>
    <fill>
      <patternFill patternType="gray0625">
        <bgColor rgb="FFFFFFFF"/>
      </patternFill>
    </fill>
    <fill>
      <patternFill patternType="solid">
        <fgColor theme="0"/>
        <bgColor indexed="64"/>
      </patternFill>
    </fill>
    <fill>
      <patternFill patternType="solid">
        <fgColor rgb="FFFFC000"/>
        <bgColor indexed="64"/>
      </patternFill>
    </fill>
    <fill>
      <patternFill patternType="gray0625">
        <bgColor rgb="FFF2F2F2"/>
      </patternFill>
    </fill>
    <fill>
      <patternFill patternType="solid">
        <fgColor indexed="9"/>
        <bgColor indexed="64"/>
      </patternFill>
    </fill>
    <fill>
      <patternFill patternType="solid">
        <fgColor rgb="FFBDD7EE"/>
        <bgColor indexed="64"/>
      </patternFill>
    </fill>
    <fill>
      <patternFill patternType="solid">
        <fgColor rgb="FFF4B084"/>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72" fillId="0" borderId="0" applyFont="0" applyFill="0" applyBorder="0" applyAlignment="0" applyProtection="0">
      <alignment vertical="center"/>
    </xf>
    <xf numFmtId="44" fontId="72" fillId="0" borderId="0" applyFont="0" applyFill="0" applyBorder="0" applyAlignment="0" applyProtection="0">
      <alignment vertical="center"/>
    </xf>
    <xf numFmtId="9" fontId="72" fillId="0" borderId="0" applyFont="0" applyFill="0" applyBorder="0" applyAlignment="0" applyProtection="0">
      <alignment vertical="center"/>
    </xf>
    <xf numFmtId="41" fontId="72" fillId="0" borderId="0" applyFont="0" applyFill="0" applyBorder="0" applyAlignment="0" applyProtection="0">
      <alignment vertical="center"/>
    </xf>
    <xf numFmtId="42" fontId="72" fillId="0" borderId="0" applyFont="0" applyFill="0" applyBorder="0" applyAlignment="0" applyProtection="0">
      <alignment vertical="center"/>
    </xf>
    <xf numFmtId="0" fontId="9" fillId="0" borderId="0">
      <alignment vertical="top"/>
      <protection locked="0"/>
    </xf>
    <xf numFmtId="0" fontId="73" fillId="0" borderId="0" applyNumberFormat="0" applyFill="0" applyBorder="0" applyAlignment="0" applyProtection="0">
      <alignment vertical="center"/>
    </xf>
    <xf numFmtId="0" fontId="72" fillId="7" borderId="14" applyNumberFormat="0" applyFont="0" applyAlignment="0" applyProtection="0">
      <alignment vertical="center"/>
    </xf>
    <xf numFmtId="0" fontId="74"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6" fillId="0" borderId="0" applyNumberFormat="0" applyFill="0" applyBorder="0" applyAlignment="0" applyProtection="0">
      <alignment vertical="center"/>
    </xf>
    <xf numFmtId="0" fontId="77" fillId="0" borderId="15" applyNumberFormat="0" applyFill="0" applyAlignment="0" applyProtection="0">
      <alignment vertical="center"/>
    </xf>
    <xf numFmtId="0" fontId="78" fillId="0" borderId="15" applyNumberFormat="0" applyFill="0" applyAlignment="0" applyProtection="0">
      <alignment vertical="center"/>
    </xf>
    <xf numFmtId="0" fontId="79" fillId="0" borderId="16" applyNumberFormat="0" applyFill="0" applyAlignment="0" applyProtection="0">
      <alignment vertical="center"/>
    </xf>
    <xf numFmtId="0" fontId="79" fillId="0" borderId="0" applyNumberFormat="0" applyFill="0" applyBorder="0" applyAlignment="0" applyProtection="0">
      <alignment vertical="center"/>
    </xf>
    <xf numFmtId="0" fontId="80" fillId="24" borderId="17" applyNumberFormat="0" applyAlignment="0" applyProtection="0">
      <alignment vertical="center"/>
    </xf>
    <xf numFmtId="0" fontId="81" fillId="15" borderId="18" applyNumberFormat="0" applyAlignment="0" applyProtection="0">
      <alignment vertical="center"/>
    </xf>
    <xf numFmtId="0" fontId="82" fillId="15" borderId="17" applyNumberFormat="0" applyAlignment="0" applyProtection="0">
      <alignment vertical="center"/>
    </xf>
    <xf numFmtId="0" fontId="83" fillId="25" borderId="19" applyNumberFormat="0" applyAlignment="0" applyProtection="0">
      <alignment vertical="center"/>
    </xf>
    <xf numFmtId="0" fontId="84" fillId="0" borderId="20" applyNumberFormat="0" applyFill="0" applyAlignment="0" applyProtection="0">
      <alignment vertical="center"/>
    </xf>
    <xf numFmtId="0" fontId="85" fillId="0" borderId="21" applyNumberFormat="0" applyFill="0" applyAlignment="0" applyProtection="0">
      <alignment vertical="center"/>
    </xf>
    <xf numFmtId="0" fontId="86" fillId="26" borderId="0" applyNumberFormat="0" applyBorder="0" applyAlignment="0" applyProtection="0">
      <alignment vertical="center"/>
    </xf>
    <xf numFmtId="0" fontId="87" fillId="27" borderId="0" applyNumberFormat="0" applyBorder="0" applyAlignment="0" applyProtection="0">
      <alignment vertical="center"/>
    </xf>
    <xf numFmtId="0" fontId="88" fillId="28" borderId="0" applyNumberFormat="0" applyBorder="0" applyAlignment="0" applyProtection="0">
      <alignment vertical="center"/>
    </xf>
    <xf numFmtId="0" fontId="89" fillId="29" borderId="0" applyNumberFormat="0" applyBorder="0" applyAlignment="0" applyProtection="0">
      <alignment vertical="center"/>
    </xf>
    <xf numFmtId="0" fontId="90" fillId="30" borderId="0" applyNumberFormat="0" applyBorder="0" applyAlignment="0" applyProtection="0">
      <alignment vertical="center"/>
    </xf>
    <xf numFmtId="0" fontId="90" fillId="31" borderId="0" applyNumberFormat="0" applyBorder="0" applyAlignment="0" applyProtection="0">
      <alignment vertical="center"/>
    </xf>
    <xf numFmtId="0" fontId="89" fillId="32" borderId="0" applyNumberFormat="0" applyBorder="0" applyAlignment="0" applyProtection="0">
      <alignment vertical="center"/>
    </xf>
    <xf numFmtId="0" fontId="89" fillId="33" borderId="0" applyNumberFormat="0" applyBorder="0" applyAlignment="0" applyProtection="0">
      <alignment vertical="center"/>
    </xf>
    <xf numFmtId="0" fontId="90" fillId="34" borderId="0" applyNumberFormat="0" applyBorder="0" applyAlignment="0" applyProtection="0">
      <alignment vertical="center"/>
    </xf>
    <xf numFmtId="0" fontId="90" fillId="35" borderId="0" applyNumberFormat="0" applyBorder="0" applyAlignment="0" applyProtection="0">
      <alignment vertical="center"/>
    </xf>
    <xf numFmtId="0" fontId="89" fillId="36" borderId="0" applyNumberFormat="0" applyBorder="0" applyAlignment="0" applyProtection="0">
      <alignment vertical="center"/>
    </xf>
    <xf numFmtId="0" fontId="89" fillId="37" borderId="0" applyNumberFormat="0" applyBorder="0" applyAlignment="0" applyProtection="0">
      <alignment vertical="center"/>
    </xf>
    <xf numFmtId="0" fontId="90" fillId="38" borderId="0" applyNumberFormat="0" applyBorder="0" applyAlignment="0" applyProtection="0">
      <alignment vertical="center"/>
    </xf>
    <xf numFmtId="0" fontId="90" fillId="39" borderId="0" applyNumberFormat="0" applyBorder="0" applyAlignment="0" applyProtection="0">
      <alignment vertical="center"/>
    </xf>
    <xf numFmtId="0" fontId="89" fillId="40" borderId="0" applyNumberFormat="0" applyBorder="0" applyAlignment="0" applyProtection="0">
      <alignment vertical="center"/>
    </xf>
    <xf numFmtId="0" fontId="89" fillId="41" borderId="0" applyNumberFormat="0" applyBorder="0" applyAlignment="0" applyProtection="0">
      <alignment vertical="center"/>
    </xf>
    <xf numFmtId="0" fontId="90" fillId="42" borderId="0" applyNumberFormat="0" applyBorder="0" applyAlignment="0" applyProtection="0">
      <alignment vertical="center"/>
    </xf>
    <xf numFmtId="0" fontId="90" fillId="43" borderId="0" applyNumberFormat="0" applyBorder="0" applyAlignment="0" applyProtection="0">
      <alignment vertical="center"/>
    </xf>
    <xf numFmtId="0" fontId="89" fillId="44" borderId="0" applyNumberFormat="0" applyBorder="0" applyAlignment="0" applyProtection="0">
      <alignment vertical="center"/>
    </xf>
    <xf numFmtId="0" fontId="89" fillId="45" borderId="0" applyNumberFormat="0" applyBorder="0" applyAlignment="0" applyProtection="0">
      <alignment vertical="center"/>
    </xf>
    <xf numFmtId="0" fontId="90" fillId="46" borderId="0" applyNumberFormat="0" applyBorder="0" applyAlignment="0" applyProtection="0">
      <alignment vertical="center"/>
    </xf>
    <xf numFmtId="0" fontId="90" fillId="47" borderId="0" applyNumberFormat="0" applyBorder="0" applyAlignment="0" applyProtection="0">
      <alignment vertical="center"/>
    </xf>
    <xf numFmtId="0" fontId="89" fillId="48" borderId="0" applyNumberFormat="0" applyBorder="0" applyAlignment="0" applyProtection="0">
      <alignment vertical="center"/>
    </xf>
    <xf numFmtId="0" fontId="89" fillId="49" borderId="0" applyNumberFormat="0" applyBorder="0" applyAlignment="0" applyProtection="0">
      <alignment vertical="center"/>
    </xf>
    <xf numFmtId="0" fontId="90" fillId="50" borderId="0" applyNumberFormat="0" applyBorder="0" applyAlignment="0" applyProtection="0">
      <alignment vertical="center"/>
    </xf>
    <xf numFmtId="0" fontId="90" fillId="51" borderId="0" applyNumberFormat="0" applyBorder="0" applyAlignment="0" applyProtection="0">
      <alignment vertical="center"/>
    </xf>
    <xf numFmtId="0" fontId="89" fillId="52" borderId="0" applyNumberFormat="0" applyBorder="0" applyAlignment="0" applyProtection="0">
      <alignment vertical="center"/>
    </xf>
    <xf numFmtId="0" fontId="36" fillId="0" borderId="0">
      <protection locked="0"/>
    </xf>
    <xf numFmtId="0" fontId="36" fillId="0" borderId="0">
      <protection locked="0"/>
    </xf>
    <xf numFmtId="0" fontId="36" fillId="0" borderId="0">
      <protection locked="0"/>
    </xf>
    <xf numFmtId="0" fontId="36" fillId="0" borderId="0">
      <protection locked="0"/>
    </xf>
    <xf numFmtId="0" fontId="36" fillId="0" borderId="0">
      <protection locked="0"/>
    </xf>
    <xf numFmtId="0" fontId="36" fillId="0" borderId="0">
      <protection locked="0"/>
    </xf>
    <xf numFmtId="0" fontId="36" fillId="0" borderId="0">
      <protection locked="0"/>
    </xf>
    <xf numFmtId="0" fontId="36" fillId="0" borderId="0">
      <protection locked="0"/>
    </xf>
  </cellStyleXfs>
  <cellXfs count="438">
    <xf numFmtId="0" fontId="0" fillId="0" borderId="0" xfId="0">
      <alignment vertical="center"/>
    </xf>
    <xf numFmtId="0" fontId="1" fillId="0" borderId="0" xfId="0" applyFont="1" applyAlignment="1" applyProtection="1">
      <alignment horizontal="center" vertical="center"/>
      <protection hidden="1"/>
    </xf>
    <xf numFmtId="0" fontId="0" fillId="2" borderId="0" xfId="55" applyFont="1" applyFill="1" applyAlignment="1" applyProtection="1">
      <protection hidden="1"/>
    </xf>
    <xf numFmtId="0" fontId="1" fillId="0" borderId="0" xfId="0" applyFont="1" applyProtection="1">
      <alignment vertical="center"/>
      <protection hidden="1"/>
    </xf>
    <xf numFmtId="0" fontId="0" fillId="2" borderId="1" xfId="55" applyFont="1" applyFill="1" applyBorder="1" applyAlignment="1" applyProtection="1">
      <protection hidden="1"/>
    </xf>
    <xf numFmtId="0" fontId="0" fillId="2" borderId="2" xfId="55" applyFont="1" applyFill="1" applyBorder="1" applyAlignment="1" applyProtection="1">
      <protection hidden="1"/>
    </xf>
    <xf numFmtId="0" fontId="0" fillId="2" borderId="3" xfId="55" applyFont="1" applyFill="1" applyBorder="1" applyAlignment="1" applyProtection="1">
      <protection hidden="1"/>
    </xf>
    <xf numFmtId="0" fontId="1" fillId="0" borderId="1" xfId="0" applyFont="1" applyBorder="1" applyProtection="1">
      <alignment vertical="center"/>
      <protection hidden="1"/>
    </xf>
    <xf numFmtId="0" fontId="1" fillId="0" borderId="2" xfId="0" applyFont="1" applyBorder="1" applyProtection="1">
      <alignment vertical="center"/>
      <protection hidden="1"/>
    </xf>
    <xf numFmtId="0" fontId="1" fillId="0" borderId="3" xfId="0" applyFont="1" applyBorder="1" applyProtection="1">
      <alignment vertical="center"/>
      <protection hidden="1"/>
    </xf>
    <xf numFmtId="176" fontId="1" fillId="0" borderId="0" xfId="0" applyNumberFormat="1" applyFont="1" applyProtection="1">
      <alignment vertical="center"/>
      <protection hidden="1"/>
    </xf>
    <xf numFmtId="0" fontId="1" fillId="0" borderId="0" xfId="0" applyFont="1">
      <alignment vertical="center"/>
    </xf>
    <xf numFmtId="0" fontId="2" fillId="2" borderId="4" xfId="55" applyFont="1" applyFill="1" applyBorder="1" applyAlignment="1" applyProtection="1">
      <alignment horizontal="center" vertical="center" wrapText="1"/>
      <protection hidden="1"/>
    </xf>
    <xf numFmtId="0" fontId="2" fillId="2" borderId="4" xfId="55" applyFont="1" applyFill="1" applyBorder="1" applyAlignment="1" applyProtection="1">
      <alignment horizontal="center" vertical="center"/>
      <protection hidden="1"/>
    </xf>
    <xf numFmtId="0" fontId="3" fillId="2" borderId="1" xfId="55" applyFont="1" applyFill="1" applyBorder="1" applyAlignment="1" applyProtection="1">
      <alignment horizontal="center" vertical="center" wrapText="1"/>
      <protection hidden="1"/>
    </xf>
    <xf numFmtId="0" fontId="3" fillId="2" borderId="2" xfId="55" applyFont="1" applyFill="1" applyBorder="1" applyAlignment="1" applyProtection="1">
      <alignment horizontal="center" vertical="center" wrapText="1"/>
      <protection hidden="1"/>
    </xf>
    <xf numFmtId="0" fontId="4" fillId="2" borderId="4" xfId="55" applyFont="1" applyFill="1" applyBorder="1" applyAlignment="1" applyProtection="1">
      <alignment horizontal="center" vertical="center" wrapText="1"/>
      <protection hidden="1"/>
    </xf>
    <xf numFmtId="0" fontId="4" fillId="2" borderId="3" xfId="55" applyFont="1" applyFill="1" applyBorder="1" applyAlignment="1" applyProtection="1">
      <alignment horizontal="center" vertical="center" wrapText="1"/>
      <protection hidden="1"/>
    </xf>
    <xf numFmtId="177" fontId="2" fillId="2" borderId="4" xfId="55" applyNumberFormat="1" applyFont="1" applyFill="1" applyBorder="1" applyAlignment="1" applyProtection="1">
      <alignment horizontal="center" vertical="top" wrapText="1"/>
      <protection hidden="1"/>
    </xf>
    <xf numFmtId="177" fontId="1" fillId="0" borderId="0" xfId="0" applyNumberFormat="1" applyFont="1" applyAlignment="1" applyProtection="1">
      <alignment vertical="top"/>
      <protection hidden="1"/>
    </xf>
    <xf numFmtId="177" fontId="2" fillId="3" borderId="4" xfId="55" applyNumberFormat="1" applyFont="1" applyFill="1" applyBorder="1" applyAlignment="1" applyProtection="1">
      <alignment horizontal="center" vertical="top" wrapText="1"/>
      <protection hidden="1"/>
    </xf>
    <xf numFmtId="0" fontId="5" fillId="4" borderId="4" xfId="55" applyFont="1" applyFill="1" applyBorder="1" applyAlignment="1" applyProtection="1">
      <alignment horizontal="center" vertical="center" wrapText="1"/>
      <protection hidden="1"/>
    </xf>
    <xf numFmtId="0" fontId="1" fillId="0" borderId="5" xfId="0" applyFont="1" applyBorder="1" applyProtection="1">
      <alignment vertical="center"/>
      <protection hidden="1"/>
    </xf>
    <xf numFmtId="0" fontId="1" fillId="0" borderId="6" xfId="0" applyFont="1" applyBorder="1" applyProtection="1">
      <alignment vertical="center"/>
      <protection hidden="1"/>
    </xf>
    <xf numFmtId="0" fontId="6" fillId="2" borderId="4" xfId="55" applyFont="1" applyFill="1" applyBorder="1" applyAlignment="1" applyProtection="1">
      <alignment vertical="center"/>
      <protection hidden="1"/>
    </xf>
    <xf numFmtId="0" fontId="7" fillId="2" borderId="4" xfId="55" applyFont="1" applyFill="1" applyBorder="1" applyAlignment="1" applyProtection="1">
      <alignment vertical="center"/>
      <protection hidden="1"/>
    </xf>
    <xf numFmtId="0" fontId="7" fillId="2" borderId="4" xfId="55" applyFont="1" applyFill="1" applyBorder="1" applyAlignment="1" applyProtection="1">
      <alignment vertical="center" wrapText="1"/>
      <protection hidden="1"/>
    </xf>
    <xf numFmtId="0" fontId="7" fillId="5" borderId="4" xfId="55" applyFont="1" applyFill="1" applyBorder="1" applyAlignment="1" applyProtection="1">
      <alignment vertical="top" wrapText="1"/>
      <protection hidden="1"/>
    </xf>
    <xf numFmtId="0" fontId="8" fillId="6" borderId="4" xfId="6" applyFont="1" applyFill="1" applyBorder="1" applyAlignment="1" applyProtection="1">
      <alignment vertical="center" wrapText="1"/>
      <protection hidden="1"/>
    </xf>
    <xf numFmtId="0" fontId="9" fillId="7" borderId="4" xfId="6" applyFill="1" applyBorder="1" applyAlignment="1" applyProtection="1">
      <alignment vertical="center" wrapText="1"/>
      <protection hidden="1"/>
    </xf>
    <xf numFmtId="0" fontId="9" fillId="8" borderId="4" xfId="6" applyFill="1" applyBorder="1" applyAlignment="1" applyProtection="1">
      <alignment vertical="center" wrapText="1"/>
      <protection hidden="1"/>
    </xf>
    <xf numFmtId="0" fontId="9" fillId="3" borderId="4" xfId="6" applyFill="1" applyBorder="1" applyAlignment="1" applyProtection="1">
      <alignment vertical="center" wrapText="1"/>
      <protection hidden="1"/>
    </xf>
    <xf numFmtId="0" fontId="10" fillId="9" borderId="4" xfId="55" applyFont="1" applyFill="1" applyBorder="1" applyAlignment="1" applyProtection="1">
      <alignment vertical="center" shrinkToFit="1"/>
      <protection hidden="1"/>
    </xf>
    <xf numFmtId="0" fontId="10" fillId="4" borderId="4" xfId="55" applyFont="1" applyFill="1" applyBorder="1" applyAlignment="1" applyProtection="1">
      <alignment vertical="center" shrinkToFit="1"/>
      <protection hidden="1"/>
    </xf>
    <xf numFmtId="0" fontId="10" fillId="2" borderId="4" xfId="55" applyFont="1" applyFill="1" applyBorder="1" applyAlignment="1" applyProtection="1">
      <alignment vertical="center" shrinkToFit="1"/>
      <protection hidden="1"/>
    </xf>
    <xf numFmtId="0" fontId="1" fillId="0" borderId="0" xfId="0" applyFont="1" applyAlignment="1">
      <alignment horizontal="center" vertical="center" wrapText="1"/>
    </xf>
    <xf numFmtId="0" fontId="10" fillId="0" borderId="4" xfId="55" applyFont="1" applyBorder="1" applyAlignment="1" applyProtection="1">
      <alignment vertical="center" shrinkToFit="1"/>
      <protection hidden="1"/>
    </xf>
    <xf numFmtId="0" fontId="2" fillId="2" borderId="4" xfId="55" applyFont="1" applyFill="1" applyBorder="1" applyAlignment="1" applyProtection="1">
      <alignment horizontal="center" vertical="center" shrinkToFit="1"/>
      <protection hidden="1"/>
    </xf>
    <xf numFmtId="0" fontId="1" fillId="0" borderId="0" xfId="0" applyFont="1" applyAlignment="1" applyProtection="1">
      <alignment horizontal="center" vertical="center" shrinkToFit="1"/>
      <protection hidden="1"/>
    </xf>
    <xf numFmtId="0" fontId="10" fillId="6" borderId="4" xfId="55" applyFont="1" applyFill="1" applyBorder="1" applyAlignment="1" applyProtection="1">
      <alignment vertical="center" shrinkToFit="1"/>
      <protection hidden="1"/>
    </xf>
    <xf numFmtId="0" fontId="10" fillId="10" borderId="4" xfId="55" applyFont="1" applyFill="1" applyBorder="1" applyAlignment="1" applyProtection="1">
      <alignment vertical="center" shrinkToFit="1"/>
      <protection hidden="1"/>
    </xf>
    <xf numFmtId="0" fontId="10" fillId="11" borderId="4" xfId="55" applyFont="1" applyFill="1" applyBorder="1" applyAlignment="1" applyProtection="1">
      <alignment vertical="center" shrinkToFit="1"/>
      <protection hidden="1"/>
    </xf>
    <xf numFmtId="176" fontId="11" fillId="4" borderId="4" xfId="0" applyNumberFormat="1" applyFont="1" applyFill="1" applyBorder="1" applyAlignment="1" applyProtection="1">
      <alignment vertical="center" shrinkToFit="1"/>
      <protection hidden="1"/>
    </xf>
    <xf numFmtId="0" fontId="12" fillId="6" borderId="4" xfId="6" applyFont="1" applyFill="1" applyBorder="1" applyAlignment="1" applyProtection="1">
      <alignment vertical="center" wrapText="1"/>
      <protection hidden="1"/>
    </xf>
    <xf numFmtId="0" fontId="7" fillId="0" borderId="4" xfId="55" applyFont="1" applyBorder="1" applyAlignment="1" applyProtection="1">
      <alignment vertical="center" wrapText="1"/>
      <protection hidden="1"/>
    </xf>
    <xf numFmtId="0" fontId="7" fillId="2" borderId="4" xfId="55" applyFont="1" applyFill="1" applyBorder="1" applyAlignment="1" applyProtection="1">
      <alignment vertical="top" wrapText="1"/>
      <protection hidden="1"/>
    </xf>
    <xf numFmtId="0" fontId="13" fillId="2" borderId="4" xfId="55" applyFont="1" applyFill="1" applyBorder="1" applyAlignment="1" applyProtection="1">
      <alignment vertical="top" wrapText="1"/>
      <protection hidden="1"/>
    </xf>
    <xf numFmtId="0" fontId="14" fillId="3" borderId="4" xfId="6" applyFont="1" applyFill="1" applyBorder="1" applyAlignment="1" applyProtection="1">
      <alignment vertical="center" wrapText="1"/>
      <protection hidden="1"/>
    </xf>
    <xf numFmtId="0" fontId="2" fillId="2" borderId="4" xfId="55" applyFont="1" applyFill="1" applyBorder="1" applyAlignment="1" applyProtection="1">
      <alignment vertical="center" shrinkToFit="1"/>
      <protection hidden="1"/>
    </xf>
    <xf numFmtId="0" fontId="15" fillId="2" borderId="0" xfId="53" applyFont="1" applyFill="1" applyAlignment="1" applyProtection="1"/>
    <xf numFmtId="0" fontId="0" fillId="2" borderId="0" xfId="53" applyFont="1" applyFill="1" applyAlignment="1" applyProtection="1"/>
    <xf numFmtId="178" fontId="16" fillId="2" borderId="0" xfId="53" applyNumberFormat="1" applyFont="1" applyFill="1" applyAlignment="1" applyProtection="1"/>
    <xf numFmtId="178" fontId="10" fillId="2" borderId="0" xfId="53" applyNumberFormat="1" applyFont="1" applyFill="1" applyAlignment="1" applyProtection="1"/>
    <xf numFmtId="178" fontId="17" fillId="2" borderId="0" xfId="49" applyNumberFormat="1" applyFont="1" applyFill="1" applyAlignment="1" applyProtection="1">
      <alignment horizontal="center" vertical="center"/>
    </xf>
    <xf numFmtId="179" fontId="13" fillId="7" borderId="0" xfId="53" applyNumberFormat="1" applyFont="1" applyFill="1" applyAlignment="1" applyProtection="1">
      <alignment vertical="center" shrinkToFit="1"/>
      <protection hidden="1"/>
    </xf>
    <xf numFmtId="178" fontId="10" fillId="2" borderId="0" xfId="53" applyNumberFormat="1" applyFont="1" applyFill="1" applyAlignment="1" applyProtection="1">
      <alignment vertical="center"/>
    </xf>
    <xf numFmtId="178" fontId="18" fillId="2" borderId="0" xfId="53" applyNumberFormat="1" applyFont="1" applyFill="1" applyAlignment="1" applyProtection="1">
      <alignment horizontal="right" vertical="center"/>
    </xf>
    <xf numFmtId="178" fontId="19" fillId="2" borderId="4" xfId="53" applyNumberFormat="1" applyFont="1" applyFill="1" applyBorder="1" applyAlignment="1" applyProtection="1">
      <alignment horizontal="center" vertical="center"/>
    </xf>
    <xf numFmtId="178" fontId="19" fillId="2" borderId="4" xfId="53" applyNumberFormat="1" applyFont="1" applyFill="1" applyBorder="1" applyAlignment="1" applyProtection="1">
      <alignment vertical="center"/>
    </xf>
    <xf numFmtId="178" fontId="20" fillId="2" borderId="4" xfId="53" applyNumberFormat="1" applyFont="1" applyFill="1" applyBorder="1" applyAlignment="1" applyProtection="1">
      <alignment horizontal="center" vertical="center"/>
    </xf>
    <xf numFmtId="0" fontId="21" fillId="2" borderId="4" xfId="53" applyFont="1" applyFill="1" applyBorder="1" applyAlignment="1" applyProtection="1">
      <alignment vertical="center"/>
    </xf>
    <xf numFmtId="0" fontId="22" fillId="2" borderId="4" xfId="53" applyFont="1" applyFill="1" applyBorder="1" applyAlignment="1" applyProtection="1">
      <alignment horizontal="center" vertical="center"/>
    </xf>
    <xf numFmtId="178" fontId="22" fillId="2" borderId="4" xfId="53" applyNumberFormat="1" applyFont="1" applyFill="1" applyBorder="1" applyAlignment="1" applyProtection="1">
      <alignment horizontal="left" vertical="center"/>
    </xf>
    <xf numFmtId="180" fontId="22" fillId="2" borderId="4" xfId="53" applyNumberFormat="1" applyFont="1" applyFill="1" applyBorder="1" applyAlignment="1">
      <alignment horizontal="right" vertical="center"/>
      <protection locked="0"/>
    </xf>
    <xf numFmtId="0" fontId="0" fillId="2" borderId="0" xfId="53" applyFont="1" applyFill="1" applyAlignment="1" applyProtection="1">
      <alignment vertical="center"/>
    </xf>
    <xf numFmtId="181" fontId="21" fillId="2" borderId="4" xfId="53" applyNumberFormat="1" applyFont="1" applyFill="1" applyBorder="1" applyAlignment="1">
      <alignment horizontal="right" vertical="center"/>
      <protection locked="0"/>
    </xf>
    <xf numFmtId="0" fontId="22" fillId="2" borderId="4" xfId="53" applyFont="1" applyFill="1" applyBorder="1" applyAlignment="1" applyProtection="1">
      <alignment horizontal="right" vertical="center"/>
    </xf>
    <xf numFmtId="182" fontId="22" fillId="2" borderId="4" xfId="53" applyNumberFormat="1" applyFont="1" applyFill="1" applyBorder="1" applyAlignment="1">
      <alignment horizontal="right" vertical="center"/>
      <protection locked="0"/>
    </xf>
    <xf numFmtId="182" fontId="22" fillId="2" borderId="4" xfId="53" applyNumberFormat="1" applyFont="1" applyFill="1" applyBorder="1" applyAlignment="1" applyProtection="1">
      <alignment horizontal="right" vertical="center"/>
    </xf>
    <xf numFmtId="183" fontId="22" fillId="2" borderId="4" xfId="53" applyNumberFormat="1" applyFont="1" applyFill="1" applyBorder="1" applyAlignment="1">
      <alignment horizontal="right" vertical="center"/>
      <protection locked="0"/>
    </xf>
    <xf numFmtId="181" fontId="22" fillId="2" borderId="4" xfId="53" applyNumberFormat="1" applyFont="1" applyFill="1" applyBorder="1" applyAlignment="1" applyProtection="1">
      <alignment horizontal="left" vertical="center"/>
    </xf>
    <xf numFmtId="181" fontId="22" fillId="2" borderId="4" xfId="53" applyNumberFormat="1" applyFont="1" applyFill="1" applyBorder="1" applyAlignment="1">
      <alignment horizontal="right" vertical="center"/>
      <protection locked="0"/>
    </xf>
    <xf numFmtId="0" fontId="16" fillId="2" borderId="0" xfId="53" applyFont="1" applyFill="1" applyAlignment="1" applyProtection="1"/>
    <xf numFmtId="0" fontId="13" fillId="7" borderId="0" xfId="53" applyFont="1" applyFill="1" applyAlignment="1" applyProtection="1">
      <alignment vertical="center"/>
      <protection hidden="1"/>
    </xf>
    <xf numFmtId="0" fontId="10" fillId="2" borderId="0" xfId="53" applyFont="1" applyFill="1" applyAlignment="1" applyProtection="1"/>
    <xf numFmtId="0" fontId="17" fillId="2" borderId="0" xfId="53" applyFont="1" applyFill="1" applyAlignment="1" applyProtection="1">
      <alignment horizontal="center" vertical="center"/>
    </xf>
    <xf numFmtId="0" fontId="10" fillId="2" borderId="0" xfId="53" applyFont="1" applyFill="1" applyAlignment="1" applyProtection="1">
      <alignment vertical="center"/>
    </xf>
    <xf numFmtId="0" fontId="18" fillId="2" borderId="0" xfId="53" applyFont="1" applyFill="1" applyAlignment="1" applyProtection="1">
      <alignment horizontal="right" vertical="center"/>
    </xf>
    <xf numFmtId="0" fontId="10" fillId="2" borderId="1" xfId="53" applyFont="1" applyFill="1" applyBorder="1" applyAlignment="1" applyProtection="1">
      <alignment horizontal="center" vertical="center"/>
    </xf>
    <xf numFmtId="0" fontId="10" fillId="2" borderId="3" xfId="53" applyFont="1" applyFill="1" applyBorder="1" applyAlignment="1" applyProtection="1">
      <alignment horizontal="center" vertical="center"/>
    </xf>
    <xf numFmtId="0" fontId="20" fillId="2" borderId="4" xfId="53" applyFont="1" applyFill="1" applyBorder="1" applyAlignment="1" applyProtection="1">
      <alignment horizontal="center" vertical="center" wrapText="1"/>
    </xf>
    <xf numFmtId="0" fontId="19" fillId="2" borderId="4" xfId="53" applyFont="1" applyFill="1" applyBorder="1" applyAlignment="1" applyProtection="1">
      <alignment horizontal="center" vertical="center" wrapText="1"/>
    </xf>
    <xf numFmtId="0" fontId="16" fillId="2" borderId="4" xfId="53" applyFont="1" applyFill="1" applyBorder="1" applyAlignment="1" applyProtection="1">
      <alignment horizontal="center" vertical="center" wrapText="1"/>
    </xf>
    <xf numFmtId="0" fontId="16" fillId="2" borderId="4" xfId="53" applyFont="1" applyFill="1" applyBorder="1" applyAlignment="1" applyProtection="1">
      <alignment horizontal="center" vertical="center"/>
    </xf>
    <xf numFmtId="0" fontId="10" fillId="2" borderId="4" xfId="49" applyFont="1" applyFill="1" applyBorder="1" applyAlignment="1" applyProtection="1">
      <alignment horizontal="center" vertical="center" wrapText="1"/>
    </xf>
    <xf numFmtId="0" fontId="19" fillId="2" borderId="7" xfId="53" applyFont="1" applyFill="1" applyBorder="1" applyAlignment="1" applyProtection="1">
      <alignment horizontal="center" vertical="center"/>
    </xf>
    <xf numFmtId="0" fontId="19" fillId="2" borderId="4" xfId="53" applyFont="1" applyFill="1" applyBorder="1" applyAlignment="1" applyProtection="1">
      <alignment horizontal="center" vertical="center"/>
    </xf>
    <xf numFmtId="0" fontId="10" fillId="2" borderId="4" xfId="53" applyFont="1" applyFill="1" applyBorder="1" applyAlignment="1" applyProtection="1">
      <alignment vertical="center"/>
    </xf>
    <xf numFmtId="0" fontId="18" fillId="2" borderId="4" xfId="53" applyFont="1" applyFill="1" applyBorder="1" applyAlignment="1" applyProtection="1">
      <alignment vertical="center"/>
    </xf>
    <xf numFmtId="184" fontId="23" fillId="4" borderId="4" xfId="0" applyNumberFormat="1" applyFont="1" applyFill="1" applyBorder="1" applyAlignment="1" applyProtection="1">
      <alignment vertical="center" shrinkToFit="1"/>
      <protection hidden="1"/>
    </xf>
    <xf numFmtId="184" fontId="23" fillId="2" borderId="4" xfId="0" applyNumberFormat="1" applyFont="1" applyFill="1" applyBorder="1" applyAlignment="1" applyProtection="1">
      <alignment vertical="center" shrinkToFit="1"/>
      <protection locked="0"/>
    </xf>
    <xf numFmtId="185" fontId="6" fillId="4" borderId="4" xfId="53" applyNumberFormat="1" applyFont="1" applyFill="1" applyBorder="1" applyAlignment="1" applyProtection="1">
      <alignment vertical="center" shrinkToFit="1"/>
      <protection hidden="1"/>
    </xf>
    <xf numFmtId="0" fontId="1" fillId="0" borderId="4" xfId="0" applyFont="1" applyBorder="1">
      <alignment vertical="center"/>
    </xf>
    <xf numFmtId="184" fontId="23" fillId="0" borderId="4" xfId="0" applyNumberFormat="1" applyFont="1" applyBorder="1" applyAlignment="1">
      <alignment vertical="center" shrinkToFit="1"/>
    </xf>
    <xf numFmtId="0" fontId="10" fillId="0" borderId="4" xfId="53" applyFont="1" applyBorder="1" applyAlignment="1" applyProtection="1">
      <alignment vertical="center"/>
    </xf>
    <xf numFmtId="1" fontId="18" fillId="0" borderId="4" xfId="53" applyNumberFormat="1" applyFont="1" applyBorder="1" applyAlignment="1" applyProtection="1">
      <alignment horizontal="left" vertical="center"/>
    </xf>
    <xf numFmtId="184" fontId="23" fillId="12" borderId="4" xfId="0" applyNumberFormat="1" applyFont="1" applyFill="1" applyBorder="1" applyAlignment="1">
      <alignment vertical="center" shrinkToFit="1"/>
    </xf>
    <xf numFmtId="0" fontId="24" fillId="0" borderId="0" xfId="0" applyFont="1">
      <alignment vertical="center"/>
    </xf>
    <xf numFmtId="0" fontId="10" fillId="7" borderId="4" xfId="53" applyFont="1" applyFill="1" applyBorder="1" applyAlignment="1" applyProtection="1">
      <alignment vertical="center"/>
    </xf>
    <xf numFmtId="1" fontId="18" fillId="7" borderId="4" xfId="53" applyNumberFormat="1" applyFont="1" applyFill="1" applyBorder="1" applyAlignment="1" applyProtection="1">
      <alignment horizontal="left" vertical="center"/>
    </xf>
    <xf numFmtId="184" fontId="23" fillId="13" borderId="4" xfId="0" applyNumberFormat="1" applyFont="1" applyFill="1" applyBorder="1" applyAlignment="1" applyProtection="1">
      <alignment vertical="center" shrinkToFit="1"/>
      <protection locked="0"/>
    </xf>
    <xf numFmtId="184" fontId="25" fillId="14" borderId="4" xfId="0" applyNumberFormat="1" applyFont="1" applyFill="1" applyBorder="1" applyAlignment="1" applyProtection="1">
      <alignment vertical="center" shrinkToFit="1"/>
      <protection locked="0"/>
    </xf>
    <xf numFmtId="0" fontId="10" fillId="2" borderId="8" xfId="53" applyFont="1" applyFill="1" applyBorder="1" applyAlignment="1" applyProtection="1">
      <alignment horizontal="center" vertical="center" wrapText="1"/>
    </xf>
    <xf numFmtId="10" fontId="10" fillId="2" borderId="4" xfId="53" applyNumberFormat="1" applyFont="1" applyFill="1" applyBorder="1" applyAlignment="1">
      <alignment vertical="center" shrinkToFit="1"/>
      <protection locked="0"/>
    </xf>
    <xf numFmtId="0" fontId="10" fillId="2" borderId="9" xfId="53" applyFont="1" applyFill="1" applyBorder="1" applyAlignment="1" applyProtection="1">
      <alignment horizontal="center" vertical="center" wrapText="1"/>
    </xf>
    <xf numFmtId="0" fontId="16" fillId="2" borderId="4" xfId="53" applyFont="1" applyFill="1" applyBorder="1" applyAlignment="1">
      <alignment horizontal="center" vertical="center" wrapText="1"/>
      <protection locked="0"/>
    </xf>
    <xf numFmtId="0" fontId="20" fillId="2" borderId="0" xfId="53" applyFont="1" applyFill="1" applyAlignment="1" applyProtection="1">
      <alignment horizontal="center" vertical="center" wrapText="1"/>
    </xf>
    <xf numFmtId="184" fontId="10" fillId="15" borderId="4" xfId="53" applyNumberFormat="1" applyFont="1" applyFill="1" applyBorder="1" applyAlignment="1" applyProtection="1">
      <alignment vertical="center" shrinkToFit="1"/>
      <protection hidden="1"/>
    </xf>
    <xf numFmtId="0" fontId="10" fillId="2" borderId="4" xfId="53" applyFont="1" applyFill="1" applyBorder="1" applyAlignment="1">
      <alignment vertical="center" shrinkToFit="1"/>
      <protection locked="0"/>
    </xf>
    <xf numFmtId="0" fontId="23" fillId="0" borderId="4" xfId="0" applyFont="1" applyBorder="1">
      <alignment vertical="center"/>
    </xf>
    <xf numFmtId="0" fontId="26" fillId="0" borderId="4" xfId="0" applyFont="1" applyBorder="1">
      <alignment vertical="center"/>
    </xf>
    <xf numFmtId="184" fontId="23" fillId="0" borderId="4" xfId="0" applyNumberFormat="1" applyFont="1" applyBorder="1" applyAlignment="1" applyProtection="1">
      <alignment vertical="center" shrinkToFit="1"/>
      <protection locked="0"/>
    </xf>
    <xf numFmtId="0" fontId="23" fillId="0" borderId="4" xfId="0" applyFont="1" applyBorder="1" applyAlignment="1" applyProtection="1">
      <alignment vertical="center" shrinkToFit="1"/>
      <protection locked="0"/>
    </xf>
    <xf numFmtId="0" fontId="18" fillId="0" borderId="4" xfId="53" applyFont="1" applyBorder="1" applyAlignment="1" applyProtection="1">
      <alignment horizontal="left" vertical="center"/>
    </xf>
    <xf numFmtId="0" fontId="18" fillId="7" borderId="4" xfId="53" applyFont="1" applyFill="1" applyBorder="1" applyAlignment="1" applyProtection="1">
      <alignment horizontal="left" vertical="center"/>
    </xf>
    <xf numFmtId="0" fontId="10" fillId="13" borderId="4" xfId="53" applyFont="1" applyFill="1" applyBorder="1" applyAlignment="1">
      <alignment vertical="center" shrinkToFit="1"/>
      <protection locked="0"/>
    </xf>
    <xf numFmtId="184" fontId="23" fillId="16" borderId="4" xfId="0" applyNumberFormat="1" applyFont="1" applyFill="1" applyBorder="1" applyAlignment="1" applyProtection="1">
      <alignment vertical="center" shrinkToFit="1"/>
      <protection hidden="1"/>
    </xf>
    <xf numFmtId="0" fontId="1" fillId="9" borderId="4" xfId="0" applyFont="1" applyFill="1" applyBorder="1">
      <alignment vertical="center"/>
    </xf>
    <xf numFmtId="178" fontId="17" fillId="2" borderId="0" xfId="53" applyNumberFormat="1" applyFont="1" applyFill="1" applyAlignment="1" applyProtection="1">
      <alignment horizontal="center" vertical="center"/>
    </xf>
    <xf numFmtId="0" fontId="27" fillId="2" borderId="0" xfId="53" applyFont="1" applyFill="1" applyAlignment="1" applyProtection="1"/>
    <xf numFmtId="178" fontId="18" fillId="2" borderId="6" xfId="53" applyNumberFormat="1" applyFont="1" applyFill="1" applyBorder="1" applyAlignment="1" applyProtection="1">
      <alignment horizontal="right" vertical="center"/>
    </xf>
    <xf numFmtId="0" fontId="19" fillId="2" borderId="1" xfId="53" applyFont="1" applyFill="1" applyBorder="1" applyAlignment="1" applyProtection="1">
      <alignment horizontal="center" vertical="center"/>
    </xf>
    <xf numFmtId="0" fontId="19" fillId="2" borderId="2" xfId="53" applyFont="1" applyFill="1" applyBorder="1" applyAlignment="1" applyProtection="1">
      <alignment horizontal="center" vertical="center"/>
    </xf>
    <xf numFmtId="0" fontId="19" fillId="2" borderId="3" xfId="53" applyFont="1" applyFill="1" applyBorder="1" applyAlignment="1" applyProtection="1">
      <alignment horizontal="center" vertical="center"/>
    </xf>
    <xf numFmtId="0" fontId="22" fillId="2" borderId="4" xfId="53" applyFont="1" applyFill="1" applyBorder="1" applyAlignment="1" applyProtection="1">
      <alignment vertical="center"/>
    </xf>
    <xf numFmtId="186" fontId="10" fillId="4" borderId="4" xfId="53" applyNumberFormat="1" applyFont="1" applyFill="1" applyBorder="1" applyAlignment="1" applyProtection="1">
      <alignment vertical="center" shrinkToFit="1"/>
      <protection hidden="1"/>
    </xf>
    <xf numFmtId="184" fontId="10" fillId="4" borderId="4" xfId="53" applyNumberFormat="1" applyFont="1" applyFill="1" applyBorder="1" applyAlignment="1" applyProtection="1">
      <alignment vertical="center" shrinkToFit="1"/>
      <protection hidden="1"/>
    </xf>
    <xf numFmtId="184" fontId="22" fillId="2" borderId="4" xfId="53" applyNumberFormat="1" applyFont="1" applyFill="1" applyBorder="1" applyAlignment="1" applyProtection="1">
      <alignment vertical="center" shrinkToFit="1"/>
    </xf>
    <xf numFmtId="0" fontId="28" fillId="2" borderId="1" xfId="53" applyFont="1" applyFill="1" applyBorder="1" applyAlignment="1" applyProtection="1">
      <alignment horizontal="center" vertical="center"/>
    </xf>
    <xf numFmtId="0" fontId="28" fillId="2" borderId="3" xfId="53" applyFont="1" applyFill="1" applyBorder="1" applyAlignment="1" applyProtection="1">
      <alignment horizontal="center" vertical="center"/>
    </xf>
    <xf numFmtId="0" fontId="26" fillId="2" borderId="4" xfId="53" applyFont="1" applyFill="1" applyBorder="1" applyAlignment="1" applyProtection="1">
      <alignment vertical="center"/>
    </xf>
    <xf numFmtId="0" fontId="29" fillId="2" borderId="1" xfId="53" applyFont="1" applyFill="1" applyBorder="1" applyAlignment="1" applyProtection="1">
      <alignment horizontal="center" vertical="center"/>
    </xf>
    <xf numFmtId="0" fontId="29" fillId="2" borderId="3" xfId="53" applyFont="1" applyFill="1" applyBorder="1" applyAlignment="1" applyProtection="1">
      <alignment horizontal="center" vertical="center"/>
    </xf>
    <xf numFmtId="0" fontId="30" fillId="7" borderId="0" xfId="53" applyFont="1" applyFill="1" applyAlignment="1" applyProtection="1">
      <alignment vertical="center" wrapText="1"/>
      <protection hidden="1"/>
    </xf>
    <xf numFmtId="184" fontId="0" fillId="2" borderId="0" xfId="53" applyNumberFormat="1" applyFont="1" applyFill="1" applyAlignment="1" applyProtection="1"/>
    <xf numFmtId="0" fontId="15" fillId="2" borderId="0" xfId="53" applyFont="1" applyFill="1" applyAlignment="1" applyProtection="1">
      <alignment vertical="center"/>
    </xf>
    <xf numFmtId="0" fontId="7" fillId="2" borderId="0" xfId="53" applyFont="1" applyFill="1" applyAlignment="1" applyProtection="1">
      <alignment vertical="center"/>
    </xf>
    <xf numFmtId="0" fontId="0" fillId="2" borderId="0" xfId="53" applyFont="1" applyFill="1" applyAlignment="1" applyProtection="1">
      <alignment vertical="center" wrapText="1"/>
    </xf>
    <xf numFmtId="0" fontId="16" fillId="2" borderId="0" xfId="53" applyFont="1" applyFill="1" applyAlignment="1" applyProtection="1">
      <alignment vertical="center"/>
    </xf>
    <xf numFmtId="0" fontId="17" fillId="2" borderId="0" xfId="53" applyFont="1" applyFill="1" applyAlignment="1" applyProtection="1">
      <alignment horizontal="center" vertical="center" wrapText="1"/>
    </xf>
    <xf numFmtId="0" fontId="18" fillId="2" borderId="6" xfId="53" applyFont="1" applyFill="1" applyBorder="1" applyAlignment="1" applyProtection="1">
      <alignment horizontal="right" vertical="center" wrapText="1"/>
    </xf>
    <xf numFmtId="0" fontId="16" fillId="2" borderId="8" xfId="53" applyFont="1" applyFill="1" applyBorder="1" applyAlignment="1" applyProtection="1">
      <alignment horizontal="center" vertical="center" wrapText="1"/>
    </xf>
    <xf numFmtId="0" fontId="16" fillId="2" borderId="9" xfId="53" applyFont="1" applyFill="1" applyBorder="1" applyAlignment="1" applyProtection="1">
      <alignment horizontal="center" vertical="center" wrapText="1"/>
    </xf>
    <xf numFmtId="3" fontId="10" fillId="2" borderId="4" xfId="53" applyNumberFormat="1" applyFont="1" applyFill="1" applyBorder="1" applyAlignment="1" applyProtection="1">
      <alignment horizontal="left" vertical="center"/>
    </xf>
    <xf numFmtId="184" fontId="10" fillId="2" borderId="4" xfId="53" applyNumberFormat="1" applyFont="1" applyFill="1" applyBorder="1" applyAlignment="1">
      <alignment vertical="center" shrinkToFit="1"/>
      <protection locked="0"/>
    </xf>
    <xf numFmtId="3" fontId="10" fillId="2" borderId="4" xfId="53" applyNumberFormat="1" applyFont="1" applyFill="1" applyBorder="1" applyAlignment="1" applyProtection="1">
      <alignment vertical="center"/>
    </xf>
    <xf numFmtId="0" fontId="18" fillId="17" borderId="4" xfId="53" applyFont="1" applyFill="1" applyBorder="1" applyAlignment="1" applyProtection="1">
      <alignment vertical="center"/>
    </xf>
    <xf numFmtId="184" fontId="10" fillId="12" borderId="4" xfId="53" applyNumberFormat="1" applyFont="1" applyFill="1" applyBorder="1" applyAlignment="1" applyProtection="1">
      <alignment vertical="center" shrinkToFit="1"/>
    </xf>
    <xf numFmtId="184" fontId="10" fillId="17" borderId="4" xfId="53" applyNumberFormat="1" applyFont="1" applyFill="1" applyBorder="1" applyAlignment="1" applyProtection="1">
      <alignment vertical="center" shrinkToFit="1"/>
    </xf>
    <xf numFmtId="0" fontId="10" fillId="2" borderId="4" xfId="53" applyFont="1" applyFill="1" applyBorder="1" applyAlignment="1" applyProtection="1">
      <alignment horizontal="left" vertical="center"/>
    </xf>
    <xf numFmtId="0" fontId="10" fillId="2" borderId="4" xfId="49" applyFont="1" applyFill="1" applyBorder="1" applyAlignment="1" applyProtection="1">
      <alignment vertical="center" wrapText="1"/>
    </xf>
    <xf numFmtId="0" fontId="18" fillId="2" borderId="4" xfId="49" applyFont="1" applyFill="1" applyBorder="1" applyAlignment="1" applyProtection="1">
      <alignment vertical="center"/>
    </xf>
    <xf numFmtId="184" fontId="10" fillId="2" borderId="4" xfId="53" applyNumberFormat="1" applyFont="1" applyFill="1" applyBorder="1" applyAlignment="1" applyProtection="1">
      <alignment vertical="center" shrinkToFit="1"/>
    </xf>
    <xf numFmtId="0" fontId="27" fillId="2" borderId="0" xfId="53" applyFont="1" applyFill="1" applyAlignment="1" applyProtection="1">
      <alignment vertical="center" wrapText="1"/>
    </xf>
    <xf numFmtId="0" fontId="31" fillId="7" borderId="0" xfId="53" applyFont="1" applyFill="1" applyAlignment="1" applyProtection="1">
      <alignment horizontal="center" vertical="top" wrapText="1"/>
      <protection hidden="1"/>
    </xf>
    <xf numFmtId="10" fontId="0" fillId="2" borderId="0" xfId="53" applyNumberFormat="1" applyFont="1" applyFill="1" applyAlignment="1" applyProtection="1">
      <alignment vertical="center"/>
    </xf>
    <xf numFmtId="0" fontId="32" fillId="2" borderId="0" xfId="53" applyFont="1" applyFill="1" applyAlignment="1" applyProtection="1"/>
    <xf numFmtId="10" fontId="32" fillId="2" borderId="0" xfId="53" applyNumberFormat="1" applyFont="1" applyFill="1" applyAlignment="1" applyProtection="1"/>
    <xf numFmtId="10" fontId="17" fillId="2" borderId="0" xfId="53" applyNumberFormat="1" applyFont="1" applyFill="1" applyAlignment="1" applyProtection="1">
      <alignment horizontal="center" vertical="center"/>
    </xf>
    <xf numFmtId="10" fontId="18" fillId="2" borderId="0" xfId="53" applyNumberFormat="1" applyFont="1" applyFill="1" applyAlignment="1" applyProtection="1">
      <alignment horizontal="right" vertical="center"/>
    </xf>
    <xf numFmtId="0" fontId="10" fillId="2" borderId="2" xfId="53" applyFont="1" applyFill="1" applyBorder="1" applyAlignment="1" applyProtection="1">
      <alignment horizontal="center" vertical="center"/>
    </xf>
    <xf numFmtId="0" fontId="10" fillId="2" borderId="0" xfId="53" applyFont="1" applyFill="1" applyAlignment="1" applyProtection="1">
      <alignment horizontal="center" vertical="center"/>
    </xf>
    <xf numFmtId="0" fontId="10" fillId="2" borderId="4" xfId="53" applyFont="1" applyFill="1" applyBorder="1" applyAlignment="1" applyProtection="1">
      <alignment horizontal="center" vertical="center"/>
    </xf>
    <xf numFmtId="0" fontId="16" fillId="2" borderId="4" xfId="53" applyFont="1" applyFill="1" applyBorder="1" applyAlignment="1" applyProtection="1">
      <alignment horizontal="center" vertical="center" wrapText="1"/>
      <protection hidden="1"/>
    </xf>
    <xf numFmtId="0" fontId="10" fillId="2" borderId="4" xfId="53" applyFont="1" applyFill="1" applyBorder="1" applyAlignment="1" applyProtection="1">
      <alignment horizontal="center" vertical="center" wrapText="1"/>
    </xf>
    <xf numFmtId="0" fontId="10" fillId="2" borderId="0" xfId="49" applyFont="1" applyFill="1" applyAlignment="1" applyProtection="1">
      <alignment horizontal="center" vertical="center" wrapText="1"/>
    </xf>
    <xf numFmtId="10" fontId="16" fillId="2" borderId="0" xfId="49" applyNumberFormat="1" applyFont="1" applyFill="1" applyAlignment="1" applyProtection="1">
      <alignment horizontal="center" vertical="center" wrapText="1"/>
    </xf>
    <xf numFmtId="0" fontId="18" fillId="0" borderId="4" xfId="53" applyFont="1" applyBorder="1" applyAlignment="1" applyProtection="1">
      <alignment vertical="center"/>
    </xf>
    <xf numFmtId="184" fontId="10" fillId="2" borderId="4" xfId="54" applyNumberFormat="1" applyFont="1" applyFill="1" applyBorder="1" applyAlignment="1">
      <alignment vertical="center" shrinkToFit="1"/>
      <protection locked="0"/>
    </xf>
    <xf numFmtId="0" fontId="10" fillId="2" borderId="4" xfId="54" applyFont="1" applyFill="1" applyBorder="1" applyAlignment="1">
      <alignment vertical="center" shrinkToFit="1"/>
      <protection locked="0"/>
    </xf>
    <xf numFmtId="184" fontId="33" fillId="18" borderId="4" xfId="54" applyNumberFormat="1" applyFont="1" applyFill="1" applyBorder="1" applyAlignment="1" applyProtection="1">
      <alignment vertical="center" shrinkToFit="1"/>
      <protection locked="0"/>
    </xf>
    <xf numFmtId="184" fontId="10" fillId="18" borderId="4" xfId="54" applyNumberFormat="1" applyFont="1" applyFill="1" applyBorder="1" applyAlignment="1" applyProtection="1">
      <alignment vertical="center" shrinkToFit="1"/>
      <protection locked="0"/>
    </xf>
    <xf numFmtId="49" fontId="10" fillId="0" borderId="4" xfId="53" applyNumberFormat="1" applyFont="1" applyBorder="1" applyAlignment="1" applyProtection="1">
      <alignment vertical="center"/>
    </xf>
    <xf numFmtId="0" fontId="26" fillId="0" borderId="0" xfId="0" applyFont="1">
      <alignment vertical="center"/>
    </xf>
    <xf numFmtId="1" fontId="18" fillId="0" borderId="4" xfId="53" applyNumberFormat="1" applyFont="1" applyBorder="1" applyAlignment="1" applyProtection="1">
      <alignment vertical="center"/>
    </xf>
    <xf numFmtId="0" fontId="10" fillId="19" borderId="4" xfId="53" applyFont="1" applyFill="1" applyBorder="1" applyAlignment="1" applyProtection="1">
      <alignment horizontal="left" vertical="center" indent="1"/>
    </xf>
    <xf numFmtId="1" fontId="18" fillId="19" borderId="4" xfId="53" applyNumberFormat="1" applyFont="1" applyFill="1" applyBorder="1" applyAlignment="1" applyProtection="1">
      <alignment horizontal="left" vertical="center" indent="1"/>
    </xf>
    <xf numFmtId="0" fontId="34" fillId="2" borderId="0" xfId="53" applyFont="1" applyFill="1" applyAlignment="1" applyProtection="1">
      <alignment vertical="center"/>
    </xf>
    <xf numFmtId="184" fontId="10" fillId="13" borderId="4" xfId="54" applyNumberFormat="1" applyFont="1" applyFill="1" applyBorder="1" applyAlignment="1">
      <alignment vertical="center" shrinkToFit="1"/>
      <protection locked="0"/>
    </xf>
    <xf numFmtId="49" fontId="10" fillId="7" borderId="4" xfId="53" applyNumberFormat="1" applyFont="1" applyFill="1" applyBorder="1" applyAlignment="1" applyProtection="1">
      <alignment vertical="center"/>
    </xf>
    <xf numFmtId="1" fontId="18" fillId="7" borderId="4" xfId="53" applyNumberFormat="1" applyFont="1" applyFill="1" applyBorder="1" applyAlignment="1" applyProtection="1">
      <alignment horizontal="left" vertical="center" indent="1"/>
    </xf>
    <xf numFmtId="187" fontId="25" fillId="14" borderId="4" xfId="53" applyNumberFormat="1" applyFont="1" applyFill="1" applyBorder="1" applyAlignment="1">
      <alignment vertical="center" shrinkToFit="1"/>
      <protection locked="0"/>
    </xf>
    <xf numFmtId="0" fontId="25" fillId="14" borderId="4" xfId="53" applyFont="1" applyFill="1" applyBorder="1" applyAlignment="1">
      <alignment vertical="center" shrinkToFit="1"/>
      <protection locked="0"/>
    </xf>
    <xf numFmtId="0" fontId="18" fillId="0" borderId="4" xfId="49" applyFont="1" applyBorder="1" applyAlignment="1" applyProtection="1">
      <alignment vertical="center"/>
    </xf>
    <xf numFmtId="0" fontId="10" fillId="0" borderId="4" xfId="53" applyFont="1" applyBorder="1" applyAlignment="1" applyProtection="1">
      <alignment horizontal="left" vertical="center" indent="1"/>
    </xf>
    <xf numFmtId="1" fontId="18" fillId="0" borderId="4" xfId="53" applyNumberFormat="1" applyFont="1" applyBorder="1" applyAlignment="1" applyProtection="1">
      <alignment horizontal="left" vertical="center" indent="1"/>
    </xf>
    <xf numFmtId="184" fontId="25" fillId="14" borderId="4" xfId="54" applyNumberFormat="1" applyFont="1" applyFill="1" applyBorder="1" applyAlignment="1">
      <alignment vertical="center" shrinkToFit="1"/>
      <protection locked="0"/>
    </xf>
    <xf numFmtId="0" fontId="27" fillId="2" borderId="0" xfId="53" applyFont="1" applyFill="1" applyAlignment="1" applyProtection="1">
      <alignment vertical="center"/>
    </xf>
    <xf numFmtId="49" fontId="10" fillId="2" borderId="4" xfId="53" applyNumberFormat="1" applyFont="1" applyFill="1" applyBorder="1" applyAlignment="1" applyProtection="1">
      <alignment vertical="center"/>
    </xf>
    <xf numFmtId="0" fontId="35" fillId="0" borderId="0" xfId="0" applyFont="1">
      <alignment vertical="center"/>
    </xf>
    <xf numFmtId="184" fontId="10" fillId="4" borderId="4" xfId="54" applyNumberFormat="1" applyFont="1" applyFill="1" applyBorder="1" applyAlignment="1" applyProtection="1">
      <alignment vertical="center" shrinkToFit="1"/>
      <protection hidden="1"/>
    </xf>
    <xf numFmtId="185" fontId="10" fillId="4" borderId="4" xfId="53" applyNumberFormat="1" applyFont="1" applyFill="1" applyBorder="1" applyAlignment="1" applyProtection="1">
      <alignment vertical="center" shrinkToFit="1"/>
      <protection hidden="1"/>
    </xf>
    <xf numFmtId="184" fontId="10" fillId="15" borderId="4" xfId="54" applyNumberFormat="1" applyFont="1" applyFill="1" applyBorder="1" applyAlignment="1" applyProtection="1">
      <alignment vertical="center" shrinkToFit="1"/>
      <protection hidden="1"/>
    </xf>
    <xf numFmtId="184" fontId="10" fillId="2" borderId="4" xfId="54" applyNumberFormat="1" applyFont="1" applyFill="1" applyBorder="1" applyAlignment="1" applyProtection="1">
      <alignment vertical="center" shrinkToFit="1"/>
    </xf>
    <xf numFmtId="185" fontId="10" fillId="2" borderId="4" xfId="53" applyNumberFormat="1" applyFont="1" applyFill="1" applyBorder="1" applyAlignment="1" applyProtection="1">
      <alignment horizontal="right" vertical="center"/>
    </xf>
    <xf numFmtId="184" fontId="10" fillId="12" borderId="4" xfId="54" applyNumberFormat="1" applyFont="1" applyFill="1" applyBorder="1" applyAlignment="1" applyProtection="1">
      <alignment vertical="center" shrinkToFit="1"/>
    </xf>
    <xf numFmtId="186" fontId="10" fillId="12" borderId="4" xfId="53" applyNumberFormat="1" applyFont="1" applyFill="1" applyBorder="1" applyAlignment="1" applyProtection="1">
      <alignment vertical="center" shrinkToFit="1"/>
    </xf>
    <xf numFmtId="184" fontId="10" fillId="20" borderId="4" xfId="54" applyNumberFormat="1" applyFont="1" applyFill="1" applyBorder="1" applyAlignment="1" applyProtection="1">
      <alignment vertical="center" shrinkToFit="1"/>
    </xf>
    <xf numFmtId="186" fontId="10" fillId="2" borderId="4" xfId="53" applyNumberFormat="1" applyFont="1" applyFill="1" applyBorder="1" applyAlignment="1" applyProtection="1">
      <alignment horizontal="right" vertical="center"/>
    </xf>
    <xf numFmtId="184" fontId="10" fillId="19" borderId="4" xfId="54" applyNumberFormat="1" applyFont="1" applyFill="1" applyBorder="1" applyAlignment="1" applyProtection="1">
      <alignment vertical="center" shrinkToFit="1"/>
      <protection hidden="1"/>
    </xf>
    <xf numFmtId="49" fontId="10" fillId="7" borderId="4" xfId="53" applyNumberFormat="1" applyFont="1" applyFill="1" applyBorder="1" applyAlignment="1" applyProtection="1">
      <alignment horizontal="left" vertical="center" indent="1"/>
    </xf>
    <xf numFmtId="0" fontId="18" fillId="7" borderId="4" xfId="53" applyFont="1" applyFill="1" applyBorder="1" applyAlignment="1" applyProtection="1">
      <alignment horizontal="left" vertical="center" indent="1"/>
    </xf>
    <xf numFmtId="0" fontId="10" fillId="7" borderId="4" xfId="53" applyFont="1" applyFill="1" applyBorder="1" applyAlignment="1" applyProtection="1">
      <alignment horizontal="left" vertical="center" indent="1"/>
    </xf>
    <xf numFmtId="0" fontId="36" fillId="2" borderId="0" xfId="49" applyFill="1" applyAlignment="1" applyProtection="1">
      <alignment vertical="center"/>
    </xf>
    <xf numFmtId="0" fontId="32" fillId="2" borderId="0" xfId="49" applyFont="1" applyFill="1" applyAlignment="1" applyProtection="1">
      <alignment vertical="center"/>
    </xf>
    <xf numFmtId="0" fontId="37" fillId="2" borderId="0" xfId="49" applyFont="1" applyFill="1" applyAlignment="1" applyProtection="1">
      <alignment vertical="center"/>
    </xf>
    <xf numFmtId="0" fontId="38" fillId="2" borderId="0" xfId="56" applyFont="1" applyFill="1" applyAlignment="1" applyProtection="1"/>
    <xf numFmtId="0" fontId="36" fillId="2" borderId="0" xfId="56" applyFill="1" applyAlignment="1" applyProtection="1">
      <alignment horizontal="center"/>
    </xf>
    <xf numFmtId="0" fontId="36" fillId="2" borderId="0" xfId="56" applyFill="1" applyAlignment="1" applyProtection="1"/>
    <xf numFmtId="10" fontId="36" fillId="2" borderId="0" xfId="56" applyNumberFormat="1" applyFill="1" applyAlignment="1" applyProtection="1">
      <alignment wrapText="1"/>
    </xf>
    <xf numFmtId="10" fontId="36" fillId="2" borderId="0" xfId="49" applyNumberFormat="1" applyFill="1" applyAlignment="1" applyProtection="1">
      <alignment vertical="center" wrapText="1"/>
    </xf>
    <xf numFmtId="0" fontId="17" fillId="2" borderId="0" xfId="49" applyFont="1" applyFill="1" applyAlignment="1" applyProtection="1">
      <alignment horizontal="center" vertical="center"/>
    </xf>
    <xf numFmtId="0" fontId="37" fillId="2" borderId="0" xfId="49" applyFont="1" applyFill="1" applyAlignment="1" applyProtection="1">
      <alignment horizontal="center" vertical="center"/>
    </xf>
    <xf numFmtId="10" fontId="18" fillId="2" borderId="6" xfId="49" applyNumberFormat="1" applyFont="1" applyFill="1" applyBorder="1" applyAlignment="1" applyProtection="1">
      <alignment horizontal="right" vertical="center" wrapText="1"/>
    </xf>
    <xf numFmtId="49" fontId="22" fillId="2" borderId="10" xfId="53" applyNumberFormat="1" applyFont="1" applyFill="1" applyBorder="1" applyAlignment="1" applyProtection="1">
      <alignment horizontal="center" vertical="center"/>
    </xf>
    <xf numFmtId="49" fontId="22" fillId="2" borderId="11" xfId="53" applyNumberFormat="1" applyFont="1" applyFill="1" applyBorder="1" applyAlignment="1" applyProtection="1">
      <alignment horizontal="center" vertical="center"/>
    </xf>
    <xf numFmtId="0" fontId="10" fillId="2" borderId="1" xfId="49" applyFont="1" applyFill="1" applyBorder="1" applyAlignment="1" applyProtection="1">
      <alignment horizontal="center" vertical="center"/>
    </xf>
    <xf numFmtId="0" fontId="10" fillId="2" borderId="2" xfId="49" applyFont="1" applyFill="1" applyBorder="1" applyAlignment="1" applyProtection="1">
      <alignment horizontal="center" vertical="center"/>
    </xf>
    <xf numFmtId="0" fontId="10" fillId="2" borderId="3" xfId="49" applyFont="1" applyFill="1" applyBorder="1" applyAlignment="1" applyProtection="1">
      <alignment horizontal="center" vertical="center"/>
    </xf>
    <xf numFmtId="49" fontId="22" fillId="2" borderId="12" xfId="53" applyNumberFormat="1" applyFont="1" applyFill="1" applyBorder="1" applyAlignment="1" applyProtection="1">
      <alignment horizontal="center" vertical="center"/>
    </xf>
    <xf numFmtId="49" fontId="22" fillId="2" borderId="13" xfId="53" applyNumberFormat="1" applyFont="1" applyFill="1" applyBorder="1" applyAlignment="1" applyProtection="1">
      <alignment horizontal="center" vertical="center"/>
    </xf>
    <xf numFmtId="0" fontId="10" fillId="2" borderId="4" xfId="49" applyFont="1" applyFill="1" applyBorder="1" applyAlignment="1" applyProtection="1">
      <alignment horizontal="center" vertical="center"/>
    </xf>
    <xf numFmtId="10" fontId="10" fillId="2" borderId="4" xfId="49" applyNumberFormat="1" applyFont="1" applyFill="1" applyBorder="1" applyAlignment="1" applyProtection="1">
      <alignment horizontal="center" vertical="center" wrapText="1"/>
    </xf>
    <xf numFmtId="184" fontId="23" fillId="0" borderId="0" xfId="0" applyNumberFormat="1" applyFont="1" applyAlignment="1">
      <alignment vertical="center" shrinkToFit="1"/>
    </xf>
    <xf numFmtId="49" fontId="21" fillId="2" borderId="4" xfId="53" applyNumberFormat="1" applyFont="1" applyFill="1" applyBorder="1" applyAlignment="1" applyProtection="1">
      <alignment horizontal="left" vertical="center"/>
    </xf>
    <xf numFmtId="0" fontId="21" fillId="2" borderId="4" xfId="53" applyFont="1" applyFill="1" applyBorder="1" applyAlignment="1" applyProtection="1">
      <alignment horizontal="left" vertical="center"/>
    </xf>
    <xf numFmtId="184" fontId="22" fillId="21" borderId="12" xfId="50" applyNumberFormat="1" applyFont="1" applyFill="1" applyBorder="1" applyAlignment="1">
      <alignment vertical="center" shrinkToFit="1"/>
      <protection locked="0"/>
    </xf>
    <xf numFmtId="184" fontId="10" fillId="2" borderId="12" xfId="49" applyNumberFormat="1" applyFont="1" applyFill="1" applyBorder="1" applyAlignment="1">
      <alignment vertical="center" shrinkToFit="1"/>
      <protection locked="0"/>
    </xf>
    <xf numFmtId="184" fontId="10" fillId="2" borderId="4" xfId="49" applyNumberFormat="1" applyFont="1" applyFill="1" applyBorder="1" applyAlignment="1">
      <alignment vertical="center" shrinkToFit="1"/>
      <protection locked="0"/>
    </xf>
    <xf numFmtId="49" fontId="21" fillId="2" borderId="4" xfId="53" applyNumberFormat="1" applyFont="1" applyFill="1" applyBorder="1" applyAlignment="1" applyProtection="1">
      <alignment horizontal="center" vertical="center" wrapText="1"/>
    </xf>
    <xf numFmtId="49" fontId="21" fillId="2" borderId="4" xfId="53" applyNumberFormat="1" applyFont="1" applyFill="1" applyBorder="1" applyAlignment="1" applyProtection="1">
      <alignment horizontal="left" vertical="center" wrapText="1" shrinkToFit="1"/>
    </xf>
    <xf numFmtId="184" fontId="22" fillId="4" borderId="12" xfId="50" applyNumberFormat="1" applyFont="1" applyFill="1" applyBorder="1" applyAlignment="1" applyProtection="1">
      <alignment vertical="center" shrinkToFit="1"/>
      <protection hidden="1"/>
    </xf>
    <xf numFmtId="0" fontId="1" fillId="12" borderId="4" xfId="0" applyFont="1" applyFill="1" applyBorder="1" applyProtection="1">
      <alignment vertical="center"/>
      <protection locked="0"/>
    </xf>
    <xf numFmtId="184" fontId="22" fillId="21" borderId="12" xfId="50" applyNumberFormat="1" applyFont="1" applyFill="1" applyBorder="1" applyAlignment="1" applyProtection="1">
      <alignment vertical="center" shrinkToFit="1"/>
      <protection locked="0"/>
    </xf>
    <xf numFmtId="0" fontId="18" fillId="2" borderId="1" xfId="56" applyFont="1" applyFill="1" applyBorder="1" applyAlignment="1" applyProtection="1">
      <alignment horizontal="center" vertical="center"/>
    </xf>
    <xf numFmtId="0" fontId="18" fillId="2" borderId="3" xfId="56" applyFont="1" applyFill="1" applyBorder="1" applyAlignment="1" applyProtection="1">
      <alignment horizontal="center" vertical="center"/>
    </xf>
    <xf numFmtId="184" fontId="10" fillId="4" borderId="3" xfId="56" applyNumberFormat="1" applyFont="1" applyFill="1" applyBorder="1" applyAlignment="1" applyProtection="1">
      <alignment vertical="center" shrinkToFit="1"/>
      <protection hidden="1"/>
    </xf>
    <xf numFmtId="0" fontId="1" fillId="12" borderId="4" xfId="0" applyFont="1" applyFill="1" applyBorder="1">
      <alignment vertical="center"/>
    </xf>
    <xf numFmtId="0" fontId="0" fillId="2" borderId="0" xfId="55" applyFont="1" applyFill="1" applyAlignment="1" applyProtection="1"/>
    <xf numFmtId="0" fontId="27" fillId="2" borderId="0" xfId="55" applyFont="1" applyFill="1" applyAlignment="1" applyProtection="1"/>
    <xf numFmtId="0" fontId="32" fillId="2" borderId="0" xfId="53" applyFont="1" applyFill="1" applyAlignment="1" applyProtection="1">
      <alignment vertical="center"/>
    </xf>
    <xf numFmtId="0" fontId="17" fillId="2" borderId="0" xfId="55" applyFont="1" applyFill="1" applyAlignment="1" applyProtection="1">
      <alignment horizontal="center" vertical="center"/>
    </xf>
    <xf numFmtId="0" fontId="0" fillId="2" borderId="0" xfId="55" applyFont="1" applyFill="1" applyAlignment="1" applyProtection="1">
      <alignment horizontal="right" vertical="center"/>
    </xf>
    <xf numFmtId="0" fontId="39" fillId="2" borderId="6" xfId="55" applyFont="1" applyFill="1" applyBorder="1" applyAlignment="1" applyProtection="1">
      <alignment vertical="center"/>
    </xf>
    <xf numFmtId="0" fontId="7" fillId="2" borderId="0" xfId="55" applyFont="1" applyFill="1" applyAlignment="1" applyProtection="1">
      <alignment horizontal="center" vertical="center"/>
    </xf>
    <xf numFmtId="0" fontId="18" fillId="2" borderId="0" xfId="55" applyFont="1" applyFill="1" applyAlignment="1" applyProtection="1">
      <alignment horizontal="right" vertical="center"/>
    </xf>
    <xf numFmtId="0" fontId="16" fillId="2" borderId="8" xfId="55" applyFont="1" applyFill="1" applyBorder="1" applyAlignment="1" applyProtection="1">
      <alignment horizontal="center" vertical="center" wrapText="1"/>
    </xf>
    <xf numFmtId="0" fontId="16" fillId="2" borderId="8" xfId="55" applyFont="1" applyFill="1" applyBorder="1" applyAlignment="1" applyProtection="1">
      <alignment horizontal="center" vertical="center"/>
    </xf>
    <xf numFmtId="0" fontId="10" fillId="2" borderId="4" xfId="55" applyFont="1" applyFill="1" applyBorder="1" applyAlignment="1" applyProtection="1">
      <alignment horizontal="center" vertical="center" wrapText="1"/>
    </xf>
    <xf numFmtId="0" fontId="10" fillId="2" borderId="7" xfId="55" applyFont="1" applyFill="1" applyBorder="1" applyAlignment="1" applyProtection="1">
      <alignment horizontal="center" vertical="center"/>
    </xf>
    <xf numFmtId="0" fontId="7" fillId="2" borderId="7" xfId="55" applyFont="1" applyFill="1" applyBorder="1" applyAlignment="1" applyProtection="1">
      <alignment horizontal="center" vertical="center"/>
    </xf>
    <xf numFmtId="0" fontId="10" fillId="2" borderId="8" xfId="53" applyFont="1" applyFill="1" applyBorder="1" applyAlignment="1" applyProtection="1">
      <alignment vertical="center"/>
    </xf>
    <xf numFmtId="184" fontId="10" fillId="2" borderId="4" xfId="53" applyNumberFormat="1" applyFont="1" applyFill="1" applyBorder="1" applyAlignment="1" applyProtection="1">
      <alignment vertical="center" shrinkToFit="1"/>
      <protection hidden="1"/>
    </xf>
    <xf numFmtId="0" fontId="0" fillId="2" borderId="0" xfId="55" applyFont="1" applyFill="1" applyAlignment="1" applyProtection="1">
      <alignment horizontal="center"/>
    </xf>
    <xf numFmtId="0" fontId="18" fillId="2" borderId="6" xfId="55" applyFont="1" applyFill="1" applyBorder="1" applyAlignment="1" applyProtection="1">
      <alignment vertical="center"/>
    </xf>
    <xf numFmtId="0" fontId="18" fillId="2" borderId="6" xfId="55" applyFont="1" applyFill="1" applyBorder="1" applyAlignment="1" applyProtection="1">
      <alignment horizontal="right" vertical="center"/>
    </xf>
    <xf numFmtId="0" fontId="10" fillId="2" borderId="8" xfId="55" applyFont="1" applyFill="1" applyBorder="1" applyAlignment="1" applyProtection="1">
      <alignment horizontal="center" vertical="center" wrapText="1"/>
    </xf>
    <xf numFmtId="0" fontId="10" fillId="2" borderId="4" xfId="55" applyFont="1" applyFill="1" applyBorder="1" applyAlignment="1" applyProtection="1">
      <alignment horizontal="distributed" vertical="center" wrapText="1" indent="6"/>
    </xf>
    <xf numFmtId="0" fontId="10" fillId="2" borderId="7" xfId="55" applyFont="1" applyFill="1" applyBorder="1" applyAlignment="1" applyProtection="1">
      <alignment horizontal="center" vertical="center" wrapText="1"/>
    </xf>
    <xf numFmtId="1" fontId="10" fillId="2" borderId="4" xfId="53" applyNumberFormat="1" applyFont="1" applyFill="1" applyBorder="1" applyAlignment="1" applyProtection="1">
      <alignment horizontal="center" vertical="center" wrapText="1"/>
    </xf>
    <xf numFmtId="3" fontId="10" fillId="2" borderId="4" xfId="53" applyNumberFormat="1" applyFont="1" applyFill="1" applyBorder="1" applyAlignment="1" applyProtection="1">
      <alignment horizontal="center" vertical="center" wrapText="1"/>
    </xf>
    <xf numFmtId="3" fontId="16" fillId="2" borderId="4" xfId="53" applyNumberFormat="1" applyFont="1" applyFill="1" applyBorder="1" applyAlignment="1" applyProtection="1">
      <alignment horizontal="center" vertical="center" wrapText="1"/>
    </xf>
    <xf numFmtId="0" fontId="10" fillId="2" borderId="9" xfId="55" applyFont="1" applyFill="1" applyBorder="1" applyAlignment="1" applyProtection="1">
      <alignment horizontal="center" vertical="center" wrapText="1"/>
    </xf>
    <xf numFmtId="0" fontId="7" fillId="2" borderId="9" xfId="55" applyFont="1" applyFill="1" applyBorder="1" applyAlignment="1" applyProtection="1">
      <alignment horizontal="center" vertical="center" wrapText="1"/>
    </xf>
    <xf numFmtId="0" fontId="7" fillId="2" borderId="7" xfId="55" applyFont="1" applyFill="1" applyBorder="1" applyAlignment="1" applyProtection="1">
      <alignment horizontal="center" vertical="center" wrapText="1"/>
    </xf>
    <xf numFmtId="184" fontId="10" fillId="2" borderId="4" xfId="55" applyNumberFormat="1" applyFont="1" applyFill="1" applyBorder="1" applyAlignment="1" applyProtection="1">
      <alignment vertical="center" shrinkToFit="1"/>
      <protection hidden="1"/>
    </xf>
    <xf numFmtId="0" fontId="27" fillId="2" borderId="0" xfId="55" applyFont="1" applyFill="1" applyAlignment="1" applyProtection="1">
      <alignment horizontal="right" vertical="center"/>
    </xf>
    <xf numFmtId="0" fontId="16" fillId="2" borderId="4" xfId="55" applyFont="1" applyFill="1" applyBorder="1" applyAlignment="1" applyProtection="1">
      <alignment horizontal="center" vertical="center" wrapText="1"/>
    </xf>
    <xf numFmtId="0" fontId="10" fillId="2" borderId="4" xfId="55" applyFont="1" applyFill="1" applyBorder="1" applyAlignment="1" applyProtection="1">
      <alignment horizontal="centerContinuous" vertical="center" wrapText="1"/>
    </xf>
    <xf numFmtId="0" fontId="23" fillId="0" borderId="4" xfId="0" applyFont="1" applyBorder="1" applyAlignment="1">
      <alignment horizontal="center" vertical="center"/>
    </xf>
    <xf numFmtId="0" fontId="6" fillId="2" borderId="4" xfId="55" applyFont="1" applyFill="1" applyBorder="1" applyAlignment="1" applyProtection="1">
      <alignment horizontal="centerContinuous" vertical="center" wrapText="1"/>
    </xf>
    <xf numFmtId="0" fontId="6" fillId="2" borderId="8" xfId="55" applyFont="1" applyFill="1" applyBorder="1" applyAlignment="1" applyProtection="1">
      <alignment horizontal="centerContinuous" vertical="center" wrapText="1"/>
    </xf>
    <xf numFmtId="0" fontId="23" fillId="0" borderId="8" xfId="0" applyFont="1" applyBorder="1" applyAlignment="1">
      <alignment horizontal="center" vertical="center"/>
    </xf>
    <xf numFmtId="184" fontId="23" fillId="0" borderId="4" xfId="0" applyNumberFormat="1" applyFont="1" applyBorder="1" applyAlignment="1" applyProtection="1">
      <alignment vertical="center" shrinkToFit="1"/>
      <protection hidden="1"/>
    </xf>
    <xf numFmtId="0" fontId="1" fillId="0" borderId="0" xfId="0" applyFont="1" applyAlignment="1">
      <alignment horizontal="center" vertical="center"/>
    </xf>
    <xf numFmtId="0" fontId="40" fillId="2" borderId="0" xfId="53" applyFont="1" applyFill="1" applyAlignment="1" applyProtection="1">
      <alignment horizontal="center" vertical="center" wrapText="1"/>
    </xf>
    <xf numFmtId="0" fontId="40" fillId="2" borderId="0" xfId="53" applyFont="1" applyFill="1" applyAlignment="1" applyProtection="1">
      <alignment horizontal="center" vertical="center"/>
    </xf>
    <xf numFmtId="0" fontId="41" fillId="2" borderId="4" xfId="55" applyFont="1" applyFill="1" applyBorder="1" applyAlignment="1" applyProtection="1">
      <alignment horizontal="centerContinuous" vertical="center" wrapText="1"/>
    </xf>
    <xf numFmtId="0" fontId="10" fillId="2" borderId="1" xfId="55" applyFont="1" applyFill="1" applyBorder="1" applyAlignment="1" applyProtection="1">
      <alignment horizontal="center" vertical="center" wrapText="1"/>
    </xf>
    <xf numFmtId="0" fontId="10" fillId="2" borderId="2" xfId="55" applyFont="1" applyFill="1" applyBorder="1" applyAlignment="1" applyProtection="1">
      <alignment horizontal="center" vertical="center" wrapText="1"/>
    </xf>
    <xf numFmtId="0" fontId="10" fillId="2" borderId="3" xfId="55" applyFont="1" applyFill="1" applyBorder="1" applyAlignment="1" applyProtection="1">
      <alignment horizontal="center" vertical="center" wrapText="1"/>
    </xf>
    <xf numFmtId="0" fontId="10" fillId="2" borderId="10" xfId="55" applyFont="1" applyFill="1" applyBorder="1" applyAlignment="1" applyProtection="1">
      <alignment horizontal="center" vertical="center" wrapText="1"/>
    </xf>
    <xf numFmtId="0" fontId="10" fillId="2" borderId="5" xfId="55" applyFont="1" applyFill="1" applyBorder="1" applyAlignment="1" applyProtection="1">
      <alignment horizontal="center" vertical="center" wrapText="1"/>
    </xf>
    <xf numFmtId="0" fontId="10" fillId="2" borderId="11" xfId="55" applyFont="1" applyFill="1" applyBorder="1" applyAlignment="1" applyProtection="1">
      <alignment horizontal="center" vertical="center" wrapText="1"/>
    </xf>
    <xf numFmtId="0" fontId="10" fillId="2" borderId="8" xfId="53" applyFont="1" applyFill="1" applyBorder="1" applyAlignment="1" applyProtection="1">
      <alignment horizontal="center" vertical="center"/>
    </xf>
    <xf numFmtId="184" fontId="10" fillId="2" borderId="4" xfId="55" applyNumberFormat="1" applyFont="1" applyFill="1" applyBorder="1" applyAlignment="1" applyProtection="1">
      <alignment vertical="center" shrinkToFit="1"/>
    </xf>
    <xf numFmtId="0" fontId="0" fillId="0" borderId="0" xfId="55" applyFont="1" applyAlignment="1" applyProtection="1"/>
    <xf numFmtId="0" fontId="27" fillId="0" borderId="0" xfId="55" applyFont="1" applyAlignment="1" applyProtection="1"/>
    <xf numFmtId="0" fontId="13" fillId="7" borderId="0" xfId="53" applyFont="1" applyFill="1" applyAlignment="1" applyProtection="1">
      <alignment horizontal="right" vertical="center"/>
      <protection hidden="1"/>
    </xf>
    <xf numFmtId="0" fontId="10" fillId="2" borderId="4" xfId="0" applyFont="1" applyFill="1" applyBorder="1" applyAlignment="1">
      <alignment horizontal="center" vertical="center"/>
    </xf>
    <xf numFmtId="0" fontId="10" fillId="2" borderId="4" xfId="0" applyFont="1" applyFill="1" applyBorder="1" applyAlignment="1">
      <alignment horizontal="left" vertical="center"/>
    </xf>
    <xf numFmtId="184" fontId="42" fillId="4" borderId="4" xfId="53" applyNumberFormat="1" applyFont="1" applyFill="1" applyBorder="1" applyAlignment="1" applyProtection="1">
      <alignment vertical="center" shrinkToFit="1"/>
      <protection hidden="1"/>
    </xf>
    <xf numFmtId="184" fontId="10" fillId="18" borderId="4" xfId="53" applyNumberFormat="1" applyFont="1" applyFill="1" applyBorder="1" applyAlignment="1" applyProtection="1">
      <alignment vertical="center" shrinkToFit="1"/>
      <protection locked="0"/>
    </xf>
    <xf numFmtId="184" fontId="42" fillId="18" borderId="4" xfId="53" applyNumberFormat="1" applyFont="1" applyFill="1" applyBorder="1" applyAlignment="1" applyProtection="1">
      <alignment vertical="center" shrinkToFit="1"/>
      <protection locked="0"/>
    </xf>
    <xf numFmtId="184" fontId="37" fillId="18" borderId="4" xfId="53" applyNumberFormat="1" applyFont="1" applyFill="1" applyBorder="1" applyAlignment="1" applyProtection="1">
      <alignment vertical="center" shrinkToFit="1"/>
      <protection locked="0"/>
    </xf>
    <xf numFmtId="188" fontId="18" fillId="2" borderId="4" xfId="53" applyNumberFormat="1" applyFont="1" applyFill="1" applyBorder="1" applyAlignment="1" applyProtection="1">
      <alignment vertical="center"/>
    </xf>
    <xf numFmtId="184" fontId="10" fillId="18" borderId="0" xfId="53" applyNumberFormat="1" applyFont="1" applyFill="1" applyAlignment="1" applyProtection="1">
      <alignment vertical="center" shrinkToFit="1"/>
      <protection locked="0"/>
    </xf>
    <xf numFmtId="0" fontId="18" fillId="2" borderId="4" xfId="53" applyFont="1" applyFill="1" applyBorder="1" applyAlignment="1" applyProtection="1">
      <alignment horizontal="left" vertical="center"/>
    </xf>
    <xf numFmtId="184" fontId="42" fillId="15" borderId="4" xfId="53" applyNumberFormat="1" applyFont="1" applyFill="1" applyBorder="1" applyAlignment="1" applyProtection="1">
      <alignment vertical="center" shrinkToFit="1"/>
      <protection hidden="1"/>
    </xf>
    <xf numFmtId="0" fontId="10" fillId="0" borderId="4" xfId="0" applyFont="1" applyBorder="1" applyAlignment="1">
      <alignment horizontal="left" vertical="center"/>
    </xf>
    <xf numFmtId="188" fontId="18" fillId="0" borderId="4" xfId="53" applyNumberFormat="1" applyFont="1" applyBorder="1" applyAlignment="1" applyProtection="1">
      <alignment vertical="center"/>
    </xf>
    <xf numFmtId="184" fontId="10" fillId="0" borderId="4" xfId="53" applyNumberFormat="1" applyFont="1" applyBorder="1" applyAlignment="1" applyProtection="1">
      <alignment vertical="center" shrinkToFit="1"/>
    </xf>
    <xf numFmtId="184" fontId="42" fillId="0" borderId="4" xfId="53" applyNumberFormat="1" applyFont="1" applyBorder="1" applyAlignment="1" applyProtection="1">
      <alignment vertical="center" shrinkToFit="1"/>
    </xf>
    <xf numFmtId="0" fontId="29" fillId="2" borderId="4" xfId="53" applyFont="1" applyFill="1" applyBorder="1" applyAlignment="1" applyProtection="1">
      <alignment horizontal="center" vertical="center"/>
    </xf>
    <xf numFmtId="0" fontId="27" fillId="2" borderId="0" xfId="53" applyFont="1" applyFill="1" applyAlignment="1" applyProtection="1">
      <alignment horizontal="center" vertical="center" wrapText="1"/>
    </xf>
    <xf numFmtId="0" fontId="0" fillId="2" borderId="0" xfId="53" applyFont="1" applyFill="1" applyAlignment="1" applyProtection="1">
      <alignment horizontal="center" vertical="center" wrapText="1"/>
    </xf>
    <xf numFmtId="0" fontId="18" fillId="2" borderId="0" xfId="53" applyFont="1" applyFill="1" applyAlignment="1" applyProtection="1">
      <alignment horizontal="right" vertical="center" wrapText="1"/>
    </xf>
    <xf numFmtId="188" fontId="10" fillId="2" borderId="4" xfId="0" applyNumberFormat="1" applyFont="1" applyFill="1" applyBorder="1" applyAlignment="1">
      <alignment horizontal="left" vertical="center"/>
    </xf>
    <xf numFmtId="188" fontId="18" fillId="2" borderId="4" xfId="53" applyNumberFormat="1" applyFont="1" applyFill="1" applyBorder="1" applyAlignment="1" applyProtection="1">
      <alignment horizontal="left" vertical="center"/>
    </xf>
    <xf numFmtId="189" fontId="18" fillId="2" borderId="4" xfId="53" applyNumberFormat="1" applyFont="1" applyFill="1" applyBorder="1" applyAlignment="1" applyProtection="1">
      <alignment horizontal="left" vertical="center"/>
    </xf>
    <xf numFmtId="0" fontId="31" fillId="7" borderId="0" xfId="53" applyFont="1" applyFill="1" applyAlignment="1" applyProtection="1">
      <alignment vertical="center" wrapText="1"/>
      <protection hidden="1"/>
    </xf>
    <xf numFmtId="10" fontId="0" fillId="2" borderId="0" xfId="53" applyNumberFormat="1" applyFont="1" applyFill="1" applyAlignment="1" applyProtection="1">
      <alignment horizontal="right" vertical="center"/>
    </xf>
    <xf numFmtId="0" fontId="43" fillId="2" borderId="0" xfId="53" applyFont="1" applyFill="1" applyAlignment="1" applyProtection="1">
      <alignment vertical="center"/>
    </xf>
    <xf numFmtId="0" fontId="44" fillId="0" borderId="0" xfId="0" applyFont="1">
      <alignment vertical="center"/>
    </xf>
    <xf numFmtId="10" fontId="16" fillId="2" borderId="4" xfId="49" applyNumberFormat="1" applyFont="1" applyFill="1" applyBorder="1" applyAlignment="1" applyProtection="1">
      <alignment horizontal="center" vertical="center" wrapText="1"/>
    </xf>
    <xf numFmtId="1" fontId="18" fillId="2" borderId="4" xfId="53" applyNumberFormat="1" applyFont="1" applyFill="1" applyBorder="1" applyAlignment="1" applyProtection="1">
      <alignment horizontal="left" vertical="center"/>
    </xf>
    <xf numFmtId="1" fontId="18" fillId="2" borderId="4" xfId="53" applyNumberFormat="1" applyFont="1" applyFill="1" applyBorder="1" applyAlignment="1" applyProtection="1">
      <alignment vertical="center"/>
    </xf>
    <xf numFmtId="184" fontId="10" fillId="22" borderId="4" xfId="53" applyNumberFormat="1" applyFont="1" applyFill="1" applyBorder="1" applyAlignment="1">
      <alignment vertical="center" shrinkToFit="1"/>
      <protection locked="0"/>
    </xf>
    <xf numFmtId="184" fontId="10" fillId="22" borderId="4" xfId="54" applyNumberFormat="1" applyFont="1" applyFill="1" applyBorder="1" applyAlignment="1">
      <alignment vertical="center" shrinkToFit="1"/>
      <protection locked="0"/>
    </xf>
    <xf numFmtId="0" fontId="10" fillId="22" borderId="4" xfId="54" applyFont="1" applyFill="1" applyBorder="1" applyAlignment="1">
      <alignment vertical="center" shrinkToFit="1"/>
      <protection locked="0"/>
    </xf>
    <xf numFmtId="184" fontId="10" fillId="21" borderId="4" xfId="54" applyNumberFormat="1" applyFont="1" applyFill="1" applyBorder="1" applyAlignment="1">
      <alignment vertical="center" shrinkToFit="1"/>
      <protection locked="0"/>
    </xf>
    <xf numFmtId="49" fontId="18" fillId="2" borderId="4" xfId="53" applyNumberFormat="1" applyFont="1" applyFill="1" applyBorder="1" applyAlignment="1" applyProtection="1">
      <alignment vertical="center"/>
    </xf>
    <xf numFmtId="1" fontId="18" fillId="23" borderId="4" xfId="53" applyNumberFormat="1" applyFont="1" applyFill="1" applyBorder="1" applyAlignment="1" applyProtection="1">
      <alignment horizontal="left" vertical="center"/>
    </xf>
    <xf numFmtId="1" fontId="18" fillId="5" borderId="4" xfId="53" applyNumberFormat="1" applyFont="1" applyFill="1" applyBorder="1" applyAlignment="1" applyProtection="1">
      <alignment horizontal="left" vertical="center"/>
    </xf>
    <xf numFmtId="1" fontId="18" fillId="3" borderId="4" xfId="53" applyNumberFormat="1" applyFont="1" applyFill="1" applyBorder="1" applyAlignment="1" applyProtection="1">
      <alignment horizontal="left" vertical="center"/>
    </xf>
    <xf numFmtId="187" fontId="10" fillId="22" borderId="4" xfId="53" applyNumberFormat="1" applyFont="1" applyFill="1" applyBorder="1" applyAlignment="1">
      <alignment vertical="center" shrinkToFit="1"/>
      <protection locked="0"/>
    </xf>
    <xf numFmtId="1" fontId="18" fillId="23" borderId="4" xfId="53" applyNumberFormat="1" applyFont="1" applyFill="1" applyBorder="1" applyAlignment="1" applyProtection="1">
      <alignment vertical="center"/>
    </xf>
    <xf numFmtId="1" fontId="18" fillId="5" borderId="4" xfId="53" applyNumberFormat="1" applyFont="1" applyFill="1" applyBorder="1" applyAlignment="1" applyProtection="1">
      <alignment vertical="center"/>
    </xf>
    <xf numFmtId="1" fontId="18" fillId="3" borderId="4" xfId="53" applyNumberFormat="1" applyFont="1" applyFill="1" applyBorder="1" applyAlignment="1" applyProtection="1">
      <alignment vertical="center"/>
    </xf>
    <xf numFmtId="0" fontId="33" fillId="2" borderId="0" xfId="53" applyFont="1" applyFill="1" applyAlignment="1" applyProtection="1">
      <alignment vertical="center"/>
    </xf>
    <xf numFmtId="0" fontId="1" fillId="2" borderId="0" xfId="53" applyFont="1" applyFill="1" applyAlignment="1" applyProtection="1">
      <alignment vertical="center"/>
    </xf>
    <xf numFmtId="0" fontId="45" fillId="2" borderId="0" xfId="53" applyFont="1" applyFill="1" applyAlignment="1" applyProtection="1">
      <alignment vertical="center"/>
    </xf>
    <xf numFmtId="0" fontId="33" fillId="2" borderId="6" xfId="53" applyFont="1" applyFill="1" applyBorder="1" applyAlignment="1" applyProtection="1">
      <alignment horizontal="right" vertical="center"/>
    </xf>
    <xf numFmtId="190" fontId="10" fillId="4" borderId="4" xfId="53" applyNumberFormat="1" applyFont="1" applyFill="1" applyBorder="1" applyAlignment="1" applyProtection="1">
      <alignment vertical="center" shrinkToFit="1"/>
      <protection hidden="1"/>
    </xf>
    <xf numFmtId="176" fontId="10" fillId="2" borderId="4" xfId="53" applyNumberFormat="1" applyFont="1" applyFill="1" applyBorder="1" applyAlignment="1" applyProtection="1">
      <alignment vertical="center"/>
    </xf>
    <xf numFmtId="184" fontId="10" fillId="2" borderId="4" xfId="54" applyNumberFormat="1" applyFont="1" applyFill="1" applyBorder="1" applyAlignment="1" applyProtection="1">
      <alignment vertical="center" shrinkToFit="1"/>
      <protection hidden="1"/>
    </xf>
    <xf numFmtId="186" fontId="10" fillId="2" borderId="4" xfId="53" applyNumberFormat="1" applyFont="1" applyFill="1" applyBorder="1" applyAlignment="1" applyProtection="1">
      <alignment vertical="center" shrinkToFit="1"/>
      <protection hidden="1"/>
    </xf>
    <xf numFmtId="184" fontId="18" fillId="2" borderId="4" xfId="53" applyNumberFormat="1" applyFont="1" applyFill="1" applyBorder="1" applyAlignment="1" applyProtection="1">
      <alignment vertical="center" shrinkToFit="1"/>
    </xf>
    <xf numFmtId="0" fontId="46" fillId="7" borderId="0" xfId="53" applyFont="1" applyFill="1" applyAlignment="1" applyProtection="1">
      <alignment horizontal="center" vertical="center" wrapText="1"/>
      <protection hidden="1"/>
    </xf>
    <xf numFmtId="191" fontId="7" fillId="2" borderId="0" xfId="53" applyNumberFormat="1" applyFont="1" applyFill="1" applyAlignment="1" applyProtection="1">
      <alignment horizontal="right" vertical="center"/>
    </xf>
    <xf numFmtId="0" fontId="47" fillId="2" borderId="0" xfId="53" applyFont="1" applyFill="1" applyAlignment="1" applyProtection="1">
      <alignment vertical="center"/>
    </xf>
    <xf numFmtId="0" fontId="0" fillId="2" borderId="0" xfId="53" applyFont="1" applyFill="1" applyAlignment="1" applyProtection="1">
      <alignment horizontal="left" vertical="center"/>
    </xf>
    <xf numFmtId="0" fontId="16" fillId="2" borderId="0" xfId="53" applyFont="1" applyFill="1" applyAlignment="1" applyProtection="1">
      <alignment horizontal="left" vertical="center"/>
    </xf>
    <xf numFmtId="0" fontId="10" fillId="2" borderId="0" xfId="53" applyFont="1" applyFill="1" applyAlignment="1" applyProtection="1">
      <alignment horizontal="right" vertical="center"/>
    </xf>
    <xf numFmtId="0" fontId="10" fillId="2" borderId="0" xfId="53" applyFont="1" applyFill="1" applyAlignment="1" applyProtection="1">
      <alignment horizontal="left" vertical="center"/>
    </xf>
    <xf numFmtId="0" fontId="10" fillId="2" borderId="6" xfId="53" applyFont="1" applyFill="1" applyBorder="1" applyAlignment="1" applyProtection="1">
      <alignment horizontal="right" vertical="center"/>
    </xf>
    <xf numFmtId="49" fontId="10" fillId="0" borderId="4" xfId="0" applyNumberFormat="1" applyFont="1" applyBorder="1" applyAlignment="1">
      <alignment horizontal="left" vertical="center"/>
    </xf>
    <xf numFmtId="188" fontId="18" fillId="0" borderId="3" xfId="53" applyNumberFormat="1" applyFont="1" applyBorder="1" applyAlignment="1" applyProtection="1">
      <alignment horizontal="left" vertical="center"/>
    </xf>
    <xf numFmtId="184" fontId="10" fillId="0" borderId="4" xfId="0" applyNumberFormat="1" applyFont="1" applyBorder="1" applyAlignment="1">
      <alignment vertical="center" shrinkToFit="1"/>
    </xf>
    <xf numFmtId="184" fontId="23" fillId="0" borderId="4" xfId="53" applyNumberFormat="1" applyFont="1" applyBorder="1" applyAlignment="1" applyProtection="1">
      <alignment vertical="center" shrinkToFit="1"/>
    </xf>
    <xf numFmtId="185" fontId="6" fillId="0" borderId="4" xfId="53" applyNumberFormat="1" applyFont="1" applyBorder="1" applyAlignment="1" applyProtection="1">
      <alignment vertical="center" shrinkToFit="1"/>
    </xf>
    <xf numFmtId="0" fontId="1" fillId="9" borderId="4" xfId="0" applyFont="1" applyFill="1" applyBorder="1" applyProtection="1">
      <alignment vertical="center"/>
      <protection hidden="1"/>
    </xf>
    <xf numFmtId="184" fontId="10" fillId="5" borderId="4" xfId="53" applyNumberFormat="1" applyFont="1" applyFill="1" applyBorder="1" applyAlignment="1">
      <alignment vertical="center" shrinkToFit="1"/>
      <protection locked="0"/>
    </xf>
    <xf numFmtId="49" fontId="10" fillId="2" borderId="4" xfId="0" applyNumberFormat="1" applyFont="1" applyFill="1" applyBorder="1" applyAlignment="1">
      <alignment horizontal="left" vertical="center"/>
    </xf>
    <xf numFmtId="188" fontId="18" fillId="2" borderId="3" xfId="53" applyNumberFormat="1" applyFont="1" applyFill="1" applyBorder="1" applyAlignment="1" applyProtection="1">
      <alignment horizontal="left" vertical="center"/>
    </xf>
    <xf numFmtId="184" fontId="48" fillId="18" borderId="4" xfId="53" applyNumberFormat="1" applyFont="1" applyFill="1" applyBorder="1" applyAlignment="1" applyProtection="1">
      <alignment vertical="center" shrinkToFit="1"/>
      <protection locked="0"/>
    </xf>
    <xf numFmtId="184" fontId="23" fillId="2" borderId="4" xfId="53" applyNumberFormat="1" applyFont="1" applyFill="1" applyBorder="1" applyAlignment="1">
      <alignment vertical="center" shrinkToFit="1"/>
      <protection locked="0"/>
    </xf>
    <xf numFmtId="184" fontId="10" fillId="18" borderId="4" xfId="0" applyNumberFormat="1" applyFont="1" applyFill="1" applyBorder="1" applyAlignment="1" applyProtection="1">
      <alignment vertical="center" shrinkToFit="1"/>
      <protection locked="0"/>
    </xf>
    <xf numFmtId="0" fontId="18" fillId="2" borderId="3" xfId="53" applyFont="1" applyFill="1" applyBorder="1" applyAlignment="1" applyProtection="1">
      <alignment vertical="center"/>
    </xf>
    <xf numFmtId="192" fontId="49" fillId="18" borderId="4" xfId="0" applyNumberFormat="1" applyFont="1" applyFill="1" applyBorder="1" applyAlignment="1" applyProtection="1">
      <alignment vertical="center"/>
      <protection locked="0"/>
    </xf>
    <xf numFmtId="189" fontId="18" fillId="2" borderId="3" xfId="53" applyNumberFormat="1" applyFont="1" applyFill="1" applyBorder="1" applyAlignment="1" applyProtection="1">
      <alignment horizontal="left" vertical="center"/>
    </xf>
    <xf numFmtId="184" fontId="10" fillId="2" borderId="4" xfId="0" applyNumberFormat="1" applyFont="1" applyFill="1" applyBorder="1" applyAlignment="1" applyProtection="1">
      <alignment vertical="center" shrinkToFit="1"/>
      <protection locked="0"/>
    </xf>
    <xf numFmtId="189" fontId="18" fillId="2" borderId="13" xfId="53" applyNumberFormat="1" applyFont="1" applyFill="1" applyBorder="1" applyAlignment="1" applyProtection="1">
      <alignment horizontal="left" vertical="center"/>
    </xf>
    <xf numFmtId="0" fontId="18" fillId="2" borderId="13" xfId="53" applyFont="1" applyFill="1" applyBorder="1" applyAlignment="1" applyProtection="1">
      <alignment vertical="center"/>
    </xf>
    <xf numFmtId="188" fontId="18" fillId="2" borderId="13" xfId="53" applyNumberFormat="1" applyFont="1" applyFill="1" applyBorder="1" applyAlignment="1" applyProtection="1">
      <alignment horizontal="left" vertical="center"/>
    </xf>
    <xf numFmtId="0" fontId="18" fillId="2" borderId="2" xfId="53" applyFont="1" applyFill="1" applyBorder="1" applyAlignment="1" applyProtection="1">
      <alignment vertical="center"/>
    </xf>
    <xf numFmtId="0" fontId="18" fillId="2" borderId="0" xfId="53" applyFont="1" applyFill="1" applyAlignment="1" applyProtection="1">
      <alignment vertical="center"/>
    </xf>
    <xf numFmtId="191" fontId="0" fillId="2" borderId="5" xfId="53" applyNumberFormat="1" applyFont="1" applyFill="1" applyBorder="1" applyAlignment="1" applyProtection="1">
      <alignment vertical="center"/>
    </xf>
    <xf numFmtId="191" fontId="0" fillId="2" borderId="0" xfId="53" applyNumberFormat="1" applyFont="1" applyFill="1" applyAlignment="1" applyProtection="1">
      <alignment vertical="center"/>
    </xf>
    <xf numFmtId="0" fontId="33" fillId="2" borderId="0" xfId="53" applyFont="1" applyFill="1" applyAlignment="1" applyProtection="1">
      <alignment horizontal="right" vertical="center"/>
    </xf>
    <xf numFmtId="0" fontId="36" fillId="2" borderId="0" xfId="53" applyFont="1" applyFill="1" applyAlignment="1" applyProtection="1">
      <alignment vertical="center"/>
    </xf>
    <xf numFmtId="0" fontId="33" fillId="2" borderId="0" xfId="53" applyFont="1" applyFill="1" applyAlignment="1" applyProtection="1">
      <alignment horizontal="left" vertical="center"/>
    </xf>
    <xf numFmtId="184" fontId="10" fillId="4" borderId="4" xfId="0" applyNumberFormat="1" applyFont="1" applyFill="1" applyBorder="1" applyAlignment="1" applyProtection="1">
      <alignment vertical="center" shrinkToFit="1"/>
      <protection hidden="1"/>
    </xf>
    <xf numFmtId="184" fontId="10" fillId="2" borderId="3" xfId="53" applyNumberFormat="1" applyFont="1" applyFill="1" applyBorder="1" applyAlignment="1" applyProtection="1">
      <alignment vertical="center" shrinkToFit="1"/>
    </xf>
    <xf numFmtId="0" fontId="10" fillId="2" borderId="3" xfId="53" applyFont="1" applyFill="1" applyBorder="1" applyAlignment="1" applyProtection="1">
      <alignment vertical="center"/>
    </xf>
    <xf numFmtId="184" fontId="10" fillId="4" borderId="4" xfId="0" applyNumberFormat="1" applyFont="1" applyFill="1" applyBorder="1" applyAlignment="1">
      <alignment vertical="center" shrinkToFit="1"/>
    </xf>
    <xf numFmtId="185" fontId="10" fillId="4" borderId="4" xfId="53" applyNumberFormat="1" applyFont="1" applyFill="1" applyBorder="1" applyAlignment="1" applyProtection="1">
      <alignment vertical="center" shrinkToFit="1"/>
    </xf>
    <xf numFmtId="0" fontId="10" fillId="2" borderId="0" xfId="53" applyFont="1" applyFill="1" applyAlignment="1" applyProtection="1">
      <alignment vertical="center" wrapText="1"/>
    </xf>
    <xf numFmtId="0" fontId="50" fillId="6" borderId="0" xfId="53" applyFont="1" applyFill="1" applyAlignment="1">
      <alignment vertical="center"/>
      <protection locked="0"/>
    </xf>
    <xf numFmtId="0" fontId="51" fillId="2" borderId="0" xfId="53" applyFont="1" applyFill="1" applyAlignment="1" applyProtection="1">
      <alignment vertical="top"/>
      <protection hidden="1"/>
    </xf>
    <xf numFmtId="0" fontId="16" fillId="2" borderId="4" xfId="53" applyFont="1" applyFill="1" applyBorder="1" applyAlignment="1">
      <alignment vertical="center"/>
      <protection locked="0"/>
    </xf>
    <xf numFmtId="1" fontId="52" fillId="5" borderId="0" xfId="53" applyNumberFormat="1" applyFont="1" applyFill="1" applyAlignment="1">
      <alignment vertical="center"/>
      <protection locked="0"/>
    </xf>
    <xf numFmtId="0" fontId="51" fillId="2" borderId="0" xfId="53" applyFont="1" applyFill="1" applyAlignment="1" applyProtection="1">
      <alignment vertical="center"/>
      <protection hidden="1"/>
    </xf>
    <xf numFmtId="0" fontId="6" fillId="2" borderId="4" xfId="53" applyFont="1" applyFill="1" applyBorder="1" applyAlignment="1" applyProtection="1">
      <alignment horizontal="left" vertical="center"/>
    </xf>
    <xf numFmtId="0" fontId="29" fillId="2" borderId="4" xfId="53" applyFont="1" applyFill="1" applyBorder="1" applyAlignment="1" applyProtection="1">
      <alignment vertical="center"/>
    </xf>
    <xf numFmtId="184" fontId="6" fillId="4" borderId="4" xfId="53" applyNumberFormat="1" applyFont="1" applyFill="1" applyBorder="1" applyAlignment="1" applyProtection="1">
      <alignment vertical="center" shrinkToFit="1"/>
    </xf>
    <xf numFmtId="185" fontId="6" fillId="4" borderId="4" xfId="53" applyNumberFormat="1" applyFont="1" applyFill="1" applyBorder="1" applyAlignment="1" applyProtection="1">
      <alignment vertical="center" shrinkToFit="1"/>
    </xf>
    <xf numFmtId="184" fontId="6" fillId="12" borderId="4" xfId="53" applyNumberFormat="1" applyFont="1" applyFill="1" applyBorder="1" applyAlignment="1" applyProtection="1">
      <alignment vertical="center" shrinkToFit="1"/>
    </xf>
    <xf numFmtId="184" fontId="10" fillId="15" borderId="4" xfId="53" applyNumberFormat="1" applyFont="1" applyFill="1" applyBorder="1" applyAlignment="1" applyProtection="1">
      <alignment vertical="center" shrinkToFit="1"/>
    </xf>
    <xf numFmtId="184" fontId="33" fillId="18" borderId="4" xfId="53" applyNumberFormat="1" applyFont="1" applyFill="1" applyBorder="1" applyAlignment="1" applyProtection="1">
      <alignment vertical="center" shrinkToFit="1"/>
      <protection locked="0"/>
    </xf>
    <xf numFmtId="184" fontId="6" fillId="12" borderId="4" xfId="53" applyNumberFormat="1" applyFont="1" applyFill="1" applyBorder="1" applyAlignment="1">
      <alignment vertical="center" shrinkToFit="1"/>
      <protection locked="0"/>
    </xf>
    <xf numFmtId="184" fontId="6" fillId="4" borderId="4" xfId="53" applyNumberFormat="1" applyFont="1" applyFill="1" applyBorder="1" applyAlignment="1">
      <alignment vertical="center" shrinkToFit="1"/>
      <protection locked="0"/>
    </xf>
    <xf numFmtId="0" fontId="53" fillId="2" borderId="0" xfId="53" applyFont="1" applyFill="1" applyAlignment="1" applyProtection="1">
      <alignment vertical="center"/>
    </xf>
    <xf numFmtId="0" fontId="54" fillId="2" borderId="0" xfId="53" applyFont="1" applyFill="1" applyAlignment="1" applyProtection="1">
      <alignment vertical="center"/>
    </xf>
    <xf numFmtId="0" fontId="36" fillId="2" borderId="0" xfId="53" applyFill="1" applyAlignment="1" applyProtection="1">
      <alignment vertical="center"/>
    </xf>
    <xf numFmtId="0" fontId="55" fillId="2" borderId="0" xfId="53" applyFont="1" applyFill="1" applyAlignment="1" applyProtection="1">
      <alignment horizontal="center" vertical="center"/>
    </xf>
    <xf numFmtId="0" fontId="56" fillId="2" borderId="0" xfId="53" applyFont="1" applyFill="1" applyAlignment="1" applyProtection="1">
      <alignment horizontal="left" vertical="center"/>
    </xf>
    <xf numFmtId="49" fontId="1" fillId="0" borderId="0" xfId="0" applyNumberFormat="1" applyFont="1">
      <alignment vertical="center"/>
    </xf>
    <xf numFmtId="0" fontId="1" fillId="0" borderId="0" xfId="0" applyFont="1" applyProtection="1">
      <alignment vertical="center"/>
      <protection locked="0"/>
    </xf>
    <xf numFmtId="176" fontId="1" fillId="0" borderId="0" xfId="0" applyNumberFormat="1" applyFont="1">
      <alignment vertical="center"/>
    </xf>
    <xf numFmtId="0" fontId="20" fillId="0" borderId="0" xfId="0" applyFont="1">
      <alignment vertical="center"/>
    </xf>
    <xf numFmtId="49" fontId="23" fillId="0" borderId="0" xfId="0" applyNumberFormat="1" applyFont="1">
      <alignment vertical="center"/>
    </xf>
    <xf numFmtId="0" fontId="33" fillId="2" borderId="0" xfId="51" applyFont="1" applyFill="1" applyAlignment="1" applyProtection="1">
      <alignment vertical="center"/>
      <protection hidden="1"/>
    </xf>
    <xf numFmtId="0" fontId="18" fillId="2" borderId="0" xfId="51" applyFont="1" applyFill="1" applyAlignment="1" applyProtection="1">
      <alignment vertical="center"/>
      <protection hidden="1"/>
    </xf>
    <xf numFmtId="0" fontId="18" fillId="2" borderId="0" xfId="52" applyFont="1" applyFill="1" applyAlignment="1" applyProtection="1">
      <alignment vertical="center"/>
      <protection hidden="1"/>
    </xf>
    <xf numFmtId="0" fontId="47" fillId="2" borderId="0" xfId="52" applyFont="1" applyFill="1" applyAlignment="1" applyProtection="1">
      <alignment vertical="center"/>
      <protection hidden="1"/>
    </xf>
    <xf numFmtId="0" fontId="47" fillId="2" borderId="0" xfId="52" applyFont="1" applyFill="1" applyAlignment="1" applyProtection="1">
      <alignment vertical="center"/>
      <protection locked="0" hidden="1"/>
    </xf>
    <xf numFmtId="0" fontId="57" fillId="2" borderId="0" xfId="51" applyFont="1" applyFill="1" applyAlignment="1" applyProtection="1">
      <alignment vertical="center"/>
      <protection hidden="1"/>
    </xf>
    <xf numFmtId="0" fontId="58" fillId="2" borderId="0" xfId="51" applyFont="1" applyFill="1" applyAlignment="1" applyProtection="1">
      <alignment vertical="center"/>
      <protection hidden="1"/>
    </xf>
    <xf numFmtId="0" fontId="56" fillId="2" borderId="0" xfId="51" applyFont="1" applyFill="1" applyAlignment="1" applyProtection="1">
      <alignment vertical="center"/>
      <protection hidden="1"/>
    </xf>
    <xf numFmtId="0" fontId="59" fillId="2" borderId="0" xfId="51" applyFont="1" applyFill="1" applyAlignment="1" applyProtection="1">
      <alignment horizontal="center" vertical="center" wrapText="1"/>
      <protection hidden="1"/>
    </xf>
    <xf numFmtId="0" fontId="59" fillId="2" borderId="0" xfId="51" applyFont="1" applyFill="1" applyAlignment="1" applyProtection="1">
      <alignment horizontal="center" vertical="center"/>
      <protection hidden="1"/>
    </xf>
    <xf numFmtId="0" fontId="60" fillId="15" borderId="0" xfId="51" applyFont="1" applyFill="1" applyAlignment="1" applyProtection="1">
      <alignment vertical="center"/>
    </xf>
    <xf numFmtId="0" fontId="61" fillId="15" borderId="0" xfId="51" applyFont="1" applyFill="1" applyAlignment="1" applyProtection="1">
      <alignment vertical="center"/>
      <protection hidden="1"/>
    </xf>
    <xf numFmtId="0" fontId="60" fillId="2" borderId="0" xfId="51" applyFont="1" applyFill="1" applyAlignment="1" applyProtection="1">
      <alignment vertical="center"/>
      <protection hidden="1"/>
    </xf>
    <xf numFmtId="0" fontId="60" fillId="2" borderId="0" xfId="51" applyFont="1" applyFill="1" applyAlignment="1" applyProtection="1">
      <alignment vertical="center"/>
    </xf>
    <xf numFmtId="0" fontId="60" fillId="2" borderId="0" xfId="51" applyFont="1" applyFill="1" applyAlignment="1">
      <alignment vertical="center"/>
      <protection locked="0"/>
    </xf>
    <xf numFmtId="0" fontId="62" fillId="2" borderId="0" xfId="51" applyFont="1" applyFill="1" applyAlignment="1" applyProtection="1">
      <alignment vertical="center"/>
      <protection hidden="1"/>
    </xf>
    <xf numFmtId="49" fontId="60" fillId="2" borderId="0" xfId="51" applyNumberFormat="1" applyFont="1" applyFill="1" applyAlignment="1" applyProtection="1">
      <alignment horizontal="left" vertical="center"/>
      <protection hidden="1"/>
    </xf>
    <xf numFmtId="49" fontId="60" fillId="2" borderId="0" xfId="51" applyNumberFormat="1" applyFont="1" applyFill="1" applyAlignment="1">
      <alignment vertical="center"/>
      <protection locked="0"/>
    </xf>
    <xf numFmtId="49" fontId="61" fillId="2" borderId="0" xfId="51" applyNumberFormat="1" applyFont="1" applyFill="1" applyAlignment="1" applyProtection="1">
      <alignment horizontal="left" vertical="center"/>
      <protection hidden="1"/>
    </xf>
    <xf numFmtId="0" fontId="60" fillId="15" borderId="0" xfId="51" applyFont="1" applyFill="1" applyAlignment="1" applyProtection="1">
      <alignment vertical="center"/>
      <protection hidden="1"/>
    </xf>
    <xf numFmtId="0" fontId="33" fillId="2" borderId="0" xfId="51" applyFont="1" applyFill="1" applyAlignment="1">
      <alignment vertical="center"/>
      <protection locked="0"/>
    </xf>
    <xf numFmtId="0" fontId="63" fillId="0" borderId="0" xfId="0" applyFont="1">
      <alignment vertical="center"/>
    </xf>
    <xf numFmtId="0" fontId="5" fillId="0" borderId="0" xfId="0" applyFont="1">
      <alignment vertical="center"/>
    </xf>
    <xf numFmtId="0" fontId="64" fillId="0" borderId="0" xfId="0" applyFont="1">
      <alignment vertical="center"/>
    </xf>
    <xf numFmtId="0" fontId="65" fillId="0" borderId="0" xfId="0" applyFont="1" applyAlignment="1">
      <alignment vertical="center" wrapText="1"/>
    </xf>
    <xf numFmtId="0" fontId="33" fillId="0" borderId="0" xfId="0" applyFont="1">
      <alignment vertical="center"/>
    </xf>
    <xf numFmtId="0" fontId="61" fillId="0" borderId="0" xfId="0" applyFont="1" applyAlignment="1">
      <alignment vertical="center" wrapText="1"/>
    </xf>
    <xf numFmtId="0" fontId="47" fillId="0" borderId="0" xfId="0" applyFont="1">
      <alignment vertical="center"/>
    </xf>
    <xf numFmtId="0" fontId="66" fillId="0" borderId="0" xfId="0" applyFont="1">
      <alignment vertical="center"/>
    </xf>
    <xf numFmtId="0" fontId="67" fillId="0" borderId="0" xfId="0" applyFont="1">
      <alignment vertical="center"/>
    </xf>
    <xf numFmtId="0" fontId="51" fillId="0" borderId="0" xfId="0" applyFont="1">
      <alignment vertical="center"/>
    </xf>
    <xf numFmtId="0" fontId="68" fillId="0" borderId="0" xfId="0" applyFont="1">
      <alignment vertical="center"/>
    </xf>
    <xf numFmtId="0" fontId="23" fillId="0" borderId="0" xfId="0" applyFont="1">
      <alignment vertical="center"/>
    </xf>
    <xf numFmtId="0" fontId="69" fillId="0" borderId="0" xfId="0" applyFont="1">
      <alignment vertical="center"/>
    </xf>
    <xf numFmtId="0" fontId="70" fillId="0" borderId="0" xfId="0" applyFont="1">
      <alignment vertical="center"/>
    </xf>
    <xf numFmtId="0" fontId="71" fillId="0" borderId="0" xfId="0" applyFont="1">
      <alignment vertical="center"/>
    </xf>
    <xf numFmtId="49" fontId="1" fillId="0" borderId="0" xfId="0" applyNumberFormat="1" applyFont="1" quotePrefix="1">
      <alignment vertical="center"/>
    </xf>
    <xf numFmtId="0" fontId="1" fillId="0" borderId="0" xfId="0" applyFont="1" quotePrefix="1">
      <alignment vertical="center"/>
    </xf>
    <xf numFmtId="49" fontId="23" fillId="0" borderId="0" xfId="0" applyNumberFormat="1" applyFont="1" quotePrefix="1">
      <alignment vertical="center"/>
    </xf>
    <xf numFmtId="49" fontId="10" fillId="0" borderId="4" xfId="0" applyNumberFormat="1" applyFont="1" applyBorder="1" applyAlignment="1" quotePrefix="1">
      <alignment horizontal="left" vertical="center"/>
    </xf>
    <xf numFmtId="49" fontId="10" fillId="2" borderId="4" xfId="0" applyNumberFormat="1" applyFont="1" applyFill="1" applyBorder="1" applyAlignment="1" quotePrefix="1">
      <alignment horizontal="left" vertical="center"/>
    </xf>
    <xf numFmtId="49" fontId="10" fillId="2" borderId="4" xfId="53" applyNumberFormat="1" applyFont="1" applyFill="1" applyBorder="1" applyAlignment="1" applyProtection="1" quotePrefix="1">
      <alignment vertical="center"/>
    </xf>
    <xf numFmtId="49" fontId="10" fillId="0" borderId="4" xfId="53" applyNumberFormat="1" applyFont="1" applyBorder="1" applyAlignment="1" applyProtection="1" quotePrefix="1">
      <alignment vertical="center"/>
    </xf>
    <xf numFmtId="49" fontId="10" fillId="7" borderId="4" xfId="53" applyNumberFormat="1" applyFont="1" applyFill="1" applyBorder="1" applyAlignment="1" applyProtection="1" quotePrefix="1">
      <alignment vertical="center"/>
    </xf>
    <xf numFmtId="188" fontId="10" fillId="2" borderId="4" xfId="0" applyNumberFormat="1" applyFont="1" applyFill="1" applyBorder="1" applyAlignment="1" quotePrefix="1">
      <alignment horizontal="left" vertical="center"/>
    </xf>
    <xf numFmtId="0" fontId="10" fillId="2" borderId="4" xfId="53" applyFont="1" applyFill="1" applyBorder="1" applyAlignment="1" applyProtection="1" quotePrefix="1">
      <alignment vertical="center"/>
    </xf>
    <xf numFmtId="49" fontId="10" fillId="7" borderId="4" xfId="53" applyNumberFormat="1" applyFont="1" applyFill="1" applyBorder="1" applyAlignment="1" applyProtection="1" quotePrefix="1">
      <alignment horizontal="left" vertical="center" indent="1"/>
    </xf>
    <xf numFmtId="0" fontId="10" fillId="7" borderId="4" xfId="53" applyFont="1" applyFill="1" applyBorder="1" applyAlignment="1" applyProtection="1" quotePrefix="1">
      <alignment horizontal="left" vertical="center" indent="1"/>
    </xf>
    <xf numFmtId="0" fontId="10" fillId="0" borderId="4" xfId="53" applyFont="1" applyBorder="1" applyAlignment="1" applyProtection="1" quotePrefix="1">
      <alignment vertical="center"/>
    </xf>
    <xf numFmtId="0" fontId="10" fillId="19" borderId="4" xfId="53" applyFont="1" applyFill="1" applyBorder="1" applyAlignment="1" applyProtection="1" quotePrefix="1">
      <alignment horizontal="left" vertical="center" indent="1"/>
    </xf>
    <xf numFmtId="0" fontId="10" fillId="7" borderId="4" xfId="53" applyFont="1" applyFill="1" applyBorder="1" applyAlignment="1" applyProtection="1" quotePrefix="1">
      <alignment vertical="center"/>
    </xf>
    <xf numFmtId="0" fontId="10" fillId="0" borderId="4" xfId="53" applyFont="1" applyBorder="1" applyAlignment="1" applyProtection="1" quotePrefix="1">
      <alignment horizontal="left" vertical="center" indent="1"/>
    </xf>
    <xf numFmtId="0" fontId="10" fillId="2" borderId="4" xfId="53" applyFont="1" applyFill="1" applyBorder="1" applyAlignment="1" applyProtection="1" quotePrefix="1">
      <alignment horizontal="left" vertical="center"/>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2 10" xfId="50"/>
    <cellStyle name="常规 2 4" xfId="51"/>
    <cellStyle name="常规 2 4 2" xfId="52"/>
    <cellStyle name="常规 2" xfId="53"/>
    <cellStyle name="常规 11 7" xfId="54"/>
    <cellStyle name="常规 4" xfId="55"/>
    <cellStyle name="常规 5" xfId="56"/>
  </cellStyles>
  <dxfs count="4">
    <dxf>
      <font>
        <color rgb="FFD9D9D9"/>
      </font>
      <fill>
        <patternFill patternType="gray0625">
          <bgColor rgb="FFD9D9D9"/>
        </patternFill>
      </fill>
    </dxf>
    <dxf>
      <numFmt numFmtId="193" formatCode="0.00_ ;[Red]\-0.00\ ;"/>
    </dxf>
    <dxf>
      <numFmt numFmtId="182" formatCode="0.0000_ ;[Red]\-0.0000\ ;"/>
    </dxf>
    <dxf>
      <numFmt numFmtId="194" formatCode="0.0%_ ;[Red]\-0.0%\ ;\ 0.0%\ "/>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9" Type="http://schemas.openxmlformats.org/officeDocument/2006/relationships/styles" Target="styles.xml"/><Relationship Id="rId28" Type="http://schemas.openxmlformats.org/officeDocument/2006/relationships/sharedStrings" Target="sharedStrings.xml"/><Relationship Id="rId27" Type="http://schemas.openxmlformats.org/officeDocument/2006/relationships/theme" Target="theme/theme1.xml"/><Relationship Id="rId26" Type="http://schemas.openxmlformats.org/officeDocument/2006/relationships/customXml" Target="../customXml/item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10</xdr:col>
      <xdr:colOff>465220</xdr:colOff>
      <xdr:row>1</xdr:row>
      <xdr:rowOff>278472</xdr:rowOff>
    </xdr:from>
    <xdr:to>
      <xdr:col>23</xdr:col>
      <xdr:colOff>160629</xdr:colOff>
      <xdr:row>5</xdr:row>
      <xdr:rowOff>45442</xdr:rowOff>
    </xdr:to>
    <xdr:sp>
      <xdr:nvSpPr>
        <xdr:cNvPr id="2" name=" "/>
        <xdr:cNvSpPr txBox="1"/>
      </xdr:nvSpPr>
      <xdr:spPr>
        <a:xfrm>
          <a:off x="8049895" y="506730"/>
          <a:ext cx="7537450" cy="1488440"/>
        </a:xfrm>
        <a:prstGeom prst="rect">
          <a:avLst/>
        </a:prstGeom>
        <a:noFill/>
        <a:ln w="9525" cap="flat" cmpd="sng">
          <a:solidFill>
            <a:srgbClr val="FFFFFF"/>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t"/>
        <a:lstStyle/>
        <a:p>
          <a:pPr algn="l"/>
          <a:r>
            <a:rPr lang="en-US" altLang="zh-CN" sz="1200">
              <a:solidFill>
                <a:srgbClr val="000000"/>
              </a:solidFill>
              <a:latin typeface="仿宋_GB2312" charset="0"/>
              <a:ea typeface="仿宋_GB2312" charset="0"/>
            </a:rPr>
            <a:t>提取数据方法：</a:t>
          </a:r>
          <a:endParaRPr lang="en-US" altLang="zh-CN" sz="1200">
            <a:solidFill>
              <a:srgbClr val="000000"/>
            </a:solidFill>
            <a:latin typeface="仿宋_GB2312" charset="0"/>
            <a:ea typeface="仿宋_GB2312" charset="0"/>
          </a:endParaRPr>
        </a:p>
        <a:p>
          <a:pPr algn="l"/>
          <a:r>
            <a:rPr lang="en-US" altLang="zh-CN" sz="1200">
              <a:solidFill>
                <a:srgbClr val="000000"/>
              </a:solidFill>
              <a:latin typeface="仿宋_GB2312" charset="0"/>
              <a:ea typeface="仿宋_GB2312" charset="0"/>
            </a:rPr>
            <a:t>    1.打开上年地方财政预算表。</a:t>
          </a:r>
          <a:endParaRPr lang="en-US" altLang="zh-CN" sz="1200">
            <a:solidFill>
              <a:srgbClr val="000000"/>
            </a:solidFill>
            <a:latin typeface="仿宋_GB2312" charset="0"/>
            <a:ea typeface="仿宋_GB2312" charset="0"/>
          </a:endParaRPr>
        </a:p>
        <a:p>
          <a:pPr algn="l"/>
          <a:r>
            <a:rPr lang="en-US" altLang="zh-CN" sz="1200">
              <a:solidFill>
                <a:srgbClr val="000000"/>
              </a:solidFill>
              <a:latin typeface="仿宋_GB2312" charset="0"/>
              <a:ea typeface="仿宋_GB2312" charset="0"/>
            </a:rPr>
            <a:t>    2.在</a:t>
          </a:r>
          <a:r>
            <a:rPr lang="en-US" altLang="zh-CN" sz="1200">
              <a:solidFill>
                <a:srgbClr val="000000"/>
              </a:solidFill>
              <a:latin typeface="+mn-lt"/>
              <a:ea typeface="+mn-lt"/>
            </a:rPr>
            <a:t>K1</a:t>
          </a:r>
          <a:r>
            <a:rPr lang="en-US" altLang="zh-CN" sz="1200">
              <a:solidFill>
                <a:srgbClr val="000000"/>
              </a:solidFill>
              <a:latin typeface="仿宋_GB2312" charset="0"/>
              <a:ea typeface="仿宋_GB2312" charset="0"/>
            </a:rPr>
            <a:t>单元格（绿色）录入= 选择上年地方财政预算表内任一单元格。</a:t>
          </a:r>
          <a:endParaRPr lang="en-US" altLang="zh-CN" sz="1200">
            <a:solidFill>
              <a:srgbClr val="000000"/>
            </a:solidFill>
            <a:latin typeface="仿宋_GB2312" charset="0"/>
            <a:ea typeface="仿宋_GB2312" charset="0"/>
          </a:endParaRPr>
        </a:p>
        <a:p>
          <a:pPr algn="l"/>
          <a:r>
            <a:rPr lang="en-US" altLang="zh-CN" sz="1200">
              <a:solidFill>
                <a:srgbClr val="000000"/>
              </a:solidFill>
              <a:latin typeface="仿宋_GB2312" charset="0"/>
              <a:ea typeface="仿宋_GB2312" charset="0"/>
            </a:rPr>
            <a:t>    3.在</a:t>
          </a:r>
          <a:r>
            <a:rPr lang="en-US" altLang="zh-CN" sz="1200">
              <a:solidFill>
                <a:srgbClr val="000000"/>
              </a:solidFill>
              <a:latin typeface="+mn-lt"/>
              <a:ea typeface="+mn-lt"/>
            </a:rPr>
            <a:t>K2</a:t>
          </a:r>
          <a:r>
            <a:rPr lang="en-US" altLang="zh-CN" sz="1200">
              <a:solidFill>
                <a:srgbClr val="000000"/>
              </a:solidFill>
              <a:latin typeface="仿宋_GB2312" charset="0"/>
              <a:ea typeface="仿宋_GB2312" charset="0"/>
            </a:rPr>
            <a:t>单元格（橙色）录入= 选择一体化系统导出表内任一单元格（仅限湖北使用，其他地区断开链接后直接录入）。</a:t>
          </a:r>
          <a:endParaRPr lang="en-US" altLang="zh-CN" sz="1200">
            <a:solidFill>
              <a:srgbClr val="000000"/>
            </a:solidFill>
            <a:latin typeface="仿宋_GB2312" charset="0"/>
            <a:ea typeface="仿宋_GB2312" charset="0"/>
          </a:endParaRPr>
        </a:p>
        <a:p>
          <a:pPr algn="l"/>
          <a:r>
            <a:rPr lang="en-US" altLang="zh-CN" sz="1200">
              <a:solidFill>
                <a:srgbClr val="000000"/>
              </a:solidFill>
              <a:latin typeface="仿宋_GB2312" charset="0"/>
              <a:ea typeface="仿宋_GB2312" charset="0"/>
            </a:rPr>
            <a:t>    4.断开“工作簿链接”。（Excel在数据菜单，WPS在公式菜单。）</a:t>
          </a:r>
          <a:endParaRPr lang="en-US" altLang="zh-CN" sz="1200">
            <a:solidFill>
              <a:srgbClr val="000000"/>
            </a:solidFill>
            <a:latin typeface="仿宋_GB2312" charset="0"/>
            <a:ea typeface="仿宋_GB2312" charset="0"/>
          </a:endParaRPr>
        </a:p>
        <a:p>
          <a:pPr algn="l"/>
          <a:r>
            <a:rPr lang="en-US" altLang="zh-CN" sz="1200">
              <a:solidFill>
                <a:srgbClr val="FF0000"/>
              </a:solidFill>
              <a:latin typeface="仿宋_GB2312" charset="0"/>
              <a:ea typeface="仿宋_GB2312" charset="0"/>
            </a:rPr>
            <a:t>注意：1.提取数据为一次性操作，如需重新提取请再次下载附件2。</a:t>
          </a:r>
          <a:endParaRPr lang="en-US" altLang="zh-CN" sz="1200">
            <a:solidFill>
              <a:srgbClr val="FF0000"/>
            </a:solidFill>
            <a:latin typeface="仿宋_GB2312" charset="0"/>
            <a:ea typeface="仿宋_GB2312" charset="0"/>
          </a:endParaRPr>
        </a:p>
        <a:p>
          <a:pPr algn="l"/>
          <a:r>
            <a:rPr lang="en-US" altLang="zh-CN" sz="1200">
              <a:solidFill>
                <a:srgbClr val="FF0000"/>
              </a:solidFill>
              <a:latin typeface="仿宋_GB2312" charset="0"/>
              <a:ea typeface="仿宋_GB2312" charset="0"/>
            </a:rPr>
            <a:t>      2.如果不提取数据则K1、K2不需要录入，但必须断开“工作簿链接”。</a:t>
          </a:r>
          <a:endParaRPr lang="en-US" altLang="zh-CN" sz="1200">
            <a:solidFill>
              <a:srgbClr val="FF0000"/>
            </a:solidFill>
            <a:latin typeface="仿宋_GB2312" charset="0"/>
            <a:ea typeface="仿宋_GB2312" charset="0"/>
          </a:endParaRPr>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xdr:col>
      <xdr:colOff>2738110</xdr:colOff>
      <xdr:row>0</xdr:row>
      <xdr:rowOff>0</xdr:rowOff>
    </xdr:from>
    <xdr:to>
      <xdr:col>5</xdr:col>
      <xdr:colOff>186677</xdr:colOff>
      <xdr:row>1</xdr:row>
      <xdr:rowOff>75634</xdr:rowOff>
    </xdr:to>
    <xdr:sp>
      <xdr:nvSpPr>
        <xdr:cNvPr id="2" name=" "/>
        <xdr:cNvSpPr txBox="1"/>
      </xdr:nvSpPr>
      <xdr:spPr>
        <a:xfrm>
          <a:off x="3159125" y="0"/>
          <a:ext cx="2263140" cy="258445"/>
        </a:xfrm>
        <a:prstGeom prst="rect">
          <a:avLst/>
        </a:prstGeom>
        <a:noFill/>
        <a:ln w="9525" cap="flat" cmpd="sng">
          <a:solidFill>
            <a:srgbClr val="FFFFFF"/>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t"/>
        <a:lstStyle/>
        <a:p>
          <a:pPr algn="l"/>
          <a:r>
            <a:rPr lang="en-US" altLang="zh-CN" sz="1200">
              <a:solidFill>
                <a:srgbClr val="FF0000"/>
              </a:solidFill>
              <a:latin typeface="方正小标宋简体" charset="0"/>
              <a:ea typeface="方正小标宋简体" charset="0"/>
            </a:rPr>
            <a:t>基础信息随上年预算数提取，可修改。</a:t>
          </a:r>
          <a:endParaRPr lang="en-US" altLang="zh-CN" sz="1200">
            <a:solidFill>
              <a:srgbClr val="FF0000"/>
            </a:solidFill>
            <a:latin typeface="方正小标宋简体" charset="0"/>
            <a:ea typeface="方正小标宋简体" charset="0"/>
          </a:endParaRPr>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0.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6"/>
  <sheetViews>
    <sheetView showGridLines="0" workbookViewId="0">
      <selection activeCell="L10" sqref="L10"/>
    </sheetView>
  </sheetViews>
  <sheetFormatPr defaultColWidth="9" defaultRowHeight="13.8" outlineLevelCol="3"/>
  <cols>
    <col min="2" max="2" width="4.7962962962963" customWidth="1"/>
    <col min="3" max="3" width="7.2037037037037" customWidth="1"/>
  </cols>
  <sheetData>
    <row r="1" ht="33.3" customHeight="1" spans="1:4">
      <c r="A1" s="435" t="s">
        <v>0</v>
      </c>
    </row>
    <row r="2" ht="8.7" customHeight="1" spans="1:4">
      <c r="A2" s="436"/>
      <c r="C2" s="436"/>
      <c r="D2" s="97"/>
    </row>
    <row r="3" ht="28.8" customHeight="1" spans="1:4">
      <c r="A3" s="436"/>
      <c r="B3" s="435" t="s">
        <v>1</v>
      </c>
    </row>
    <row r="4" ht="19.8" customHeight="1" spans="1:4">
      <c r="A4" s="436"/>
      <c r="C4" s="436" t="s">
        <v>2</v>
      </c>
      <c r="D4" s="97" t="s">
        <v>3</v>
      </c>
    </row>
    <row r="5" ht="19.8" customHeight="1" spans="1:4">
      <c r="A5" s="436"/>
      <c r="C5" s="436" t="s">
        <v>4</v>
      </c>
      <c r="D5" s="97" t="s">
        <v>5</v>
      </c>
    </row>
    <row r="6" ht="19.8" customHeight="1" spans="1:4">
      <c r="B6" s="436"/>
      <c r="C6" s="436" t="s">
        <v>6</v>
      </c>
      <c r="D6" s="97" t="s">
        <v>7</v>
      </c>
    </row>
    <row r="7" ht="8.7" customHeight="1" spans="1:4">
      <c r="B7" s="436"/>
      <c r="C7" s="436"/>
      <c r="D7" s="97"/>
    </row>
    <row r="8" ht="28.8" customHeight="1" spans="1:4">
      <c r="B8" s="435" t="s">
        <v>8</v>
      </c>
      <c r="C8" s="437"/>
    </row>
    <row r="9" ht="19.8" customHeight="1" spans="1:4">
      <c r="B9" s="436"/>
      <c r="C9" s="436" t="s">
        <v>9</v>
      </c>
      <c r="D9" s="97" t="s">
        <v>10</v>
      </c>
    </row>
    <row r="10" ht="19.8" customHeight="1" spans="1:4">
      <c r="B10" s="436"/>
      <c r="C10" s="436" t="s">
        <v>11</v>
      </c>
      <c r="D10" s="97" t="s">
        <v>12</v>
      </c>
    </row>
    <row r="11" ht="19.8" customHeight="1" spans="1:4">
      <c r="B11" s="436"/>
      <c r="C11" s="436" t="s">
        <v>13</v>
      </c>
      <c r="D11" s="97" t="s">
        <v>14</v>
      </c>
    </row>
    <row r="12" ht="19.8" customHeight="1" spans="1:4">
      <c r="B12" s="436"/>
      <c r="C12" s="437"/>
      <c r="D12" s="435"/>
    </row>
    <row r="13" ht="28.8" customHeight="1" spans="1:4">
      <c r="B13" s="435" t="s">
        <v>15</v>
      </c>
      <c r="C13" s="437"/>
    </row>
    <row r="14" ht="17.4" spans="1:4">
      <c r="B14" s="436"/>
      <c r="C14" s="436" t="s">
        <v>16</v>
      </c>
      <c r="D14" s="435"/>
    </row>
    <row r="15" ht="19.8" customHeight="1" spans="1:4">
      <c r="B15" s="436"/>
      <c r="C15" s="436"/>
      <c r="D15" s="97" t="s">
        <v>17</v>
      </c>
    </row>
    <row r="16" ht="19.8" customHeight="1" spans="1:4">
      <c r="B16" s="436"/>
      <c r="C16" s="436"/>
      <c r="D16" s="97" t="s">
        <v>18</v>
      </c>
    </row>
    <row r="17" ht="19.8" customHeight="1" spans="2:4">
      <c r="B17" s="436"/>
      <c r="C17" s="436"/>
      <c r="D17" s="97" t="s">
        <v>19</v>
      </c>
    </row>
    <row r="18" ht="19.8" customHeight="1" spans="2:4">
      <c r="B18" s="436"/>
      <c r="C18" s="436"/>
      <c r="D18" s="97" t="s">
        <v>20</v>
      </c>
    </row>
    <row r="19" ht="19.8" customHeight="1" spans="2:4">
      <c r="B19" s="436"/>
      <c r="C19" s="436"/>
      <c r="D19" s="97" t="s">
        <v>21</v>
      </c>
    </row>
    <row r="20" ht="17.4" spans="2:4">
      <c r="B20" s="436"/>
      <c r="C20" s="436" t="s">
        <v>22</v>
      </c>
      <c r="D20" s="435"/>
    </row>
    <row r="21" ht="19.8" customHeight="1" spans="2:4">
      <c r="B21" s="436"/>
      <c r="C21" s="436"/>
      <c r="D21" s="97" t="s">
        <v>23</v>
      </c>
    </row>
    <row r="22" ht="19.8" customHeight="1" spans="2:4">
      <c r="B22" s="436"/>
      <c r="C22" s="436"/>
      <c r="D22" s="97" t="s">
        <v>24</v>
      </c>
    </row>
    <row r="23" ht="19.8" customHeight="1" spans="2:4">
      <c r="B23" s="436"/>
      <c r="C23" s="436"/>
      <c r="D23" s="97" t="s">
        <v>25</v>
      </c>
    </row>
    <row r="24" ht="19.8" customHeight="1" spans="2:4">
      <c r="B24" s="436"/>
      <c r="C24" s="436"/>
      <c r="D24" s="97" t="s">
        <v>26</v>
      </c>
    </row>
    <row r="25" ht="19.8" customHeight="1" spans="2:4">
      <c r="B25" s="436"/>
      <c r="C25" s="436"/>
      <c r="D25" s="97"/>
    </row>
    <row r="26" ht="19.8" customHeight="1" spans="2:4">
      <c r="B26" s="436"/>
      <c r="C26" s="436"/>
      <c r="D26" s="97"/>
    </row>
  </sheetData>
  <sheetProtection algorithmName="SHA-512" hashValue="L1nayiefoeR/NIqaJFvn4sTr1u2sizCcSlGF/b+Qe6vfnLQoD2s1KIIuYfv0bF48QCn2RiLn6AfZnGw6N5+Sfg==" saltValue="PVaSY/iwzYQWQOpGIqBgMQ==" spinCount="100000" sheet="1" formatColumns="0" formatRows="0" autoFilter="0" objects="1" scenarios="1"/>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37"/>
  <sheetViews>
    <sheetView showGridLines="0" showZeros="0" zoomScale="85" zoomScaleNormal="85" workbookViewId="0">
      <pane xSplit="3" ySplit="9" topLeftCell="D52" activePane="bottomRight" state="frozen"/>
      <selection/>
      <selection pane="topRight"/>
      <selection pane="bottomLeft"/>
      <selection pane="bottomRight" activeCell="G61" sqref="G61"/>
    </sheetView>
  </sheetViews>
  <sheetFormatPr defaultColWidth="9" defaultRowHeight="13.8"/>
  <cols>
    <col min="1" max="1" width="10.1481481481481" style="64" customWidth="1"/>
    <col min="2" max="2" width="42.1018518518519" style="64" customWidth="1"/>
    <col min="3" max="6" width="9.75" style="64" customWidth="1"/>
    <col min="7" max="7" width="8.10185185185185" style="311" customWidth="1"/>
    <col min="8" max="8" width="8.10185185185185" style="155" customWidth="1"/>
    <col min="9" max="9" width="9.7962962962963" style="155" customWidth="1"/>
    <col min="10" max="10" width="8.10185185185185" style="155" customWidth="1"/>
  </cols>
  <sheetData>
    <row r="1" ht="18" customHeight="1" spans="1:11">
      <c r="A1" s="312" t="s">
        <v>12902</v>
      </c>
      <c r="B1" s="73">
        <f ca="1">IF(SUMPRODUCT(OFFSET(B101,0,1,4,8)*(JC_TB="末级"))&lt;&gt;0,"末级地区禁止录入补助下级支出！请检查单元格 "&amp;ADDRESS(SUMPRODUCT(MAX((OFFSET(B101,0,1,4,8)&lt;&gt;0)*ROW(OFFSET(B101,0,1,4,8)))),SUMPRODUCT(MAX((OFFSET(B101,0,1,4,8)&lt;&gt;0)*COLUMN(OFFSET(B101,0,1,4,8)))),4),IF(SUMPRODUCT(OFFSET(B111,0,1,5,8)*(JC_TB="末级"))&lt;&gt;0,"末级地区禁止录入转贷支出！请检查单元格 "&amp;ADDRESS(SUMPRODUCT(MAX((OFFSET(B111,0,1,5,8)&lt;&gt;0)*ROW(OFFSET(B111,0,1,5,8)))),SUMPRODUCT(MAX((OFFSET(B111,0,1,5,8)&lt;&gt;0)*COLUMN(OFFSET(B111,0,1,5,8)))),4),IF(SUMPRODUCT(OFFSET(B75,0,1,3,8)*(JC_TB="末级"))&lt;&gt;0,"末级地区禁止录入上解收入！请检查单元格 "&amp;ADDRESS(SUMPRODUCT(MAX((OFFSET(B75,0,1,3,8)&lt;&gt;0)*ROW(OFFSET(B75,0,1,3,8)))),SUMPRODUCT(MAX((OFFSET(B75,0,1,3,8)&lt;&gt;0)*COLUMN(OFFSET(B75,0,1,3,8)))),4),IF(SUMPRODUCT(OFFSET(B97,0,1,4,8)*(JC_TB&lt;&gt;"一级"))&lt;&gt;0,"当前地区请对应录入债务转贷收入！请检查单元格 "&amp;ADDRESS(SUMPRODUCT(MAX((OFFSET(B97,0,1,4,8)&lt;&gt;0)*ROW(OFFSET(B97,0,1,4,8)))),SUMPRODUCT(MAX((OFFSET(B97,0,1,4,8)&lt;&gt;0)*COLUMN(OFFSET(B97,0,1,4,8)))),4),IF(SUMPRODUCT(OFFSET(B80,0,1,4,8)*(JC_TB="一级"))&lt;&gt;0,"当前地区禁止录入债务转贷收入！请检查单元格 "&amp;ADDRESS(SUMPRODUCT(MAX((OFFSET(B80,0,1,4,8)&lt;&gt;0)*ROW(OFFSET(B80,0,1,4,8)))),SUMPRODUCT(MAX((OFFSET(B80,0,1,4,8)&lt;&gt;0)*COLUMN(OFFSET(B80,0,1,4,8)))),4),IF(SUMPRODUCT(OFFSET(B22,0,1,1,8)*(((JC_TB="一级")+(JC_QH="地级"))&lt;2))&lt;&gt;0,"计划单列市指大连、宁波、厦门、青岛、深圳。请检查单元格 "&amp;ADDRESS(ROW(B22),SUMPRODUCT(MAX((OFFSET(B22,0,1,1,8)&lt;&gt;0)*COLUMN(OFFSET(B22,0,1,1,8)))),4),IF(SUMPRODUCT(OFFSET(B107,0,1,1,8)*(((JC_TB="一级")+(JC_QH="地级"))&lt;2))&lt;&gt;0,"计划单列市指大连、宁波、厦门、青岛、深圳。请检查单元格 "&amp;ADDRESS(ROW(B107),SUMPRODUCT(MAX((OFFSET(B107,0,1,1,8)&lt;&gt;0)*COLUMN(OFFSET(B107,0,1,1,8)))),4),IF(SUMPRODUCT(OFFSET(B77,0,1,1,8)*(((TbdqBM="210000")+(TbdqBM="330000")+(TbdqBM="350000")+(TbdqBM="370000")+(TbdqBM="440000")+(JC_TB="一级"))&lt;2))&lt;&gt;0,"该科目仅辽宁、浙江、福建、山东、广东五省本级可录入。请检查单元格 "&amp;ADDRESS(ROW(B77),SUMPRODUCT(MAX((OFFSET(B77,0,1,1,8)&lt;&gt;0)*COLUMN(OFFSET(B77,0,1,1,8)))),4),IF(SUMPRODUCT(OFFSET(B103,0,1,1,8)*(((TbdqBM="210000")+(TbdqBM="330000")+(TbdqBM="350000")+(TbdqBM="370000")+(TbdqBM="440000")+(JC_TB="一级"))&lt;2))&lt;&gt;0,"该科目仅辽宁、浙江、福建、山东、广东五省本级可录入。请检查单元格 "&amp;ADDRESS(ROW(B103),SUMPRODUCT(MAX((OFFSET(B103,0,1,1,8)&lt;&gt;0)*COLUMN(OFFSET(B103,0,1,1,8)))),4),0)))))))))</f>
        <v>0</v>
      </c>
      <c r="C1" s="240"/>
      <c r="D1" s="240"/>
      <c r="E1" s="240"/>
      <c r="F1" s="240"/>
      <c r="I1" s="313" t="s">
        <v>12903</v>
      </c>
    </row>
    <row r="2" ht="22.8" spans="1:11">
      <c r="A2" s="75" t="s">
        <v>12904</v>
      </c>
      <c r="B2" s="75"/>
      <c r="C2" s="75"/>
      <c r="D2" s="75"/>
      <c r="E2" s="75"/>
      <c r="F2" s="75"/>
      <c r="G2" s="75"/>
      <c r="H2" s="75"/>
      <c r="I2" s="75"/>
      <c r="J2" s="75"/>
    </row>
    <row r="3" ht="20.25" customHeight="1" spans="1:11">
      <c r="B3" s="73">
        <f ca="1" t="array" ref="B3">IF(SUMPRODUCT(ISTEXT(C6:J134)*ROW(C6:J134))&gt;0,"录入了非数字，请检查表三（录入表）单元格 "&amp;IFERROR(ADDRESS(SUMPRODUCT(MAX(ISTEXT(C6:J134)*ROW(C6:J134))),SUMPRODUCT(MAX(ISTEXT(C6:J134)*COLUMN(C6:J134))),4),0),IF(SUMPRODUCT(ISERROR(C6:J134)*COLUMN(C6:J134))&gt;0,"有错误值，请检查表三（录入表）单元格 "&amp;IFERROR(ADDRESS(SUMPRODUCT(MAX(ISERROR(C6:J134)*ROW(C6:J134))),SUMPRODUCT(MAX(ISERROR(C6:J134)*COLUMN(C6:J134))),4),0),0))</f>
        <v>0</v>
      </c>
      <c r="H3" s="159" t="s">
        <v>10302</v>
      </c>
      <c r="I3" s="159"/>
      <c r="J3" s="159"/>
    </row>
    <row r="4" ht="22.2" customHeight="1" spans="1:11">
      <c r="A4" s="78" t="s">
        <v>10303</v>
      </c>
      <c r="B4" s="79"/>
      <c r="C4" s="141" t="s">
        <v>10304</v>
      </c>
      <c r="D4" s="141" t="s">
        <v>10305</v>
      </c>
      <c r="E4" s="102" t="s">
        <v>10306</v>
      </c>
      <c r="F4" s="78" t="s">
        <v>10307</v>
      </c>
      <c r="G4" s="160"/>
      <c r="H4" s="79"/>
      <c r="I4" s="103">
        <v>1.08</v>
      </c>
      <c r="J4" s="161"/>
    </row>
    <row r="5" ht="46.2" customHeight="1" spans="1:11">
      <c r="A5" s="82" t="s">
        <v>10308</v>
      </c>
      <c r="B5" s="83" t="s">
        <v>10309</v>
      </c>
      <c r="C5" s="104"/>
      <c r="D5" s="104"/>
      <c r="E5" s="104"/>
      <c r="F5" s="162" t="s">
        <v>10310</v>
      </c>
      <c r="G5" s="84" t="s">
        <v>10311</v>
      </c>
      <c r="H5" s="84" t="s">
        <v>10312</v>
      </c>
      <c r="I5" s="105" t="s">
        <v>10313</v>
      </c>
      <c r="J5" s="163" t="str">
        <f>'表一（录入表）'!J5</f>
        <v>录入调整后预算数</v>
      </c>
    </row>
    <row r="6" ht="46.2" hidden="1" customHeight="1" spans="1:11">
      <c r="A6" s="83"/>
      <c r="B6" s="83"/>
      <c r="C6" s="82"/>
      <c r="D6" s="82"/>
      <c r="E6" s="82"/>
      <c r="F6" s="82"/>
      <c r="G6" s="314"/>
      <c r="H6" s="314"/>
      <c r="I6" s="165"/>
      <c r="J6" s="166"/>
    </row>
    <row r="7" ht="16.9" customHeight="1" spans="1:11">
      <c r="A7" s="443" t="s">
        <v>12823</v>
      </c>
      <c r="B7" s="315" t="s">
        <v>12824</v>
      </c>
      <c r="C7" s="107">
        <f>表九!K357</f>
        <v>33000</v>
      </c>
      <c r="D7" s="107">
        <f ca="1">表九!L357</f>
        <v>0</v>
      </c>
      <c r="E7" s="107">
        <f>表九!M357</f>
        <v>0</v>
      </c>
      <c r="F7" s="107">
        <f ca="1">表九!N357</f>
        <v>16100</v>
      </c>
      <c r="G7" s="91">
        <f ca="1">IFERROR(OFFSET(G7,0,-1)/OFFSET(G7,0,-4),)</f>
        <v>0.487878787878788</v>
      </c>
      <c r="H7" s="91">
        <f ca="1" t="shared" ref="H7:H38" si="0">IFERROR(OFFSET(H7,0,-2)/OFFSET(H7,0,-3),)</f>
        <v>0</v>
      </c>
      <c r="I7" s="117"/>
      <c r="J7" s="117"/>
      <c r="K7" s="173" t="s">
        <v>12905</v>
      </c>
    </row>
    <row r="8" ht="16.9" customHeight="1" spans="1:11">
      <c r="A8" s="443" t="s">
        <v>12813</v>
      </c>
      <c r="B8" s="316" t="s">
        <v>12814</v>
      </c>
      <c r="C8" s="192">
        <f ca="1">SUM(OFFSET('表九（录入表）'!$B$56,0,COLUMN(A8)),OFFSET('表九（录入表）'!$B$58,0,COLUMN(A8)),OFFSET('表九（录入表）'!$B$60,0,COLUMN(A8)),OFFSET('表九（录入表）'!$B$63,0,COLUMN(A8)))</f>
        <v>0</v>
      </c>
      <c r="D8" s="192">
        <f ca="1">SUM(OFFSET('表九（录入表）'!$B$56,0,COLUMN(B8)),OFFSET('表九（录入表）'!$B$58,0,COLUMN(B8)),OFFSET('表九（录入表）'!$B$60,0,COLUMN(B8)),OFFSET('表九（录入表）'!$B$63,0,COLUMN(B8)))</f>
        <v>0</v>
      </c>
      <c r="E8" s="192">
        <f ca="1">SUM(OFFSET('表九（录入表）'!$B$56,0,COLUMN(C8)),OFFSET('表九（录入表）'!$B$58,0,COLUMN(C8)),OFFSET('表九（录入表）'!$B$60,0,COLUMN(C8)),OFFSET('表九（录入表）'!$B$63,0,COLUMN(C8)))</f>
        <v>8956</v>
      </c>
      <c r="F8" s="192">
        <f ca="1">SUM(OFFSET('表九（录入表）'!$B$56,0,COLUMN(D8)),OFFSET('表九（录入表）'!$B$58,0,COLUMN(D8)),OFFSET('表九（录入表）'!$B$60,0,COLUMN(D8)),OFFSET('表九（录入表）'!$B$63,0,COLUMN(D8)))</f>
        <v>0</v>
      </c>
      <c r="G8" s="91">
        <f ca="1" t="shared" ref="G8:G71" si="1">IFERROR(OFFSET(G8,0,-1)/OFFSET(G8,0,-4),)</f>
        <v>0</v>
      </c>
      <c r="H8" s="91">
        <f ca="1" t="shared" si="0"/>
        <v>0</v>
      </c>
      <c r="I8" s="117"/>
      <c r="J8" s="117"/>
      <c r="K8" s="11" t="s">
        <v>12906</v>
      </c>
    </row>
    <row r="9" ht="16.9" customHeight="1" spans="1:11">
      <c r="A9" s="444" t="s">
        <v>12811</v>
      </c>
      <c r="B9" s="113" t="s">
        <v>12812</v>
      </c>
      <c r="C9" s="168">
        <v>3700</v>
      </c>
      <c r="D9" s="107">
        <f ca="1" t="shared" ref="D9:D72" si="2">IF(B2TJ="录入调整后预算数",OFFSET(D9,0,6),IF(B2TJ="录入调整差额数",OFFSET(D9,0,6)+OFFSET(D9,0,-1),0))</f>
        <v>3700</v>
      </c>
      <c r="E9" s="144">
        <v>3700</v>
      </c>
      <c r="F9" s="107">
        <f ca="1">OFFSET(B108,0,3)</f>
        <v>0</v>
      </c>
      <c r="G9" s="91">
        <f ca="1" t="shared" si="1"/>
        <v>0</v>
      </c>
      <c r="H9" s="91">
        <f ca="1" t="shared" si="0"/>
        <v>0</v>
      </c>
      <c r="I9" s="117"/>
      <c r="J9" s="169">
        <v>3700</v>
      </c>
      <c r="K9" s="173" t="s">
        <v>12907</v>
      </c>
    </row>
    <row r="10" ht="16.9" customHeight="1" spans="1:11">
      <c r="A10" s="445" t="s">
        <v>12908</v>
      </c>
      <c r="B10" s="114" t="s">
        <v>12909</v>
      </c>
      <c r="C10" s="168">
        <v>0</v>
      </c>
      <c r="D10" s="107">
        <f ca="1" t="shared" si="2"/>
        <v>0</v>
      </c>
      <c r="E10" s="317"/>
      <c r="F10" s="107">
        <f ca="1">OFFSET(B109,0,3)</f>
        <v>0</v>
      </c>
      <c r="G10" s="91">
        <f ca="1" t="shared" si="1"/>
        <v>0</v>
      </c>
      <c r="H10" s="91">
        <f ca="1" t="shared" si="0"/>
        <v>0</v>
      </c>
      <c r="I10" s="117"/>
      <c r="J10" s="169">
        <v>0</v>
      </c>
    </row>
    <row r="11" ht="16.9" customHeight="1" spans="1:11">
      <c r="A11" s="445" t="s">
        <v>12910</v>
      </c>
      <c r="B11" s="114" t="s">
        <v>12911</v>
      </c>
      <c r="C11" s="168">
        <v>0</v>
      </c>
      <c r="D11" s="107">
        <f ca="1" t="shared" si="2"/>
        <v>0</v>
      </c>
      <c r="E11" s="317"/>
      <c r="F11" s="107">
        <f ca="1">OFFSET(B110,0,3)</f>
        <v>0</v>
      </c>
      <c r="G11" s="91">
        <f ca="1" t="shared" si="1"/>
        <v>0</v>
      </c>
      <c r="H11" s="91">
        <f ca="1" t="shared" si="0"/>
        <v>0</v>
      </c>
      <c r="I11" s="117"/>
      <c r="J11" s="169">
        <v>0</v>
      </c>
    </row>
    <row r="12" ht="16.9" customHeight="1" spans="1:11">
      <c r="A12" s="188" t="s">
        <v>12675</v>
      </c>
      <c r="B12" s="315" t="s">
        <v>12676</v>
      </c>
      <c r="C12" s="171">
        <v>1085</v>
      </c>
      <c r="D12" s="107">
        <f ca="1" t="shared" si="2"/>
        <v>1085</v>
      </c>
      <c r="E12" s="171">
        <v>1085</v>
      </c>
      <c r="F12" s="107">
        <f ca="1">IF($I$5="I列录入预算数",OFFSET(H12,0,1),ROUND(IF($I$5="基准为上年预计执行数",OFFSET(D12,0,1),IF($I$5="基准为上年预算数",OFFSET(D12,0,-1),IF($I$5="基准为上年调整预算数",D12,0)))*(IF(_xlfn.ISFORMULA(OFFSET(D12,0,5)),OFFSET($I$3,1,0),OFFSET(D12,0,5))),SSWR))</f>
        <v>1085</v>
      </c>
      <c r="G12" s="91">
        <f ca="1" t="shared" si="1"/>
        <v>1</v>
      </c>
      <c r="H12" s="91">
        <f ca="1" t="shared" si="0"/>
        <v>1</v>
      </c>
      <c r="I12" s="171">
        <v>1085</v>
      </c>
      <c r="J12" s="171">
        <v>1085</v>
      </c>
    </row>
    <row r="13" ht="16.9" customHeight="1" spans="1:11">
      <c r="A13" s="188" t="s">
        <v>12679</v>
      </c>
      <c r="B13" s="315" t="s">
        <v>12680</v>
      </c>
      <c r="C13" s="171">
        <v>883</v>
      </c>
      <c r="D13" s="107">
        <f ca="1" t="shared" si="2"/>
        <v>883</v>
      </c>
      <c r="E13" s="171">
        <v>883</v>
      </c>
      <c r="F13" s="107">
        <f ca="1">IF($I$5="I列录入预算数",OFFSET(H13,0,1),ROUND(IF($I$5="基准为上年预计执行数",OFFSET(D13,0,1),IF($I$5="基准为上年预算数",OFFSET(D13,0,-1),IF($I$5="基准为上年调整预算数",D13,0)))*(IF(_xlfn.ISFORMULA(OFFSET(D13,0,5)),OFFSET($I$3,1,0),OFFSET(D13,0,5))),SSWR))</f>
        <v>883</v>
      </c>
      <c r="G13" s="91">
        <f ca="1" t="shared" si="1"/>
        <v>1</v>
      </c>
      <c r="H13" s="91">
        <f ca="1" t="shared" si="0"/>
        <v>1</v>
      </c>
      <c r="I13" s="171">
        <v>883</v>
      </c>
      <c r="J13" s="171">
        <v>883</v>
      </c>
    </row>
    <row r="14" ht="16.9" customHeight="1" spans="1:11">
      <c r="A14" s="188" t="s">
        <v>12683</v>
      </c>
      <c r="B14" s="315" t="s">
        <v>12684</v>
      </c>
      <c r="C14" s="171">
        <v>3851</v>
      </c>
      <c r="D14" s="107">
        <f ca="1" t="shared" si="2"/>
        <v>3851</v>
      </c>
      <c r="E14" s="171">
        <v>3851</v>
      </c>
      <c r="F14" s="107">
        <f ca="1">IF($I$5="I列录入预算数",OFFSET(H14,0,1),ROUND(IF($I$5="基准为上年预计执行数",OFFSET(D14,0,1),IF($I$5="基准为上年预算数",OFFSET(D14,0,-1),IF($I$5="基准为上年调整预算数",D14,0)))*(IF(_xlfn.ISFORMULA(OFFSET(D14,0,5)),OFFSET($I$3,1,0),OFFSET(D14,0,5))),SSWR))</f>
        <v>3851</v>
      </c>
      <c r="G14" s="91">
        <f ca="1" t="shared" si="1"/>
        <v>1</v>
      </c>
      <c r="H14" s="91">
        <f ca="1" t="shared" si="0"/>
        <v>1</v>
      </c>
      <c r="I14" s="171">
        <v>3851</v>
      </c>
      <c r="J14" s="171">
        <v>3851</v>
      </c>
    </row>
    <row r="15" ht="16.9" customHeight="1" spans="1:11">
      <c r="A15" s="188" t="s">
        <v>12685</v>
      </c>
      <c r="B15" s="315" t="s">
        <v>12686</v>
      </c>
      <c r="C15" s="171">
        <v>27</v>
      </c>
      <c r="D15" s="107">
        <f ca="1" t="shared" si="2"/>
        <v>27</v>
      </c>
      <c r="E15" s="171">
        <v>27</v>
      </c>
      <c r="F15" s="107">
        <f ca="1">IF($I$5="I列录入预算数",OFFSET(H15,0,1),ROUND(IF($I$5="基准为上年预计执行数",OFFSET(D15,0,1),IF($I$5="基准为上年预算数",OFFSET(D15,0,-1),IF($I$5="基准为上年调整预算数",D15,0)))*(IF(_xlfn.ISFORMULA(OFFSET(D15,0,5)),OFFSET($I$3,1,0),OFFSET(D15,0,5))),SSWR))</f>
        <v>27</v>
      </c>
      <c r="G15" s="91">
        <f ca="1" t="shared" si="1"/>
        <v>1</v>
      </c>
      <c r="H15" s="91">
        <f ca="1" t="shared" si="0"/>
        <v>1</v>
      </c>
      <c r="I15" s="171">
        <v>27</v>
      </c>
      <c r="J15" s="171">
        <v>27</v>
      </c>
    </row>
    <row r="16" ht="16.9" customHeight="1" spans="1:11">
      <c r="A16" s="188" t="s">
        <v>12687</v>
      </c>
      <c r="B16" s="315" t="s">
        <v>12688</v>
      </c>
      <c r="C16" s="171">
        <v>-4033</v>
      </c>
      <c r="D16" s="107">
        <f ca="1" t="shared" si="2"/>
        <v>-4033</v>
      </c>
      <c r="E16" s="171">
        <v>-4033</v>
      </c>
      <c r="F16" s="107">
        <f ca="1">IF($I$5="I列录入预算数",OFFSET(H16,0,1),ROUND(IF($I$5="基准为上年预计执行数",OFFSET(D16,0,1),IF($I$5="基准为上年预算数",OFFSET(D16,0,-1),IF($I$5="基准为上年调整预算数",D16,0)))*(IF(_xlfn.ISFORMULA(OFFSET(D16,0,5)),OFFSET($I$3,1,0),OFFSET(D16,0,5))),SSWR))</f>
        <v>-4033</v>
      </c>
      <c r="G16" s="91">
        <f ca="1" t="shared" si="1"/>
        <v>1</v>
      </c>
      <c r="H16" s="91">
        <f ca="1" t="shared" si="0"/>
        <v>1</v>
      </c>
      <c r="I16" s="171">
        <v>-4033</v>
      </c>
      <c r="J16" s="171">
        <v>-4033</v>
      </c>
    </row>
    <row r="17" ht="16.9" customHeight="1" spans="1:11">
      <c r="A17" s="188" t="s">
        <v>12689</v>
      </c>
      <c r="B17" s="315" t="s">
        <v>12690</v>
      </c>
      <c r="C17" s="168">
        <v>0</v>
      </c>
      <c r="D17" s="107">
        <f ca="1" t="shared" si="2"/>
        <v>0</v>
      </c>
      <c r="E17" s="168">
        <v>0</v>
      </c>
      <c r="F17" s="107">
        <f ca="1">IF($I$5="I列录入预算数",OFFSET(H17,0,1),ROUND(IF($I$5="基准为上年预计执行数",OFFSET(D17,0,1),IF($I$5="基准为上年预算数",OFFSET(D17,0,-1),IF($I$5="基准为上年调整预算数",D17,0)))*(IF(_xlfn.ISFORMULA(OFFSET(D17,0,5)),OFFSET($I$3,1,0),OFFSET(D17,0,5))),SSWR))</f>
        <v>0</v>
      </c>
      <c r="G17" s="91">
        <f ca="1" t="shared" si="1"/>
        <v>0</v>
      </c>
      <c r="H17" s="91">
        <f ca="1" t="shared" si="0"/>
        <v>0</v>
      </c>
      <c r="I17" s="108">
        <v>0</v>
      </c>
      <c r="J17" s="169">
        <v>0</v>
      </c>
    </row>
    <row r="18" ht="16.9" customHeight="1" spans="1:11">
      <c r="A18" s="188" t="s">
        <v>12693</v>
      </c>
      <c r="B18" s="315" t="s">
        <v>12694</v>
      </c>
      <c r="C18" s="168">
        <v>0</v>
      </c>
      <c r="D18" s="107">
        <f ca="1" t="shared" si="2"/>
        <v>0</v>
      </c>
      <c r="E18" s="168">
        <v>0</v>
      </c>
      <c r="F18" s="107">
        <f ca="1">IF($I$5="I列录入预算数",OFFSET(H18,0,1),ROUND(IF($I$5="基准为上年预计执行数",OFFSET(D18,0,1),IF($I$5="基准为上年预算数",OFFSET(D18,0,-1),IF($I$5="基准为上年调整预算数",D18,0)))*(IF(_xlfn.ISFORMULA(OFFSET(D18,0,5)),OFFSET($I$3,1,0),OFFSET(D18,0,5))),SSWR))</f>
        <v>0</v>
      </c>
      <c r="G18" s="91">
        <f ca="1" t="shared" si="1"/>
        <v>0</v>
      </c>
      <c r="H18" s="91">
        <f ca="1" t="shared" si="0"/>
        <v>0</v>
      </c>
      <c r="I18" s="108">
        <v>0</v>
      </c>
      <c r="J18" s="169">
        <v>0</v>
      </c>
    </row>
    <row r="19" ht="16.9" customHeight="1" spans="1:11">
      <c r="A19" s="188" t="s">
        <v>12695</v>
      </c>
      <c r="B19" s="315" t="s">
        <v>12696</v>
      </c>
      <c r="C19" s="292">
        <v>27924</v>
      </c>
      <c r="D19" s="107">
        <f ca="1" t="shared" si="2"/>
        <v>27924</v>
      </c>
      <c r="E19" s="168">
        <v>45197</v>
      </c>
      <c r="F19" s="107">
        <f ca="1">IF($I$5="I列录入预算数",OFFSET(H19,0,1),ROUND(IF($I$5="基准为上年预计执行数",OFFSET(D19,0,1),IF($I$5="基准为上年预算数",OFFSET(D19,0,-1),IF($I$5="基准为上年调整预算数",D19,0)))*(IF(_xlfn.ISFORMULA(OFFSET(D19,0,5)),OFFSET($I$3,1,0),OFFSET(D19,0,5))),SSWR))</f>
        <v>31088</v>
      </c>
      <c r="G19" s="91">
        <f ca="1" t="shared" si="1"/>
        <v>1.11330754906174</v>
      </c>
      <c r="H19" s="91">
        <f ca="1" t="shared" si="0"/>
        <v>0.687833263269686</v>
      </c>
      <c r="I19" s="108">
        <v>31088</v>
      </c>
      <c r="J19" s="292">
        <v>27924</v>
      </c>
    </row>
    <row r="20" ht="16.9" customHeight="1" spans="1:11">
      <c r="A20" s="188" t="s">
        <v>12697</v>
      </c>
      <c r="B20" s="315" t="s">
        <v>12698</v>
      </c>
      <c r="C20" s="292">
        <v>12054</v>
      </c>
      <c r="D20" s="107">
        <f ca="1" t="shared" si="2"/>
        <v>12054</v>
      </c>
      <c r="E20" s="168">
        <v>13678</v>
      </c>
      <c r="F20" s="107">
        <f ca="1">IF($I$5="I列录入预算数",OFFSET(H20,0,1),ROUND(IF($I$5="基准为上年预计执行数",OFFSET(D20,0,1),IF($I$5="基准为上年预算数",OFFSET(D20,0,-1),IF($I$5="基准为上年调整预算数",D20,0)))*(IF(_xlfn.ISFORMULA(OFFSET(D20,0,5)),OFFSET($I$3,1,0),OFFSET(D20,0,5))),SSWR))</f>
        <v>12054</v>
      </c>
      <c r="G20" s="91">
        <f ca="1" t="shared" si="1"/>
        <v>1</v>
      </c>
      <c r="H20" s="91">
        <f ca="1" t="shared" si="0"/>
        <v>0.881269191402252</v>
      </c>
      <c r="I20" s="108">
        <v>12054</v>
      </c>
      <c r="J20" s="292">
        <v>12054</v>
      </c>
    </row>
    <row r="21" ht="16.9" customHeight="1" spans="1:11">
      <c r="A21" s="444" t="s">
        <v>12699</v>
      </c>
      <c r="B21" s="113" t="s">
        <v>12700</v>
      </c>
      <c r="C21" s="292">
        <v>-1773</v>
      </c>
      <c r="D21" s="107">
        <f ca="1" t="shared" si="2"/>
        <v>-1773</v>
      </c>
      <c r="E21" s="168">
        <v>1353</v>
      </c>
      <c r="F21" s="107">
        <f ca="1">IF($I$5="I列录入预算数",OFFSET(H21,0,1),ROUND(IF($I$5="基准为上年预计执行数",OFFSET(D21,0,1),IF($I$5="基准为上年预算数",OFFSET(D21,0,-1),IF($I$5="基准为上年调整预算数",D21,0)))*(IF(_xlfn.ISFORMULA(OFFSET(D21,0,5)),OFFSET($I$3,1,0),OFFSET(D21,0,5))),SSWR))</f>
        <v>-1726</v>
      </c>
      <c r="G21" s="91">
        <f ca="1" t="shared" si="1"/>
        <v>0.973491257755217</v>
      </c>
      <c r="H21" s="91">
        <f ca="1" t="shared" si="0"/>
        <v>-1.27568366592757</v>
      </c>
      <c r="I21" s="108">
        <v>-1726</v>
      </c>
      <c r="J21" s="292">
        <v>-1773</v>
      </c>
      <c r="K21" s="173" t="s">
        <v>12912</v>
      </c>
    </row>
    <row r="22" ht="16.9" customHeight="1" spans="1:11">
      <c r="A22" s="179" t="s">
        <v>12913</v>
      </c>
      <c r="B22" s="114" t="s">
        <v>12914</v>
      </c>
      <c r="C22" s="168">
        <v>0</v>
      </c>
      <c r="D22" s="107">
        <f ca="1" t="shared" si="2"/>
        <v>0</v>
      </c>
      <c r="E22" s="318"/>
      <c r="F22" s="107">
        <f ca="1">IF($I$5="I列录入预算数",OFFSET(H22,0,1),ROUND(IF($I$5="基准为上年预计执行数",OFFSET(D22,0,1),IF($I$5="基准为上年预算数",OFFSET(D22,0,-1),IF($I$5="基准为上年调整预算数",D22,0)))*(IF(_xlfn.ISFORMULA(OFFSET(D22,0,5)),OFFSET($I$3,1,0),OFFSET(D22,0,5))),SSWR))</f>
        <v>0</v>
      </c>
      <c r="G22" s="91">
        <f ca="1" t="shared" si="1"/>
        <v>0</v>
      </c>
      <c r="H22" s="91">
        <f ca="1" t="shared" si="0"/>
        <v>0</v>
      </c>
      <c r="I22" s="318"/>
      <c r="J22" s="319"/>
      <c r="K22" s="173" t="s">
        <v>12915</v>
      </c>
    </row>
    <row r="23" ht="16.9" customHeight="1" spans="1:11">
      <c r="A23" s="188" t="s">
        <v>12701</v>
      </c>
      <c r="B23" s="315" t="s">
        <v>12702</v>
      </c>
      <c r="C23" s="168">
        <v>0</v>
      </c>
      <c r="D23" s="107">
        <f ca="1" t="shared" si="2"/>
        <v>0</v>
      </c>
      <c r="E23" s="168">
        <v>0</v>
      </c>
      <c r="F23" s="107">
        <f ca="1">IF($I$5="I列录入预算数",OFFSET(H23,0,1),ROUND(IF($I$5="基准为上年预计执行数",OFFSET(D23,0,1),IF($I$5="基准为上年预算数",OFFSET(D23,0,-1),IF($I$5="基准为上年调整预算数",D23,0)))*(IF(_xlfn.ISFORMULA(OFFSET(D23,0,5)),OFFSET($I$3,1,0),OFFSET(D23,0,5))),SSWR))</f>
        <v>0</v>
      </c>
      <c r="G23" s="91">
        <f ca="1" t="shared" si="1"/>
        <v>0</v>
      </c>
      <c r="H23" s="91">
        <f ca="1" t="shared" si="0"/>
        <v>0</v>
      </c>
      <c r="I23" s="108">
        <v>0</v>
      </c>
      <c r="J23" s="169">
        <v>0</v>
      </c>
    </row>
    <row r="24" ht="16.9" customHeight="1" spans="1:11">
      <c r="A24" s="188" t="s">
        <v>12703</v>
      </c>
      <c r="B24" s="315" t="s">
        <v>12704</v>
      </c>
      <c r="C24" s="168">
        <v>0</v>
      </c>
      <c r="D24" s="107">
        <f ca="1" t="shared" si="2"/>
        <v>0</v>
      </c>
      <c r="E24" s="168">
        <v>0</v>
      </c>
      <c r="F24" s="107">
        <f ca="1">IF($I$5="I列录入预算数",OFFSET(H24,0,1),ROUND(IF($I$5="基准为上年预计执行数",OFFSET(D24,0,1),IF($I$5="基准为上年预算数",OFFSET(D24,0,-1),IF($I$5="基准为上年调整预算数",D24,0)))*(IF(_xlfn.ISFORMULA(OFFSET(D24,0,5)),OFFSET($I$3,1,0),OFFSET(D24,0,5))),SSWR))</f>
        <v>0</v>
      </c>
      <c r="G24" s="91">
        <f ca="1" t="shared" si="1"/>
        <v>0</v>
      </c>
      <c r="H24" s="91">
        <f ca="1" t="shared" si="0"/>
        <v>0</v>
      </c>
      <c r="I24" s="108">
        <v>0</v>
      </c>
      <c r="J24" s="169">
        <v>0</v>
      </c>
    </row>
    <row r="25" ht="16.9" customHeight="1" spans="1:11">
      <c r="A25" s="188" t="s">
        <v>12705</v>
      </c>
      <c r="B25" s="315" t="s">
        <v>12706</v>
      </c>
      <c r="C25" s="168">
        <v>0</v>
      </c>
      <c r="D25" s="107">
        <f ca="1" t="shared" si="2"/>
        <v>0</v>
      </c>
      <c r="E25" s="168">
        <v>0</v>
      </c>
      <c r="F25" s="107">
        <f ca="1">IF($I$5="I列录入预算数",OFFSET(H25,0,1),ROUND(IF($I$5="基准为上年预计执行数",OFFSET(D25,0,1),IF($I$5="基准为上年预算数",OFFSET(D25,0,-1),IF($I$5="基准为上年调整预算数",D25,0)))*(IF(_xlfn.ISFORMULA(OFFSET(D25,0,5)),OFFSET($I$3,1,0),OFFSET(D25,0,5))),SSWR))</f>
        <v>0</v>
      </c>
      <c r="G25" s="91">
        <f ca="1" t="shared" si="1"/>
        <v>0</v>
      </c>
      <c r="H25" s="91">
        <f ca="1" t="shared" si="0"/>
        <v>0</v>
      </c>
      <c r="I25" s="108">
        <v>0</v>
      </c>
      <c r="J25" s="169">
        <v>0</v>
      </c>
    </row>
    <row r="26" ht="16.9" customHeight="1" spans="1:11">
      <c r="A26" s="188" t="s">
        <v>12707</v>
      </c>
      <c r="B26" s="315" t="s">
        <v>12708</v>
      </c>
      <c r="C26" s="292">
        <v>25485</v>
      </c>
      <c r="D26" s="107">
        <f ca="1" t="shared" si="2"/>
        <v>25485</v>
      </c>
      <c r="E26" s="168">
        <v>30663</v>
      </c>
      <c r="F26" s="107">
        <f ca="1">IF($I$5="I列录入预算数",OFFSET(H26,0,1),ROUND(IF($I$5="基准为上年预计执行数",OFFSET(D26,0,1),IF($I$5="基准为上年预算数",OFFSET(D26,0,-1),IF($I$5="基准为上年调整预算数",D26,0)))*(IF(_xlfn.ISFORMULA(OFFSET(D26,0,5)),OFFSET($I$3,1,0),OFFSET(D26,0,5))),SSWR))</f>
        <v>24567</v>
      </c>
      <c r="G26" s="91">
        <f ca="1" t="shared" si="1"/>
        <v>0.963978811065333</v>
      </c>
      <c r="H26" s="91">
        <f ca="1" t="shared" si="0"/>
        <v>0.801193620976421</v>
      </c>
      <c r="I26" s="108">
        <v>24567</v>
      </c>
      <c r="J26" s="292">
        <v>25485</v>
      </c>
    </row>
    <row r="27" ht="16.9" customHeight="1" spans="1:11">
      <c r="A27" s="188" t="s">
        <v>12709</v>
      </c>
      <c r="B27" s="315" t="s">
        <v>12710</v>
      </c>
      <c r="C27" s="292">
        <v>23599</v>
      </c>
      <c r="D27" s="107">
        <f ca="1" t="shared" si="2"/>
        <v>23599</v>
      </c>
      <c r="E27" s="168">
        <v>24193</v>
      </c>
      <c r="F27" s="107">
        <f ca="1">IF($I$5="I列录入预算数",OFFSET(H27,0,1),ROUND(IF($I$5="基准为上年预计执行数",OFFSET(D27,0,1),IF($I$5="基准为上年预算数",OFFSET(D27,0,-1),IF($I$5="基准为上年调整预算数",D27,0)))*(IF(_xlfn.ISFORMULA(OFFSET(D27,0,5)),OFFSET($I$3,1,0),OFFSET(D27,0,5))),SSWR))</f>
        <v>23599</v>
      </c>
      <c r="G27" s="91">
        <f ca="1" t="shared" si="1"/>
        <v>1</v>
      </c>
      <c r="H27" s="91">
        <f ca="1" t="shared" si="0"/>
        <v>0.975447443475385</v>
      </c>
      <c r="I27" s="108">
        <v>23599</v>
      </c>
      <c r="J27" s="292">
        <v>23599</v>
      </c>
    </row>
    <row r="28" ht="16.9" customHeight="1" spans="1:11">
      <c r="A28" s="188" t="s">
        <v>12711</v>
      </c>
      <c r="B28" s="315" t="s">
        <v>12712</v>
      </c>
      <c r="C28" s="292"/>
      <c r="D28" s="107">
        <f ca="1" t="shared" si="2"/>
        <v>0</v>
      </c>
      <c r="E28" s="168">
        <v>0</v>
      </c>
      <c r="F28" s="107">
        <f ca="1">IF($I$5="I列录入预算数",OFFSET(H28,0,1),ROUND(IF($I$5="基准为上年预计执行数",OFFSET(D28,0,1),IF($I$5="基准为上年预算数",OFFSET(D28,0,-1),IF($I$5="基准为上年调整预算数",D28,0)))*(IF(_xlfn.ISFORMULA(OFFSET(D28,0,5)),OFFSET($I$3,1,0),OFFSET(D28,0,5))),SSWR))</f>
        <v>0</v>
      </c>
      <c r="G28" s="91">
        <f ca="1" t="shared" si="1"/>
        <v>0</v>
      </c>
      <c r="H28" s="91">
        <f ca="1" t="shared" si="0"/>
        <v>0</v>
      </c>
      <c r="I28" s="108">
        <v>0</v>
      </c>
      <c r="J28" s="292"/>
    </row>
    <row r="29" ht="16.9" customHeight="1" spans="1:11">
      <c r="A29" s="188" t="s">
        <v>12713</v>
      </c>
      <c r="B29" s="315" t="s">
        <v>12714</v>
      </c>
      <c r="C29" s="292"/>
      <c r="D29" s="107">
        <f ca="1" t="shared" si="2"/>
        <v>0</v>
      </c>
      <c r="E29" s="168">
        <v>0</v>
      </c>
      <c r="F29" s="107">
        <f ca="1">IF($I$5="I列录入预算数",OFFSET(H29,0,1),ROUND(IF($I$5="基准为上年预计执行数",OFFSET(D29,0,1),IF($I$5="基准为上年预算数",OFFSET(D29,0,-1),IF($I$5="基准为上年调整预算数",D29,0)))*(IF(_xlfn.ISFORMULA(OFFSET(D29,0,5)),OFFSET($I$3,1,0),OFFSET(D29,0,5))),SSWR))</f>
        <v>0</v>
      </c>
      <c r="G29" s="91">
        <f ca="1" t="shared" si="1"/>
        <v>0</v>
      </c>
      <c r="H29" s="91">
        <f ca="1" t="shared" si="0"/>
        <v>0</v>
      </c>
      <c r="I29" s="108">
        <v>0</v>
      </c>
      <c r="J29" s="292"/>
    </row>
    <row r="30" ht="16.9" customHeight="1" spans="1:11">
      <c r="A30" s="188" t="s">
        <v>12715</v>
      </c>
      <c r="B30" s="315" t="s">
        <v>12716</v>
      </c>
      <c r="C30" s="292"/>
      <c r="D30" s="107">
        <f ca="1" t="shared" si="2"/>
        <v>0</v>
      </c>
      <c r="E30" s="168">
        <v>0</v>
      </c>
      <c r="F30" s="107">
        <f ca="1">IF($I$5="I列录入预算数",OFFSET(H30,0,1),ROUND(IF($I$5="基准为上年预计执行数",OFFSET(D30,0,1),IF($I$5="基准为上年预算数",OFFSET(D30,0,-1),IF($I$5="基准为上年调整预算数",D30,0)))*(IF(_xlfn.ISFORMULA(OFFSET(D30,0,5)),OFFSET($I$3,1,0),OFFSET(D30,0,5))),SSWR))</f>
        <v>0</v>
      </c>
      <c r="G30" s="91">
        <f ca="1" t="shared" si="1"/>
        <v>0</v>
      </c>
      <c r="H30" s="91">
        <f ca="1" t="shared" si="0"/>
        <v>0</v>
      </c>
      <c r="I30" s="108">
        <v>0</v>
      </c>
      <c r="J30" s="292"/>
    </row>
    <row r="31" ht="16.9" customHeight="1" spans="1:11">
      <c r="A31" s="188" t="s">
        <v>12717</v>
      </c>
      <c r="B31" s="315" t="s">
        <v>12718</v>
      </c>
      <c r="C31" s="292">
        <v>3039</v>
      </c>
      <c r="D31" s="107">
        <f ca="1" t="shared" si="2"/>
        <v>3039</v>
      </c>
      <c r="E31" s="168">
        <v>4443</v>
      </c>
      <c r="F31" s="107">
        <f ca="1">IF($I$5="I列录入预算数",OFFSET(H31,0,1),ROUND(IF($I$5="基准为上年预计执行数",OFFSET(D31,0,1),IF($I$5="基准为上年预算数",OFFSET(D31,0,-1),IF($I$5="基准为上年调整预算数",D31,0)))*(IF(_xlfn.ISFORMULA(OFFSET(D31,0,5)),OFFSET($I$3,1,0),OFFSET(D31,0,5))),SSWR))</f>
        <v>2994</v>
      </c>
      <c r="G31" s="91">
        <f ca="1" t="shared" si="1"/>
        <v>0.985192497532083</v>
      </c>
      <c r="H31" s="91">
        <f ca="1" t="shared" si="0"/>
        <v>0.673869007427414</v>
      </c>
      <c r="I31" s="108">
        <v>2994</v>
      </c>
      <c r="J31" s="292">
        <v>3039</v>
      </c>
    </row>
    <row r="32" ht="16.9" customHeight="1" spans="1:11">
      <c r="A32" s="188" t="s">
        <v>12719</v>
      </c>
      <c r="B32" s="315" t="s">
        <v>12720</v>
      </c>
      <c r="C32" s="168">
        <v>0</v>
      </c>
      <c r="D32" s="107">
        <f ca="1" t="shared" si="2"/>
        <v>0</v>
      </c>
      <c r="E32" s="320">
        <v>0</v>
      </c>
      <c r="F32" s="107">
        <f ca="1">IF($I$5="I列录入预算数",OFFSET(H32,0,1),ROUND(IF($I$5="基准为上年预计执行数",OFFSET(D32,0,1),IF($I$5="基准为上年预算数",OFFSET(D32,0,-1),IF($I$5="基准为上年调整预算数",D32,0)))*(IF(_xlfn.ISFORMULA(OFFSET(D32,0,5)),OFFSET($I$3,1,0),OFFSET(D32,0,5))),SSWR))</f>
        <v>0</v>
      </c>
      <c r="G32" s="91">
        <f ca="1" t="shared" si="1"/>
        <v>0</v>
      </c>
      <c r="H32" s="91">
        <f ca="1" t="shared" si="0"/>
        <v>0</v>
      </c>
      <c r="I32" s="108">
        <v>0</v>
      </c>
      <c r="J32" s="168">
        <v>0</v>
      </c>
    </row>
    <row r="33" ht="16.9" customHeight="1" spans="1:10">
      <c r="A33" s="188" t="s">
        <v>12721</v>
      </c>
      <c r="B33" s="315" t="s">
        <v>12722</v>
      </c>
      <c r="C33" s="168">
        <v>0</v>
      </c>
      <c r="D33" s="107">
        <f ca="1" t="shared" si="2"/>
        <v>0</v>
      </c>
      <c r="E33" s="320">
        <v>0</v>
      </c>
      <c r="F33" s="107">
        <f ca="1">IF($I$5="I列录入预算数",OFFSET(H33,0,1),ROUND(IF($I$5="基准为上年预计执行数",OFFSET(D33,0,1),IF($I$5="基准为上年预算数",OFFSET(D33,0,-1),IF($I$5="基准为上年调整预算数",D33,0)))*(IF(_xlfn.ISFORMULA(OFFSET(D33,0,5)),OFFSET($I$3,1,0),OFFSET(D33,0,5))),SSWR))</f>
        <v>0</v>
      </c>
      <c r="G33" s="91">
        <f ca="1" t="shared" si="1"/>
        <v>0</v>
      </c>
      <c r="H33" s="91">
        <f ca="1" t="shared" si="0"/>
        <v>0</v>
      </c>
      <c r="I33" s="108">
        <v>0</v>
      </c>
      <c r="J33" s="168">
        <v>0</v>
      </c>
    </row>
    <row r="34" ht="16.9" customHeight="1" spans="1:10">
      <c r="A34" s="188" t="s">
        <v>12723</v>
      </c>
      <c r="B34" s="315" t="s">
        <v>12724</v>
      </c>
      <c r="C34" s="168">
        <v>0</v>
      </c>
      <c r="D34" s="107">
        <f ca="1" t="shared" si="2"/>
        <v>0</v>
      </c>
      <c r="E34" s="320">
        <v>0</v>
      </c>
      <c r="F34" s="107">
        <f ca="1">IF($I$5="I列录入预算数",OFFSET(H34,0,1),ROUND(IF($I$5="基准为上年预计执行数",OFFSET(D34,0,1),IF($I$5="基准为上年预算数",OFFSET(D34,0,-1),IF($I$5="基准为上年调整预算数",D34,0)))*(IF(_xlfn.ISFORMULA(OFFSET(D34,0,5)),OFFSET($I$3,1,0),OFFSET(D34,0,5))),SSWR))</f>
        <v>0</v>
      </c>
      <c r="G34" s="91">
        <f ca="1" t="shared" si="1"/>
        <v>0</v>
      </c>
      <c r="H34" s="91">
        <f ca="1" t="shared" si="0"/>
        <v>0</v>
      </c>
      <c r="I34" s="108">
        <v>0</v>
      </c>
      <c r="J34" s="168">
        <v>0</v>
      </c>
    </row>
    <row r="35" ht="16.9" customHeight="1" spans="1:10">
      <c r="A35" s="188" t="s">
        <v>12725</v>
      </c>
      <c r="B35" s="315" t="s">
        <v>12726</v>
      </c>
      <c r="C35" s="292">
        <v>1426</v>
      </c>
      <c r="D35" s="107">
        <f ca="1" t="shared" si="2"/>
        <v>1426</v>
      </c>
      <c r="E35" s="320">
        <v>1797</v>
      </c>
      <c r="F35" s="107">
        <f ca="1">IF($I$5="I列录入预算数",OFFSET(H35,0,1),ROUND(IF($I$5="基准为上年预计执行数",OFFSET(D35,0,1),IF($I$5="基准为上年预算数",OFFSET(D35,0,-1),IF($I$5="基准为上年调整预算数",D35,0)))*(IF(_xlfn.ISFORMULA(OFFSET(D35,0,5)),OFFSET($I$3,1,0),OFFSET(D35,0,5))),SSWR))</f>
        <v>1518</v>
      </c>
      <c r="G35" s="91">
        <f ca="1" t="shared" si="1"/>
        <v>1.06451612903226</v>
      </c>
      <c r="H35" s="91">
        <f ca="1" t="shared" si="0"/>
        <v>0.84474123539232</v>
      </c>
      <c r="I35" s="108">
        <v>1518</v>
      </c>
      <c r="J35" s="292">
        <v>1426</v>
      </c>
    </row>
    <row r="36" ht="16.9" customHeight="1" spans="1:10">
      <c r="A36" s="188" t="s">
        <v>12727</v>
      </c>
      <c r="B36" s="315" t="s">
        <v>12728</v>
      </c>
      <c r="C36" s="292">
        <v>15477</v>
      </c>
      <c r="D36" s="107">
        <f ca="1" t="shared" si="2"/>
        <v>15477</v>
      </c>
      <c r="E36" s="320">
        <v>16295</v>
      </c>
      <c r="F36" s="107">
        <f ca="1">IF($I$5="I列录入预算数",OFFSET(H36,0,1),ROUND(IF($I$5="基准为上年预计执行数",OFFSET(D36,0,1),IF($I$5="基准为上年预算数",OFFSET(D36,0,-1),IF($I$5="基准为上年调整预算数",D36,0)))*(IF(_xlfn.ISFORMULA(OFFSET(D36,0,5)),OFFSET($I$3,1,0),OFFSET(D36,0,5))),SSWR))</f>
        <v>11691</v>
      </c>
      <c r="G36" s="91">
        <f ca="1" t="shared" si="1"/>
        <v>0.7553789494088</v>
      </c>
      <c r="H36" s="91">
        <f ca="1" t="shared" si="0"/>
        <v>0.717459343356858</v>
      </c>
      <c r="I36" s="108">
        <v>11691</v>
      </c>
      <c r="J36" s="292">
        <v>15477</v>
      </c>
    </row>
    <row r="37" ht="16.9" customHeight="1" spans="1:10">
      <c r="A37" s="188" t="s">
        <v>12729</v>
      </c>
      <c r="B37" s="315" t="s">
        <v>12730</v>
      </c>
      <c r="C37" s="292"/>
      <c r="D37" s="107">
        <f ca="1" t="shared" si="2"/>
        <v>0</v>
      </c>
      <c r="E37" s="320">
        <v>0</v>
      </c>
      <c r="F37" s="107">
        <f ca="1">IF($I$5="I列录入预算数",OFFSET(H37,0,1),ROUND(IF($I$5="基准为上年预计执行数",OFFSET(D37,0,1),IF($I$5="基准为上年预算数",OFFSET(D37,0,-1),IF($I$5="基准为上年调整预算数",D37,0)))*(IF(_xlfn.ISFORMULA(OFFSET(D37,0,5)),OFFSET($I$3,1,0),OFFSET(D37,0,5))),SSWR))</f>
        <v>0</v>
      </c>
      <c r="G37" s="91">
        <f ca="1" t="shared" si="1"/>
        <v>0</v>
      </c>
      <c r="H37" s="91">
        <f ca="1" t="shared" si="0"/>
        <v>0</v>
      </c>
      <c r="I37" s="108">
        <v>0</v>
      </c>
      <c r="J37" s="292"/>
    </row>
    <row r="38" ht="16.9" customHeight="1" spans="1:10">
      <c r="A38" s="188" t="s">
        <v>12731</v>
      </c>
      <c r="B38" s="315" t="s">
        <v>12732</v>
      </c>
      <c r="C38" s="292">
        <v>319</v>
      </c>
      <c r="D38" s="107">
        <f ca="1" t="shared" si="2"/>
        <v>319</v>
      </c>
      <c r="E38" s="320">
        <v>642</v>
      </c>
      <c r="F38" s="107">
        <f ca="1">IF($I$5="I列录入预算数",OFFSET(H38,0,1),ROUND(IF($I$5="基准为上年预计执行数",OFFSET(D38,0,1),IF($I$5="基准为上年预算数",OFFSET(D38,0,-1),IF($I$5="基准为上年调整预算数",D38,0)))*(IF(_xlfn.ISFORMULA(OFFSET(D38,0,5)),OFFSET($I$3,1,0),OFFSET(D38,0,5))),SSWR))</f>
        <v>439</v>
      </c>
      <c r="G38" s="91">
        <f ca="1" t="shared" si="1"/>
        <v>1.37617554858934</v>
      </c>
      <c r="H38" s="91">
        <f ca="1" t="shared" si="0"/>
        <v>0.68380062305296</v>
      </c>
      <c r="I38" s="108">
        <v>439</v>
      </c>
      <c r="J38" s="292">
        <v>319</v>
      </c>
    </row>
    <row r="39" ht="16.9" customHeight="1" spans="1:10">
      <c r="A39" s="188" t="s">
        <v>12733</v>
      </c>
      <c r="B39" s="315" t="s">
        <v>12734</v>
      </c>
      <c r="C39" s="292">
        <v>9754</v>
      </c>
      <c r="D39" s="107">
        <f ca="1" t="shared" si="2"/>
        <v>9754</v>
      </c>
      <c r="E39" s="320">
        <v>11437</v>
      </c>
      <c r="F39" s="107">
        <f ca="1">IF($I$5="I列录入预算数",OFFSET(H39,0,1),ROUND(IF($I$5="基准为上年预计执行数",OFFSET(D39,0,1),IF($I$5="基准为上年预算数",OFFSET(D39,0,-1),IF($I$5="基准为上年调整预算数",D39,0)))*(IF(_xlfn.ISFORMULA(OFFSET(D39,0,5)),OFFSET($I$3,1,0),OFFSET(D39,0,5))),SSWR))</f>
        <v>10136</v>
      </c>
      <c r="G39" s="91">
        <f ca="1" t="shared" si="1"/>
        <v>1.03916342013533</v>
      </c>
      <c r="H39" s="91">
        <f ca="1" t="shared" ref="H39:H70" si="3">IFERROR(OFFSET(H39,0,-2)/OFFSET(H39,0,-3),)</f>
        <v>0.886246393284952</v>
      </c>
      <c r="I39" s="108">
        <v>10136</v>
      </c>
      <c r="J39" s="292">
        <v>9754</v>
      </c>
    </row>
    <row r="40" ht="16.9" customHeight="1" spans="1:10">
      <c r="A40" s="188" t="s">
        <v>12735</v>
      </c>
      <c r="B40" s="315" t="s">
        <v>12736</v>
      </c>
      <c r="C40" s="292">
        <v>4718</v>
      </c>
      <c r="D40" s="107">
        <f ca="1" t="shared" si="2"/>
        <v>4718</v>
      </c>
      <c r="E40" s="320">
        <v>10651</v>
      </c>
      <c r="F40" s="107">
        <f ca="1">IF($I$5="I列录入预算数",OFFSET(H40,0,1),ROUND(IF($I$5="基准为上年预计执行数",OFFSET(D40,0,1),IF($I$5="基准为上年预算数",OFFSET(D40,0,-1),IF($I$5="基准为上年调整预算数",D40,0)))*(IF(_xlfn.ISFORMULA(OFFSET(D40,0,5)),OFFSET($I$3,1,0),OFFSET(D40,0,5))),SSWR))</f>
        <v>7517</v>
      </c>
      <c r="G40" s="91">
        <f ca="1" t="shared" si="1"/>
        <v>1.59325985587113</v>
      </c>
      <c r="H40" s="91">
        <f ca="1" t="shared" si="3"/>
        <v>0.705755328138203</v>
      </c>
      <c r="I40" s="108">
        <v>7517</v>
      </c>
      <c r="J40" s="292">
        <v>4718</v>
      </c>
    </row>
    <row r="41" ht="16.9" customHeight="1" spans="1:10">
      <c r="A41" s="188" t="s">
        <v>12737</v>
      </c>
      <c r="B41" s="315" t="s">
        <v>12738</v>
      </c>
      <c r="C41" s="292">
        <v>3559</v>
      </c>
      <c r="D41" s="107">
        <f ca="1" t="shared" si="2"/>
        <v>3559</v>
      </c>
      <c r="E41" s="320">
        <v>10696</v>
      </c>
      <c r="F41" s="107">
        <f ca="1">IF($I$5="I列录入预算数",OFFSET(H41,0,1),ROUND(IF($I$5="基准为上年预计执行数",OFFSET(D41,0,1),IF($I$5="基准为上年预算数",OFFSET(D41,0,-1),IF($I$5="基准为上年调整预算数",D41,0)))*(IF(_xlfn.ISFORMULA(OFFSET(D41,0,5)),OFFSET($I$3,1,0),OFFSET(D41,0,5))),SSWR))</f>
        <v>4194</v>
      </c>
      <c r="G41" s="91">
        <f ca="1" t="shared" si="1"/>
        <v>1.17842090474852</v>
      </c>
      <c r="H41" s="91">
        <f ca="1" t="shared" si="3"/>
        <v>0.392109199700823</v>
      </c>
      <c r="I41" s="108">
        <v>4194</v>
      </c>
      <c r="J41" s="292">
        <v>3559</v>
      </c>
    </row>
    <row r="42" ht="16.9" customHeight="1" spans="1:10">
      <c r="A42" s="188" t="s">
        <v>12739</v>
      </c>
      <c r="B42" s="315" t="s">
        <v>12740</v>
      </c>
      <c r="C42" s="292"/>
      <c r="D42" s="107">
        <f ca="1" t="shared" si="2"/>
        <v>0</v>
      </c>
      <c r="E42" s="320">
        <v>73</v>
      </c>
      <c r="F42" s="107">
        <f ca="1">IF($I$5="I列录入预算数",OFFSET(H42,0,1),ROUND(IF($I$5="基准为上年预计执行数",OFFSET(D42,0,1),IF($I$5="基准为上年预算数",OFFSET(D42,0,-1),IF($I$5="基准为上年调整预算数",D42,0)))*(IF(_xlfn.ISFORMULA(OFFSET(D42,0,5)),OFFSET($I$3,1,0),OFFSET(D42,0,5))),SSWR))</f>
        <v>0</v>
      </c>
      <c r="G42" s="91">
        <f ca="1" t="shared" si="1"/>
        <v>0</v>
      </c>
      <c r="H42" s="91">
        <f ca="1" t="shared" si="3"/>
        <v>0</v>
      </c>
      <c r="I42" s="108">
        <v>0</v>
      </c>
      <c r="J42" s="292"/>
    </row>
    <row r="43" ht="16.9" customHeight="1" spans="1:10">
      <c r="A43" s="188" t="s">
        <v>12741</v>
      </c>
      <c r="B43" s="315" t="s">
        <v>12742</v>
      </c>
      <c r="C43" s="292">
        <v>6824</v>
      </c>
      <c r="D43" s="107">
        <f ca="1" t="shared" si="2"/>
        <v>6824</v>
      </c>
      <c r="E43" s="320">
        <v>11792</v>
      </c>
      <c r="F43" s="107">
        <f ca="1">IF($I$5="I列录入预算数",OFFSET(H43,0,1),ROUND(IF($I$5="基准为上年预计执行数",OFFSET(D43,0,1),IF($I$5="基准为上年预算数",OFFSET(D43,0,-1),IF($I$5="基准为上年调整预算数",D43,0)))*(IF(_xlfn.ISFORMULA(OFFSET(D43,0,5)),OFFSET($I$3,1,0),OFFSET(D43,0,5))),SSWR))</f>
        <v>4465</v>
      </c>
      <c r="G43" s="91">
        <f ca="1" t="shared" si="1"/>
        <v>0.654308323563892</v>
      </c>
      <c r="H43" s="91">
        <f ca="1" t="shared" si="3"/>
        <v>0.378646540027137</v>
      </c>
      <c r="I43" s="108">
        <v>4465</v>
      </c>
      <c r="J43" s="292">
        <v>6824</v>
      </c>
    </row>
    <row r="44" ht="16.9" customHeight="1" spans="1:10">
      <c r="A44" s="188" t="s">
        <v>12743</v>
      </c>
      <c r="B44" s="315" t="s">
        <v>12744</v>
      </c>
      <c r="C44" s="168">
        <v>0</v>
      </c>
      <c r="D44" s="107">
        <f ca="1" t="shared" si="2"/>
        <v>0</v>
      </c>
      <c r="E44" s="320">
        <v>1343</v>
      </c>
      <c r="F44" s="107">
        <f ca="1">IF($I$5="I列录入预算数",OFFSET(H44,0,1),ROUND(IF($I$5="基准为上年预计执行数",OFFSET(D44,0,1),IF($I$5="基准为上年预算数",OFFSET(D44,0,-1),IF($I$5="基准为上年调整预算数",D44,0)))*(IF(_xlfn.ISFORMULA(OFFSET(D44,0,5)),OFFSET($I$3,1,0),OFFSET(D44,0,5))),SSWR))</f>
        <v>36</v>
      </c>
      <c r="G44" s="91">
        <f ca="1" t="shared" si="1"/>
        <v>0</v>
      </c>
      <c r="H44" s="91">
        <f ca="1" t="shared" si="3"/>
        <v>0.0268056589724497</v>
      </c>
      <c r="I44" s="108">
        <v>36</v>
      </c>
      <c r="J44" s="168">
        <v>0</v>
      </c>
    </row>
    <row r="45" ht="16.9" customHeight="1" spans="1:10">
      <c r="A45" s="188" t="s">
        <v>12745</v>
      </c>
      <c r="B45" s="315" t="s">
        <v>12746</v>
      </c>
      <c r="C45" s="168">
        <v>0</v>
      </c>
      <c r="D45" s="107">
        <f ca="1" t="shared" si="2"/>
        <v>0</v>
      </c>
      <c r="E45" s="320">
        <v>0</v>
      </c>
      <c r="F45" s="107">
        <f ca="1">IF($I$5="I列录入预算数",OFFSET(H45,0,1),ROUND(IF($I$5="基准为上年预计执行数",OFFSET(D45,0,1),IF($I$5="基准为上年预算数",OFFSET(D45,0,-1),IF($I$5="基准为上年调整预算数",D45,0)))*(IF(_xlfn.ISFORMULA(OFFSET(D45,0,5)),OFFSET($I$3,1,0),OFFSET(D45,0,5))),SSWR))</f>
        <v>0</v>
      </c>
      <c r="G45" s="91">
        <f ca="1" t="shared" si="1"/>
        <v>0</v>
      </c>
      <c r="H45" s="91">
        <f ca="1" t="shared" si="3"/>
        <v>0</v>
      </c>
      <c r="I45" s="108">
        <v>0</v>
      </c>
      <c r="J45" s="168">
        <v>0</v>
      </c>
    </row>
    <row r="46" ht="16.9" customHeight="1" spans="1:10">
      <c r="A46" s="188" t="s">
        <v>12747</v>
      </c>
      <c r="B46" s="315" t="s">
        <v>12748</v>
      </c>
      <c r="C46" s="168">
        <v>0</v>
      </c>
      <c r="D46" s="107">
        <f ca="1" t="shared" si="2"/>
        <v>0</v>
      </c>
      <c r="E46" s="320">
        <v>0</v>
      </c>
      <c r="F46" s="107">
        <f ca="1">IF($I$5="I列录入预算数",OFFSET(H46,0,1),ROUND(IF($I$5="基准为上年预计执行数",OFFSET(D46,0,1),IF($I$5="基准为上年预算数",OFFSET(D46,0,-1),IF($I$5="基准为上年调整预算数",D46,0)))*(IF(_xlfn.ISFORMULA(OFFSET(D46,0,5)),OFFSET($I$3,1,0),OFFSET(D46,0,5))),SSWR))</f>
        <v>0</v>
      </c>
      <c r="G46" s="91">
        <f ca="1" t="shared" si="1"/>
        <v>0</v>
      </c>
      <c r="H46" s="91">
        <f ca="1" t="shared" si="3"/>
        <v>0</v>
      </c>
      <c r="I46" s="108">
        <v>0</v>
      </c>
      <c r="J46" s="168">
        <v>0</v>
      </c>
    </row>
    <row r="47" ht="16.9" customHeight="1" spans="1:10">
      <c r="A47" s="188" t="s">
        <v>12749</v>
      </c>
      <c r="B47" s="315" t="s">
        <v>12750</v>
      </c>
      <c r="C47" s="168">
        <v>0</v>
      </c>
      <c r="D47" s="107">
        <f ca="1" t="shared" si="2"/>
        <v>0</v>
      </c>
      <c r="E47" s="320">
        <v>0</v>
      </c>
      <c r="F47" s="107">
        <f ca="1">IF($I$5="I列录入预算数",OFFSET(H47,0,1),ROUND(IF($I$5="基准为上年预计执行数",OFFSET(D47,0,1),IF($I$5="基准为上年预算数",OFFSET(D47,0,-1),IF($I$5="基准为上年调整预算数",D47,0)))*(IF(_xlfn.ISFORMULA(OFFSET(D47,0,5)),OFFSET($I$3,1,0),OFFSET(D47,0,5))),SSWR))</f>
        <v>0</v>
      </c>
      <c r="G47" s="91">
        <f ca="1" t="shared" si="1"/>
        <v>0</v>
      </c>
      <c r="H47" s="91">
        <f ca="1" t="shared" si="3"/>
        <v>0</v>
      </c>
      <c r="I47" s="108">
        <v>0</v>
      </c>
      <c r="J47" s="168">
        <v>0</v>
      </c>
    </row>
    <row r="48" ht="16.9" customHeight="1" spans="1:10">
      <c r="A48" s="188" t="s">
        <v>12751</v>
      </c>
      <c r="B48" s="315" t="s">
        <v>12752</v>
      </c>
      <c r="C48" s="168">
        <v>0</v>
      </c>
      <c r="D48" s="107">
        <f ca="1" t="shared" si="2"/>
        <v>0</v>
      </c>
      <c r="E48" s="320">
        <v>0</v>
      </c>
      <c r="F48" s="107">
        <f ca="1">IF($I$5="I列录入预算数",OFFSET(H48,0,1),ROUND(IF($I$5="基准为上年预计执行数",OFFSET(D48,0,1),IF($I$5="基准为上年预算数",OFFSET(D48,0,-1),IF($I$5="基准为上年调整预算数",D48,0)))*(IF(_xlfn.ISFORMULA(OFFSET(D48,0,5)),OFFSET($I$3,1,0),OFFSET(D48,0,5))),SSWR))</f>
        <v>0</v>
      </c>
      <c r="G48" s="91">
        <f ca="1" t="shared" si="1"/>
        <v>0</v>
      </c>
      <c r="H48" s="91">
        <f ca="1" t="shared" si="3"/>
        <v>0</v>
      </c>
      <c r="I48" s="108">
        <v>0</v>
      </c>
      <c r="J48" s="168">
        <v>0</v>
      </c>
    </row>
    <row r="49" ht="16.9" customHeight="1" spans="1:10">
      <c r="A49" s="188" t="s">
        <v>12753</v>
      </c>
      <c r="B49" s="315" t="s">
        <v>12754</v>
      </c>
      <c r="C49" s="292">
        <v>1229</v>
      </c>
      <c r="D49" s="107">
        <f ca="1" t="shared" si="2"/>
        <v>1229</v>
      </c>
      <c r="E49" s="320">
        <v>1833</v>
      </c>
      <c r="F49" s="107">
        <f ca="1">IF($I$5="I列录入预算数",OFFSET(H49,0,1),ROUND(IF($I$5="基准为上年预计执行数",OFFSET(D49,0,1),IF($I$5="基准为上年预算数",OFFSET(D49,0,-1),IF($I$5="基准为上年调整预算数",D49,0)))*(IF(_xlfn.ISFORMULA(OFFSET(D49,0,5)),OFFSET($I$3,1,0),OFFSET(D49,0,5))),SSWR))</f>
        <v>874</v>
      </c>
      <c r="G49" s="91">
        <f ca="1" t="shared" si="1"/>
        <v>0.711147274206672</v>
      </c>
      <c r="H49" s="91">
        <f ca="1" t="shared" si="3"/>
        <v>0.476813966175668</v>
      </c>
      <c r="I49" s="108">
        <v>874</v>
      </c>
      <c r="J49" s="292">
        <v>1229</v>
      </c>
    </row>
    <row r="50" ht="16.9" customHeight="1" spans="1:10">
      <c r="A50" s="188" t="s">
        <v>12755</v>
      </c>
      <c r="B50" s="315" t="s">
        <v>12756</v>
      </c>
      <c r="C50" s="168">
        <v>0</v>
      </c>
      <c r="D50" s="107">
        <f ca="1" t="shared" si="2"/>
        <v>0</v>
      </c>
      <c r="E50" s="320">
        <v>0</v>
      </c>
      <c r="F50" s="107">
        <f ca="1">IF($I$5="I列录入预算数",OFFSET(H50,0,1),ROUND(IF($I$5="基准为上年预计执行数",OFFSET(D50,0,1),IF($I$5="基准为上年预算数",OFFSET(D50,0,-1),IF($I$5="基准为上年调整预算数",D50,0)))*(IF(_xlfn.ISFORMULA(OFFSET(D50,0,5)),OFFSET($I$3,1,0),OFFSET(D50,0,5))),SSWR))</f>
        <v>0</v>
      </c>
      <c r="G50" s="91">
        <f ca="1" t="shared" si="1"/>
        <v>0</v>
      </c>
      <c r="H50" s="91">
        <f ca="1" t="shared" si="3"/>
        <v>0</v>
      </c>
      <c r="I50" s="108">
        <v>0</v>
      </c>
      <c r="J50" s="168">
        <v>0</v>
      </c>
    </row>
    <row r="51" ht="16.9" customHeight="1" spans="1:10">
      <c r="A51" s="188" t="s">
        <v>12757</v>
      </c>
      <c r="B51" s="315" t="s">
        <v>12758</v>
      </c>
      <c r="C51" s="168">
        <v>0</v>
      </c>
      <c r="D51" s="107">
        <f ca="1" t="shared" si="2"/>
        <v>0</v>
      </c>
      <c r="E51" s="320">
        <v>2</v>
      </c>
      <c r="F51" s="107">
        <f ca="1">IF($I$5="I列录入预算数",OFFSET(H51,0,1),ROUND(IF($I$5="基准为上年预计执行数",OFFSET(D51,0,1),IF($I$5="基准为上年预算数",OFFSET(D51,0,-1),IF($I$5="基准为上年调整预算数",D51,0)))*(IF(_xlfn.ISFORMULA(OFFSET(D51,0,5)),OFFSET($I$3,1,0),OFFSET(D51,0,5))),SSWR))</f>
        <v>649</v>
      </c>
      <c r="G51" s="91">
        <f ca="1" t="shared" si="1"/>
        <v>0</v>
      </c>
      <c r="H51" s="91">
        <f ca="1" t="shared" si="3"/>
        <v>324.5</v>
      </c>
      <c r="I51" s="108">
        <v>649</v>
      </c>
      <c r="J51" s="168">
        <v>0</v>
      </c>
    </row>
    <row r="52" ht="16.9" customHeight="1" spans="1:10">
      <c r="A52" s="188" t="s">
        <v>12759</v>
      </c>
      <c r="B52" s="315" t="s">
        <v>12760</v>
      </c>
      <c r="C52" s="168">
        <v>0</v>
      </c>
      <c r="D52" s="107">
        <f ca="1" t="shared" si="2"/>
        <v>0</v>
      </c>
      <c r="E52" s="320">
        <v>0</v>
      </c>
      <c r="F52" s="107">
        <f ca="1">IF($I$5="I列录入预算数",OFFSET(H52,0,1),ROUND(IF($I$5="基准为上年预计执行数",OFFSET(D52,0,1),IF($I$5="基准为上年预算数",OFFSET(D52,0,-1),IF($I$5="基准为上年调整预算数",D52,0)))*(IF(_xlfn.ISFORMULA(OFFSET(D52,0,5)),OFFSET($I$3,1,0),OFFSET(D52,0,5))),SSWR))</f>
        <v>0</v>
      </c>
      <c r="G52" s="91">
        <f ca="1" t="shared" si="1"/>
        <v>0</v>
      </c>
      <c r="H52" s="91">
        <f ca="1" t="shared" si="3"/>
        <v>0</v>
      </c>
      <c r="I52" s="108">
        <v>0</v>
      </c>
      <c r="J52" s="168">
        <v>0</v>
      </c>
    </row>
    <row r="53" ht="16.9" customHeight="1" spans="1:10">
      <c r="A53" s="188" t="s">
        <v>12761</v>
      </c>
      <c r="B53" s="321" t="s">
        <v>12762</v>
      </c>
      <c r="C53" s="168">
        <v>0</v>
      </c>
      <c r="D53" s="107">
        <f ca="1" t="shared" si="2"/>
        <v>0</v>
      </c>
      <c r="E53" s="320">
        <v>4919</v>
      </c>
      <c r="F53" s="107">
        <f ca="1">IF($I$5="I列录入预算数",OFFSET(H53,0,1),ROUND(IF($I$5="基准为上年预计执行数",OFFSET(D53,0,1),IF($I$5="基准为上年预算数",OFFSET(D53,0,-1),IF($I$5="基准为上年调整预算数",D53,0)))*(IF(_xlfn.ISFORMULA(OFFSET(D53,0,5)),OFFSET($I$3,1,0),OFFSET(D53,0,5))),SSWR))</f>
        <v>0</v>
      </c>
      <c r="G53" s="91">
        <f ca="1" t="shared" si="1"/>
        <v>0</v>
      </c>
      <c r="H53" s="91">
        <f ca="1" t="shared" si="3"/>
        <v>0</v>
      </c>
      <c r="I53" s="108">
        <v>0</v>
      </c>
      <c r="J53" s="168">
        <v>0</v>
      </c>
    </row>
    <row r="54" ht="16.9" customHeight="1" spans="1:10">
      <c r="A54" s="188" t="s">
        <v>12765</v>
      </c>
      <c r="B54" s="315" t="s">
        <v>10729</v>
      </c>
      <c r="C54" s="168">
        <v>1</v>
      </c>
      <c r="D54" s="107">
        <f ca="1" t="shared" si="2"/>
        <v>1</v>
      </c>
      <c r="E54" s="320">
        <v>104</v>
      </c>
      <c r="F54" s="107">
        <f ca="1">IF($I$5="I列录入预算数",OFFSET(H54,0,1),ROUND(IF($I$5="基准为上年预计执行数",OFFSET(D54,0,1),IF($I$5="基准为上年预算数",OFFSET(D54,0,-1),IF($I$5="基准为上年调整预算数",D54,0)))*(IF(_xlfn.ISFORMULA(OFFSET(D54,0,5)),OFFSET($I$3,1,0),OFFSET(D54,0,5))),SSWR))</f>
        <v>1</v>
      </c>
      <c r="G54" s="91">
        <f ca="1" t="shared" si="1"/>
        <v>1</v>
      </c>
      <c r="H54" s="91">
        <f ca="1" t="shared" si="3"/>
        <v>0.00961538461538462</v>
      </c>
      <c r="I54" s="168">
        <v>1</v>
      </c>
      <c r="J54" s="168">
        <v>1</v>
      </c>
    </row>
    <row r="55" ht="16.9" customHeight="1" spans="1:10">
      <c r="A55" s="188" t="s">
        <v>12766</v>
      </c>
      <c r="B55" s="315" t="s">
        <v>12767</v>
      </c>
      <c r="C55" s="168">
        <v>0</v>
      </c>
      <c r="D55" s="107">
        <f ca="1" t="shared" si="2"/>
        <v>0</v>
      </c>
      <c r="E55" s="168">
        <v>0</v>
      </c>
      <c r="F55" s="107">
        <f ca="1">IF($I$5="I列录入预算数",OFFSET(H55,0,1),ROUND(IF($I$5="基准为上年预计执行数",OFFSET(D55,0,1),IF($I$5="基准为上年预算数",OFFSET(D55,0,-1),IF($I$5="基准为上年调整预算数",D55,0)))*(IF(_xlfn.ISFORMULA(OFFSET(D55,0,5)),OFFSET($I$3,1,0),OFFSET(D55,0,5))),SSWR))</f>
        <v>0</v>
      </c>
      <c r="G55" s="91">
        <f ca="1" t="shared" si="1"/>
        <v>0</v>
      </c>
      <c r="H55" s="91">
        <f ca="1" t="shared" si="3"/>
        <v>0</v>
      </c>
      <c r="I55" s="168">
        <v>0</v>
      </c>
      <c r="J55" s="168">
        <v>0</v>
      </c>
    </row>
    <row r="56" ht="16.9" customHeight="1" spans="1:10">
      <c r="A56" s="188" t="s">
        <v>12768</v>
      </c>
      <c r="B56" s="315" t="s">
        <v>12769</v>
      </c>
      <c r="C56" s="168">
        <v>0</v>
      </c>
      <c r="D56" s="107">
        <f ca="1" t="shared" si="2"/>
        <v>0</v>
      </c>
      <c r="E56" s="168">
        <v>12</v>
      </c>
      <c r="F56" s="107">
        <f ca="1">IF($I$5="I列录入预算数",OFFSET(H56,0,1),ROUND(IF($I$5="基准为上年预计执行数",OFFSET(D56,0,1),IF($I$5="基准为上年预算数",OFFSET(D56,0,-1),IF($I$5="基准为上年调整预算数",D56,0)))*(IF(_xlfn.ISFORMULA(OFFSET(D56,0,5)),OFFSET($I$3,1,0),OFFSET(D56,0,5))),SSWR))</f>
        <v>0</v>
      </c>
      <c r="G56" s="91">
        <f ca="1" t="shared" si="1"/>
        <v>0</v>
      </c>
      <c r="H56" s="91">
        <f ca="1" t="shared" si="3"/>
        <v>0</v>
      </c>
      <c r="I56" s="168">
        <v>0</v>
      </c>
      <c r="J56" s="168">
        <v>0</v>
      </c>
    </row>
    <row r="57" ht="16.9" customHeight="1" spans="1:10">
      <c r="A57" s="188" t="s">
        <v>12770</v>
      </c>
      <c r="B57" s="315" t="s">
        <v>12771</v>
      </c>
      <c r="C57" s="168">
        <v>0</v>
      </c>
      <c r="D57" s="107">
        <f ca="1" t="shared" si="2"/>
        <v>0</v>
      </c>
      <c r="E57" s="168">
        <v>32</v>
      </c>
      <c r="F57" s="107">
        <f ca="1">IF($I$5="I列录入预算数",OFFSET(H57,0,1),ROUND(IF($I$5="基准为上年预计执行数",OFFSET(D57,0,1),IF($I$5="基准为上年预算数",OFFSET(D57,0,-1),IF($I$5="基准为上年调整预算数",D57,0)))*(IF(_xlfn.ISFORMULA(OFFSET(D57,0,5)),OFFSET($I$3,1,0),OFFSET(D57,0,5))),SSWR))</f>
        <v>0</v>
      </c>
      <c r="G57" s="91">
        <f ca="1" t="shared" si="1"/>
        <v>0</v>
      </c>
      <c r="H57" s="91">
        <f ca="1" t="shared" si="3"/>
        <v>0</v>
      </c>
      <c r="I57" s="168">
        <v>0</v>
      </c>
      <c r="J57" s="168">
        <v>0</v>
      </c>
    </row>
    <row r="58" ht="16.9" customHeight="1" spans="1:10">
      <c r="A58" s="188" t="s">
        <v>12772</v>
      </c>
      <c r="B58" s="315" t="s">
        <v>10731</v>
      </c>
      <c r="C58" s="168">
        <v>0</v>
      </c>
      <c r="D58" s="107">
        <f ca="1" t="shared" si="2"/>
        <v>0</v>
      </c>
      <c r="E58" s="168">
        <v>2863</v>
      </c>
      <c r="F58" s="107">
        <f ca="1">IF($I$5="I列录入预算数",OFFSET(H58,0,1),ROUND(IF($I$5="基准为上年预计执行数",OFFSET(D58,0,1),IF($I$5="基准为上年预算数",OFFSET(D58,0,-1),IF($I$5="基准为上年调整预算数",D58,0)))*(IF(_xlfn.ISFORMULA(OFFSET(D58,0,5)),OFFSET($I$3,1,0),OFFSET(D58,0,5))),SSWR))</f>
        <v>400</v>
      </c>
      <c r="G58" s="91">
        <f ca="1" t="shared" si="1"/>
        <v>0</v>
      </c>
      <c r="H58" s="91">
        <f ca="1" t="shared" si="3"/>
        <v>0.13971358714635</v>
      </c>
      <c r="I58" s="168">
        <v>400</v>
      </c>
      <c r="J58" s="168">
        <v>0</v>
      </c>
    </row>
    <row r="59" ht="16.9" customHeight="1" spans="1:10">
      <c r="A59" s="188" t="s">
        <v>12773</v>
      </c>
      <c r="B59" s="315" t="s">
        <v>12774</v>
      </c>
      <c r="C59" s="168">
        <v>0</v>
      </c>
      <c r="D59" s="107">
        <f ca="1" t="shared" si="2"/>
        <v>0</v>
      </c>
      <c r="E59" s="168">
        <v>548</v>
      </c>
      <c r="F59" s="107">
        <f ca="1">IF($I$5="I列录入预算数",OFFSET(H59,0,1),ROUND(IF($I$5="基准为上年预计执行数",OFFSET(D59,0,1),IF($I$5="基准为上年预算数",OFFSET(D59,0,-1),IF($I$5="基准为上年调整预算数",D59,0)))*(IF(_xlfn.ISFORMULA(OFFSET(D59,0,5)),OFFSET($I$3,1,0),OFFSET(D59,0,5))),SSWR))</f>
        <v>0</v>
      </c>
      <c r="G59" s="91">
        <f ca="1" t="shared" si="1"/>
        <v>0</v>
      </c>
      <c r="H59" s="91">
        <f ca="1" t="shared" si="3"/>
        <v>0</v>
      </c>
      <c r="I59" s="168">
        <v>0</v>
      </c>
      <c r="J59" s="168">
        <v>0</v>
      </c>
    </row>
    <row r="60" ht="16.9" customHeight="1" spans="1:10">
      <c r="A60" s="188" t="s">
        <v>12775</v>
      </c>
      <c r="B60" s="315" t="s">
        <v>10733</v>
      </c>
      <c r="C60" s="168">
        <v>0</v>
      </c>
      <c r="D60" s="107">
        <f ca="1" t="shared" si="2"/>
        <v>0</v>
      </c>
      <c r="E60" s="168">
        <v>684</v>
      </c>
      <c r="F60" s="107">
        <f ca="1">IF($I$5="I列录入预算数",OFFSET(H60,0,1),ROUND(IF($I$5="基准为上年预计执行数",OFFSET(D60,0,1),IF($I$5="基准为上年预算数",OFFSET(D60,0,-1),IF($I$5="基准为上年调整预算数",D60,0)))*(IF(_xlfn.ISFORMULA(OFFSET(D60,0,5)),OFFSET($I$3,1,0),OFFSET(D60,0,5))),SSWR))</f>
        <v>0</v>
      </c>
      <c r="G60" s="91">
        <f ca="1" t="shared" si="1"/>
        <v>0</v>
      </c>
      <c r="H60" s="91">
        <f ca="1" t="shared" si="3"/>
        <v>0</v>
      </c>
      <c r="I60" s="168">
        <v>0</v>
      </c>
      <c r="J60" s="168">
        <v>0</v>
      </c>
    </row>
    <row r="61" ht="16.9" customHeight="1" spans="1:10">
      <c r="A61" s="188" t="s">
        <v>12776</v>
      </c>
      <c r="B61" s="315" t="s">
        <v>12777</v>
      </c>
      <c r="C61" s="168">
        <v>0</v>
      </c>
      <c r="D61" s="107">
        <f ca="1" t="shared" si="2"/>
        <v>0</v>
      </c>
      <c r="E61" s="168">
        <v>14</v>
      </c>
      <c r="F61" s="107">
        <f ca="1">IF($I$5="I列录入预算数",OFFSET(H61,0,1),ROUND(IF($I$5="基准为上年预计执行数",OFFSET(D61,0,1),IF($I$5="基准为上年预算数",OFFSET(D61,0,-1),IF($I$5="基准为上年调整预算数",D61,0)))*(IF(_xlfn.ISFORMULA(OFFSET(D61,0,5)),OFFSET($I$3,1,0),OFFSET(D61,0,5))),SSWR))</f>
        <v>0</v>
      </c>
      <c r="G61" s="91">
        <f ca="1" t="shared" si="1"/>
        <v>0</v>
      </c>
      <c r="H61" s="91">
        <f ca="1" t="shared" si="3"/>
        <v>0</v>
      </c>
      <c r="I61" s="168">
        <v>0</v>
      </c>
      <c r="J61" s="168">
        <v>0</v>
      </c>
    </row>
    <row r="62" ht="16.9" customHeight="1" spans="1:10">
      <c r="A62" s="188" t="s">
        <v>12778</v>
      </c>
      <c r="B62" s="315" t="s">
        <v>10735</v>
      </c>
      <c r="C62" s="168">
        <v>129</v>
      </c>
      <c r="D62" s="107">
        <f ca="1" t="shared" si="2"/>
        <v>129</v>
      </c>
      <c r="E62" s="168">
        <v>169</v>
      </c>
      <c r="F62" s="107">
        <f ca="1">IF($I$5="I列录入预算数",OFFSET(H62,0,1),ROUND(IF($I$5="基准为上年预计执行数",OFFSET(D62,0,1),IF($I$5="基准为上年预算数",OFFSET(D62,0,-1),IF($I$5="基准为上年调整预算数",D62,0)))*(IF(_xlfn.ISFORMULA(OFFSET(D62,0,5)),OFFSET($I$3,1,0),OFFSET(D62,0,5))),SSWR))</f>
        <v>122</v>
      </c>
      <c r="G62" s="91">
        <f ca="1" t="shared" si="1"/>
        <v>0.945736434108527</v>
      </c>
      <c r="H62" s="91">
        <f ca="1" t="shared" si="3"/>
        <v>0.72189349112426</v>
      </c>
      <c r="I62" s="168">
        <v>122</v>
      </c>
      <c r="J62" s="168">
        <v>129</v>
      </c>
    </row>
    <row r="63" ht="16.9" customHeight="1" spans="1:10">
      <c r="A63" s="188" t="s">
        <v>12779</v>
      </c>
      <c r="B63" s="315" t="s">
        <v>10737</v>
      </c>
      <c r="C63" s="168">
        <v>0</v>
      </c>
      <c r="D63" s="107">
        <f ca="1" t="shared" si="2"/>
        <v>0</v>
      </c>
      <c r="E63" s="168">
        <v>15691</v>
      </c>
      <c r="F63" s="107">
        <f ca="1">IF($I$5="I列录入预算数",OFFSET(H63,0,1),ROUND(IF($I$5="基准为上年预计执行数",OFFSET(D63,0,1),IF($I$5="基准为上年预算数",OFFSET(D63,0,-1),IF($I$5="基准为上年调整预算数",D63,0)))*(IF(_xlfn.ISFORMULA(OFFSET(D63,0,5)),OFFSET($I$3,1,0),OFFSET(D63,0,5))),SSWR))</f>
        <v>0</v>
      </c>
      <c r="G63" s="91">
        <f ca="1" t="shared" si="1"/>
        <v>0</v>
      </c>
      <c r="H63" s="91">
        <f ca="1" t="shared" si="3"/>
        <v>0</v>
      </c>
      <c r="I63" s="168">
        <v>0</v>
      </c>
      <c r="J63" s="168">
        <v>0</v>
      </c>
    </row>
    <row r="64" ht="16.9" customHeight="1" spans="1:10">
      <c r="A64" s="188" t="s">
        <v>12780</v>
      </c>
      <c r="B64" s="315" t="s">
        <v>12781</v>
      </c>
      <c r="C64" s="168">
        <v>0</v>
      </c>
      <c r="D64" s="107">
        <f ca="1" t="shared" si="2"/>
        <v>0</v>
      </c>
      <c r="E64" s="168">
        <v>0</v>
      </c>
      <c r="F64" s="107">
        <f ca="1">IF($I$5="I列录入预算数",OFFSET(H64,0,1),ROUND(IF($I$5="基准为上年预计执行数",OFFSET(D64,0,1),IF($I$5="基准为上年预算数",OFFSET(D64,0,-1),IF($I$5="基准为上年调整预算数",D64,0)))*(IF(_xlfn.ISFORMULA(OFFSET(D64,0,5)),OFFSET($I$3,1,0),OFFSET(D64,0,5))),SSWR))</f>
        <v>0</v>
      </c>
      <c r="G64" s="91">
        <f ca="1" t="shared" si="1"/>
        <v>0</v>
      </c>
      <c r="H64" s="91">
        <f ca="1" t="shared" si="3"/>
        <v>0</v>
      </c>
      <c r="I64" s="168">
        <v>0</v>
      </c>
      <c r="J64" s="168">
        <v>0</v>
      </c>
    </row>
    <row r="65" ht="16.9" customHeight="1" spans="1:10">
      <c r="A65" s="188" t="s">
        <v>12782</v>
      </c>
      <c r="B65" s="315" t="s">
        <v>12783</v>
      </c>
      <c r="C65" s="168">
        <v>11741</v>
      </c>
      <c r="D65" s="107">
        <f ca="1" t="shared" si="2"/>
        <v>11741</v>
      </c>
      <c r="E65" s="168">
        <v>19900</v>
      </c>
      <c r="F65" s="107">
        <f ca="1">IF($I$5="I列录入预算数",OFFSET(H65,0,1),ROUND(IF($I$5="基准为上年预计执行数",OFFSET(D65,0,1),IF($I$5="基准为上年预算数",OFFSET(D65,0,-1),IF($I$5="基准为上年调整预算数",D65,0)))*(IF(_xlfn.ISFORMULA(OFFSET(D65,0,5)),OFFSET($I$3,1,0),OFFSET(D65,0,5))),SSWR))</f>
        <v>10887</v>
      </c>
      <c r="G65" s="91">
        <f ca="1" t="shared" si="1"/>
        <v>0.927263435823184</v>
      </c>
      <c r="H65" s="91">
        <f ca="1" t="shared" si="3"/>
        <v>0.547085427135678</v>
      </c>
      <c r="I65" s="168">
        <v>10887</v>
      </c>
      <c r="J65" s="168">
        <v>11741</v>
      </c>
    </row>
    <row r="66" ht="16.9" customHeight="1" spans="1:10">
      <c r="A66" s="188" t="s">
        <v>12784</v>
      </c>
      <c r="B66" s="315" t="s">
        <v>10740</v>
      </c>
      <c r="C66" s="168">
        <v>0</v>
      </c>
      <c r="D66" s="107">
        <f ca="1" t="shared" si="2"/>
        <v>0</v>
      </c>
      <c r="E66" s="168">
        <v>9150</v>
      </c>
      <c r="F66" s="107">
        <f ca="1">IF($I$5="I列录入预算数",OFFSET(H66,0,1),ROUND(IF($I$5="基准为上年预计执行数",OFFSET(D66,0,1),IF($I$5="基准为上年预算数",OFFSET(D66,0,-1),IF($I$5="基准为上年调整预算数",D66,0)))*(IF(_xlfn.ISFORMULA(OFFSET(D66,0,5)),OFFSET($I$3,1,0),OFFSET(D66,0,5))),SSWR))</f>
        <v>200</v>
      </c>
      <c r="G66" s="91">
        <f ca="1" t="shared" si="1"/>
        <v>0</v>
      </c>
      <c r="H66" s="91">
        <f ca="1" t="shared" si="3"/>
        <v>0.0218579234972678</v>
      </c>
      <c r="I66" s="168">
        <v>200</v>
      </c>
      <c r="J66" s="168">
        <v>0</v>
      </c>
    </row>
    <row r="67" ht="16.9" customHeight="1" spans="1:10">
      <c r="A67" s="188" t="s">
        <v>12785</v>
      </c>
      <c r="B67" s="315" t="s">
        <v>12786</v>
      </c>
      <c r="C67" s="168">
        <v>0</v>
      </c>
      <c r="D67" s="107">
        <f ca="1" t="shared" si="2"/>
        <v>0</v>
      </c>
      <c r="E67" s="168">
        <v>0</v>
      </c>
      <c r="F67" s="107">
        <f ca="1">IF($I$5="I列录入预算数",OFFSET(H67,0,1),ROUND(IF($I$5="基准为上年预计执行数",OFFSET(D67,0,1),IF($I$5="基准为上年预算数",OFFSET(D67,0,-1),IF($I$5="基准为上年调整预算数",D67,0)))*(IF(_xlfn.ISFORMULA(OFFSET(D67,0,5)),OFFSET($I$3,1,0),OFFSET(D67,0,5))),SSWR))</f>
        <v>0</v>
      </c>
      <c r="G67" s="91">
        <f ca="1" t="shared" si="1"/>
        <v>0</v>
      </c>
      <c r="H67" s="91">
        <f ca="1" t="shared" si="3"/>
        <v>0</v>
      </c>
      <c r="I67" s="168">
        <v>0</v>
      </c>
      <c r="J67" s="168">
        <v>0</v>
      </c>
    </row>
    <row r="68" ht="16.9" customHeight="1" spans="1:10">
      <c r="A68" s="188" t="s">
        <v>12787</v>
      </c>
      <c r="B68" s="315" t="s">
        <v>12788</v>
      </c>
      <c r="C68" s="168">
        <v>0</v>
      </c>
      <c r="D68" s="107">
        <f ca="1" t="shared" si="2"/>
        <v>0</v>
      </c>
      <c r="E68" s="168">
        <v>0</v>
      </c>
      <c r="F68" s="107">
        <f ca="1">IF($I$5="I列录入预算数",OFFSET(H68,0,1),ROUND(IF($I$5="基准为上年预计执行数",OFFSET(D68,0,1),IF($I$5="基准为上年预算数",OFFSET(D68,0,-1),IF($I$5="基准为上年调整预算数",D68,0)))*(IF(_xlfn.ISFORMULA(OFFSET(D68,0,5)),OFFSET($I$3,1,0),OFFSET(D68,0,5))),SSWR))</f>
        <v>0</v>
      </c>
      <c r="G68" s="91">
        <f ca="1" t="shared" si="1"/>
        <v>0</v>
      </c>
      <c r="H68" s="91">
        <f ca="1" t="shared" si="3"/>
        <v>0</v>
      </c>
      <c r="I68" s="168">
        <v>0</v>
      </c>
      <c r="J68" s="168">
        <v>0</v>
      </c>
    </row>
    <row r="69" ht="16.9" customHeight="1" spans="1:10">
      <c r="A69" s="188" t="s">
        <v>12789</v>
      </c>
      <c r="B69" s="315" t="s">
        <v>12790</v>
      </c>
      <c r="C69" s="168">
        <v>0</v>
      </c>
      <c r="D69" s="107">
        <f ca="1" t="shared" si="2"/>
        <v>0</v>
      </c>
      <c r="E69" s="168">
        <v>0</v>
      </c>
      <c r="F69" s="107">
        <f ca="1">IF($I$5="I列录入预算数",OFFSET(H69,0,1),ROUND(IF($I$5="基准为上年预计执行数",OFFSET(D69,0,1),IF($I$5="基准为上年预算数",OFFSET(D69,0,-1),IF($I$5="基准为上年调整预算数",D69,0)))*(IF(_xlfn.ISFORMULA(OFFSET(D69,0,5)),OFFSET($I$3,1,0),OFFSET(D69,0,5))),SSWR))</f>
        <v>0</v>
      </c>
      <c r="G69" s="91">
        <f ca="1" t="shared" si="1"/>
        <v>0</v>
      </c>
      <c r="H69" s="91">
        <f ca="1" t="shared" si="3"/>
        <v>0</v>
      </c>
      <c r="I69" s="168">
        <v>0</v>
      </c>
      <c r="J69" s="168">
        <v>0</v>
      </c>
    </row>
    <row r="70" ht="16.9" customHeight="1" spans="1:10">
      <c r="A70" s="188" t="s">
        <v>12791</v>
      </c>
      <c r="B70" s="315" t="s">
        <v>12792</v>
      </c>
      <c r="C70" s="168">
        <v>374</v>
      </c>
      <c r="D70" s="107">
        <f ca="1" t="shared" si="2"/>
        <v>374</v>
      </c>
      <c r="E70" s="168">
        <v>481</v>
      </c>
      <c r="F70" s="107">
        <f ca="1">IF($I$5="I列录入预算数",OFFSET(H70,0,1),ROUND(IF($I$5="基准为上年预计执行数",OFFSET(D70,0,1),IF($I$5="基准为上年预算数",OFFSET(D70,0,-1),IF($I$5="基准为上年调整预算数",D70,0)))*(IF(_xlfn.ISFORMULA(OFFSET(D70,0,5)),OFFSET($I$3,1,0),OFFSET(D70,0,5))),SSWR))</f>
        <v>174</v>
      </c>
      <c r="G70" s="91">
        <f ca="1" t="shared" si="1"/>
        <v>0.46524064171123</v>
      </c>
      <c r="H70" s="91">
        <f ca="1" t="shared" si="3"/>
        <v>0.361746361746362</v>
      </c>
      <c r="I70" s="168">
        <v>174</v>
      </c>
      <c r="J70" s="168">
        <v>374</v>
      </c>
    </row>
    <row r="71" ht="16.9" customHeight="1" spans="1:10">
      <c r="A71" s="188" t="s">
        <v>12793</v>
      </c>
      <c r="B71" s="315" t="s">
        <v>10742</v>
      </c>
      <c r="C71" s="168">
        <v>0</v>
      </c>
      <c r="D71" s="107">
        <f ca="1" t="shared" si="2"/>
        <v>0</v>
      </c>
      <c r="E71" s="168">
        <v>0</v>
      </c>
      <c r="F71" s="107">
        <f ca="1">IF($I$5="I列录入预算数",OFFSET(H71,0,1),ROUND(IF($I$5="基准为上年预计执行数",OFFSET(D71,0,1),IF($I$5="基准为上年预算数",OFFSET(D71,0,-1),IF($I$5="基准为上年调整预算数",D71,0)))*(IF(_xlfn.ISFORMULA(OFFSET(D71,0,5)),OFFSET($I$3,1,0),OFFSET(D71,0,5))),SSWR))</f>
        <v>0</v>
      </c>
      <c r="G71" s="91">
        <f ca="1" t="shared" si="1"/>
        <v>0</v>
      </c>
      <c r="H71" s="91">
        <f ca="1" t="shared" ref="H71:H102" si="4">IFERROR(OFFSET(H71,0,-2)/OFFSET(H71,0,-3),)</f>
        <v>0</v>
      </c>
      <c r="I71" s="108">
        <v>0</v>
      </c>
      <c r="J71" s="169">
        <v>0</v>
      </c>
    </row>
    <row r="72" ht="16.9" customHeight="1" spans="1:10">
      <c r="A72" s="188" t="s">
        <v>12794</v>
      </c>
      <c r="B72" s="315" t="s">
        <v>12795</v>
      </c>
      <c r="C72" s="168">
        <v>0</v>
      </c>
      <c r="D72" s="107">
        <f ca="1" t="shared" si="2"/>
        <v>0</v>
      </c>
      <c r="E72" s="168">
        <v>0</v>
      </c>
      <c r="F72" s="107">
        <f ca="1">IF($I$5="I列录入预算数",OFFSET(H72,0,1),ROUND(IF($I$5="基准为上年预计执行数",OFFSET(D72,0,1),IF($I$5="基准为上年预算数",OFFSET(D72,0,-1),IF($I$5="基准为上年调整预算数",D72,0)))*(IF(_xlfn.ISFORMULA(OFFSET(D72,0,5)),OFFSET($I$3,1,0),OFFSET(D72,0,5))),SSWR))</f>
        <v>0</v>
      </c>
      <c r="G72" s="91">
        <f ca="1" t="shared" ref="G72:G133" si="5">IFERROR(OFFSET(G72,0,-1)/OFFSET(G72,0,-4),)</f>
        <v>0</v>
      </c>
      <c r="H72" s="91">
        <f ca="1" t="shared" si="4"/>
        <v>0</v>
      </c>
      <c r="I72" s="108">
        <v>0</v>
      </c>
      <c r="J72" s="169">
        <v>0</v>
      </c>
    </row>
    <row r="73" ht="16.9" customHeight="1" spans="1:10">
      <c r="A73" s="188" t="s">
        <v>12796</v>
      </c>
      <c r="B73" s="315" t="s">
        <v>12797</v>
      </c>
      <c r="C73" s="168">
        <v>0</v>
      </c>
      <c r="D73" s="107">
        <f ca="1" t="shared" ref="D73:D133" si="6">IF(B2TJ="录入调整后预算数",OFFSET(D73,0,6),IF(B2TJ="录入调整差额数",OFFSET(D73,0,6)+OFFSET(D73,0,-1),0))</f>
        <v>0</v>
      </c>
      <c r="E73" s="168">
        <v>2000</v>
      </c>
      <c r="F73" s="107">
        <f ca="1">IF($I$5="I列录入预算数",OFFSET(H73,0,1),ROUND(IF($I$5="基准为上年预计执行数",OFFSET(D73,0,1),IF($I$5="基准为上年预算数",OFFSET(D73,0,-1),IF($I$5="基准为上年调整预算数",D73,0)))*(IF(_xlfn.ISFORMULA(OFFSET(D73,0,5)),OFFSET($I$3,1,0),OFFSET(D73,0,5))),SSWR))</f>
        <v>0</v>
      </c>
      <c r="G73" s="91">
        <f ca="1" t="shared" si="5"/>
        <v>0</v>
      </c>
      <c r="H73" s="91">
        <f ca="1" t="shared" si="4"/>
        <v>0</v>
      </c>
      <c r="I73" s="108">
        <v>0</v>
      </c>
      <c r="J73" s="169">
        <v>0</v>
      </c>
    </row>
    <row r="74" ht="16.9" customHeight="1" spans="1:10">
      <c r="A74" s="188" t="s">
        <v>12798</v>
      </c>
      <c r="B74" s="315" t="s">
        <v>10364</v>
      </c>
      <c r="C74" s="168">
        <v>0</v>
      </c>
      <c r="D74" s="107">
        <f ca="1" t="shared" si="6"/>
        <v>0</v>
      </c>
      <c r="E74" s="168">
        <v>0</v>
      </c>
      <c r="F74" s="107">
        <f ca="1">IF($I$5="I列录入预算数",OFFSET(H74,0,1),ROUND(IF($I$5="基准为上年预计执行数",OFFSET(D74,0,1),IF($I$5="基准为上年预算数",OFFSET(D74,0,-1),IF($I$5="基准为上年调整预算数",D74,0)))*(IF(_xlfn.ISFORMULA(OFFSET(D74,0,5)),OFFSET($I$3,1,0),OFFSET(D74,0,5))),SSWR))</f>
        <v>0</v>
      </c>
      <c r="G74" s="91">
        <f ca="1" t="shared" si="5"/>
        <v>0</v>
      </c>
      <c r="H74" s="91">
        <f ca="1" t="shared" si="4"/>
        <v>0</v>
      </c>
      <c r="I74" s="108">
        <v>0</v>
      </c>
      <c r="J74" s="169">
        <v>0</v>
      </c>
    </row>
    <row r="75" ht="16.9" customHeight="1" spans="1:10">
      <c r="A75" s="188" t="s">
        <v>12803</v>
      </c>
      <c r="B75" s="315" t="s">
        <v>12804</v>
      </c>
      <c r="C75" s="168">
        <v>0</v>
      </c>
      <c r="D75" s="107">
        <f ca="1" t="shared" si="6"/>
        <v>0</v>
      </c>
      <c r="E75" s="168">
        <v>0</v>
      </c>
      <c r="F75" s="107">
        <f ca="1">IF($I$5="I列录入预算数",OFFSET(H75,0,1),ROUND(IF($I$5="基准为上年预计执行数",OFFSET(D75,0,1),IF($I$5="基准为上年预算数",OFFSET(D75,0,-1),IF($I$5="基准为上年调整预算数",D75,0)))*(IF(_xlfn.ISFORMULA(OFFSET(D75,0,5)),OFFSET($I$3,1,0),OFFSET(D75,0,5))),SSWR))</f>
        <v>0</v>
      </c>
      <c r="G75" s="91">
        <f ca="1" t="shared" si="5"/>
        <v>0</v>
      </c>
      <c r="H75" s="91">
        <f ca="1" t="shared" si="4"/>
        <v>0</v>
      </c>
      <c r="I75" s="108">
        <v>0</v>
      </c>
      <c r="J75" s="169">
        <v>0</v>
      </c>
    </row>
    <row r="76" ht="16.9" customHeight="1" spans="1:10">
      <c r="A76" s="444" t="s">
        <v>12807</v>
      </c>
      <c r="B76" s="95" t="s">
        <v>12808</v>
      </c>
      <c r="C76" s="168">
        <v>0</v>
      </c>
      <c r="D76" s="107">
        <f ca="1" t="shared" si="6"/>
        <v>0</v>
      </c>
      <c r="E76" s="168">
        <v>0</v>
      </c>
      <c r="F76" s="107">
        <f ca="1">IF($I$5="I列录入预算数",OFFSET(H76,0,1),ROUND(IF($I$5="基准为上年预计执行数",OFFSET(D76,0,1),IF($I$5="基准为上年预算数",OFFSET(D76,0,-1),IF($I$5="基准为上年调整预算数",D76,0)))*(IF(_xlfn.ISFORMULA(OFFSET(D76,0,5)),OFFSET($I$3,1,0),OFFSET(D76,0,5))),SSWR))</f>
        <v>0</v>
      </c>
      <c r="G76" s="91">
        <f ca="1" t="shared" si="5"/>
        <v>0</v>
      </c>
      <c r="H76" s="91">
        <f ca="1" t="shared" si="4"/>
        <v>0</v>
      </c>
      <c r="I76" s="108">
        <v>0</v>
      </c>
      <c r="J76" s="169">
        <v>0</v>
      </c>
    </row>
    <row r="77" ht="16.9" customHeight="1" spans="1:10">
      <c r="A77" s="445" t="s">
        <v>12916</v>
      </c>
      <c r="B77" s="114" t="s">
        <v>12917</v>
      </c>
      <c r="C77" s="168">
        <v>0</v>
      </c>
      <c r="D77" s="107">
        <f ca="1" t="shared" si="6"/>
        <v>0</v>
      </c>
      <c r="E77" s="318"/>
      <c r="F77" s="107">
        <f ca="1">IF($I$5="I列录入预算数",OFFSET(H77,0,1),ROUND(IF($I$5="基准为上年预计执行数",OFFSET(D77,0,1),IF($I$5="基准为上年预算数",OFFSET(D77,0,-1),IF($I$5="基准为上年调整预算数",D77,0)))*(IF(_xlfn.ISFORMULA(OFFSET(D77,0,5)),OFFSET($I$3,1,0),OFFSET(D77,0,5))),SSWR))</f>
        <v>0</v>
      </c>
      <c r="G77" s="91">
        <f ca="1" t="shared" si="5"/>
        <v>0</v>
      </c>
      <c r="H77" s="91">
        <f ca="1" t="shared" si="4"/>
        <v>0</v>
      </c>
      <c r="I77" s="318"/>
      <c r="J77" s="319"/>
    </row>
    <row r="78" ht="16.9" customHeight="1" spans="1:10">
      <c r="A78" s="443" t="s">
        <v>12825</v>
      </c>
      <c r="B78" s="315" t="s">
        <v>12826</v>
      </c>
      <c r="C78" s="168">
        <v>11000</v>
      </c>
      <c r="D78" s="107">
        <f ca="1" t="shared" si="6"/>
        <v>11000</v>
      </c>
      <c r="E78" s="168">
        <v>11000</v>
      </c>
      <c r="F78" s="107">
        <f ca="1">IF($I$5="I列录入预算数",OFFSET(H78,0,1),ROUND(IF($I$5="基准为上年预计执行数",OFFSET(D78,0,1),IF($I$5="基准为上年预算数",OFFSET(D78,0,-1),IF($I$5="基准为上年调整预算数",D78,0)))*(IF(_xlfn.ISFORMULA(OFFSET(D78,0,5)),OFFSET($I$3,1,0),OFFSET(D78,0,5))),SSWR))</f>
        <v>12000</v>
      </c>
      <c r="G78" s="91">
        <f ca="1" t="shared" si="5"/>
        <v>1.09090909090909</v>
      </c>
      <c r="H78" s="91">
        <f ca="1" t="shared" si="4"/>
        <v>1.09090909090909</v>
      </c>
      <c r="I78" s="108">
        <v>12000</v>
      </c>
      <c r="J78" s="169">
        <v>11000</v>
      </c>
    </row>
    <row r="79" ht="16.9" customHeight="1" spans="1:10">
      <c r="A79" s="188" t="s">
        <v>12827</v>
      </c>
      <c r="B79" s="315" t="s">
        <v>12828</v>
      </c>
      <c r="C79" s="168">
        <v>0</v>
      </c>
      <c r="D79" s="107">
        <f ca="1" t="shared" si="6"/>
        <v>0</v>
      </c>
      <c r="E79" s="168">
        <v>0</v>
      </c>
      <c r="F79" s="107">
        <f ca="1">IF($I$5="I列录入预算数",OFFSET(H79,0,1),ROUND(IF($I$5="基准为上年预计执行数",OFFSET(D79,0,1),IF($I$5="基准为上年预算数",OFFSET(D79,0,-1),IF($I$5="基准为上年调整预算数",D79,0)))*(IF(_xlfn.ISFORMULA(OFFSET(D79,0,5)),OFFSET($I$3,1,0),OFFSET(D79,0,5))),SSWR))</f>
        <v>0</v>
      </c>
      <c r="G79" s="91">
        <f ca="1" t="shared" si="5"/>
        <v>0</v>
      </c>
      <c r="H79" s="91">
        <f ca="1" t="shared" si="4"/>
        <v>0</v>
      </c>
      <c r="I79" s="108">
        <v>0</v>
      </c>
      <c r="J79" s="169">
        <v>0</v>
      </c>
    </row>
    <row r="80" ht="16.9" customHeight="1" spans="1:10">
      <c r="A80" s="188" t="s">
        <v>12837</v>
      </c>
      <c r="B80" s="315" t="s">
        <v>12838</v>
      </c>
      <c r="C80" s="168">
        <v>0</v>
      </c>
      <c r="D80" s="107">
        <f ca="1" t="shared" si="6"/>
        <v>0</v>
      </c>
      <c r="E80" s="168">
        <v>13400</v>
      </c>
      <c r="F80" s="107">
        <f ca="1">IF($I$5="I列录入预算数",OFFSET(H80,0,1),ROUND(IF($I$5="基准为上年预计执行数",OFFSET(D80,0,1),IF($I$5="基准为上年预算数",OFFSET(D80,0,-1),IF($I$5="基准为上年调整预算数",D80,0)))*(IF(_xlfn.ISFORMULA(OFFSET(D80,0,5)),OFFSET($I$3,1,0),OFFSET(D80,0,5))),SSWR))</f>
        <v>0</v>
      </c>
      <c r="G80" s="91">
        <f ca="1" t="shared" si="5"/>
        <v>0</v>
      </c>
      <c r="H80" s="91">
        <f ca="1" t="shared" si="4"/>
        <v>0</v>
      </c>
      <c r="I80" s="108">
        <v>0</v>
      </c>
      <c r="J80" s="169">
        <v>0</v>
      </c>
    </row>
    <row r="81" ht="16.9" customHeight="1" spans="1:11">
      <c r="A81" s="188" t="s">
        <v>12841</v>
      </c>
      <c r="B81" s="315" t="s">
        <v>12842</v>
      </c>
      <c r="C81" s="168">
        <v>0</v>
      </c>
      <c r="D81" s="107">
        <f ca="1" t="shared" si="6"/>
        <v>0</v>
      </c>
      <c r="E81" s="168">
        <v>0</v>
      </c>
      <c r="F81" s="107">
        <f ca="1">IF($I$5="I列录入预算数",OFFSET(H81,0,1),ROUND(IF($I$5="基准为上年预计执行数",OFFSET(D81,0,1),IF($I$5="基准为上年预算数",OFFSET(D81,0,-1),IF($I$5="基准为上年调整预算数",D81,0)))*(IF(_xlfn.ISFORMULA(OFFSET(D81,0,5)),OFFSET($I$3,1,0),OFFSET(D81,0,5))),SSWR))</f>
        <v>0</v>
      </c>
      <c r="G81" s="91">
        <f ca="1" t="shared" si="5"/>
        <v>0</v>
      </c>
      <c r="H81" s="91">
        <f ca="1" t="shared" si="4"/>
        <v>0</v>
      </c>
      <c r="I81" s="108">
        <v>0</v>
      </c>
      <c r="J81" s="169">
        <v>0</v>
      </c>
    </row>
    <row r="82" ht="16.9" customHeight="1" spans="1:11">
      <c r="A82" s="188" t="s">
        <v>12845</v>
      </c>
      <c r="B82" s="315" t="s">
        <v>12846</v>
      </c>
      <c r="C82" s="168">
        <v>0</v>
      </c>
      <c r="D82" s="107">
        <f ca="1" t="shared" si="6"/>
        <v>0</v>
      </c>
      <c r="E82" s="144">
        <v>0</v>
      </c>
      <c r="F82" s="107">
        <f ca="1">IF($I$5="I列录入预算数",OFFSET(H82,0,1),ROUND(IF($I$5="基准为上年预计执行数",OFFSET(D82,0,1),IF($I$5="基准为上年预算数",OFFSET(D82,0,-1),IF($I$5="基准为上年调整预算数",D82,0)))*(IF(_xlfn.ISFORMULA(OFFSET(D82,0,5)),OFFSET($I$3,1,0),OFFSET(D82,0,5))),SSWR))</f>
        <v>0</v>
      </c>
      <c r="G82" s="91">
        <f ca="1" t="shared" si="5"/>
        <v>0</v>
      </c>
      <c r="H82" s="91">
        <f ca="1" t="shared" si="4"/>
        <v>0</v>
      </c>
      <c r="I82" s="108">
        <v>0</v>
      </c>
      <c r="J82" s="169">
        <v>0</v>
      </c>
    </row>
    <row r="83" ht="16.9" customHeight="1" spans="1:11">
      <c r="A83" s="188" t="s">
        <v>12849</v>
      </c>
      <c r="B83" s="315" t="s">
        <v>12850</v>
      </c>
      <c r="C83" s="168">
        <v>0</v>
      </c>
      <c r="D83" s="107">
        <f ca="1" t="shared" si="6"/>
        <v>0</v>
      </c>
      <c r="E83" s="144">
        <v>0</v>
      </c>
      <c r="F83" s="107">
        <f ca="1">IF($I$5="I列录入预算数",OFFSET(H83,0,1),ROUND(IF($I$5="基准为上年预计执行数",OFFSET(D83,0,1),IF($I$5="基准为上年预算数",OFFSET(D83,0,-1),IF($I$5="基准为上年调整预算数",D83,0)))*(IF(_xlfn.ISFORMULA(OFFSET(D83,0,5)),OFFSET($I$3,1,0),OFFSET(D83,0,5))),SSWR))</f>
        <v>0</v>
      </c>
      <c r="G83" s="91">
        <f ca="1" t="shared" si="5"/>
        <v>0</v>
      </c>
      <c r="H83" s="91">
        <f ca="1" t="shared" si="4"/>
        <v>0</v>
      </c>
      <c r="I83" s="108">
        <v>0</v>
      </c>
      <c r="J83" s="169">
        <v>0</v>
      </c>
    </row>
    <row r="84" ht="16.9" customHeight="1" spans="1:11">
      <c r="A84" s="188" t="s">
        <v>12853</v>
      </c>
      <c r="B84" s="315" t="s">
        <v>12854</v>
      </c>
      <c r="C84" s="168">
        <v>1000</v>
      </c>
      <c r="D84" s="107">
        <f ca="1" t="shared" si="6"/>
        <v>1000</v>
      </c>
      <c r="E84" s="168">
        <v>1000</v>
      </c>
      <c r="F84" s="107">
        <f ca="1">IF($I$5="I列录入预算数",OFFSET(H84,0,1),ROUND(IF($I$5="基准为上年预计执行数",OFFSET(D84,0,1),IF($I$5="基准为上年预算数",OFFSET(D84,0,-1),IF($I$5="基准为上年调整预算数",D84,0)))*(IF(_xlfn.ISFORMULA(OFFSET(D84,0,5)),OFFSET($I$3,1,0),OFFSET(D84,0,5))),SSWR))</f>
        <v>2000</v>
      </c>
      <c r="G84" s="91">
        <f ca="1" t="shared" si="5"/>
        <v>2</v>
      </c>
      <c r="H84" s="91">
        <f ca="1" t="shared" si="4"/>
        <v>2</v>
      </c>
      <c r="I84" s="108">
        <v>2000</v>
      </c>
      <c r="J84" s="168">
        <v>1000</v>
      </c>
    </row>
    <row r="85" ht="16.9" customHeight="1" spans="1:11">
      <c r="A85" s="188" t="s">
        <v>12918</v>
      </c>
      <c r="B85" s="322" t="s">
        <v>12919</v>
      </c>
      <c r="C85" s="168">
        <v>0</v>
      </c>
      <c r="D85" s="107">
        <f ca="1" t="shared" si="6"/>
        <v>0</v>
      </c>
      <c r="E85" s="318"/>
      <c r="F85" s="107">
        <f ca="1">IF($I$5="I列录入预算数",OFFSET(H85,0,1),ROUND(IF($I$5="基准为上年预计执行数",OFFSET(D85,0,1),IF($I$5="基准为上年预算数",OFFSET(D85,0,-1),IF($I$5="基准为上年调整预算数",D85,0)))*(IF(_xlfn.ISFORMULA(OFFSET(D85,0,5)),OFFSET($I$3,1,0),OFFSET(D85,0,5))),SSWR))</f>
        <v>0</v>
      </c>
      <c r="G85" s="91">
        <f ca="1" t="shared" si="5"/>
        <v>0</v>
      </c>
      <c r="H85" s="91">
        <f ca="1" t="shared" si="4"/>
        <v>0</v>
      </c>
      <c r="I85" s="318"/>
      <c r="J85" s="319"/>
      <c r="K85" s="11" t="s">
        <v>12920</v>
      </c>
    </row>
    <row r="86" ht="16.9" customHeight="1" spans="1:11">
      <c r="A86" s="188" t="s">
        <v>12921</v>
      </c>
      <c r="B86" s="323" t="s">
        <v>12922</v>
      </c>
      <c r="C86" s="168">
        <v>0</v>
      </c>
      <c r="D86" s="107">
        <f ca="1" t="shared" si="6"/>
        <v>0</v>
      </c>
      <c r="E86" s="318"/>
      <c r="F86" s="107">
        <f ca="1">IF($I$5="I列录入预算数",OFFSET(H86,0,1),ROUND(IF($I$5="基准为上年预计执行数",OFFSET(D86,0,1),IF($I$5="基准为上年预算数",OFFSET(D86,0,-1),IF($I$5="基准为上年调整预算数",D86,0)))*(IF(_xlfn.ISFORMULA(OFFSET(D86,0,5)),OFFSET($I$3,1,0),OFFSET(D86,0,5))),SSWR))</f>
        <v>0</v>
      </c>
      <c r="G86" s="91">
        <f ca="1" t="shared" si="5"/>
        <v>0</v>
      </c>
      <c r="H86" s="91">
        <f ca="1" t="shared" si="4"/>
        <v>0</v>
      </c>
      <c r="I86" s="318"/>
      <c r="J86" s="319"/>
    </row>
    <row r="87" ht="16.9" customHeight="1" spans="1:11">
      <c r="A87" s="188" t="s">
        <v>12923</v>
      </c>
      <c r="B87" s="324" t="s">
        <v>12924</v>
      </c>
      <c r="C87" s="168">
        <v>0</v>
      </c>
      <c r="D87" s="107">
        <f ca="1" t="shared" si="6"/>
        <v>0</v>
      </c>
      <c r="E87" s="318"/>
      <c r="F87" s="107">
        <f ca="1">IF($I$5="I列录入预算数",OFFSET(H87,0,1),ROUND(IF($I$5="基准为上年预计执行数",OFFSET(D87,0,1),IF($I$5="基准为上年预算数",OFFSET(D87,0,-1),IF($I$5="基准为上年调整预算数",D87,0)))*(IF(_xlfn.ISFORMULA(OFFSET(D87,0,5)),OFFSET($I$3,1,0),OFFSET(D87,0,5))),SSWR))</f>
        <v>0</v>
      </c>
      <c r="G87" s="91">
        <f ca="1" t="shared" si="5"/>
        <v>0</v>
      </c>
      <c r="H87" s="91">
        <f ca="1" t="shared" si="4"/>
        <v>0</v>
      </c>
      <c r="I87" s="318"/>
      <c r="J87" s="319"/>
    </row>
    <row r="88" ht="16.9" customHeight="1" spans="1:11">
      <c r="A88" s="188" t="s">
        <v>12925</v>
      </c>
      <c r="B88" s="322" t="s">
        <v>12926</v>
      </c>
      <c r="C88" s="168">
        <v>0</v>
      </c>
      <c r="D88" s="107">
        <f ca="1" t="shared" si="6"/>
        <v>0</v>
      </c>
      <c r="E88" s="317"/>
      <c r="F88" s="107">
        <f ca="1">IF($I$5="I列录入预算数",OFFSET(H88,0,1),ROUND(IF($I$5="基准为上年预计执行数",OFFSET(D88,0,1),IF($I$5="基准为上年预算数",OFFSET(D88,0,-1),IF($I$5="基准为上年调整预算数",D88,0)))*(IF(_xlfn.ISFORMULA(OFFSET(D88,0,5)),OFFSET($I$3,1,0),OFFSET(D88,0,5))),SSWR))</f>
        <v>0</v>
      </c>
      <c r="G88" s="91">
        <f ca="1" t="shared" si="5"/>
        <v>0</v>
      </c>
      <c r="H88" s="91">
        <f ca="1" t="shared" si="4"/>
        <v>0</v>
      </c>
      <c r="I88" s="318"/>
      <c r="J88" s="319"/>
    </row>
    <row r="89" ht="16.9" customHeight="1" spans="1:11">
      <c r="A89" s="188" t="s">
        <v>12927</v>
      </c>
      <c r="B89" s="323" t="s">
        <v>12928</v>
      </c>
      <c r="C89" s="168">
        <v>0</v>
      </c>
      <c r="D89" s="107">
        <f ca="1" t="shared" si="6"/>
        <v>0</v>
      </c>
      <c r="E89" s="317"/>
      <c r="F89" s="107">
        <f ca="1">IF($I$5="I列录入预算数",OFFSET(H89,0,1),ROUND(IF($I$5="基准为上年预计执行数",OFFSET(D89,0,1),IF($I$5="基准为上年预算数",OFFSET(D89,0,-1),IF($I$5="基准为上年调整预算数",D89,0)))*(IF(_xlfn.ISFORMULA(OFFSET(D89,0,5)),OFFSET($I$3,1,0),OFFSET(D89,0,5))),SSWR))</f>
        <v>0</v>
      </c>
      <c r="G89" s="91">
        <f ca="1" t="shared" si="5"/>
        <v>0</v>
      </c>
      <c r="H89" s="91">
        <f ca="1" t="shared" si="4"/>
        <v>0</v>
      </c>
      <c r="I89" s="318"/>
      <c r="J89" s="319"/>
    </row>
    <row r="90" ht="16.9" customHeight="1" spans="1:11">
      <c r="A90" s="188" t="s">
        <v>12929</v>
      </c>
      <c r="B90" s="324" t="s">
        <v>12930</v>
      </c>
      <c r="C90" s="168">
        <v>0</v>
      </c>
      <c r="D90" s="107">
        <f ca="1" t="shared" si="6"/>
        <v>0</v>
      </c>
      <c r="E90" s="317"/>
      <c r="F90" s="107">
        <f ca="1">IF($I$5="I列录入预算数",OFFSET(H90,0,1),ROUND(IF($I$5="基准为上年预计执行数",OFFSET(D90,0,1),IF($I$5="基准为上年预算数",OFFSET(D90,0,-1),IF($I$5="基准为上年调整预算数",D90,0)))*(IF(_xlfn.ISFORMULA(OFFSET(D90,0,5)),OFFSET($I$3,1,0),OFFSET(D90,0,5))),SSWR))</f>
        <v>0</v>
      </c>
      <c r="G90" s="91">
        <f ca="1" t="shared" si="5"/>
        <v>0</v>
      </c>
      <c r="H90" s="91">
        <f ca="1" t="shared" si="4"/>
        <v>0</v>
      </c>
      <c r="I90" s="318"/>
      <c r="J90" s="319"/>
    </row>
    <row r="91" ht="16.9" customHeight="1" spans="1:11">
      <c r="A91" s="188" t="s">
        <v>12931</v>
      </c>
      <c r="B91" s="322" t="s">
        <v>12932</v>
      </c>
      <c r="C91" s="168">
        <v>0</v>
      </c>
      <c r="D91" s="107">
        <f ca="1" t="shared" si="6"/>
        <v>0</v>
      </c>
      <c r="E91" s="317"/>
      <c r="F91" s="107">
        <f ca="1">IF($I$5="I列录入预算数",OFFSET(H91,0,1),ROUND(IF($I$5="基准为上年预计执行数",OFFSET(D91,0,1),IF($I$5="基准为上年预算数",OFFSET(D91,0,-1),IF($I$5="基准为上年调整预算数",D91,0)))*(IF(_xlfn.ISFORMULA(OFFSET(D91,0,5)),OFFSET($I$3,1,0),OFFSET(D91,0,5))),SSWR))</f>
        <v>0</v>
      </c>
      <c r="G91" s="91">
        <f ca="1" t="shared" si="5"/>
        <v>0</v>
      </c>
      <c r="H91" s="91">
        <f ca="1" t="shared" si="4"/>
        <v>0</v>
      </c>
      <c r="I91" s="318"/>
      <c r="J91" s="319"/>
    </row>
    <row r="92" ht="16.9" customHeight="1" spans="1:11">
      <c r="A92" s="188" t="s">
        <v>12933</v>
      </c>
      <c r="B92" s="323" t="s">
        <v>12934</v>
      </c>
      <c r="C92" s="168">
        <v>0</v>
      </c>
      <c r="D92" s="107">
        <f ca="1" t="shared" si="6"/>
        <v>0</v>
      </c>
      <c r="E92" s="317"/>
      <c r="F92" s="107">
        <f ca="1">IF($I$5="I列录入预算数",OFFSET(H92,0,1),ROUND(IF($I$5="基准为上年预计执行数",OFFSET(D92,0,1),IF($I$5="基准为上年预算数",OFFSET(D92,0,-1),IF($I$5="基准为上年调整预算数",D92,0)))*(IF(_xlfn.ISFORMULA(OFFSET(D92,0,5)),OFFSET($I$3,1,0),OFFSET(D92,0,5))),SSWR))</f>
        <v>0</v>
      </c>
      <c r="G92" s="91">
        <f ca="1" t="shared" si="5"/>
        <v>0</v>
      </c>
      <c r="H92" s="91">
        <f ca="1" t="shared" si="4"/>
        <v>0</v>
      </c>
      <c r="I92" s="318"/>
      <c r="J92" s="319"/>
    </row>
    <row r="93" ht="16.9" customHeight="1" spans="1:11">
      <c r="A93" s="188" t="s">
        <v>12935</v>
      </c>
      <c r="B93" s="324" t="s">
        <v>12936</v>
      </c>
      <c r="C93" s="168">
        <v>0</v>
      </c>
      <c r="D93" s="107">
        <f ca="1" t="shared" si="6"/>
        <v>0</v>
      </c>
      <c r="E93" s="317"/>
      <c r="F93" s="107">
        <f ca="1">IF($I$5="I列录入预算数",OFFSET(H93,0,1),ROUND(IF($I$5="基准为上年预计执行数",OFFSET(D93,0,1),IF($I$5="基准为上年预算数",OFFSET(D93,0,-1),IF($I$5="基准为上年调整预算数",D93,0)))*(IF(_xlfn.ISFORMULA(OFFSET(D93,0,5)),OFFSET($I$3,1,0),OFFSET(D93,0,5))),SSWR))</f>
        <v>0</v>
      </c>
      <c r="G93" s="91">
        <f ca="1" t="shared" si="5"/>
        <v>0</v>
      </c>
      <c r="H93" s="91">
        <f ca="1" t="shared" si="4"/>
        <v>0</v>
      </c>
      <c r="I93" s="318"/>
      <c r="J93" s="319"/>
    </row>
    <row r="94" ht="16.9" customHeight="1" spans="1:11">
      <c r="A94" s="188" t="s">
        <v>12937</v>
      </c>
      <c r="B94" s="322" t="s">
        <v>12938</v>
      </c>
      <c r="C94" s="168">
        <v>0</v>
      </c>
      <c r="D94" s="107">
        <f ca="1" t="shared" si="6"/>
        <v>0</v>
      </c>
      <c r="E94" s="317"/>
      <c r="F94" s="107">
        <f ca="1">IF($I$5="I列录入预算数",OFFSET(H94,0,1),ROUND(IF($I$5="基准为上年预计执行数",OFFSET(D94,0,1),IF($I$5="基准为上年预算数",OFFSET(D94,0,-1),IF($I$5="基准为上年调整预算数",D94,0)))*(IF(_xlfn.ISFORMULA(OFFSET(D94,0,5)),OFFSET($I$3,1,0),OFFSET(D94,0,5))),SSWR))</f>
        <v>0</v>
      </c>
      <c r="G94" s="91">
        <f ca="1" t="shared" si="5"/>
        <v>0</v>
      </c>
      <c r="H94" s="91">
        <f ca="1" t="shared" si="4"/>
        <v>0</v>
      </c>
      <c r="I94" s="318"/>
      <c r="J94" s="319"/>
    </row>
    <row r="95" ht="16.9" customHeight="1" spans="1:11">
      <c r="A95" s="188" t="s">
        <v>12939</v>
      </c>
      <c r="B95" s="323" t="s">
        <v>12940</v>
      </c>
      <c r="C95" s="168">
        <v>0</v>
      </c>
      <c r="D95" s="107">
        <f ca="1" t="shared" si="6"/>
        <v>0</v>
      </c>
      <c r="E95" s="317"/>
      <c r="F95" s="107">
        <f ca="1">IF($I$5="I列录入预算数",OFFSET(H95,0,1),ROUND(IF($I$5="基准为上年预计执行数",OFFSET(D95,0,1),IF($I$5="基准为上年预算数",OFFSET(D95,0,-1),IF($I$5="基准为上年调整预算数",D95,0)))*(IF(_xlfn.ISFORMULA(OFFSET(D95,0,5)),OFFSET($I$3,1,0),OFFSET(D95,0,5))),SSWR))</f>
        <v>0</v>
      </c>
      <c r="G95" s="91">
        <f ca="1" t="shared" si="5"/>
        <v>0</v>
      </c>
      <c r="H95" s="91">
        <f ca="1" t="shared" si="4"/>
        <v>0</v>
      </c>
      <c r="I95" s="318"/>
      <c r="J95" s="319"/>
    </row>
    <row r="96" ht="16.9" customHeight="1" spans="1:11">
      <c r="A96" s="188" t="s">
        <v>12941</v>
      </c>
      <c r="B96" s="324" t="s">
        <v>12942</v>
      </c>
      <c r="C96" s="168">
        <v>0</v>
      </c>
      <c r="D96" s="107">
        <f ca="1" t="shared" si="6"/>
        <v>0</v>
      </c>
      <c r="E96" s="317"/>
      <c r="F96" s="107">
        <f ca="1">IF($I$5="I列录入预算数",OFFSET(H96,0,1),ROUND(IF($I$5="基准为上年预计执行数",OFFSET(D96,0,1),IF($I$5="基准为上年预算数",OFFSET(D96,0,-1),IF($I$5="基准为上年调整预算数",D96,0)))*(IF(_xlfn.ISFORMULA(OFFSET(D96,0,5)),OFFSET($I$3,1,0),OFFSET(D96,0,5))),SSWR))</f>
        <v>0</v>
      </c>
      <c r="G96" s="91">
        <f ca="1" t="shared" si="5"/>
        <v>0</v>
      </c>
      <c r="H96" s="91">
        <f ca="1" t="shared" si="4"/>
        <v>0</v>
      </c>
      <c r="I96" s="318"/>
      <c r="J96" s="319"/>
    </row>
    <row r="97" ht="16.9" customHeight="1" spans="1:11">
      <c r="A97" s="188" t="s">
        <v>12888</v>
      </c>
      <c r="B97" s="315" t="s">
        <v>12889</v>
      </c>
      <c r="C97" s="168">
        <v>0</v>
      </c>
      <c r="D97" s="107">
        <f ca="1" t="shared" si="6"/>
        <v>0</v>
      </c>
      <c r="E97" s="144">
        <v>0</v>
      </c>
      <c r="F97" s="107">
        <f ca="1">IF($I$5="I列录入预算数",OFFSET(H97,0,1),ROUND(IF($I$5="基准为上年预计执行数",OFFSET(D97,0,1),IF($I$5="基准为上年预算数",OFFSET(D97,0,-1),IF($I$5="基准为上年调整预算数",D97,0)))*(IF(_xlfn.ISFORMULA(OFFSET(D97,0,5)),OFFSET($I$3,1,0),OFFSET(D97,0,5))),SSWR))</f>
        <v>0</v>
      </c>
      <c r="G97" s="91">
        <f ca="1" t="shared" si="5"/>
        <v>0</v>
      </c>
      <c r="H97" s="91">
        <f ca="1" t="shared" si="4"/>
        <v>0</v>
      </c>
      <c r="I97" s="108">
        <v>0</v>
      </c>
      <c r="J97" s="169">
        <v>0</v>
      </c>
    </row>
    <row r="98" ht="16.9" customHeight="1" spans="1:11">
      <c r="A98" s="188" t="s">
        <v>12892</v>
      </c>
      <c r="B98" s="315" t="s">
        <v>12893</v>
      </c>
      <c r="C98" s="168">
        <v>0</v>
      </c>
      <c r="D98" s="107">
        <f ca="1" t="shared" si="6"/>
        <v>0</v>
      </c>
      <c r="E98" s="144">
        <v>0</v>
      </c>
      <c r="F98" s="107">
        <f ca="1">IF($I$5="I列录入预算数",OFFSET(H98,0,1),ROUND(IF($I$5="基准为上年预计执行数",OFFSET(D98,0,1),IF($I$5="基准为上年预算数",OFFSET(D98,0,-1),IF($I$5="基准为上年调整预算数",D98,0)))*(IF(_xlfn.ISFORMULA(OFFSET(D98,0,5)),OFFSET($I$3,1,0),OFFSET(D98,0,5))),SSWR))</f>
        <v>0</v>
      </c>
      <c r="G98" s="91">
        <f ca="1" t="shared" si="5"/>
        <v>0</v>
      </c>
      <c r="H98" s="91">
        <f ca="1" t="shared" si="4"/>
        <v>0</v>
      </c>
      <c r="I98" s="108">
        <v>0</v>
      </c>
      <c r="J98" s="169">
        <v>0</v>
      </c>
    </row>
    <row r="99" ht="16.9" customHeight="1" spans="1:11">
      <c r="A99" s="188" t="s">
        <v>12896</v>
      </c>
      <c r="B99" s="315" t="s">
        <v>12897</v>
      </c>
      <c r="C99" s="168">
        <v>0</v>
      </c>
      <c r="D99" s="107">
        <f ca="1" t="shared" si="6"/>
        <v>0</v>
      </c>
      <c r="E99" s="144">
        <v>0</v>
      </c>
      <c r="F99" s="107">
        <f ca="1">IF($I$5="I列录入预算数",OFFSET(H99,0,1),ROUND(IF($I$5="基准为上年预计执行数",OFFSET(D99,0,1),IF($I$5="基准为上年预算数",OFFSET(D99,0,-1),IF($I$5="基准为上年调整预算数",D99,0)))*(IF(_xlfn.ISFORMULA(OFFSET(D99,0,5)),OFFSET($I$3,1,0),OFFSET(D99,0,5))),SSWR))</f>
        <v>0</v>
      </c>
      <c r="G99" s="91">
        <f ca="1" t="shared" si="5"/>
        <v>0</v>
      </c>
      <c r="H99" s="91">
        <f ca="1" t="shared" si="4"/>
        <v>0</v>
      </c>
      <c r="I99" s="108">
        <v>0</v>
      </c>
      <c r="J99" s="169">
        <v>0</v>
      </c>
    </row>
    <row r="100" ht="16.9" customHeight="1" spans="1:11">
      <c r="A100" s="188" t="s">
        <v>12900</v>
      </c>
      <c r="B100" s="315" t="s">
        <v>12901</v>
      </c>
      <c r="C100" s="168">
        <v>0</v>
      </c>
      <c r="D100" s="107">
        <f ca="1" t="shared" si="6"/>
        <v>0</v>
      </c>
      <c r="E100" s="144">
        <v>0</v>
      </c>
      <c r="F100" s="107">
        <f ca="1">IF($I$5="I列录入预算数",OFFSET(H100,0,1),ROUND(IF($I$5="基准为上年预计执行数",OFFSET(D100,0,1),IF($I$5="基准为上年预算数",OFFSET(D100,0,-1),IF($I$5="基准为上年调整预算数",D100,0)))*(IF(_xlfn.ISFORMULA(OFFSET(D100,0,5)),OFFSET($I$3,1,0),OFFSET(D100,0,5))),SSWR))</f>
        <v>0</v>
      </c>
      <c r="G100" s="91">
        <f ca="1" t="shared" si="5"/>
        <v>0</v>
      </c>
      <c r="H100" s="91">
        <f ca="1" t="shared" si="4"/>
        <v>0</v>
      </c>
      <c r="I100" s="108">
        <v>0</v>
      </c>
      <c r="J100" s="169">
        <v>0</v>
      </c>
    </row>
    <row r="101" ht="16.9" customHeight="1" spans="1:11">
      <c r="A101" s="443" t="s">
        <v>12673</v>
      </c>
      <c r="B101" s="315" t="s">
        <v>12674</v>
      </c>
      <c r="C101" s="168">
        <v>0</v>
      </c>
      <c r="D101" s="107">
        <f ca="1" t="shared" si="6"/>
        <v>0</v>
      </c>
      <c r="E101" s="144">
        <v>0</v>
      </c>
      <c r="F101" s="107">
        <f ca="1">IF($I$5="I列录入预算数",OFFSET(H101,0,1),ROUND(IF($I$5="基准为上年预计执行数",OFFSET(D101,0,1),IF($I$5="基准为上年预算数",OFFSET(D101,0,-1),IF($I$5="基准为上年调整预算数",D101,0)))*(IF(_xlfn.ISFORMULA(OFFSET(D101,0,5)),OFFSET($I$3,1,0),OFFSET(D101,0,5))),SSWR))</f>
        <v>0</v>
      </c>
      <c r="G101" s="91">
        <f ca="1" t="shared" si="5"/>
        <v>0</v>
      </c>
      <c r="H101" s="91">
        <f ca="1" t="shared" si="4"/>
        <v>0</v>
      </c>
      <c r="I101" s="108">
        <v>0</v>
      </c>
      <c r="J101" s="169">
        <v>0</v>
      </c>
    </row>
    <row r="102" ht="16.9" customHeight="1" spans="1:11">
      <c r="A102" s="443" t="s">
        <v>12677</v>
      </c>
      <c r="B102" s="95" t="s">
        <v>12678</v>
      </c>
      <c r="C102" s="168">
        <v>0</v>
      </c>
      <c r="D102" s="107">
        <f ca="1" t="shared" si="6"/>
        <v>0</v>
      </c>
      <c r="E102" s="144">
        <v>0</v>
      </c>
      <c r="F102" s="107">
        <f ca="1">IF($I$5="I列录入预算数",OFFSET(H102,0,1),ROUND(IF($I$5="基准为上年预计执行数",OFFSET(D102,0,1),IF($I$5="基准为上年预算数",OFFSET(D102,0,-1),IF($I$5="基准为上年调整预算数",D102,0)))*(IF(_xlfn.ISFORMULA(OFFSET(D102,0,5)),OFFSET($I$3,1,0),OFFSET(D102,0,5))),SSWR))</f>
        <v>0</v>
      </c>
      <c r="G102" s="91">
        <f ca="1" t="shared" si="5"/>
        <v>0</v>
      </c>
      <c r="H102" s="91">
        <f ca="1" t="shared" si="4"/>
        <v>0</v>
      </c>
      <c r="I102" s="108">
        <v>0</v>
      </c>
      <c r="J102" s="169">
        <v>0</v>
      </c>
    </row>
    <row r="103" ht="16.9" customHeight="1" spans="1:11">
      <c r="A103" s="445" t="s">
        <v>12943</v>
      </c>
      <c r="B103" s="99" t="s">
        <v>12944</v>
      </c>
      <c r="C103" s="168">
        <v>0</v>
      </c>
      <c r="D103" s="107">
        <f ca="1" t="shared" si="6"/>
        <v>0</v>
      </c>
      <c r="E103" s="317"/>
      <c r="F103" s="107">
        <f ca="1">IF($I$5="I列录入预算数",OFFSET(H103,0,1),ROUND(IF($I$5="基准为上年预计执行数",OFFSET(D103,0,1),IF($I$5="基准为上年预算数",OFFSET(D103,0,-1),IF($I$5="基准为上年调整预算数",D103,0)))*(IF(_xlfn.ISFORMULA(OFFSET(D103,0,5)),OFFSET($I$3,1,0),OFFSET(D103,0,5))),SSWR))</f>
        <v>0</v>
      </c>
      <c r="G103" s="91">
        <f ca="1" t="shared" si="5"/>
        <v>0</v>
      </c>
      <c r="H103" s="91">
        <f ca="1" t="shared" ref="H103:H133" si="7">IFERROR(OFFSET(H103,0,-2)/OFFSET(H103,0,-3),)</f>
        <v>0</v>
      </c>
      <c r="I103" s="318"/>
      <c r="J103" s="319"/>
    </row>
    <row r="104" ht="16.9" customHeight="1" spans="1:11">
      <c r="A104" s="443" t="s">
        <v>12681</v>
      </c>
      <c r="B104" s="315" t="s">
        <v>12682</v>
      </c>
      <c r="C104" s="168">
        <v>0</v>
      </c>
      <c r="D104" s="107">
        <f ca="1" t="shared" si="6"/>
        <v>0</v>
      </c>
      <c r="E104" s="144">
        <v>0</v>
      </c>
      <c r="F104" s="107">
        <f ca="1">IF($I$5="I列录入预算数",OFFSET(H104,0,1),ROUND(IF($I$5="基准为上年预计执行数",OFFSET(D104,0,1),IF($I$5="基准为上年预算数",OFFSET(D104,0,-1),IF($I$5="基准为上年调整预算数",D104,0)))*(IF(_xlfn.ISFORMULA(OFFSET(D104,0,5)),OFFSET($I$3,1,0),OFFSET(D104,0,5))),SSWR))</f>
        <v>0</v>
      </c>
      <c r="G104" s="91">
        <f ca="1" t="shared" si="5"/>
        <v>0</v>
      </c>
      <c r="H104" s="91">
        <f ca="1" t="shared" si="7"/>
        <v>0</v>
      </c>
      <c r="I104" s="108">
        <v>0</v>
      </c>
      <c r="J104" s="169">
        <v>0</v>
      </c>
    </row>
    <row r="105" ht="16.9" customHeight="1" spans="1:11">
      <c r="A105" s="188" t="s">
        <v>12805</v>
      </c>
      <c r="B105" s="88" t="s">
        <v>12806</v>
      </c>
      <c r="C105" s="168">
        <v>2907</v>
      </c>
      <c r="D105" s="107">
        <f ca="1" t="shared" si="6"/>
        <v>2907</v>
      </c>
      <c r="E105" s="168">
        <v>2907</v>
      </c>
      <c r="F105" s="107">
        <f ca="1">IF($I$5="I列录入预算数",OFFSET(H105,0,1),ROUND(IF($I$5="基准为上年预计执行数",OFFSET(D105,0,1),IF($I$5="基准为上年预算数",OFFSET(D105,0,-1),IF($I$5="基准为上年调整预算数",D105,0)))*(IF(_xlfn.ISFORMULA(OFFSET(D105,0,5)),OFFSET($I$3,1,0),OFFSET(D105,0,5))),SSWR))</f>
        <v>2907</v>
      </c>
      <c r="G105" s="91">
        <f ca="1" t="shared" si="5"/>
        <v>1</v>
      </c>
      <c r="H105" s="91">
        <f ca="1" t="shared" si="7"/>
        <v>1</v>
      </c>
      <c r="I105" s="108">
        <v>2907</v>
      </c>
      <c r="J105" s="168">
        <v>2907</v>
      </c>
    </row>
    <row r="106" ht="16.9" customHeight="1" spans="1:11">
      <c r="A106" s="188" t="s">
        <v>12809</v>
      </c>
      <c r="B106" s="95" t="s">
        <v>12810</v>
      </c>
      <c r="C106" s="168">
        <v>36071</v>
      </c>
      <c r="D106" s="107">
        <f ca="1" t="shared" si="6"/>
        <v>36071</v>
      </c>
      <c r="E106" s="144">
        <v>38808</v>
      </c>
      <c r="F106" s="107">
        <f ca="1">IF($I$5="I列录入预算数",OFFSET(H106,0,1),ROUND(IF($I$5="基准为上年预计执行数",OFFSET(D106,0,1),IF($I$5="基准为上年预算数",OFFSET(D106,0,-1),IF($I$5="基准为上年调整预算数",D106,0)))*(IF(_xlfn.ISFORMULA(OFFSET(D106,0,5)),OFFSET($I$3,1,0),OFFSET(D106,0,5))),SSWR))</f>
        <v>35761</v>
      </c>
      <c r="G106" s="91">
        <f ca="1" t="shared" si="5"/>
        <v>0.99140583848521</v>
      </c>
      <c r="H106" s="91">
        <f ca="1" t="shared" si="7"/>
        <v>0.921485260770975</v>
      </c>
      <c r="I106" s="108">
        <v>35761</v>
      </c>
      <c r="J106" s="168">
        <v>36071</v>
      </c>
    </row>
    <row r="107" ht="16.9" customHeight="1" spans="1:11">
      <c r="A107" s="445" t="s">
        <v>12945</v>
      </c>
      <c r="B107" s="99" t="s">
        <v>12946</v>
      </c>
      <c r="C107" s="168">
        <v>0</v>
      </c>
      <c r="D107" s="107">
        <f ca="1" t="shared" si="6"/>
        <v>0</v>
      </c>
      <c r="E107" s="317"/>
      <c r="F107" s="107">
        <f ca="1">IF($I$5="I列录入预算数",OFFSET(H107,0,1),ROUND(IF($I$5="基准为上年预计执行数",OFFSET(D107,0,1),IF($I$5="基准为上年预算数",OFFSET(D107,0,-1),IF($I$5="基准为上年调整预算数",D107,0)))*(IF(_xlfn.ISFORMULA(OFFSET(D107,0,5)),OFFSET($I$3,1,0),OFFSET(D107,0,5))),SSWR))</f>
        <v>0</v>
      </c>
      <c r="G107" s="91">
        <f ca="1" t="shared" si="5"/>
        <v>0</v>
      </c>
      <c r="H107" s="91">
        <f ca="1" t="shared" si="7"/>
        <v>0</v>
      </c>
      <c r="I107" s="318"/>
      <c r="J107" s="319"/>
    </row>
    <row r="108" ht="16.9" customHeight="1" spans="1:11">
      <c r="A108" s="188" t="s">
        <v>12821</v>
      </c>
      <c r="B108" s="316" t="s">
        <v>12822</v>
      </c>
      <c r="C108" s="168">
        <v>0</v>
      </c>
      <c r="D108" s="107">
        <f ca="1" t="shared" si="6"/>
        <v>0</v>
      </c>
      <c r="E108" s="181">
        <v>0</v>
      </c>
      <c r="F108" s="107">
        <f ca="1">IF($I$5="I列录入预算数",OFFSET(H108,0,1),ROUND(IF($I$5="基准为上年预计执行数",OFFSET(D108,0,1),IF($I$5="基准为上年预算数",OFFSET(D108,0,-1),IF($I$5="基准为上年调整预算数",D108,0)))*(IF(_xlfn.ISFORMULA(OFFSET(D108,0,5)),OFFSET($I$3,1,0),OFFSET(D108,0,5))),SSWR))</f>
        <v>0</v>
      </c>
      <c r="G108" s="91">
        <f ca="1" t="shared" si="5"/>
        <v>0</v>
      </c>
      <c r="H108" s="91">
        <f ca="1" t="shared" si="7"/>
        <v>0</v>
      </c>
      <c r="I108" s="108">
        <v>0</v>
      </c>
      <c r="J108" s="169">
        <v>0</v>
      </c>
      <c r="K108" s="11" t="s">
        <v>12947</v>
      </c>
    </row>
    <row r="109" ht="16.9" customHeight="1" spans="1:11">
      <c r="A109" s="445" t="s">
        <v>12948</v>
      </c>
      <c r="B109" s="99" t="s">
        <v>12949</v>
      </c>
      <c r="C109" s="168">
        <v>0</v>
      </c>
      <c r="D109" s="107">
        <f ca="1" t="shared" si="6"/>
        <v>0</v>
      </c>
      <c r="E109" s="325"/>
      <c r="F109" s="107">
        <f ca="1">IF($I$5="I列录入预算数",OFFSET(H109,0,1),ROUND(IF($I$5="基准为上年预计执行数",OFFSET(D109,0,1),IF($I$5="基准为上年预算数",OFFSET(D109,0,-1),IF($I$5="基准为上年调整预算数",D109,0)))*(IF(_xlfn.ISFORMULA(OFFSET(D109,0,5)),OFFSET($I$3,1,0),OFFSET(D109,0,5))),SSWR))</f>
        <v>0</v>
      </c>
      <c r="G109" s="91">
        <f ca="1" t="shared" si="5"/>
        <v>0</v>
      </c>
      <c r="H109" s="91">
        <f ca="1" t="shared" si="7"/>
        <v>0</v>
      </c>
      <c r="I109" s="318"/>
      <c r="J109" s="319"/>
    </row>
    <row r="110" ht="16.9" customHeight="1" spans="1:11">
      <c r="A110" s="445" t="s">
        <v>12950</v>
      </c>
      <c r="B110" s="99" t="s">
        <v>12951</v>
      </c>
      <c r="C110" s="168">
        <v>0</v>
      </c>
      <c r="D110" s="107">
        <f ca="1" t="shared" si="6"/>
        <v>0</v>
      </c>
      <c r="E110" s="325"/>
      <c r="F110" s="107">
        <f ca="1">IF($I$5="I列录入预算数",OFFSET(H110,0,1),ROUND(IF($I$5="基准为上年预计执行数",OFFSET(D110,0,1),IF($I$5="基准为上年预算数",OFFSET(D110,0,-1),IF($I$5="基准为上年调整预算数",D110,0)))*(IF(_xlfn.ISFORMULA(OFFSET(D110,0,5)),OFFSET($I$3,1,0),OFFSET(D110,0,5))),SSWR))</f>
        <v>0</v>
      </c>
      <c r="G110" s="91">
        <f ca="1" t="shared" si="5"/>
        <v>0</v>
      </c>
      <c r="H110" s="91">
        <f ca="1" t="shared" si="7"/>
        <v>0</v>
      </c>
      <c r="I110" s="318"/>
      <c r="J110" s="319"/>
    </row>
    <row r="111" ht="16.9" customHeight="1" spans="1:11">
      <c r="A111" s="188" t="s">
        <v>12835</v>
      </c>
      <c r="B111" s="316" t="s">
        <v>12836</v>
      </c>
      <c r="C111" s="168">
        <v>0</v>
      </c>
      <c r="D111" s="107">
        <f ca="1" t="shared" si="6"/>
        <v>0</v>
      </c>
      <c r="E111" s="168">
        <v>0</v>
      </c>
      <c r="F111" s="107">
        <f ca="1">IF($I$5="I列录入预算数",OFFSET(H111,0,1),ROUND(IF($I$5="基准为上年预计执行数",OFFSET(D111,0,1),IF($I$5="基准为上年预算数",OFFSET(D111,0,-1),IF($I$5="基准为上年调整预算数",D111,0)))*(IF(_xlfn.ISFORMULA(OFFSET(D111,0,5)),OFFSET($I$3,1,0),OFFSET(D111,0,5))),SSWR))</f>
        <v>0</v>
      </c>
      <c r="G111" s="91">
        <f ca="1" t="shared" si="5"/>
        <v>0</v>
      </c>
      <c r="H111" s="91">
        <f ca="1" t="shared" si="7"/>
        <v>0</v>
      </c>
      <c r="I111" s="108">
        <v>0</v>
      </c>
      <c r="J111" s="169">
        <v>0</v>
      </c>
    </row>
    <row r="112" ht="16.9" customHeight="1" spans="1:11">
      <c r="A112" s="188" t="s">
        <v>12839</v>
      </c>
      <c r="B112" s="316" t="s">
        <v>12840</v>
      </c>
      <c r="C112" s="168">
        <v>0</v>
      </c>
      <c r="D112" s="107">
        <f ca="1" t="shared" si="6"/>
        <v>0</v>
      </c>
      <c r="E112" s="168">
        <v>0</v>
      </c>
      <c r="F112" s="107">
        <f ca="1">IF($I$5="I列录入预算数",OFFSET(H112,0,1),ROUND(IF($I$5="基准为上年预计执行数",OFFSET(D112,0,1),IF($I$5="基准为上年预算数",OFFSET(D112,0,-1),IF($I$5="基准为上年调整预算数",D112,0)))*(IF(_xlfn.ISFORMULA(OFFSET(D112,0,5)),OFFSET($I$3,1,0),OFFSET(D112,0,5))),SSWR))</f>
        <v>0</v>
      </c>
      <c r="G112" s="91">
        <f ca="1" t="shared" si="5"/>
        <v>0</v>
      </c>
      <c r="H112" s="91">
        <f ca="1" t="shared" si="7"/>
        <v>0</v>
      </c>
      <c r="I112" s="108">
        <v>0</v>
      </c>
      <c r="J112" s="169">
        <v>0</v>
      </c>
    </row>
    <row r="113" ht="16.9" customHeight="1" spans="1:11">
      <c r="A113" s="188" t="s">
        <v>12843</v>
      </c>
      <c r="B113" s="316" t="s">
        <v>12844</v>
      </c>
      <c r="C113" s="168">
        <v>0</v>
      </c>
      <c r="D113" s="107">
        <f ca="1" t="shared" si="6"/>
        <v>0</v>
      </c>
      <c r="E113" s="168">
        <v>0</v>
      </c>
      <c r="F113" s="107">
        <f ca="1">IF($I$5="I列录入预算数",OFFSET(H113,0,1),ROUND(IF($I$5="基准为上年预计执行数",OFFSET(D113,0,1),IF($I$5="基准为上年预算数",OFFSET(D113,0,-1),IF($I$5="基准为上年调整预算数",D113,0)))*(IF(_xlfn.ISFORMULA(OFFSET(D113,0,5)),OFFSET($I$3,1,0),OFFSET(D113,0,5))),SSWR))</f>
        <v>0</v>
      </c>
      <c r="G113" s="91">
        <f ca="1" t="shared" si="5"/>
        <v>0</v>
      </c>
      <c r="H113" s="91">
        <f ca="1" t="shared" si="7"/>
        <v>0</v>
      </c>
      <c r="I113" s="108">
        <v>0</v>
      </c>
      <c r="J113" s="169">
        <v>0</v>
      </c>
    </row>
    <row r="114" ht="16.9" customHeight="1" spans="1:11">
      <c r="A114" s="188" t="s">
        <v>12847</v>
      </c>
      <c r="B114" s="316" t="s">
        <v>12848</v>
      </c>
      <c r="C114" s="168">
        <v>0</v>
      </c>
      <c r="D114" s="107">
        <f ca="1" t="shared" si="6"/>
        <v>0</v>
      </c>
      <c r="E114" s="144">
        <v>0</v>
      </c>
      <c r="F114" s="107">
        <f ca="1">IF($I$5="I列录入预算数",OFFSET(H114,0,1),ROUND(IF($I$5="基准为上年预计执行数",OFFSET(D114,0,1),IF($I$5="基准为上年预算数",OFFSET(D114,0,-1),IF($I$5="基准为上年调整预算数",D114,0)))*(IF(_xlfn.ISFORMULA(OFFSET(D114,0,5)),OFFSET($I$3,1,0),OFFSET(D114,0,5))),SSWR))</f>
        <v>0</v>
      </c>
      <c r="G114" s="91">
        <f ca="1" t="shared" si="5"/>
        <v>0</v>
      </c>
      <c r="H114" s="91">
        <f ca="1" t="shared" si="7"/>
        <v>0</v>
      </c>
      <c r="I114" s="108">
        <v>0</v>
      </c>
      <c r="J114" s="169">
        <v>0</v>
      </c>
    </row>
    <row r="115" ht="16.9" customHeight="1" spans="1:11">
      <c r="A115" s="445" t="s">
        <v>12952</v>
      </c>
      <c r="B115" s="99" t="s">
        <v>12953</v>
      </c>
      <c r="C115" s="168">
        <v>0</v>
      </c>
      <c r="D115" s="107">
        <f ca="1" t="shared" si="6"/>
        <v>0</v>
      </c>
      <c r="E115" s="317"/>
      <c r="F115" s="107">
        <f ca="1">IF($I$5="I列录入预算数",OFFSET(H115,0,1),ROUND(IF($I$5="基准为上年预计执行数",OFFSET(D115,0,1),IF($I$5="基准为上年预算数",OFFSET(D115,0,-1),IF($I$5="基准为上年调整预算数",D115,0)))*(IF(_xlfn.ISFORMULA(OFFSET(D115,0,5)),OFFSET($I$3,1,0),OFFSET(D115,0,5))),SSWR))</f>
        <v>0</v>
      </c>
      <c r="G115" s="91">
        <f ca="1" t="shared" si="5"/>
        <v>0</v>
      </c>
      <c r="H115" s="91">
        <f ca="1" t="shared" si="7"/>
        <v>0</v>
      </c>
      <c r="I115" s="318"/>
      <c r="J115" s="319"/>
    </row>
    <row r="116" ht="16.9" customHeight="1" spans="1:11">
      <c r="A116" s="188" t="s">
        <v>12851</v>
      </c>
      <c r="B116" s="316" t="s">
        <v>12852</v>
      </c>
      <c r="C116" s="168">
        <v>0</v>
      </c>
      <c r="D116" s="107">
        <f ca="1" t="shared" si="6"/>
        <v>0</v>
      </c>
      <c r="E116" s="144">
        <v>917</v>
      </c>
      <c r="F116" s="107">
        <f ca="1">IF($I$5="I列录入预算数",OFFSET(H116,0,1),ROUND(IF($I$5="基准为上年预计执行数",OFFSET(D116,0,1),IF($I$5="基准为上年预算数",OFFSET(D116,0,-1),IF($I$5="基准为上年调整预算数",D116,0)))*(IF(_xlfn.ISFORMULA(OFFSET(D116,0,5)),OFFSET($I$3,1,0),OFFSET(D116,0,5))),SSWR))</f>
        <v>0</v>
      </c>
      <c r="G116" s="91">
        <f ca="1" t="shared" si="5"/>
        <v>0</v>
      </c>
      <c r="H116" s="91">
        <f ca="1" t="shared" si="7"/>
        <v>0</v>
      </c>
      <c r="I116" s="108">
        <v>0</v>
      </c>
      <c r="J116" s="169">
        <v>0</v>
      </c>
    </row>
    <row r="117" ht="16.9" customHeight="1" spans="1:11">
      <c r="A117" s="188" t="s">
        <v>12855</v>
      </c>
      <c r="B117" s="316" t="s">
        <v>12856</v>
      </c>
      <c r="C117" s="168">
        <v>0</v>
      </c>
      <c r="D117" s="107">
        <f ca="1" t="shared" si="6"/>
        <v>0</v>
      </c>
      <c r="E117" s="144">
        <v>0</v>
      </c>
      <c r="F117" s="107">
        <f ca="1">IF($I$5="I列录入预算数",OFFSET(H117,0,1),ROUND(IF($I$5="基准为上年预计执行数",OFFSET(D117,0,1),IF($I$5="基准为上年预算数",OFFSET(D117,0,-1),IF($I$5="基准为上年调整预算数",D117,0)))*(IF(_xlfn.ISFORMULA(OFFSET(D117,0,5)),OFFSET($I$3,1,0),OFFSET(D117,0,5))),SSWR))</f>
        <v>0</v>
      </c>
      <c r="G117" s="91">
        <f ca="1" t="shared" si="5"/>
        <v>0</v>
      </c>
      <c r="H117" s="91">
        <f ca="1" t="shared" si="7"/>
        <v>0</v>
      </c>
      <c r="I117" s="108">
        <v>0</v>
      </c>
      <c r="J117" s="169">
        <v>0</v>
      </c>
    </row>
    <row r="118" ht="16.9" customHeight="1" spans="1:11">
      <c r="A118" s="188" t="s">
        <v>12954</v>
      </c>
      <c r="B118" s="326" t="s">
        <v>12955</v>
      </c>
      <c r="C118" s="168">
        <v>0</v>
      </c>
      <c r="D118" s="107">
        <f ca="1" t="shared" si="6"/>
        <v>0</v>
      </c>
      <c r="E118" s="317"/>
      <c r="F118" s="107">
        <f ca="1">IF($I$5="I列录入预算数",OFFSET(H118,0,1),ROUND(IF($I$5="基准为上年预计执行数",OFFSET(D118,0,1),IF($I$5="基准为上年预算数",OFFSET(D118,0,-1),IF($I$5="基准为上年调整预算数",D118,0)))*(IF(_xlfn.ISFORMULA(OFFSET(D118,0,5)),OFFSET($I$3,1,0),OFFSET(D118,0,5))),SSWR))</f>
        <v>0</v>
      </c>
      <c r="G118" s="91">
        <f ca="1" t="shared" si="5"/>
        <v>0</v>
      </c>
      <c r="H118" s="91">
        <f ca="1" t="shared" si="7"/>
        <v>0</v>
      </c>
      <c r="I118" s="318"/>
      <c r="J118" s="319"/>
      <c r="K118" s="11" t="s">
        <v>12956</v>
      </c>
    </row>
    <row r="119" ht="16.9" customHeight="1" spans="1:11">
      <c r="A119" s="188" t="s">
        <v>12957</v>
      </c>
      <c r="B119" s="327" t="s">
        <v>12958</v>
      </c>
      <c r="C119" s="168">
        <v>0</v>
      </c>
      <c r="D119" s="107">
        <f ca="1" t="shared" si="6"/>
        <v>0</v>
      </c>
      <c r="E119" s="317"/>
      <c r="F119" s="107">
        <f ca="1">IF($I$5="I列录入预算数",OFFSET(H119,0,1),ROUND(IF($I$5="基准为上年预计执行数",OFFSET(D119,0,1),IF($I$5="基准为上年预算数",OFFSET(D119,0,-1),IF($I$5="基准为上年调整预算数",D119,0)))*(IF(_xlfn.ISFORMULA(OFFSET(D119,0,5)),OFFSET($I$3,1,0),OFFSET(D119,0,5))),SSWR))</f>
        <v>0</v>
      </c>
      <c r="G119" s="91">
        <f ca="1" t="shared" si="5"/>
        <v>0</v>
      </c>
      <c r="H119" s="91">
        <f ca="1" t="shared" si="7"/>
        <v>0</v>
      </c>
      <c r="I119" s="318"/>
      <c r="J119" s="319"/>
    </row>
    <row r="120" ht="16.9" customHeight="1" spans="1:11">
      <c r="A120" s="188" t="s">
        <v>12959</v>
      </c>
      <c r="B120" s="328" t="s">
        <v>12960</v>
      </c>
      <c r="C120" s="168">
        <v>0</v>
      </c>
      <c r="D120" s="107">
        <f ca="1" t="shared" si="6"/>
        <v>0</v>
      </c>
      <c r="E120" s="317"/>
      <c r="F120" s="107">
        <f ca="1">IF($I$5="I列录入预算数",OFFSET(H120,0,1),ROUND(IF($I$5="基准为上年预计执行数",OFFSET(D120,0,1),IF($I$5="基准为上年预算数",OFFSET(D120,0,-1),IF($I$5="基准为上年调整预算数",D120,0)))*(IF(_xlfn.ISFORMULA(OFFSET(D120,0,5)),OFFSET($I$3,1,0),OFFSET(D120,0,5))),SSWR))</f>
        <v>0</v>
      </c>
      <c r="G120" s="91">
        <f ca="1" t="shared" si="5"/>
        <v>0</v>
      </c>
      <c r="H120" s="91">
        <f ca="1" t="shared" si="7"/>
        <v>0</v>
      </c>
      <c r="I120" s="318"/>
      <c r="J120" s="319"/>
    </row>
    <row r="121" ht="16.9" customHeight="1" spans="1:11">
      <c r="A121" s="188" t="s">
        <v>12961</v>
      </c>
      <c r="B121" s="326" t="s">
        <v>12962</v>
      </c>
      <c r="C121" s="168">
        <v>0</v>
      </c>
      <c r="D121" s="107">
        <f ca="1" t="shared" si="6"/>
        <v>0</v>
      </c>
      <c r="E121" s="317"/>
      <c r="F121" s="107">
        <f ca="1">IF($I$5="I列录入预算数",OFFSET(H121,0,1),ROUND(IF($I$5="基准为上年预计执行数",OFFSET(D121,0,1),IF($I$5="基准为上年预算数",OFFSET(D121,0,-1),IF($I$5="基准为上年调整预算数",D121,0)))*(IF(_xlfn.ISFORMULA(OFFSET(D121,0,5)),OFFSET($I$3,1,0),OFFSET(D121,0,5))),SSWR))</f>
        <v>0</v>
      </c>
      <c r="G121" s="91">
        <f ca="1" t="shared" si="5"/>
        <v>0</v>
      </c>
      <c r="H121" s="91">
        <f ca="1" t="shared" si="7"/>
        <v>0</v>
      </c>
      <c r="I121" s="318"/>
      <c r="J121" s="319"/>
    </row>
    <row r="122" ht="16.9" customHeight="1" spans="1:11">
      <c r="A122" s="188" t="s">
        <v>12963</v>
      </c>
      <c r="B122" s="327" t="s">
        <v>12964</v>
      </c>
      <c r="C122" s="168">
        <v>0</v>
      </c>
      <c r="D122" s="107">
        <f ca="1" t="shared" si="6"/>
        <v>0</v>
      </c>
      <c r="E122" s="317"/>
      <c r="F122" s="107">
        <f ca="1">IF($I$5="I列录入预算数",OFFSET(H122,0,1),ROUND(IF($I$5="基准为上年预计执行数",OFFSET(D122,0,1),IF($I$5="基准为上年预算数",OFFSET(D122,0,-1),IF($I$5="基准为上年调整预算数",D122,0)))*(IF(_xlfn.ISFORMULA(OFFSET(D122,0,5)),OFFSET($I$3,1,0),OFFSET(D122,0,5))),SSWR))</f>
        <v>0</v>
      </c>
      <c r="G122" s="91">
        <f ca="1" t="shared" si="5"/>
        <v>0</v>
      </c>
      <c r="H122" s="91">
        <f ca="1" t="shared" si="7"/>
        <v>0</v>
      </c>
      <c r="I122" s="318"/>
      <c r="J122" s="319"/>
    </row>
    <row r="123" ht="16.9" customHeight="1" spans="1:11">
      <c r="A123" s="188" t="s">
        <v>12965</v>
      </c>
      <c r="B123" s="328" t="s">
        <v>12966</v>
      </c>
      <c r="C123" s="168">
        <v>0</v>
      </c>
      <c r="D123" s="107">
        <f ca="1" t="shared" si="6"/>
        <v>0</v>
      </c>
      <c r="E123" s="317"/>
      <c r="F123" s="107">
        <f ca="1">IF($I$5="I列录入预算数",OFFSET(H123,0,1),ROUND(IF($I$5="基准为上年预计执行数",OFFSET(D123,0,1),IF($I$5="基准为上年预算数",OFFSET(D123,0,-1),IF($I$5="基准为上年调整预算数",D123,0)))*(IF(_xlfn.ISFORMULA(OFFSET(D123,0,5)),OFFSET($I$3,1,0),OFFSET(D123,0,5))),SSWR))</f>
        <v>0</v>
      </c>
      <c r="G123" s="91">
        <f ca="1" t="shared" si="5"/>
        <v>0</v>
      </c>
      <c r="H123" s="91">
        <f ca="1" t="shared" si="7"/>
        <v>0</v>
      </c>
      <c r="I123" s="318"/>
      <c r="J123" s="319"/>
    </row>
    <row r="124" ht="16.9" customHeight="1" spans="1:11">
      <c r="A124" s="188" t="s">
        <v>12967</v>
      </c>
      <c r="B124" s="326" t="s">
        <v>12968</v>
      </c>
      <c r="C124" s="168">
        <v>0</v>
      </c>
      <c r="D124" s="107">
        <f ca="1" t="shared" si="6"/>
        <v>0</v>
      </c>
      <c r="E124" s="317"/>
      <c r="F124" s="107">
        <f ca="1">IF($I$5="I列录入预算数",OFFSET(H124,0,1),ROUND(IF($I$5="基准为上年预计执行数",OFFSET(D124,0,1),IF($I$5="基准为上年预算数",OFFSET(D124,0,-1),IF($I$5="基准为上年调整预算数",D124,0)))*(IF(_xlfn.ISFORMULA(OFFSET(D124,0,5)),OFFSET($I$3,1,0),OFFSET(D124,0,5))),SSWR))</f>
        <v>0</v>
      </c>
      <c r="G124" s="91">
        <f ca="1" t="shared" si="5"/>
        <v>0</v>
      </c>
      <c r="H124" s="91">
        <f ca="1" t="shared" si="7"/>
        <v>0</v>
      </c>
      <c r="I124" s="318"/>
      <c r="J124" s="319"/>
    </row>
    <row r="125" ht="16.9" customHeight="1" spans="1:11">
      <c r="A125" s="188" t="s">
        <v>12969</v>
      </c>
      <c r="B125" s="327" t="s">
        <v>12970</v>
      </c>
      <c r="C125" s="168">
        <v>0</v>
      </c>
      <c r="D125" s="107">
        <f ca="1" t="shared" si="6"/>
        <v>0</v>
      </c>
      <c r="E125" s="317"/>
      <c r="F125" s="107">
        <f ca="1">IF($I$5="I列录入预算数",OFFSET(H125,0,1),ROUND(IF($I$5="基准为上年预计执行数",OFFSET(D125,0,1),IF($I$5="基准为上年预算数",OFFSET(D125,0,-1),IF($I$5="基准为上年调整预算数",D125,0)))*(IF(_xlfn.ISFORMULA(OFFSET(D125,0,5)),OFFSET($I$3,1,0),OFFSET(D125,0,5))),SSWR))</f>
        <v>0</v>
      </c>
      <c r="G125" s="91">
        <f ca="1" t="shared" si="5"/>
        <v>0</v>
      </c>
      <c r="H125" s="91">
        <f ca="1" t="shared" si="7"/>
        <v>0</v>
      </c>
      <c r="I125" s="318"/>
      <c r="J125" s="319"/>
    </row>
    <row r="126" ht="16.9" customHeight="1" spans="1:11">
      <c r="A126" s="188" t="s">
        <v>12971</v>
      </c>
      <c r="B126" s="328" t="s">
        <v>12972</v>
      </c>
      <c r="C126" s="168">
        <v>0</v>
      </c>
      <c r="D126" s="107">
        <f ca="1" t="shared" si="6"/>
        <v>0</v>
      </c>
      <c r="E126" s="317"/>
      <c r="F126" s="107">
        <f ca="1">IF($I$5="I列录入预算数",OFFSET(H126,0,1),ROUND(IF($I$5="基准为上年预计执行数",OFFSET(D126,0,1),IF($I$5="基准为上年预算数",OFFSET(D126,0,-1),IF($I$5="基准为上年调整预算数",D126,0)))*(IF(_xlfn.ISFORMULA(OFFSET(D126,0,5)),OFFSET($I$3,1,0),OFFSET(D126,0,5))),SSWR))</f>
        <v>0</v>
      </c>
      <c r="G126" s="91">
        <f ca="1" t="shared" si="5"/>
        <v>0</v>
      </c>
      <c r="H126" s="91">
        <f ca="1" t="shared" si="7"/>
        <v>0</v>
      </c>
      <c r="I126" s="318"/>
      <c r="J126" s="319"/>
    </row>
    <row r="127" ht="16.9" customHeight="1" spans="1:11">
      <c r="A127" s="188" t="s">
        <v>12973</v>
      </c>
      <c r="B127" s="326" t="s">
        <v>12974</v>
      </c>
      <c r="C127" s="168">
        <v>0</v>
      </c>
      <c r="D127" s="107">
        <f ca="1" t="shared" si="6"/>
        <v>0</v>
      </c>
      <c r="E127" s="317"/>
      <c r="F127" s="107">
        <f ca="1">IF($I$5="I列录入预算数",OFFSET(H127,0,1),ROUND(IF($I$5="基准为上年预计执行数",OFFSET(D127,0,1),IF($I$5="基准为上年预算数",OFFSET(D127,0,-1),IF($I$5="基准为上年调整预算数",D127,0)))*(IF(_xlfn.ISFORMULA(OFFSET(D127,0,5)),OFFSET($I$3,1,0),OFFSET(D127,0,5))),SSWR))</f>
        <v>0</v>
      </c>
      <c r="G127" s="91">
        <f ca="1" t="shared" si="5"/>
        <v>0</v>
      </c>
      <c r="H127" s="91">
        <f ca="1" t="shared" si="7"/>
        <v>0</v>
      </c>
      <c r="I127" s="318"/>
      <c r="J127" s="319"/>
    </row>
    <row r="128" ht="16.9" customHeight="1" spans="1:11">
      <c r="A128" s="188" t="s">
        <v>12975</v>
      </c>
      <c r="B128" s="327" t="s">
        <v>12976</v>
      </c>
      <c r="C128" s="168">
        <v>0</v>
      </c>
      <c r="D128" s="107">
        <f ca="1" t="shared" si="6"/>
        <v>0</v>
      </c>
      <c r="E128" s="317"/>
      <c r="F128" s="107">
        <f ca="1">IF($I$5="I列录入预算数",OFFSET(H128,0,1),ROUND(IF($I$5="基准为上年预计执行数",OFFSET(D128,0,1),IF($I$5="基准为上年预算数",OFFSET(D128,0,-1),IF($I$5="基准为上年调整预算数",D128,0)))*(IF(_xlfn.ISFORMULA(OFFSET(D128,0,5)),OFFSET($I$3,1,0),OFFSET(D128,0,5))),SSWR))</f>
        <v>0</v>
      </c>
      <c r="G128" s="91">
        <f ca="1" t="shared" si="5"/>
        <v>0</v>
      </c>
      <c r="H128" s="91">
        <f ca="1" t="shared" si="7"/>
        <v>0</v>
      </c>
      <c r="I128" s="318"/>
      <c r="J128" s="319"/>
    </row>
    <row r="129" ht="16.9" customHeight="1" spans="1:10">
      <c r="A129" s="188" t="s">
        <v>12977</v>
      </c>
      <c r="B129" s="328" t="s">
        <v>12978</v>
      </c>
      <c r="C129" s="168">
        <v>0</v>
      </c>
      <c r="D129" s="107">
        <f ca="1" t="shared" si="6"/>
        <v>0</v>
      </c>
      <c r="E129" s="317"/>
      <c r="F129" s="107">
        <f ca="1">IF($I$5="I列录入预算数",OFFSET(H129,0,1),ROUND(IF($I$5="基准为上年预计执行数",OFFSET(D129,0,1),IF($I$5="基准为上年预算数",OFFSET(D129,0,-1),IF($I$5="基准为上年调整预算数",D129,0)))*(IF(_xlfn.ISFORMULA(OFFSET(D129,0,5)),OFFSET($I$3,1,0),OFFSET(D129,0,5))),SSWR))</f>
        <v>0</v>
      </c>
      <c r="G129" s="91">
        <f ca="1" t="shared" si="5"/>
        <v>0</v>
      </c>
      <c r="H129" s="91">
        <f ca="1" t="shared" si="7"/>
        <v>0</v>
      </c>
      <c r="I129" s="318"/>
      <c r="J129" s="319"/>
    </row>
    <row r="130" ht="16.9" customHeight="1" spans="1:10">
      <c r="A130" s="188" t="s">
        <v>12886</v>
      </c>
      <c r="B130" s="88" t="s">
        <v>12887</v>
      </c>
      <c r="C130" s="168">
        <v>1520</v>
      </c>
      <c r="D130" s="107">
        <f ca="1" t="shared" si="6"/>
        <v>1520</v>
      </c>
      <c r="E130" s="144">
        <v>14920</v>
      </c>
      <c r="F130" s="107">
        <f ca="1">IF($I$5="I列录入预算数",OFFSET(H130,0,1),ROUND(IF($I$5="基准为上年预计执行数",OFFSET(D130,0,1),IF($I$5="基准为上年预算数",OFFSET(D130,0,-1),IF($I$5="基准为上年调整预算数",D130,0)))*(IF(_xlfn.ISFORMULA(OFFSET(D130,0,5)),OFFSET($I$3,1,0),OFFSET(D130,0,5))),SSWR))</f>
        <v>4789</v>
      </c>
      <c r="G130" s="91">
        <f ca="1" t="shared" si="5"/>
        <v>3.15065789473684</v>
      </c>
      <c r="H130" s="91">
        <f ca="1" t="shared" si="7"/>
        <v>0.32097855227882</v>
      </c>
      <c r="I130" s="108">
        <v>4789</v>
      </c>
      <c r="J130" s="169">
        <v>1520</v>
      </c>
    </row>
    <row r="131" ht="16.9" customHeight="1" spans="1:10">
      <c r="A131" s="188" t="s">
        <v>12890</v>
      </c>
      <c r="B131" s="88" t="s">
        <v>12891</v>
      </c>
      <c r="C131" s="168">
        <v>0</v>
      </c>
      <c r="D131" s="107">
        <f ca="1" t="shared" si="6"/>
        <v>0</v>
      </c>
      <c r="E131" s="144">
        <v>0</v>
      </c>
      <c r="F131" s="107">
        <f ca="1">IF($I$5="I列录入预算数",OFFSET(H131,0,1),ROUND(IF($I$5="基准为上年预计执行数",OFFSET(D131,0,1),IF($I$5="基准为上年预算数",OFFSET(D131,0,-1),IF($I$5="基准为上年调整预算数",D131,0)))*(IF(_xlfn.ISFORMULA(OFFSET(D131,0,5)),OFFSET($I$3,1,0),OFFSET(D131,0,5))),SSWR))</f>
        <v>0</v>
      </c>
      <c r="G131" s="91">
        <f ca="1" t="shared" si="5"/>
        <v>0</v>
      </c>
      <c r="H131" s="91">
        <f ca="1" t="shared" si="7"/>
        <v>0</v>
      </c>
      <c r="I131" s="108">
        <v>0</v>
      </c>
      <c r="J131" s="169">
        <v>0</v>
      </c>
    </row>
    <row r="132" ht="16.9" customHeight="1" spans="1:10">
      <c r="A132" s="188" t="s">
        <v>12894</v>
      </c>
      <c r="B132" s="316" t="s">
        <v>12895</v>
      </c>
      <c r="C132" s="168">
        <v>0</v>
      </c>
      <c r="D132" s="107">
        <f ca="1" t="shared" si="6"/>
        <v>0</v>
      </c>
      <c r="E132" s="144">
        <v>0</v>
      </c>
      <c r="F132" s="107">
        <f ca="1">IF($I$5="I列录入预算数",OFFSET(H132,0,1),ROUND(IF($I$5="基准为上年预计执行数",OFFSET(D132,0,1),IF($I$5="基准为上年预算数",OFFSET(D132,0,-1),IF($I$5="基准为上年调整预算数",D132,0)))*(IF(_xlfn.ISFORMULA(OFFSET(D132,0,5)),OFFSET($I$3,1,0),OFFSET(D132,0,5))),SSWR))</f>
        <v>0</v>
      </c>
      <c r="G132" s="91">
        <f ca="1" t="shared" si="5"/>
        <v>0</v>
      </c>
      <c r="H132" s="91">
        <f ca="1" t="shared" si="7"/>
        <v>0</v>
      </c>
      <c r="I132" s="108">
        <v>0</v>
      </c>
      <c r="J132" s="169">
        <v>0</v>
      </c>
    </row>
    <row r="133" ht="16.9" customHeight="1" spans="1:10">
      <c r="A133" s="188" t="s">
        <v>12898</v>
      </c>
      <c r="B133" s="316" t="s">
        <v>12899</v>
      </c>
      <c r="C133" s="168">
        <v>0</v>
      </c>
      <c r="D133" s="107">
        <f ca="1" t="shared" si="6"/>
        <v>0</v>
      </c>
      <c r="E133" s="144">
        <v>0</v>
      </c>
      <c r="F133" s="107">
        <f ca="1">IF($I$5="I列录入预算数",OFFSET(H133,0,1),ROUND(IF($I$5="基准为上年预计执行数",OFFSET(D133,0,1),IF($I$5="基准为上年预算数",OFFSET(D133,0,-1),IF($I$5="基准为上年调整预算数",D133,0)))*(IF(_xlfn.ISFORMULA(OFFSET(D133,0,5)),OFFSET($I$3,1,0),OFFSET(D133,0,5))),SSWR))</f>
        <v>0</v>
      </c>
      <c r="G133" s="91">
        <f ca="1" t="shared" si="5"/>
        <v>0</v>
      </c>
      <c r="H133" s="91">
        <f ca="1" t="shared" si="7"/>
        <v>0</v>
      </c>
      <c r="I133" s="108">
        <v>0</v>
      </c>
      <c r="J133" s="169">
        <v>0</v>
      </c>
    </row>
    <row r="134" hidden="1" spans="1:10">
      <c r="I134" s="165"/>
    </row>
    <row r="135" spans="1:10">
      <c r="I135" s="165"/>
    </row>
    <row r="136" spans="1:10">
      <c r="I136" s="165"/>
    </row>
    <row r="137" spans="1:10">
      <c r="I137" s="165"/>
    </row>
  </sheetData>
  <sheetProtection algorithmName="SHA-512" hashValue="TV58Btd3yDXXQBC7zJYQmvGQSH3FBv7VuwdH0Te90+p06CYcnm/PuzGDKLe+a4P1mIRn2ktq1yx6ov6WFs/QLA==" saltValue="arsnAmOeVifb7qn+pC6LPw==" spinCount="100000" sheet="1" formatColumns="0" formatRows="0" autoFilter="0" objects="1" scenarios="1"/>
  <mergeCells count="6">
    <mergeCell ref="A2:H2"/>
    <mergeCell ref="A4:B4"/>
    <mergeCell ref="F4:H4"/>
    <mergeCell ref="C4:C5"/>
    <mergeCell ref="D4:D5"/>
    <mergeCell ref="E4:E5"/>
  </mergeCells>
  <conditionalFormatting sqref="I4">
    <cfRule type="expression" dxfId="0" priority="5">
      <formula>$I$5="I列录入预算数"</formula>
    </cfRule>
  </conditionalFormatting>
  <conditionalFormatting sqref="F12:F133">
    <cfRule type="expression" dxfId="2" priority="2">
      <formula>SSWR=4</formula>
    </cfRule>
    <cfRule type="expression" dxfId="1" priority="3">
      <formula>SSWR=2</formula>
    </cfRule>
  </conditionalFormatting>
  <conditionalFormatting sqref="I12:I21 I23:I53 I71:I76 I78:I84 I97:I102 I104:I106 I108 I111:I114 I116:I117 I130:I133">
    <cfRule type="expression" dxfId="3" priority="4">
      <formula>AND($I$5&lt;&gt;"I列录入预算数",I114&lt;&gt;0)</formula>
    </cfRule>
  </conditionalFormatting>
  <dataValidations count="1">
    <dataValidation type="list" allowBlank="1" showInputMessage="1" showErrorMessage="1" prompt="常规按I4单元格百分比测算。&#10;如在I列对应行录入百分比，对应科目将按该百分比编列预算数。" sqref="I5">
      <formula1>"基准为上年预计执行数,基准为上年预算数,基准为上年调整预算数,I列录入预算数"</formula1>
    </dataValidation>
  </dataValidations>
  <printOptions horizontalCentered="1"/>
  <pageMargins left="0.47244094488189" right="0.47244094488189" top="0.590551181102362" bottom="0.47244094488189" header="0.31496062992126" footer="0.31496062992126"/>
  <pageSetup paperSize="9" scale="84" orientation="portrait" blackAndWhite="1"/>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S229"/>
  <sheetViews>
    <sheetView showGridLines="0" showZeros="0" workbookViewId="0">
      <pane xSplit="4" ySplit="7" topLeftCell="E223" activePane="bottomRight" state="frozen"/>
      <selection/>
      <selection pane="topRight"/>
      <selection pane="bottomLeft"/>
      <selection pane="bottomRight" activeCell="F92" sqref="F92"/>
    </sheetView>
  </sheetViews>
  <sheetFormatPr defaultColWidth="9" defaultRowHeight="13.8"/>
  <cols>
    <col min="1" max="1" width="6" style="64" customWidth="1"/>
    <col min="2" max="2" width="30.25" style="64" customWidth="1"/>
    <col min="3" max="3" width="13.1481481481481" style="305" customWidth="1"/>
    <col min="4" max="6" width="13.1481481481481" style="137" customWidth="1"/>
    <col min="7" max="7" width="13.1481481481481" style="305" customWidth="1"/>
    <col min="8" max="9" width="13.1481481481481" style="137" customWidth="1"/>
    <col min="10" max="16384" width="8.7962962962963" style="64"/>
  </cols>
  <sheetData>
    <row r="1" ht="14.4" spans="1:9">
      <c r="A1" s="138" t="s">
        <v>12979</v>
      </c>
    </row>
    <row r="2" s="135" customFormat="1" ht="22.8" spans="1:9">
      <c r="A2" s="75" t="s">
        <v>12980</v>
      </c>
      <c r="B2" s="75"/>
      <c r="C2" s="139"/>
      <c r="D2" s="139"/>
      <c r="E2" s="139"/>
      <c r="F2" s="139"/>
      <c r="G2" s="139"/>
      <c r="H2" s="139"/>
      <c r="I2" s="139"/>
    </row>
    <row r="3" ht="18" customHeight="1" spans="1:9">
      <c r="B3" s="73">
        <f ca="1" t="array" ref="B3">IF(SUMPRODUCT(ISTEXT(D6:H200)*ROW(D6:H200))&gt;0,"录入了非数字，请检查表四单元格 "&amp;IFERROR(ADDRESS(SUMPRODUCT(MAX(ISTEXT(D6:H200)*ROW(D6:H200))),SUMPRODUCT(MAX(ISTEXT(D6:H200)*COLUMN(D6:H200))),4),0),IF(SUMPRODUCT(ISERROR(D228:I228)*COLUMN(D228:I228))&gt;0,"录入了错误值，请检查表四 "&amp;IFERROR(CHAR(SUMPRODUCT(MAX(ISERROR(D228:I228)*COLUMN(D228:I228)))+64)&amp;" 列！",0),0))</f>
        <v>0</v>
      </c>
      <c r="I3" s="306" t="s">
        <v>10302</v>
      </c>
    </row>
    <row r="4" s="136" customFormat="1" ht="22.2" customHeight="1" spans="1:9">
      <c r="A4" s="78" t="s">
        <v>10303</v>
      </c>
      <c r="B4" s="79"/>
      <c r="C4" s="82" t="s">
        <v>12981</v>
      </c>
      <c r="D4" s="82" t="s">
        <v>12982</v>
      </c>
      <c r="E4" s="82" t="s">
        <v>12983</v>
      </c>
      <c r="F4" s="82" t="s">
        <v>12984</v>
      </c>
      <c r="G4" s="82" t="s">
        <v>12816</v>
      </c>
      <c r="H4" s="82" t="s">
        <v>12985</v>
      </c>
      <c r="I4" s="82" t="s">
        <v>12986</v>
      </c>
    </row>
    <row r="5" s="136" customFormat="1" ht="32.1" customHeight="1" spans="1:9">
      <c r="A5" s="82" t="s">
        <v>10308</v>
      </c>
      <c r="B5" s="83" t="s">
        <v>10309</v>
      </c>
      <c r="C5" s="82"/>
      <c r="D5" s="82" t="s">
        <v>12987</v>
      </c>
      <c r="E5" s="82" t="s">
        <v>12988</v>
      </c>
      <c r="F5" s="82" t="s">
        <v>12989</v>
      </c>
      <c r="G5" s="82" t="s">
        <v>12816</v>
      </c>
      <c r="H5" s="82" t="s">
        <v>12990</v>
      </c>
      <c r="I5" s="82"/>
    </row>
    <row r="6" s="136" customFormat="1" ht="27" hidden="1" customHeight="1" spans="1:9">
      <c r="A6" s="83"/>
      <c r="B6" s="83"/>
      <c r="C6" s="82"/>
      <c r="D6" s="82"/>
      <c r="E6" s="82"/>
      <c r="F6" s="82"/>
      <c r="G6" s="82"/>
      <c r="H6" s="82"/>
      <c r="I6" s="82"/>
    </row>
    <row r="7" ht="16" customHeight="1" spans="1:9">
      <c r="A7" s="307" t="s">
        <v>10372</v>
      </c>
      <c r="B7" s="308" t="s">
        <v>10373</v>
      </c>
      <c r="C7" s="126">
        <f ca="1">VLOOKUP(A7,表二!$A$6:$F$222,6,0)</f>
        <v>505</v>
      </c>
      <c r="D7" s="144">
        <v>505</v>
      </c>
      <c r="E7" s="144">
        <v>0</v>
      </c>
      <c r="F7" s="144">
        <v>0</v>
      </c>
      <c r="G7" s="144">
        <v>0</v>
      </c>
      <c r="H7" s="144">
        <v>0</v>
      </c>
      <c r="I7" s="126">
        <f ca="1">C7-SUM(OFFSET(I7,0,-5,1,5))</f>
        <v>0</v>
      </c>
    </row>
    <row r="8" ht="16" customHeight="1" spans="1:9">
      <c r="A8" s="307" t="s">
        <v>10374</v>
      </c>
      <c r="B8" s="308" t="s">
        <v>10375</v>
      </c>
      <c r="C8" s="126">
        <f ca="1">VLOOKUP(A8,表二!$A$6:$F$222,6,0)</f>
        <v>253</v>
      </c>
      <c r="D8" s="144">
        <v>253</v>
      </c>
      <c r="E8" s="144">
        <v>0</v>
      </c>
      <c r="F8" s="144">
        <v>0</v>
      </c>
      <c r="G8" s="144">
        <v>0</v>
      </c>
      <c r="H8" s="144">
        <v>0</v>
      </c>
      <c r="I8" s="126">
        <f ca="1" t="shared" ref="I8:I71" si="0">C8-SUM(OFFSET(I8,0,-5,1,5))</f>
        <v>0</v>
      </c>
    </row>
    <row r="9" ht="16" customHeight="1" spans="1:9">
      <c r="A9" s="307" t="s">
        <v>10376</v>
      </c>
      <c r="B9" s="308" t="s">
        <v>10377</v>
      </c>
      <c r="C9" s="126">
        <f ca="1">VLOOKUP(A9,表二!$A$6:$F$222,6,0)</f>
        <v>430</v>
      </c>
      <c r="D9" s="144">
        <v>430</v>
      </c>
      <c r="E9" s="144">
        <v>0</v>
      </c>
      <c r="F9" s="144">
        <v>0</v>
      </c>
      <c r="G9" s="144">
        <v>0</v>
      </c>
      <c r="H9" s="144">
        <v>0</v>
      </c>
      <c r="I9" s="126">
        <f ca="1" t="shared" si="0"/>
        <v>0</v>
      </c>
    </row>
    <row r="10" ht="16" customHeight="1" spans="1:9">
      <c r="A10" s="307" t="s">
        <v>10378</v>
      </c>
      <c r="B10" s="308" t="s">
        <v>10379</v>
      </c>
      <c r="C10" s="126">
        <f ca="1">VLOOKUP(A10,表二!$A$6:$F$222,6,0)</f>
        <v>370</v>
      </c>
      <c r="D10" s="144">
        <v>370</v>
      </c>
      <c r="E10" s="144">
        <v>0</v>
      </c>
      <c r="F10" s="144">
        <v>0</v>
      </c>
      <c r="G10" s="144">
        <v>0</v>
      </c>
      <c r="H10" s="144">
        <v>0</v>
      </c>
      <c r="I10" s="126">
        <f ca="1" t="shared" si="0"/>
        <v>0</v>
      </c>
    </row>
    <row r="11" ht="16" customHeight="1" spans="1:9">
      <c r="A11" s="307" t="s">
        <v>10380</v>
      </c>
      <c r="B11" s="308" t="s">
        <v>10381</v>
      </c>
      <c r="C11" s="126">
        <f ca="1">VLOOKUP(A11,表二!$A$6:$F$222,6,0)</f>
        <v>390</v>
      </c>
      <c r="D11" s="144">
        <v>390</v>
      </c>
      <c r="E11" s="144">
        <v>0</v>
      </c>
      <c r="F11" s="144">
        <v>0</v>
      </c>
      <c r="G11" s="144">
        <v>0</v>
      </c>
      <c r="H11" s="144">
        <v>0</v>
      </c>
      <c r="I11" s="126">
        <f ca="1" t="shared" si="0"/>
        <v>0</v>
      </c>
    </row>
    <row r="12" ht="16" customHeight="1" spans="1:9">
      <c r="A12" s="307" t="s">
        <v>10382</v>
      </c>
      <c r="B12" s="308" t="s">
        <v>10383</v>
      </c>
      <c r="C12" s="126">
        <f ca="1">VLOOKUP(A12,表二!$A$6:$F$222,6,0)</f>
        <v>490</v>
      </c>
      <c r="D12" s="144">
        <v>490</v>
      </c>
      <c r="E12" s="144">
        <v>0</v>
      </c>
      <c r="F12" s="144">
        <v>0</v>
      </c>
      <c r="G12" s="144">
        <v>0</v>
      </c>
      <c r="H12" s="144">
        <v>0</v>
      </c>
      <c r="I12" s="126">
        <f ca="1" t="shared" si="0"/>
        <v>0</v>
      </c>
    </row>
    <row r="13" ht="16" customHeight="1" spans="1:9">
      <c r="A13" s="307" t="s">
        <v>10384</v>
      </c>
      <c r="B13" s="308" t="s">
        <v>10385</v>
      </c>
      <c r="C13" s="126">
        <f ca="1">VLOOKUP(A13,表二!$A$6:$F$222,6,0)</f>
        <v>160</v>
      </c>
      <c r="D13" s="144">
        <v>160</v>
      </c>
      <c r="E13" s="144">
        <v>0</v>
      </c>
      <c r="F13" s="144">
        <v>0</v>
      </c>
      <c r="G13" s="144">
        <v>0</v>
      </c>
      <c r="H13" s="144">
        <v>0</v>
      </c>
      <c r="I13" s="126">
        <f ca="1" t="shared" si="0"/>
        <v>0</v>
      </c>
    </row>
    <row r="14" ht="16" customHeight="1" spans="1:9">
      <c r="A14" s="307" t="s">
        <v>10386</v>
      </c>
      <c r="B14" s="308" t="s">
        <v>10387</v>
      </c>
      <c r="C14" s="126">
        <f ca="1">VLOOKUP(A14,表二!$A$6:$F$222,6,0)</f>
        <v>308</v>
      </c>
      <c r="D14" s="144">
        <v>308</v>
      </c>
      <c r="E14" s="144">
        <v>0</v>
      </c>
      <c r="F14" s="144">
        <v>0</v>
      </c>
      <c r="G14" s="144">
        <v>0</v>
      </c>
      <c r="H14" s="144">
        <v>0</v>
      </c>
      <c r="I14" s="126">
        <f ca="1" t="shared" si="0"/>
        <v>0</v>
      </c>
    </row>
    <row r="15" ht="16" customHeight="1" spans="1:9">
      <c r="A15" s="307" t="s">
        <v>10388</v>
      </c>
      <c r="B15" s="308" t="s">
        <v>10389</v>
      </c>
      <c r="C15" s="126">
        <f ca="1">VLOOKUP(A15,表二!$A$6:$F$222,6,0)</f>
        <v>0</v>
      </c>
      <c r="D15" s="144">
        <v>0</v>
      </c>
      <c r="E15" s="144">
        <v>0</v>
      </c>
      <c r="F15" s="144">
        <v>0</v>
      </c>
      <c r="G15" s="144">
        <v>0</v>
      </c>
      <c r="H15" s="144">
        <v>0</v>
      </c>
      <c r="I15" s="126">
        <f ca="1" t="shared" si="0"/>
        <v>0</v>
      </c>
    </row>
    <row r="16" ht="16" customHeight="1" spans="1:9">
      <c r="A16" s="307" t="s">
        <v>10390</v>
      </c>
      <c r="B16" s="308" t="s">
        <v>10391</v>
      </c>
      <c r="C16" s="126">
        <f ca="1">VLOOKUP(A16,表二!$A$6:$F$222,6,0)</f>
        <v>406</v>
      </c>
      <c r="D16" s="144">
        <v>406</v>
      </c>
      <c r="E16" s="144">
        <v>0</v>
      </c>
      <c r="F16" s="144">
        <v>0</v>
      </c>
      <c r="G16" s="144">
        <v>0</v>
      </c>
      <c r="H16" s="144">
        <v>0</v>
      </c>
      <c r="I16" s="126">
        <f ca="1" t="shared" si="0"/>
        <v>0</v>
      </c>
    </row>
    <row r="17" ht="16" customHeight="1" spans="1:9">
      <c r="A17" s="307" t="s">
        <v>10392</v>
      </c>
      <c r="B17" s="308" t="s">
        <v>10393</v>
      </c>
      <c r="C17" s="126">
        <f ca="1">VLOOKUP(A17,表二!$A$6:$F$222,6,0)</f>
        <v>370</v>
      </c>
      <c r="D17" s="144">
        <v>370</v>
      </c>
      <c r="E17" s="144">
        <v>0</v>
      </c>
      <c r="F17" s="144">
        <v>0</v>
      </c>
      <c r="G17" s="144">
        <v>0</v>
      </c>
      <c r="H17" s="144">
        <v>0</v>
      </c>
      <c r="I17" s="126">
        <f ca="1" t="shared" si="0"/>
        <v>0</v>
      </c>
    </row>
    <row r="18" ht="16" customHeight="1" spans="1:9">
      <c r="A18" s="307" t="s">
        <v>10394</v>
      </c>
      <c r="B18" s="308" t="s">
        <v>10395</v>
      </c>
      <c r="C18" s="126">
        <f ca="1">VLOOKUP(A18,表二!$A$6:$F$222,6,0)</f>
        <v>20</v>
      </c>
      <c r="D18" s="144">
        <v>20</v>
      </c>
      <c r="E18" s="144">
        <v>0</v>
      </c>
      <c r="F18" s="144">
        <v>0</v>
      </c>
      <c r="G18" s="144">
        <v>0</v>
      </c>
      <c r="H18" s="144">
        <v>0</v>
      </c>
      <c r="I18" s="126">
        <f ca="1" t="shared" si="0"/>
        <v>0</v>
      </c>
    </row>
    <row r="19" ht="16" customHeight="1" spans="1:9">
      <c r="A19" s="307" t="s">
        <v>10396</v>
      </c>
      <c r="B19" s="308" t="s">
        <v>10397</v>
      </c>
      <c r="C19" s="126">
        <f ca="1">VLOOKUP(A19,表二!$A$6:$F$222,6,0)</f>
        <v>0</v>
      </c>
      <c r="D19" s="144">
        <v>0</v>
      </c>
      <c r="E19" s="144">
        <v>0</v>
      </c>
      <c r="F19" s="144">
        <v>0</v>
      </c>
      <c r="G19" s="144">
        <v>0</v>
      </c>
      <c r="H19" s="144">
        <v>0</v>
      </c>
      <c r="I19" s="126">
        <f ca="1" t="shared" si="0"/>
        <v>0</v>
      </c>
    </row>
    <row r="20" ht="16" customHeight="1" spans="1:9">
      <c r="A20" s="307" t="s">
        <v>10398</v>
      </c>
      <c r="B20" s="308" t="s">
        <v>10399</v>
      </c>
      <c r="C20" s="126">
        <f ca="1">VLOOKUP(A20,表二!$A$6:$F$222,6,0)</f>
        <v>0</v>
      </c>
      <c r="D20" s="144">
        <v>0</v>
      </c>
      <c r="E20" s="144">
        <v>0</v>
      </c>
      <c r="F20" s="144">
        <v>0</v>
      </c>
      <c r="G20" s="144">
        <v>0</v>
      </c>
      <c r="H20" s="144">
        <v>0</v>
      </c>
      <c r="I20" s="126">
        <f ca="1" t="shared" si="0"/>
        <v>0</v>
      </c>
    </row>
    <row r="21" ht="16" customHeight="1" spans="1:9">
      <c r="A21" s="307" t="s">
        <v>10400</v>
      </c>
      <c r="B21" s="308" t="s">
        <v>10401</v>
      </c>
      <c r="C21" s="126">
        <f ca="1">VLOOKUP(A21,表二!$A$6:$F$222,6,0)</f>
        <v>30</v>
      </c>
      <c r="D21" s="144">
        <v>30</v>
      </c>
      <c r="E21" s="144">
        <v>0</v>
      </c>
      <c r="F21" s="144">
        <v>0</v>
      </c>
      <c r="G21" s="144">
        <v>0</v>
      </c>
      <c r="H21" s="144">
        <v>0</v>
      </c>
      <c r="I21" s="126">
        <f ca="1" t="shared" si="0"/>
        <v>0</v>
      </c>
    </row>
    <row r="22" ht="16" customHeight="1" spans="1:9">
      <c r="A22" s="307" t="s">
        <v>10402</v>
      </c>
      <c r="B22" s="308" t="s">
        <v>10403</v>
      </c>
      <c r="C22" s="126">
        <f ca="1">VLOOKUP(A22,表二!$A$6:$F$222,6,0)</f>
        <v>129</v>
      </c>
      <c r="D22" s="144">
        <v>129</v>
      </c>
      <c r="E22" s="144">
        <v>0</v>
      </c>
      <c r="F22" s="144">
        <v>0</v>
      </c>
      <c r="G22" s="144">
        <v>0</v>
      </c>
      <c r="H22" s="144">
        <v>0</v>
      </c>
      <c r="I22" s="126">
        <f ca="1" t="shared" si="0"/>
        <v>0</v>
      </c>
    </row>
    <row r="23" ht="16" customHeight="1" spans="1:9">
      <c r="A23" s="307" t="s">
        <v>10404</v>
      </c>
      <c r="B23" s="308" t="s">
        <v>10405</v>
      </c>
      <c r="C23" s="126">
        <f ca="1">VLOOKUP(A23,表二!$A$6:$F$222,6,0)</f>
        <v>314</v>
      </c>
      <c r="D23" s="144">
        <v>314</v>
      </c>
      <c r="E23" s="144">
        <v>0</v>
      </c>
      <c r="F23" s="144">
        <v>0</v>
      </c>
      <c r="G23" s="144">
        <v>0</v>
      </c>
      <c r="H23" s="144">
        <v>0</v>
      </c>
      <c r="I23" s="126">
        <f ca="1" t="shared" si="0"/>
        <v>0</v>
      </c>
    </row>
    <row r="24" ht="16" customHeight="1" spans="1:9">
      <c r="A24" s="307" t="s">
        <v>10406</v>
      </c>
      <c r="B24" s="308" t="s">
        <v>10407</v>
      </c>
      <c r="C24" s="126">
        <f ca="1">VLOOKUP(A24,表二!$A$6:$F$222,6,0)</f>
        <v>340</v>
      </c>
      <c r="D24" s="144">
        <v>340</v>
      </c>
      <c r="E24" s="144">
        <v>0</v>
      </c>
      <c r="F24" s="144">
        <v>0</v>
      </c>
      <c r="G24" s="144">
        <v>0</v>
      </c>
      <c r="H24" s="144">
        <v>0</v>
      </c>
      <c r="I24" s="126">
        <f ca="1" t="shared" si="0"/>
        <v>0</v>
      </c>
    </row>
    <row r="25" ht="16" customHeight="1" spans="1:9">
      <c r="A25" s="307" t="s">
        <v>10408</v>
      </c>
      <c r="B25" s="308" t="s">
        <v>10409</v>
      </c>
      <c r="C25" s="126">
        <f ca="1">VLOOKUP(A25,表二!$A$6:$F$222,6,0)</f>
        <v>85</v>
      </c>
      <c r="D25" s="144">
        <v>85</v>
      </c>
      <c r="E25" s="144">
        <v>0</v>
      </c>
      <c r="F25" s="144">
        <v>0</v>
      </c>
      <c r="G25" s="144">
        <v>0</v>
      </c>
      <c r="H25" s="144">
        <v>0</v>
      </c>
      <c r="I25" s="126">
        <f ca="1" t="shared" si="0"/>
        <v>0</v>
      </c>
    </row>
    <row r="26" ht="16" customHeight="1" spans="1:9">
      <c r="A26" s="307" t="s">
        <v>10410</v>
      </c>
      <c r="B26" s="308" t="s">
        <v>10411</v>
      </c>
      <c r="C26" s="126">
        <f ca="1">VLOOKUP(A26,表二!$A$6:$F$222,6,0)</f>
        <v>266</v>
      </c>
      <c r="D26" s="144">
        <v>266</v>
      </c>
      <c r="E26" s="144">
        <v>0</v>
      </c>
      <c r="F26" s="144">
        <v>0</v>
      </c>
      <c r="G26" s="144">
        <v>0</v>
      </c>
      <c r="H26" s="144">
        <v>0</v>
      </c>
      <c r="I26" s="126">
        <f ca="1" t="shared" si="0"/>
        <v>0</v>
      </c>
    </row>
    <row r="27" ht="16" customHeight="1" spans="1:9">
      <c r="A27" s="307" t="s">
        <v>10412</v>
      </c>
      <c r="B27" s="308" t="s">
        <v>10413</v>
      </c>
      <c r="C27" s="126">
        <f ca="1">VLOOKUP(A27,表二!$A$6:$F$222,6,0)</f>
        <v>188</v>
      </c>
      <c r="D27" s="144">
        <v>188</v>
      </c>
      <c r="E27" s="144">
        <v>0</v>
      </c>
      <c r="F27" s="144">
        <v>0</v>
      </c>
      <c r="G27" s="144">
        <v>0</v>
      </c>
      <c r="H27" s="144">
        <v>0</v>
      </c>
      <c r="I27" s="126">
        <f ca="1" t="shared" si="0"/>
        <v>0</v>
      </c>
    </row>
    <row r="28" ht="16" customHeight="1" spans="1:9">
      <c r="A28" s="307" t="s">
        <v>10414</v>
      </c>
      <c r="B28" s="308" t="s">
        <v>10415</v>
      </c>
      <c r="C28" s="126">
        <f ca="1">VLOOKUP(A28,表二!$A$6:$F$222,6,0)</f>
        <v>0</v>
      </c>
      <c r="D28" s="144">
        <v>0</v>
      </c>
      <c r="E28" s="144">
        <v>0</v>
      </c>
      <c r="F28" s="144">
        <v>0</v>
      </c>
      <c r="G28" s="144">
        <v>0</v>
      </c>
      <c r="H28" s="144">
        <v>0</v>
      </c>
      <c r="I28" s="126">
        <f ca="1" t="shared" si="0"/>
        <v>0</v>
      </c>
    </row>
    <row r="29" ht="16" customHeight="1" spans="1:9">
      <c r="A29" s="307" t="s">
        <v>10416</v>
      </c>
      <c r="B29" s="308" t="s">
        <v>10417</v>
      </c>
      <c r="C29" s="126">
        <f ca="1">VLOOKUP(A29,表二!$A$6:$F$222,6,0)</f>
        <v>250</v>
      </c>
      <c r="D29" s="144">
        <v>250</v>
      </c>
      <c r="E29" s="144">
        <v>0</v>
      </c>
      <c r="F29" s="144">
        <v>0</v>
      </c>
      <c r="G29" s="144">
        <v>0</v>
      </c>
      <c r="H29" s="144">
        <v>0</v>
      </c>
      <c r="I29" s="126">
        <f ca="1" t="shared" si="0"/>
        <v>0</v>
      </c>
    </row>
    <row r="30" ht="16" customHeight="1" spans="1:9">
      <c r="A30" s="307" t="s">
        <v>10418</v>
      </c>
      <c r="B30" s="308" t="s">
        <v>10419</v>
      </c>
      <c r="C30" s="126">
        <f ca="1">VLOOKUP(A30,表二!$A$6:$F$222,6,0)</f>
        <v>0</v>
      </c>
      <c r="D30" s="144">
        <v>0</v>
      </c>
      <c r="E30" s="144">
        <v>0</v>
      </c>
      <c r="F30" s="144">
        <v>0</v>
      </c>
      <c r="G30" s="144">
        <v>0</v>
      </c>
      <c r="H30" s="144">
        <v>0</v>
      </c>
      <c r="I30" s="126">
        <f ca="1" t="shared" si="0"/>
        <v>0</v>
      </c>
    </row>
    <row r="31" ht="16" customHeight="1" spans="1:9">
      <c r="A31" s="307" t="s">
        <v>10420</v>
      </c>
      <c r="B31" s="308" t="s">
        <v>10421</v>
      </c>
      <c r="C31" s="126">
        <f ca="1">VLOOKUP(A31,表二!$A$6:$F$222,6,0)</f>
        <v>295</v>
      </c>
      <c r="D31" s="144">
        <v>294</v>
      </c>
      <c r="E31" s="144">
        <v>1</v>
      </c>
      <c r="F31" s="144">
        <v>0</v>
      </c>
      <c r="G31" s="144">
        <v>0</v>
      </c>
      <c r="H31" s="144">
        <v>0</v>
      </c>
      <c r="I31" s="126">
        <f ca="1" t="shared" si="0"/>
        <v>0</v>
      </c>
    </row>
    <row r="32" ht="16" customHeight="1" spans="1:9">
      <c r="A32" s="307" t="s">
        <v>10422</v>
      </c>
      <c r="B32" s="308" t="s">
        <v>10423</v>
      </c>
      <c r="C32" s="126">
        <f ca="1">VLOOKUP(A32,表二!$A$6:$F$222,6,0)</f>
        <v>49</v>
      </c>
      <c r="D32" s="144">
        <v>49</v>
      </c>
      <c r="E32" s="144">
        <v>0</v>
      </c>
      <c r="F32" s="144">
        <v>0</v>
      </c>
      <c r="G32" s="144">
        <v>0</v>
      </c>
      <c r="H32" s="144">
        <v>0</v>
      </c>
      <c r="I32" s="126">
        <f ca="1" t="shared" si="0"/>
        <v>0</v>
      </c>
    </row>
    <row r="33" ht="16" customHeight="1" spans="1:9">
      <c r="A33" s="307" t="s">
        <v>10424</v>
      </c>
      <c r="B33" s="308" t="s">
        <v>10425</v>
      </c>
      <c r="C33" s="126">
        <f ca="1">VLOOKUP(A33,表二!$A$6:$F$222,6,0)</f>
        <v>330</v>
      </c>
      <c r="D33" s="144">
        <v>330</v>
      </c>
      <c r="E33" s="144">
        <v>0</v>
      </c>
      <c r="F33" s="144">
        <v>0</v>
      </c>
      <c r="G33" s="144">
        <v>0</v>
      </c>
      <c r="H33" s="144">
        <v>0</v>
      </c>
      <c r="I33" s="126">
        <f ca="1" t="shared" si="0"/>
        <v>0</v>
      </c>
    </row>
    <row r="34" ht="16" customHeight="1" spans="1:9">
      <c r="A34" s="307" t="s">
        <v>10426</v>
      </c>
      <c r="B34" s="308" t="s">
        <v>10427</v>
      </c>
      <c r="C34" s="126">
        <f ca="1">VLOOKUP(A34,表二!$A$6:$F$222,6,0)</f>
        <v>0</v>
      </c>
      <c r="D34" s="144">
        <v>0</v>
      </c>
      <c r="E34" s="144">
        <v>0</v>
      </c>
      <c r="F34" s="144">
        <v>0</v>
      </c>
      <c r="G34" s="144">
        <v>0</v>
      </c>
      <c r="H34" s="144">
        <v>0</v>
      </c>
      <c r="I34" s="126">
        <f ca="1" t="shared" si="0"/>
        <v>0</v>
      </c>
    </row>
    <row r="35" ht="16" customHeight="1" spans="1:9">
      <c r="A35" s="307" t="s">
        <v>10428</v>
      </c>
      <c r="B35" s="308" t="s">
        <v>10429</v>
      </c>
      <c r="C35" s="126">
        <f ca="1">VLOOKUP(A35,表二!$A$6:$F$222,6,0)</f>
        <v>732</v>
      </c>
      <c r="D35" s="144">
        <v>732</v>
      </c>
      <c r="E35" s="144">
        <v>0</v>
      </c>
      <c r="F35" s="144">
        <v>0</v>
      </c>
      <c r="G35" s="144">
        <v>0</v>
      </c>
      <c r="H35" s="144">
        <v>0</v>
      </c>
      <c r="I35" s="126">
        <f ca="1" t="shared" si="0"/>
        <v>0</v>
      </c>
    </row>
    <row r="36" ht="16" customHeight="1" spans="1:9">
      <c r="A36" s="307" t="s">
        <v>10432</v>
      </c>
      <c r="B36" s="308" t="s">
        <v>10433</v>
      </c>
      <c r="C36" s="126">
        <f ca="1">VLOOKUP(A36,表二!$A$6:$F$222,6,0)</f>
        <v>0</v>
      </c>
      <c r="D36" s="144">
        <v>0</v>
      </c>
      <c r="E36" s="144">
        <v>0</v>
      </c>
      <c r="F36" s="144">
        <v>0</v>
      </c>
      <c r="G36" s="144">
        <v>0</v>
      </c>
      <c r="H36" s="144">
        <v>0</v>
      </c>
      <c r="I36" s="126">
        <f ca="1" t="shared" si="0"/>
        <v>0</v>
      </c>
    </row>
    <row r="37" ht="16" customHeight="1" spans="1:9">
      <c r="A37" s="307" t="s">
        <v>10434</v>
      </c>
      <c r="B37" s="308" t="s">
        <v>10435</v>
      </c>
      <c r="C37" s="126">
        <f ca="1">VLOOKUP(A37,表二!$A$6:$F$222,6,0)</f>
        <v>0</v>
      </c>
      <c r="D37" s="144">
        <v>0</v>
      </c>
      <c r="E37" s="144">
        <v>0</v>
      </c>
      <c r="F37" s="144">
        <v>0</v>
      </c>
      <c r="G37" s="144">
        <v>0</v>
      </c>
      <c r="H37" s="144">
        <v>0</v>
      </c>
      <c r="I37" s="126">
        <f ca="1" t="shared" si="0"/>
        <v>0</v>
      </c>
    </row>
    <row r="38" ht="16" customHeight="1" spans="1:9">
      <c r="A38" s="307" t="s">
        <v>10436</v>
      </c>
      <c r="B38" s="308" t="s">
        <v>10437</v>
      </c>
      <c r="C38" s="126">
        <f ca="1">VLOOKUP(A38,表二!$A$6:$F$222,6,0)</f>
        <v>0</v>
      </c>
      <c r="D38" s="144">
        <v>0</v>
      </c>
      <c r="E38" s="144">
        <v>0</v>
      </c>
      <c r="F38" s="144">
        <v>0</v>
      </c>
      <c r="G38" s="144">
        <v>0</v>
      </c>
      <c r="H38" s="144">
        <v>0</v>
      </c>
      <c r="I38" s="126">
        <f ca="1" t="shared" si="0"/>
        <v>0</v>
      </c>
    </row>
    <row r="39" ht="16" customHeight="1" spans="1:9">
      <c r="A39" s="307" t="s">
        <v>10438</v>
      </c>
      <c r="B39" s="308" t="s">
        <v>10439</v>
      </c>
      <c r="C39" s="126">
        <f ca="1">VLOOKUP(A39,表二!$A$6:$F$222,6,0)</f>
        <v>0</v>
      </c>
      <c r="D39" s="144">
        <v>0</v>
      </c>
      <c r="E39" s="144">
        <v>0</v>
      </c>
      <c r="F39" s="144">
        <v>0</v>
      </c>
      <c r="G39" s="144">
        <v>0</v>
      </c>
      <c r="H39" s="144">
        <v>0</v>
      </c>
      <c r="I39" s="126">
        <f ca="1" t="shared" si="0"/>
        <v>0</v>
      </c>
    </row>
    <row r="40" ht="16" customHeight="1" spans="1:9">
      <c r="A40" s="307" t="s">
        <v>10440</v>
      </c>
      <c r="B40" s="308" t="s">
        <v>10441</v>
      </c>
      <c r="C40" s="126">
        <f ca="1">VLOOKUP(A40,表二!$A$6:$F$222,6,0)</f>
        <v>0</v>
      </c>
      <c r="D40" s="144">
        <v>0</v>
      </c>
      <c r="E40" s="144">
        <v>0</v>
      </c>
      <c r="F40" s="144">
        <v>0</v>
      </c>
      <c r="G40" s="144">
        <v>0</v>
      </c>
      <c r="H40" s="144">
        <v>0</v>
      </c>
      <c r="I40" s="126">
        <f ca="1" t="shared" si="0"/>
        <v>0</v>
      </c>
    </row>
    <row r="41" ht="16" customHeight="1" spans="1:9">
      <c r="A41" s="307" t="s">
        <v>10442</v>
      </c>
      <c r="B41" s="308" t="s">
        <v>10443</v>
      </c>
      <c r="C41" s="126">
        <f ca="1">VLOOKUP(A41,表二!$A$6:$F$222,6,0)</f>
        <v>0</v>
      </c>
      <c r="D41" s="144">
        <v>0</v>
      </c>
      <c r="E41" s="144">
        <v>0</v>
      </c>
      <c r="F41" s="144">
        <v>0</v>
      </c>
      <c r="G41" s="144">
        <v>0</v>
      </c>
      <c r="H41" s="144">
        <v>0</v>
      </c>
      <c r="I41" s="126">
        <f ca="1" t="shared" si="0"/>
        <v>0</v>
      </c>
    </row>
    <row r="42" ht="16" customHeight="1" spans="1:9">
      <c r="A42" s="307" t="s">
        <v>10444</v>
      </c>
      <c r="B42" s="308" t="s">
        <v>10445</v>
      </c>
      <c r="C42" s="126">
        <f ca="1">VLOOKUP(A42,表二!$A$6:$F$222,6,0)</f>
        <v>0</v>
      </c>
      <c r="D42" s="144">
        <v>0</v>
      </c>
      <c r="E42" s="144">
        <v>0</v>
      </c>
      <c r="F42" s="144">
        <v>0</v>
      </c>
      <c r="G42" s="144">
        <v>0</v>
      </c>
      <c r="H42" s="144">
        <v>0</v>
      </c>
      <c r="I42" s="126">
        <f ca="1" t="shared" si="0"/>
        <v>0</v>
      </c>
    </row>
    <row r="43" ht="16" customHeight="1" spans="1:9">
      <c r="A43" s="307" t="s">
        <v>10446</v>
      </c>
      <c r="B43" s="308" t="s">
        <v>10447</v>
      </c>
      <c r="C43" s="126">
        <f ca="1">VLOOKUP(A43,表二!$A$6:$F$222,6,0)</f>
        <v>0</v>
      </c>
      <c r="D43" s="144">
        <v>0</v>
      </c>
      <c r="E43" s="144">
        <v>0</v>
      </c>
      <c r="F43" s="144">
        <v>0</v>
      </c>
      <c r="G43" s="144">
        <v>0</v>
      </c>
      <c r="H43" s="144">
        <v>0</v>
      </c>
      <c r="I43" s="126">
        <f ca="1" t="shared" si="0"/>
        <v>0</v>
      </c>
    </row>
    <row r="44" ht="16" customHeight="1" spans="1:9">
      <c r="A44" s="307" t="s">
        <v>10448</v>
      </c>
      <c r="B44" s="308" t="s">
        <v>10449</v>
      </c>
      <c r="C44" s="126">
        <f ca="1">VLOOKUP(A44,表二!$A$6:$F$222,6,0)</f>
        <v>0</v>
      </c>
      <c r="D44" s="144">
        <v>0</v>
      </c>
      <c r="E44" s="144">
        <v>0</v>
      </c>
      <c r="F44" s="144">
        <v>0</v>
      </c>
      <c r="G44" s="144">
        <v>0</v>
      </c>
      <c r="H44" s="144">
        <v>0</v>
      </c>
      <c r="I44" s="126">
        <f ca="1" t="shared" si="0"/>
        <v>0</v>
      </c>
    </row>
    <row r="45" ht="16" customHeight="1" spans="1:9">
      <c r="A45" s="307" t="s">
        <v>10452</v>
      </c>
      <c r="B45" s="308" t="s">
        <v>10453</v>
      </c>
      <c r="C45" s="126">
        <f ca="1">VLOOKUP(A45,表二!$A$6:$F$222,6,0)</f>
        <v>0</v>
      </c>
      <c r="D45" s="144">
        <v>0</v>
      </c>
      <c r="E45" s="144">
        <v>0</v>
      </c>
      <c r="F45" s="144">
        <v>0</v>
      </c>
      <c r="G45" s="144">
        <v>0</v>
      </c>
      <c r="H45" s="144">
        <v>0</v>
      </c>
      <c r="I45" s="126">
        <f ca="1" t="shared" si="0"/>
        <v>0</v>
      </c>
    </row>
    <row r="46" ht="16" customHeight="1" spans="1:9">
      <c r="A46" s="307" t="s">
        <v>10454</v>
      </c>
      <c r="B46" s="308" t="s">
        <v>10455</v>
      </c>
      <c r="C46" s="126">
        <f ca="1">VLOOKUP(A46,表二!$A$6:$F$222,6,0)</f>
        <v>0</v>
      </c>
      <c r="D46" s="144">
        <v>0</v>
      </c>
      <c r="E46" s="144">
        <v>0</v>
      </c>
      <c r="F46" s="144">
        <v>0</v>
      </c>
      <c r="G46" s="144">
        <v>0</v>
      </c>
      <c r="H46" s="144">
        <v>0</v>
      </c>
      <c r="I46" s="126">
        <f ca="1" t="shared" si="0"/>
        <v>0</v>
      </c>
    </row>
    <row r="47" ht="16" customHeight="1" spans="1:9">
      <c r="A47" s="307" t="s">
        <v>10456</v>
      </c>
      <c r="B47" s="308" t="s">
        <v>10457</v>
      </c>
      <c r="C47" s="126">
        <f ca="1">VLOOKUP(A47,表二!$A$6:$F$222,6,0)</f>
        <v>0</v>
      </c>
      <c r="D47" s="144">
        <v>0</v>
      </c>
      <c r="E47" s="144">
        <v>0</v>
      </c>
      <c r="F47" s="144">
        <v>0</v>
      </c>
      <c r="G47" s="144">
        <v>0</v>
      </c>
      <c r="H47" s="144">
        <v>0</v>
      </c>
      <c r="I47" s="126">
        <f ca="1" t="shared" si="0"/>
        <v>0</v>
      </c>
    </row>
    <row r="48" ht="16" customHeight="1" spans="1:9">
      <c r="A48" s="307" t="s">
        <v>10458</v>
      </c>
      <c r="B48" s="308" t="s">
        <v>10459</v>
      </c>
      <c r="C48" s="126">
        <f ca="1">VLOOKUP(A48,表二!$A$6:$F$222,6,0)</f>
        <v>49</v>
      </c>
      <c r="D48" s="144">
        <v>49</v>
      </c>
      <c r="E48" s="144">
        <v>0</v>
      </c>
      <c r="F48" s="144">
        <v>0</v>
      </c>
      <c r="G48" s="144">
        <v>0</v>
      </c>
      <c r="H48" s="144">
        <v>0</v>
      </c>
      <c r="I48" s="126">
        <f ca="1" t="shared" si="0"/>
        <v>0</v>
      </c>
    </row>
    <row r="49" ht="16" customHeight="1" spans="1:9">
      <c r="A49" s="307" t="s">
        <v>10460</v>
      </c>
      <c r="B49" s="308" t="s">
        <v>10461</v>
      </c>
      <c r="C49" s="126">
        <f ca="1">VLOOKUP(A49,表二!$A$6:$F$222,6,0)</f>
        <v>0</v>
      </c>
      <c r="D49" s="144">
        <v>0</v>
      </c>
      <c r="E49" s="144">
        <v>0</v>
      </c>
      <c r="F49" s="144">
        <v>0</v>
      </c>
      <c r="G49" s="144">
        <v>0</v>
      </c>
      <c r="H49" s="144">
        <v>0</v>
      </c>
      <c r="I49" s="126">
        <f ca="1" t="shared" si="0"/>
        <v>0</v>
      </c>
    </row>
    <row r="50" ht="16" customHeight="1" spans="1:9">
      <c r="A50" s="307" t="s">
        <v>10464</v>
      </c>
      <c r="B50" s="308" t="s">
        <v>10465</v>
      </c>
      <c r="C50" s="126">
        <f ca="1">VLOOKUP(A50,表二!$A$6:$F$222,6,0)</f>
        <v>0</v>
      </c>
      <c r="D50" s="144">
        <v>0</v>
      </c>
      <c r="E50" s="144">
        <v>0</v>
      </c>
      <c r="F50" s="144">
        <v>0</v>
      </c>
      <c r="G50" s="144">
        <v>0</v>
      </c>
      <c r="H50" s="144">
        <v>0</v>
      </c>
      <c r="I50" s="126">
        <f ca="1" t="shared" si="0"/>
        <v>0</v>
      </c>
    </row>
    <row r="51" ht="16" customHeight="1" spans="1:9">
      <c r="A51" s="307" t="s">
        <v>10466</v>
      </c>
      <c r="B51" s="308" t="s">
        <v>10467</v>
      </c>
      <c r="C51" s="126">
        <f ca="1">VLOOKUP(A51,表二!$A$6:$F$222,6,0)</f>
        <v>400</v>
      </c>
      <c r="D51" s="144">
        <v>400</v>
      </c>
      <c r="E51" s="144">
        <v>0</v>
      </c>
      <c r="F51" s="144">
        <v>0</v>
      </c>
      <c r="G51" s="144">
        <v>0</v>
      </c>
      <c r="H51" s="144">
        <v>0</v>
      </c>
      <c r="I51" s="126">
        <f ca="1" t="shared" si="0"/>
        <v>0</v>
      </c>
    </row>
    <row r="52" ht="16" customHeight="1" spans="1:9">
      <c r="A52" s="307" t="s">
        <v>10468</v>
      </c>
      <c r="B52" s="308" t="s">
        <v>10469</v>
      </c>
      <c r="C52" s="126">
        <f ca="1">VLOOKUP(A52,表二!$A$6:$F$222,6,0)</f>
        <v>0</v>
      </c>
      <c r="D52" s="144">
        <v>0</v>
      </c>
      <c r="E52" s="144">
        <v>0</v>
      </c>
      <c r="F52" s="144">
        <v>0</v>
      </c>
      <c r="G52" s="144">
        <v>0</v>
      </c>
      <c r="H52" s="144">
        <v>0</v>
      </c>
      <c r="I52" s="126">
        <f ca="1" t="shared" si="0"/>
        <v>0</v>
      </c>
    </row>
    <row r="53" ht="16" customHeight="1" spans="1:9">
      <c r="A53" s="307" t="s">
        <v>10470</v>
      </c>
      <c r="B53" s="309" t="s">
        <v>10471</v>
      </c>
      <c r="C53" s="126">
        <f ca="1">VLOOKUP(A53,表二!$A$6:$F$222,6,0)</f>
        <v>70</v>
      </c>
      <c r="D53" s="144">
        <v>70</v>
      </c>
      <c r="E53" s="144">
        <v>0</v>
      </c>
      <c r="F53" s="144">
        <v>0</v>
      </c>
      <c r="G53" s="144">
        <v>0</v>
      </c>
      <c r="H53" s="144">
        <v>0</v>
      </c>
      <c r="I53" s="126">
        <f ca="1" t="shared" si="0"/>
        <v>0</v>
      </c>
    </row>
    <row r="54" ht="16" customHeight="1" spans="1:9">
      <c r="A54" s="307" t="s">
        <v>10472</v>
      </c>
      <c r="B54" s="308" t="s">
        <v>10473</v>
      </c>
      <c r="C54" s="126">
        <f ca="1">VLOOKUP(A54,表二!$A$6:$F$222,6,0)</f>
        <v>68</v>
      </c>
      <c r="D54" s="144">
        <v>68</v>
      </c>
      <c r="E54" s="144">
        <v>0</v>
      </c>
      <c r="F54" s="144">
        <v>0</v>
      </c>
      <c r="G54" s="144">
        <v>0</v>
      </c>
      <c r="H54" s="144">
        <v>0</v>
      </c>
      <c r="I54" s="126">
        <f ca="1" t="shared" si="0"/>
        <v>0</v>
      </c>
    </row>
    <row r="55" ht="16" customHeight="1" spans="1:9">
      <c r="A55" s="307" t="s">
        <v>10474</v>
      </c>
      <c r="B55" s="308" t="s">
        <v>10475</v>
      </c>
      <c r="C55" s="126">
        <f ca="1">VLOOKUP(A55,表二!$A$6:$F$222,6,0)</f>
        <v>1050</v>
      </c>
      <c r="D55" s="144">
        <v>1050</v>
      </c>
      <c r="E55" s="144">
        <v>0</v>
      </c>
      <c r="F55" s="144">
        <v>0</v>
      </c>
      <c r="G55" s="144">
        <v>0</v>
      </c>
      <c r="H55" s="144">
        <v>0</v>
      </c>
      <c r="I55" s="126">
        <f ca="1" t="shared" si="0"/>
        <v>0</v>
      </c>
    </row>
    <row r="56" ht="16" customHeight="1" spans="1:9">
      <c r="A56" s="307" t="s">
        <v>10476</v>
      </c>
      <c r="B56" s="309" t="s">
        <v>10477</v>
      </c>
      <c r="C56" s="126">
        <f ca="1">VLOOKUP(A56,表二!$A$6:$F$222,6,0)</f>
        <v>0</v>
      </c>
      <c r="D56" s="144">
        <v>0</v>
      </c>
      <c r="E56" s="144">
        <v>0</v>
      </c>
      <c r="F56" s="144">
        <v>0</v>
      </c>
      <c r="G56" s="144">
        <v>0</v>
      </c>
      <c r="H56" s="144">
        <v>0</v>
      </c>
      <c r="I56" s="126">
        <f ca="1" t="shared" si="0"/>
        <v>0</v>
      </c>
    </row>
    <row r="57" ht="16" customHeight="1" spans="1:9">
      <c r="A57" s="307" t="s">
        <v>10478</v>
      </c>
      <c r="B57" s="308" t="s">
        <v>10479</v>
      </c>
      <c r="C57" s="126">
        <f ca="1">VLOOKUP(A57,表二!$A$6:$F$222,6,0)</f>
        <v>0</v>
      </c>
      <c r="D57" s="144">
        <v>0</v>
      </c>
      <c r="E57" s="144">
        <v>0</v>
      </c>
      <c r="F57" s="144">
        <v>0</v>
      </c>
      <c r="G57" s="144">
        <v>0</v>
      </c>
      <c r="H57" s="144">
        <v>0</v>
      </c>
      <c r="I57" s="126">
        <f ca="1" t="shared" si="0"/>
        <v>0</v>
      </c>
    </row>
    <row r="58" ht="16" customHeight="1" spans="1:9">
      <c r="A58" s="307" t="s">
        <v>10480</v>
      </c>
      <c r="B58" s="88" t="s">
        <v>10481</v>
      </c>
      <c r="C58" s="126">
        <f ca="1">VLOOKUP(A58,表二!$A$6:$F$222,6,0)</f>
        <v>0</v>
      </c>
      <c r="D58" s="144">
        <v>0</v>
      </c>
      <c r="E58" s="144">
        <v>0</v>
      </c>
      <c r="F58" s="144">
        <v>0</v>
      </c>
      <c r="G58" s="144">
        <v>0</v>
      </c>
      <c r="H58" s="144">
        <v>0</v>
      </c>
      <c r="I58" s="126">
        <f ca="1" t="shared" si="0"/>
        <v>0</v>
      </c>
    </row>
    <row r="59" ht="16" customHeight="1" spans="1:9">
      <c r="A59" s="307" t="s">
        <v>10482</v>
      </c>
      <c r="B59" s="88" t="s">
        <v>10483</v>
      </c>
      <c r="C59" s="126">
        <f ca="1">VLOOKUP(A59,表二!$A$6:$F$222,6,0)</f>
        <v>0</v>
      </c>
      <c r="D59" s="144">
        <v>0</v>
      </c>
      <c r="E59" s="144">
        <v>0</v>
      </c>
      <c r="F59" s="144">
        <v>0</v>
      </c>
      <c r="G59" s="144">
        <v>0</v>
      </c>
      <c r="H59" s="144">
        <v>0</v>
      </c>
      <c r="I59" s="126">
        <f ca="1" t="shared" si="0"/>
        <v>0</v>
      </c>
    </row>
    <row r="60" ht="16" customHeight="1" spans="1:9">
      <c r="A60" s="307" t="s">
        <v>10484</v>
      </c>
      <c r="B60" s="308" t="s">
        <v>10485</v>
      </c>
      <c r="C60" s="126">
        <f ca="1">VLOOKUP(A60,表二!$A$6:$F$222,6,0)</f>
        <v>3746</v>
      </c>
      <c r="D60" s="144">
        <v>3746</v>
      </c>
      <c r="E60" s="144">
        <v>0</v>
      </c>
      <c r="F60" s="144">
        <v>0</v>
      </c>
      <c r="G60" s="144">
        <v>0</v>
      </c>
      <c r="H60" s="144">
        <v>0</v>
      </c>
      <c r="I60" s="126">
        <f ca="1" t="shared" si="0"/>
        <v>0</v>
      </c>
    </row>
    <row r="61" ht="16" customHeight="1" spans="1:9">
      <c r="A61" s="307" t="s">
        <v>10488</v>
      </c>
      <c r="B61" s="308" t="s">
        <v>10489</v>
      </c>
      <c r="C61" s="126">
        <f ca="1">VLOOKUP(A61,表二!$A$6:$F$222,6,0)</f>
        <v>5100</v>
      </c>
      <c r="D61" s="144">
        <v>5100</v>
      </c>
      <c r="E61" s="144">
        <v>0</v>
      </c>
      <c r="F61" s="144">
        <v>0</v>
      </c>
      <c r="G61" s="144">
        <v>0</v>
      </c>
      <c r="H61" s="144">
        <v>0</v>
      </c>
      <c r="I61" s="126">
        <f ca="1" t="shared" si="0"/>
        <v>0</v>
      </c>
    </row>
    <row r="62" ht="16" customHeight="1" spans="1:9">
      <c r="A62" s="307" t="s">
        <v>10490</v>
      </c>
      <c r="B62" s="309" t="s">
        <v>10491</v>
      </c>
      <c r="C62" s="126">
        <f ca="1">VLOOKUP(A62,表二!$A$6:$F$222,6,0)</f>
        <v>92527</v>
      </c>
      <c r="D62" s="144">
        <v>73827</v>
      </c>
      <c r="E62" s="144">
        <v>400</v>
      </c>
      <c r="F62" s="144">
        <v>0</v>
      </c>
      <c r="G62" s="144">
        <v>18100</v>
      </c>
      <c r="H62" s="144">
        <v>0</v>
      </c>
      <c r="I62" s="126">
        <f ca="1" t="shared" si="0"/>
        <v>200</v>
      </c>
    </row>
    <row r="63" ht="16" customHeight="1" spans="1:9">
      <c r="A63" s="307" t="s">
        <v>10492</v>
      </c>
      <c r="B63" s="309" t="s">
        <v>10493</v>
      </c>
      <c r="C63" s="126">
        <f ca="1">VLOOKUP(A63,表二!$A$6:$F$222,6,0)</f>
        <v>3000</v>
      </c>
      <c r="D63" s="144">
        <v>3000</v>
      </c>
      <c r="E63" s="144">
        <v>0</v>
      </c>
      <c r="F63" s="144">
        <v>0</v>
      </c>
      <c r="G63" s="144">
        <v>0</v>
      </c>
      <c r="H63" s="144">
        <v>0</v>
      </c>
      <c r="I63" s="126">
        <f ca="1" t="shared" si="0"/>
        <v>0</v>
      </c>
    </row>
    <row r="64" ht="16" customHeight="1" spans="1:9">
      <c r="A64" s="307" t="s">
        <v>10494</v>
      </c>
      <c r="B64" s="309" t="s">
        <v>10495</v>
      </c>
      <c r="C64" s="126">
        <f ca="1">VLOOKUP(A64,表二!$A$6:$F$222,6,0)</f>
        <v>0</v>
      </c>
      <c r="D64" s="144">
        <v>0</v>
      </c>
      <c r="E64" s="144">
        <v>0</v>
      </c>
      <c r="F64" s="144">
        <v>0</v>
      </c>
      <c r="G64" s="144">
        <v>0</v>
      </c>
      <c r="H64" s="144">
        <v>0</v>
      </c>
      <c r="I64" s="126">
        <f ca="1" t="shared" si="0"/>
        <v>0</v>
      </c>
    </row>
    <row r="65" ht="16" customHeight="1" spans="1:9">
      <c r="A65" s="307" t="s">
        <v>10496</v>
      </c>
      <c r="B65" s="309" t="s">
        <v>10497</v>
      </c>
      <c r="C65" s="126">
        <f ca="1">VLOOKUP(A65,表二!$A$6:$F$222,6,0)</f>
        <v>0</v>
      </c>
      <c r="D65" s="144">
        <v>0</v>
      </c>
      <c r="E65" s="144">
        <v>0</v>
      </c>
      <c r="F65" s="144">
        <v>0</v>
      </c>
      <c r="G65" s="144">
        <v>0</v>
      </c>
      <c r="H65" s="144">
        <v>0</v>
      </c>
      <c r="I65" s="126">
        <f ca="1" t="shared" si="0"/>
        <v>0</v>
      </c>
    </row>
    <row r="66" ht="16" customHeight="1" spans="1:9">
      <c r="A66" s="307" t="s">
        <v>10498</v>
      </c>
      <c r="B66" s="309" t="s">
        <v>10499</v>
      </c>
      <c r="C66" s="126">
        <f ca="1">VLOOKUP(A66,表二!$A$6:$F$222,6,0)</f>
        <v>0</v>
      </c>
      <c r="D66" s="144">
        <v>0</v>
      </c>
      <c r="E66" s="144">
        <v>0</v>
      </c>
      <c r="F66" s="144">
        <v>0</v>
      </c>
      <c r="G66" s="144">
        <v>0</v>
      </c>
      <c r="H66" s="144">
        <v>0</v>
      </c>
      <c r="I66" s="126">
        <f ca="1" t="shared" si="0"/>
        <v>0</v>
      </c>
    </row>
    <row r="67" ht="16" customHeight="1" spans="1:9">
      <c r="A67" s="307" t="s">
        <v>10500</v>
      </c>
      <c r="B67" s="309" t="s">
        <v>10501</v>
      </c>
      <c r="C67" s="126">
        <f ca="1">VLOOKUP(A67,表二!$A$6:$F$222,6,0)</f>
        <v>120</v>
      </c>
      <c r="D67" s="144">
        <v>120</v>
      </c>
      <c r="E67" s="144">
        <v>0</v>
      </c>
      <c r="F67" s="144">
        <v>0</v>
      </c>
      <c r="G67" s="144">
        <v>0</v>
      </c>
      <c r="H67" s="144">
        <v>0</v>
      </c>
      <c r="I67" s="126">
        <f ca="1" t="shared" si="0"/>
        <v>0</v>
      </c>
    </row>
    <row r="68" ht="16" customHeight="1" spans="1:9">
      <c r="A68" s="307" t="s">
        <v>10502</v>
      </c>
      <c r="B68" s="309" t="s">
        <v>10503</v>
      </c>
      <c r="C68" s="126">
        <f ca="1">VLOOKUP(A68,表二!$A$6:$F$222,6,0)</f>
        <v>300</v>
      </c>
      <c r="D68" s="144">
        <v>300</v>
      </c>
      <c r="E68" s="144">
        <v>0</v>
      </c>
      <c r="F68" s="144">
        <v>0</v>
      </c>
      <c r="G68" s="144">
        <v>0</v>
      </c>
      <c r="H68" s="144">
        <v>0</v>
      </c>
      <c r="I68" s="126">
        <f ca="1" t="shared" si="0"/>
        <v>0</v>
      </c>
    </row>
    <row r="69" ht="16" customHeight="1" spans="1:9">
      <c r="A69" s="307" t="s">
        <v>10504</v>
      </c>
      <c r="B69" s="309" t="s">
        <v>10505</v>
      </c>
      <c r="C69" s="126">
        <f ca="1">VLOOKUP(A69,表二!$A$6:$F$222,6,0)</f>
        <v>4200</v>
      </c>
      <c r="D69" s="144">
        <v>4200</v>
      </c>
      <c r="E69" s="144">
        <v>0</v>
      </c>
      <c r="F69" s="144">
        <v>0</v>
      </c>
      <c r="G69" s="144">
        <v>0</v>
      </c>
      <c r="H69" s="144">
        <v>0</v>
      </c>
      <c r="I69" s="126">
        <f ca="1" t="shared" si="0"/>
        <v>0</v>
      </c>
    </row>
    <row r="70" ht="16" customHeight="1" spans="1:9">
      <c r="A70" s="307" t="s">
        <v>10506</v>
      </c>
      <c r="B70" s="308" t="s">
        <v>10507</v>
      </c>
      <c r="C70" s="126">
        <f ca="1">VLOOKUP(A70,表二!$A$6:$F$222,6,0)</f>
        <v>3121</v>
      </c>
      <c r="D70" s="144">
        <v>3121</v>
      </c>
      <c r="E70" s="144">
        <v>0</v>
      </c>
      <c r="F70" s="144">
        <v>0</v>
      </c>
      <c r="G70" s="144">
        <v>0</v>
      </c>
      <c r="H70" s="144">
        <v>0</v>
      </c>
      <c r="I70" s="126">
        <f ca="1" t="shared" si="0"/>
        <v>0</v>
      </c>
    </row>
    <row r="71" ht="16" customHeight="1" spans="1:9">
      <c r="A71" s="307" t="s">
        <v>10510</v>
      </c>
      <c r="B71" s="308" t="s">
        <v>10511</v>
      </c>
      <c r="C71" s="126">
        <f ca="1">VLOOKUP(A71,表二!$A$6:$F$222,6,0)</f>
        <v>2300</v>
      </c>
      <c r="D71" s="144">
        <v>2300</v>
      </c>
      <c r="E71" s="144">
        <v>0</v>
      </c>
      <c r="F71" s="144">
        <v>0</v>
      </c>
      <c r="G71" s="144">
        <v>0</v>
      </c>
      <c r="H71" s="144">
        <v>0</v>
      </c>
      <c r="I71" s="126">
        <f ca="1" t="shared" si="0"/>
        <v>0</v>
      </c>
    </row>
    <row r="72" ht="16" customHeight="1" spans="1:9">
      <c r="A72" s="307" t="s">
        <v>10512</v>
      </c>
      <c r="B72" s="308" t="s">
        <v>10513</v>
      </c>
      <c r="C72" s="126">
        <f ca="1">VLOOKUP(A72,表二!$A$6:$F$222,6,0)</f>
        <v>1000</v>
      </c>
      <c r="D72" s="144">
        <v>1000</v>
      </c>
      <c r="E72" s="144">
        <v>0</v>
      </c>
      <c r="F72" s="144">
        <v>0</v>
      </c>
      <c r="G72" s="144">
        <v>0</v>
      </c>
      <c r="H72" s="144">
        <v>0</v>
      </c>
      <c r="I72" s="126">
        <f ca="1" t="shared" ref="I72:I134" si="1">C72-SUM(OFFSET(I72,0,-5,1,5))</f>
        <v>0</v>
      </c>
    </row>
    <row r="73" ht="16" customHeight="1" spans="1:9">
      <c r="A73" s="290" t="s">
        <v>10514</v>
      </c>
      <c r="B73" s="88" t="s">
        <v>10515</v>
      </c>
      <c r="C73" s="126">
        <f ca="1">VLOOKUP(A73,表二!$A$6:$F$222,6,0)</f>
        <v>50</v>
      </c>
      <c r="D73" s="144">
        <v>50</v>
      </c>
      <c r="E73" s="144">
        <v>0</v>
      </c>
      <c r="F73" s="144">
        <v>0</v>
      </c>
      <c r="G73" s="144">
        <v>0</v>
      </c>
      <c r="H73" s="144">
        <v>0</v>
      </c>
      <c r="I73" s="126">
        <f ca="1" t="shared" si="1"/>
        <v>0</v>
      </c>
    </row>
    <row r="74" ht="16" customHeight="1" spans="1:9">
      <c r="A74" s="307" t="s">
        <v>10516</v>
      </c>
      <c r="B74" s="308" t="s">
        <v>10517</v>
      </c>
      <c r="C74" s="126">
        <f ca="1">VLOOKUP(A74,表二!$A$6:$F$222,6,0)</f>
        <v>4300</v>
      </c>
      <c r="D74" s="144">
        <v>4300</v>
      </c>
      <c r="E74" s="144">
        <v>0</v>
      </c>
      <c r="F74" s="144">
        <v>0</v>
      </c>
      <c r="G74" s="144">
        <v>0</v>
      </c>
      <c r="H74" s="144">
        <v>0</v>
      </c>
      <c r="I74" s="126">
        <f ca="1" t="shared" si="1"/>
        <v>0</v>
      </c>
    </row>
    <row r="75" ht="16" customHeight="1" spans="1:9">
      <c r="A75" s="307" t="s">
        <v>10518</v>
      </c>
      <c r="B75" s="308" t="s">
        <v>10519</v>
      </c>
      <c r="C75" s="126">
        <f ca="1">VLOOKUP(A75,表二!$A$6:$F$222,6,0)</f>
        <v>0</v>
      </c>
      <c r="D75" s="144">
        <v>0</v>
      </c>
      <c r="E75" s="144">
        <v>0</v>
      </c>
      <c r="F75" s="144">
        <v>0</v>
      </c>
      <c r="G75" s="144">
        <v>0</v>
      </c>
      <c r="H75" s="144">
        <v>0</v>
      </c>
      <c r="I75" s="126">
        <f ca="1" t="shared" si="1"/>
        <v>0</v>
      </c>
    </row>
    <row r="76" ht="16" customHeight="1" spans="1:9">
      <c r="A76" s="290" t="s">
        <v>10520</v>
      </c>
      <c r="B76" s="88" t="s">
        <v>10521</v>
      </c>
      <c r="C76" s="126">
        <f ca="1">VLOOKUP(A76,表二!$A$6:$F$222,6,0)</f>
        <v>0</v>
      </c>
      <c r="D76" s="144">
        <v>0</v>
      </c>
      <c r="E76" s="144">
        <v>0</v>
      </c>
      <c r="F76" s="144">
        <v>0</v>
      </c>
      <c r="G76" s="144">
        <v>0</v>
      </c>
      <c r="H76" s="144">
        <v>0</v>
      </c>
      <c r="I76" s="126">
        <f ca="1" t="shared" si="1"/>
        <v>0</v>
      </c>
    </row>
    <row r="77" ht="16" customHeight="1" spans="1:9">
      <c r="A77" s="290" t="s">
        <v>10522</v>
      </c>
      <c r="B77" s="309" t="s">
        <v>10523</v>
      </c>
      <c r="C77" s="126">
        <f ca="1">VLOOKUP(A77,表二!$A$6:$F$222,6,0)</f>
        <v>280</v>
      </c>
      <c r="D77" s="144">
        <v>280</v>
      </c>
      <c r="E77" s="144">
        <v>0</v>
      </c>
      <c r="F77" s="144">
        <v>0</v>
      </c>
      <c r="G77" s="144">
        <v>0</v>
      </c>
      <c r="H77" s="144">
        <v>0</v>
      </c>
      <c r="I77" s="126">
        <f ca="1" t="shared" si="1"/>
        <v>0</v>
      </c>
    </row>
    <row r="78" ht="16" customHeight="1" spans="1:9">
      <c r="A78" s="290" t="s">
        <v>10524</v>
      </c>
      <c r="B78" s="309" t="s">
        <v>10525</v>
      </c>
      <c r="C78" s="126">
        <f ca="1">VLOOKUP(A78,表二!$A$6:$F$222,6,0)</f>
        <v>0</v>
      </c>
      <c r="D78" s="144">
        <v>0</v>
      </c>
      <c r="E78" s="144">
        <v>0</v>
      </c>
      <c r="F78" s="144">
        <v>0</v>
      </c>
      <c r="G78" s="144">
        <v>0</v>
      </c>
      <c r="H78" s="144">
        <v>0</v>
      </c>
      <c r="I78" s="126">
        <f ca="1" t="shared" si="1"/>
        <v>0</v>
      </c>
    </row>
    <row r="79" ht="16" customHeight="1" spans="1:9">
      <c r="A79" s="307" t="s">
        <v>10526</v>
      </c>
      <c r="B79" s="88" t="s">
        <v>10527</v>
      </c>
      <c r="C79" s="126">
        <f ca="1">VLOOKUP(A79,表二!$A$6:$F$222,6,0)</f>
        <v>50</v>
      </c>
      <c r="D79" s="144">
        <v>50</v>
      </c>
      <c r="E79" s="144">
        <v>0</v>
      </c>
      <c r="F79" s="144">
        <v>0</v>
      </c>
      <c r="G79" s="144">
        <v>0</v>
      </c>
      <c r="H79" s="144">
        <v>0</v>
      </c>
      <c r="I79" s="126">
        <f ca="1" t="shared" si="1"/>
        <v>0</v>
      </c>
    </row>
    <row r="80" ht="16" customHeight="1" spans="1:9">
      <c r="A80" s="307" t="s">
        <v>10528</v>
      </c>
      <c r="B80" s="309" t="s">
        <v>10529</v>
      </c>
      <c r="C80" s="126">
        <f ca="1">VLOOKUP(A80,表二!$A$6:$F$222,6,0)</f>
        <v>3911</v>
      </c>
      <c r="D80" s="144">
        <v>3911</v>
      </c>
      <c r="E80" s="144">
        <v>0</v>
      </c>
      <c r="F80" s="144">
        <v>0</v>
      </c>
      <c r="G80" s="144">
        <v>0</v>
      </c>
      <c r="H80" s="144">
        <v>0</v>
      </c>
      <c r="I80" s="126">
        <f ca="1" t="shared" si="1"/>
        <v>0</v>
      </c>
    </row>
    <row r="81" ht="16" customHeight="1" spans="1:9">
      <c r="A81" s="307" t="s">
        <v>10532</v>
      </c>
      <c r="B81" s="308" t="s">
        <v>10533</v>
      </c>
      <c r="C81" s="126">
        <f ca="1">VLOOKUP(A81,表二!$A$6:$F$222,6,0)</f>
        <v>3860</v>
      </c>
      <c r="D81" s="144">
        <v>3860</v>
      </c>
      <c r="E81" s="144">
        <v>0</v>
      </c>
      <c r="F81" s="144">
        <v>0</v>
      </c>
      <c r="G81" s="144">
        <v>0</v>
      </c>
      <c r="H81" s="144">
        <v>0</v>
      </c>
      <c r="I81" s="126">
        <f ca="1" t="shared" si="1"/>
        <v>0</v>
      </c>
    </row>
    <row r="82" ht="16" customHeight="1" spans="1:9">
      <c r="A82" s="307" t="s">
        <v>10534</v>
      </c>
      <c r="B82" s="308" t="s">
        <v>10535</v>
      </c>
      <c r="C82" s="126">
        <f ca="1">VLOOKUP(A82,表二!$A$6:$F$222,6,0)</f>
        <v>140</v>
      </c>
      <c r="D82" s="144">
        <v>140</v>
      </c>
      <c r="E82" s="144">
        <v>0</v>
      </c>
      <c r="F82" s="144">
        <v>0</v>
      </c>
      <c r="G82" s="144">
        <v>0</v>
      </c>
      <c r="H82" s="144">
        <v>0</v>
      </c>
      <c r="I82" s="126">
        <f ca="1" t="shared" si="1"/>
        <v>0</v>
      </c>
    </row>
    <row r="83" ht="16" customHeight="1" spans="1:9">
      <c r="A83" s="307" t="s">
        <v>10536</v>
      </c>
      <c r="B83" s="88" t="s">
        <v>10537</v>
      </c>
      <c r="C83" s="126">
        <f ca="1">VLOOKUP(A83,表二!$A$6:$F$222,6,0)</f>
        <v>406</v>
      </c>
      <c r="D83" s="144">
        <v>406</v>
      </c>
      <c r="E83" s="144">
        <v>0</v>
      </c>
      <c r="F83" s="144">
        <v>0</v>
      </c>
      <c r="G83" s="144">
        <v>0</v>
      </c>
      <c r="H83" s="144">
        <v>0</v>
      </c>
      <c r="I83" s="126">
        <f ca="1" t="shared" si="1"/>
        <v>0</v>
      </c>
    </row>
    <row r="84" ht="16" customHeight="1" spans="1:9">
      <c r="A84" s="307" t="s">
        <v>10538</v>
      </c>
      <c r="B84" s="308" t="s">
        <v>10539</v>
      </c>
      <c r="C84" s="126">
        <f ca="1">VLOOKUP(A84,表二!$A$6:$F$222,6,0)</f>
        <v>20</v>
      </c>
      <c r="D84" s="144">
        <v>20</v>
      </c>
      <c r="E84" s="144">
        <v>0</v>
      </c>
      <c r="F84" s="144">
        <v>0</v>
      </c>
      <c r="G84" s="144">
        <v>0</v>
      </c>
      <c r="H84" s="144">
        <v>0</v>
      </c>
      <c r="I84" s="126">
        <f ca="1" t="shared" si="1"/>
        <v>0</v>
      </c>
    </row>
    <row r="85" ht="16" customHeight="1" spans="1:9">
      <c r="A85" s="307" t="s">
        <v>10540</v>
      </c>
      <c r="B85" s="308" t="s">
        <v>10541</v>
      </c>
      <c r="C85" s="126">
        <f ca="1">VLOOKUP(A85,表二!$A$6:$F$222,6,0)</f>
        <v>200</v>
      </c>
      <c r="D85" s="144">
        <v>200</v>
      </c>
      <c r="E85" s="144">
        <v>0</v>
      </c>
      <c r="F85" s="144">
        <v>0</v>
      </c>
      <c r="G85" s="144">
        <v>0</v>
      </c>
      <c r="H85" s="144">
        <v>0</v>
      </c>
      <c r="I85" s="126">
        <f ca="1" t="shared" si="1"/>
        <v>0</v>
      </c>
    </row>
    <row r="86" ht="16" customHeight="1" spans="1:9">
      <c r="A86" s="307" t="s">
        <v>10542</v>
      </c>
      <c r="B86" s="88" t="s">
        <v>10543</v>
      </c>
      <c r="C86" s="126">
        <f ca="1">VLOOKUP(A86,表二!$A$6:$F$222,6,0)</f>
        <v>2169</v>
      </c>
      <c r="D86" s="144">
        <v>2169</v>
      </c>
      <c r="E86" s="144">
        <v>0</v>
      </c>
      <c r="F86" s="144">
        <v>0</v>
      </c>
      <c r="G86" s="144">
        <v>0</v>
      </c>
      <c r="H86" s="144">
        <v>0</v>
      </c>
      <c r="I86" s="126">
        <f ca="1" t="shared" si="1"/>
        <v>0</v>
      </c>
    </row>
    <row r="87" ht="16" customHeight="1" spans="1:9">
      <c r="A87" s="307" t="s">
        <v>10546</v>
      </c>
      <c r="B87" s="308" t="s">
        <v>10547</v>
      </c>
      <c r="C87" s="126">
        <f ca="1">VLOOKUP(A87,表二!$A$6:$F$222,6,0)</f>
        <v>820</v>
      </c>
      <c r="D87" s="144">
        <v>820</v>
      </c>
      <c r="E87" s="144">
        <v>0</v>
      </c>
      <c r="F87" s="144">
        <v>0</v>
      </c>
      <c r="G87" s="144">
        <v>0</v>
      </c>
      <c r="H87" s="144">
        <v>0</v>
      </c>
      <c r="I87" s="126">
        <f ca="1" t="shared" si="1"/>
        <v>0</v>
      </c>
    </row>
    <row r="88" ht="16" customHeight="1" spans="1:9">
      <c r="A88" s="307" t="s">
        <v>10548</v>
      </c>
      <c r="B88" s="308" t="s">
        <v>10549</v>
      </c>
      <c r="C88" s="126">
        <f ca="1">VLOOKUP(A88,表二!$A$6:$F$222,6,0)</f>
        <v>480</v>
      </c>
      <c r="D88" s="144">
        <v>480</v>
      </c>
      <c r="E88" s="144">
        <v>0</v>
      </c>
      <c r="F88" s="144">
        <v>0</v>
      </c>
      <c r="G88" s="144">
        <v>0</v>
      </c>
      <c r="H88" s="144">
        <v>0</v>
      </c>
      <c r="I88" s="126">
        <f ca="1" t="shared" si="1"/>
        <v>0</v>
      </c>
    </row>
    <row r="89" ht="16" customHeight="1" spans="1:9">
      <c r="A89" s="307" t="s">
        <v>10550</v>
      </c>
      <c r="B89" s="309" t="s">
        <v>10551</v>
      </c>
      <c r="C89" s="126">
        <f ca="1">VLOOKUP(A89,表二!$A$6:$F$222,6,0)</f>
        <v>28652</v>
      </c>
      <c r="D89" s="144">
        <v>22652</v>
      </c>
      <c r="E89" s="144">
        <v>0</v>
      </c>
      <c r="F89" s="144">
        <v>0</v>
      </c>
      <c r="G89" s="144">
        <v>6000</v>
      </c>
      <c r="H89" s="144">
        <v>0</v>
      </c>
      <c r="I89" s="126">
        <f ca="1" t="shared" si="1"/>
        <v>0</v>
      </c>
    </row>
    <row r="90" ht="16" customHeight="1" spans="1:9">
      <c r="A90" s="307" t="s">
        <v>10552</v>
      </c>
      <c r="B90" s="308" t="s">
        <v>10553</v>
      </c>
      <c r="C90" s="126">
        <f ca="1">VLOOKUP(A90,表二!$A$6:$F$222,6,0)</f>
        <v>20</v>
      </c>
      <c r="D90" s="144">
        <v>20</v>
      </c>
      <c r="E90" s="144">
        <v>0</v>
      </c>
      <c r="F90" s="144">
        <v>0</v>
      </c>
      <c r="G90" s="144">
        <v>0</v>
      </c>
      <c r="H90" s="144">
        <v>0</v>
      </c>
      <c r="I90" s="126">
        <f ca="1" t="shared" si="1"/>
        <v>0</v>
      </c>
    </row>
    <row r="91" ht="16" customHeight="1" spans="1:9">
      <c r="A91" s="307" t="s">
        <v>10554</v>
      </c>
      <c r="B91" s="308" t="s">
        <v>10555</v>
      </c>
      <c r="C91" s="126">
        <f ca="1">VLOOKUP(A91,表二!$A$6:$F$222,6,0)</f>
        <v>1900</v>
      </c>
      <c r="D91" s="144">
        <v>1900</v>
      </c>
      <c r="E91" s="144">
        <v>0</v>
      </c>
      <c r="F91" s="144">
        <v>0</v>
      </c>
      <c r="G91" s="144">
        <v>0</v>
      </c>
      <c r="H91" s="144">
        <v>0</v>
      </c>
      <c r="I91" s="126">
        <f ca="1" t="shared" si="1"/>
        <v>0</v>
      </c>
    </row>
    <row r="92" ht="16" customHeight="1" spans="1:9">
      <c r="A92" s="307" t="s">
        <v>10556</v>
      </c>
      <c r="B92" s="88" t="s">
        <v>10557</v>
      </c>
      <c r="C92" s="126">
        <f ca="1">VLOOKUP(A92,表二!$A$6:$F$222,6,0)</f>
        <v>5100</v>
      </c>
      <c r="D92" s="144">
        <v>5100</v>
      </c>
      <c r="E92" s="144">
        <v>0</v>
      </c>
      <c r="F92" s="144">
        <v>0</v>
      </c>
      <c r="G92" s="144">
        <v>0</v>
      </c>
      <c r="H92" s="144">
        <v>0</v>
      </c>
      <c r="I92" s="126">
        <f ca="1" t="shared" si="1"/>
        <v>0</v>
      </c>
    </row>
    <row r="93" ht="16" customHeight="1" spans="1:9">
      <c r="A93" s="307" t="s">
        <v>10558</v>
      </c>
      <c r="B93" s="309" t="s">
        <v>10559</v>
      </c>
      <c r="C93" s="126">
        <f ca="1">VLOOKUP(A93,表二!$A$6:$F$222,6,0)</f>
        <v>900</v>
      </c>
      <c r="D93" s="144">
        <v>900</v>
      </c>
      <c r="E93" s="144">
        <v>0</v>
      </c>
      <c r="F93" s="144">
        <v>0</v>
      </c>
      <c r="G93" s="144">
        <v>0</v>
      </c>
      <c r="H93" s="144">
        <v>0</v>
      </c>
      <c r="I93" s="126">
        <f ca="1" t="shared" si="1"/>
        <v>0</v>
      </c>
    </row>
    <row r="94" ht="16" customHeight="1" spans="1:9">
      <c r="A94" s="307" t="s">
        <v>10560</v>
      </c>
      <c r="B94" s="309" t="s">
        <v>10561</v>
      </c>
      <c r="C94" s="126">
        <f ca="1">VLOOKUP(A94,表二!$A$6:$F$222,6,0)</f>
        <v>3250</v>
      </c>
      <c r="D94" s="144">
        <v>3250</v>
      </c>
      <c r="E94" s="144">
        <v>0</v>
      </c>
      <c r="F94" s="144">
        <v>0</v>
      </c>
      <c r="G94" s="144">
        <v>0</v>
      </c>
      <c r="H94" s="144">
        <v>0</v>
      </c>
      <c r="I94" s="126">
        <f ca="1" t="shared" si="1"/>
        <v>0</v>
      </c>
    </row>
    <row r="95" ht="16" customHeight="1" spans="1:9">
      <c r="A95" s="307" t="s">
        <v>10562</v>
      </c>
      <c r="B95" s="308" t="s">
        <v>10563</v>
      </c>
      <c r="C95" s="126">
        <f ca="1">VLOOKUP(A95,表二!$A$6:$F$222,6,0)</f>
        <v>1880</v>
      </c>
      <c r="D95" s="144">
        <v>1880</v>
      </c>
      <c r="E95" s="144">
        <v>0</v>
      </c>
      <c r="F95" s="144">
        <v>0</v>
      </c>
      <c r="G95" s="144">
        <v>0</v>
      </c>
      <c r="H95" s="144">
        <v>0</v>
      </c>
      <c r="I95" s="126">
        <f ca="1" t="shared" si="1"/>
        <v>0</v>
      </c>
    </row>
    <row r="96" ht="16" customHeight="1" spans="1:9">
      <c r="A96" s="307" t="s">
        <v>10564</v>
      </c>
      <c r="B96" s="309" t="s">
        <v>10565</v>
      </c>
      <c r="C96" s="126">
        <f ca="1">VLOOKUP(A96,表二!$A$6:$F$222,6,0)</f>
        <v>0</v>
      </c>
      <c r="D96" s="144">
        <v>0</v>
      </c>
      <c r="E96" s="144">
        <v>0</v>
      </c>
      <c r="F96" s="144">
        <v>0</v>
      </c>
      <c r="G96" s="144">
        <v>0</v>
      </c>
      <c r="H96" s="144">
        <v>0</v>
      </c>
      <c r="I96" s="126">
        <f ca="1" t="shared" si="1"/>
        <v>0</v>
      </c>
    </row>
    <row r="97" ht="16" customHeight="1" spans="1:9">
      <c r="A97" s="307" t="s">
        <v>10566</v>
      </c>
      <c r="B97" s="308" t="s">
        <v>10567</v>
      </c>
      <c r="C97" s="126">
        <f ca="1">VLOOKUP(A97,表二!$A$6:$F$222,6,0)</f>
        <v>6847</v>
      </c>
      <c r="D97" s="144">
        <v>4847</v>
      </c>
      <c r="E97" s="144">
        <v>0</v>
      </c>
      <c r="F97" s="144">
        <v>0</v>
      </c>
      <c r="G97" s="144">
        <v>2000</v>
      </c>
      <c r="H97" s="144">
        <v>0</v>
      </c>
      <c r="I97" s="126">
        <f ca="1" t="shared" si="1"/>
        <v>0</v>
      </c>
    </row>
    <row r="98" ht="16" customHeight="1" spans="1:9">
      <c r="A98" s="307" t="s">
        <v>10568</v>
      </c>
      <c r="B98" s="308" t="s">
        <v>10569</v>
      </c>
      <c r="C98" s="126">
        <f ca="1">VLOOKUP(A98,表二!$A$6:$F$222,6,0)</f>
        <v>300</v>
      </c>
      <c r="D98" s="144">
        <v>300</v>
      </c>
      <c r="E98" s="144">
        <v>0</v>
      </c>
      <c r="F98" s="144">
        <v>0</v>
      </c>
      <c r="G98" s="144">
        <v>0</v>
      </c>
      <c r="H98" s="144">
        <v>0</v>
      </c>
      <c r="I98" s="126">
        <f ca="1" t="shared" si="1"/>
        <v>0</v>
      </c>
    </row>
    <row r="99" ht="16" customHeight="1" spans="1:9">
      <c r="A99" s="307" t="s">
        <v>10570</v>
      </c>
      <c r="B99" s="88" t="s">
        <v>10571</v>
      </c>
      <c r="C99" s="126">
        <f ca="1">VLOOKUP(A99,表二!$A$6:$F$222,6,0)</f>
        <v>4610</v>
      </c>
      <c r="D99" s="144">
        <v>4610</v>
      </c>
      <c r="E99" s="144">
        <v>0</v>
      </c>
      <c r="F99" s="144">
        <v>0</v>
      </c>
      <c r="G99" s="144">
        <v>0</v>
      </c>
      <c r="H99" s="144">
        <v>0</v>
      </c>
      <c r="I99" s="126">
        <f ca="1" t="shared" si="1"/>
        <v>0</v>
      </c>
    </row>
    <row r="100" ht="16" customHeight="1" spans="1:9">
      <c r="A100" s="307" t="s">
        <v>10572</v>
      </c>
      <c r="B100" s="309" t="s">
        <v>10573</v>
      </c>
      <c r="C100" s="126">
        <f ca="1">VLOOKUP(A100,表二!$A$6:$F$222,6,0)</f>
        <v>0</v>
      </c>
      <c r="D100" s="144">
        <v>0</v>
      </c>
      <c r="E100" s="144">
        <v>0</v>
      </c>
      <c r="F100" s="144">
        <v>0</v>
      </c>
      <c r="G100" s="144">
        <v>0</v>
      </c>
      <c r="H100" s="144">
        <v>0</v>
      </c>
      <c r="I100" s="126">
        <f ca="1" t="shared" si="1"/>
        <v>0</v>
      </c>
    </row>
    <row r="101" ht="16" customHeight="1" spans="1:9">
      <c r="A101" s="307" t="s">
        <v>10574</v>
      </c>
      <c r="B101" s="308" t="s">
        <v>10575</v>
      </c>
      <c r="C101" s="126">
        <f ca="1">VLOOKUP(A101,表二!$A$6:$F$222,6,0)</f>
        <v>300</v>
      </c>
      <c r="D101" s="144">
        <v>300</v>
      </c>
      <c r="E101" s="144">
        <v>0</v>
      </c>
      <c r="F101" s="144">
        <v>0</v>
      </c>
      <c r="G101" s="144">
        <v>0</v>
      </c>
      <c r="H101" s="144">
        <v>0</v>
      </c>
      <c r="I101" s="126">
        <f ca="1" t="shared" si="1"/>
        <v>0</v>
      </c>
    </row>
    <row r="102" ht="16" customHeight="1" spans="1:9">
      <c r="A102" s="307" t="s">
        <v>10576</v>
      </c>
      <c r="B102" s="309" t="s">
        <v>10577</v>
      </c>
      <c r="C102" s="126">
        <f ca="1">VLOOKUP(A102,表二!$A$6:$F$222,6,0)</f>
        <v>3196</v>
      </c>
      <c r="D102" s="144">
        <v>3196</v>
      </c>
      <c r="E102" s="144">
        <v>0</v>
      </c>
      <c r="F102" s="144">
        <v>0</v>
      </c>
      <c r="G102" s="144">
        <v>0</v>
      </c>
      <c r="H102" s="144">
        <v>0</v>
      </c>
      <c r="I102" s="126">
        <f ca="1" t="shared" si="1"/>
        <v>0</v>
      </c>
    </row>
    <row r="103" ht="16" customHeight="1" spans="1:9">
      <c r="A103" s="307" t="s">
        <v>10578</v>
      </c>
      <c r="B103" s="309" t="s">
        <v>10579</v>
      </c>
      <c r="C103" s="126">
        <f ca="1">VLOOKUP(A103,表二!$A$6:$F$222,6,0)</f>
        <v>0</v>
      </c>
      <c r="D103" s="144">
        <v>0</v>
      </c>
      <c r="E103" s="144">
        <v>0</v>
      </c>
      <c r="F103" s="144">
        <v>0</v>
      </c>
      <c r="G103" s="144">
        <v>0</v>
      </c>
      <c r="H103" s="144">
        <v>0</v>
      </c>
      <c r="I103" s="126">
        <f ca="1" t="shared" si="1"/>
        <v>0</v>
      </c>
    </row>
    <row r="104" ht="16" customHeight="1" spans="1:9">
      <c r="A104" s="307" t="s">
        <v>10580</v>
      </c>
      <c r="B104" s="309" t="s">
        <v>10581</v>
      </c>
      <c r="C104" s="126">
        <f ca="1">VLOOKUP(A104,表二!$A$6:$F$222,6,0)</f>
        <v>170</v>
      </c>
      <c r="D104" s="144">
        <v>170</v>
      </c>
      <c r="E104" s="144">
        <v>0</v>
      </c>
      <c r="F104" s="144">
        <v>0</v>
      </c>
      <c r="G104" s="144">
        <v>0</v>
      </c>
      <c r="H104" s="144">
        <v>0</v>
      </c>
      <c r="I104" s="126">
        <f ca="1" t="shared" si="1"/>
        <v>0</v>
      </c>
    </row>
    <row r="105" ht="16" customHeight="1" spans="1:9">
      <c r="A105" s="307" t="s">
        <v>10582</v>
      </c>
      <c r="B105" s="308" t="s">
        <v>10583</v>
      </c>
      <c r="C105" s="126">
        <f ca="1">VLOOKUP(A105,表二!$A$6:$F$222,6,0)</f>
        <v>50</v>
      </c>
      <c r="D105" s="144">
        <v>50</v>
      </c>
      <c r="E105" s="144">
        <v>0</v>
      </c>
      <c r="F105" s="144">
        <v>0</v>
      </c>
      <c r="G105" s="144">
        <v>0</v>
      </c>
      <c r="H105" s="144">
        <v>0</v>
      </c>
      <c r="I105" s="126">
        <f ca="1" t="shared" si="1"/>
        <v>0</v>
      </c>
    </row>
    <row r="106" ht="16" customHeight="1" spans="1:9">
      <c r="A106" s="307" t="s">
        <v>10584</v>
      </c>
      <c r="B106" s="308" t="s">
        <v>10585</v>
      </c>
      <c r="C106" s="126">
        <f ca="1">VLOOKUP(A106,表二!$A$6:$F$222,6,0)</f>
        <v>100</v>
      </c>
      <c r="D106" s="144">
        <v>100</v>
      </c>
      <c r="E106" s="144">
        <v>0</v>
      </c>
      <c r="F106" s="144">
        <v>0</v>
      </c>
      <c r="G106" s="144">
        <v>0</v>
      </c>
      <c r="H106" s="144">
        <v>0</v>
      </c>
      <c r="I106" s="126">
        <f ca="1" t="shared" si="1"/>
        <v>0</v>
      </c>
    </row>
    <row r="107" ht="16" customHeight="1" spans="1:9">
      <c r="A107" s="307" t="s">
        <v>10588</v>
      </c>
      <c r="B107" s="88" t="s">
        <v>10589</v>
      </c>
      <c r="C107" s="126">
        <f ca="1">VLOOKUP(A107,表二!$A$6:$F$222,6,0)</f>
        <v>790</v>
      </c>
      <c r="D107" s="144">
        <v>790</v>
      </c>
      <c r="E107" s="144">
        <v>0</v>
      </c>
      <c r="F107" s="144">
        <v>0</v>
      </c>
      <c r="G107" s="144">
        <v>0</v>
      </c>
      <c r="H107" s="144">
        <v>0</v>
      </c>
      <c r="I107" s="126">
        <f ca="1" t="shared" si="1"/>
        <v>0</v>
      </c>
    </row>
    <row r="108" ht="16" customHeight="1" spans="1:9">
      <c r="A108" s="307" t="s">
        <v>10590</v>
      </c>
      <c r="B108" s="308" t="s">
        <v>10591</v>
      </c>
      <c r="C108" s="126">
        <f ca="1">VLOOKUP(A108,表二!$A$6:$F$222,6,0)</f>
        <v>5200</v>
      </c>
      <c r="D108" s="144">
        <v>5200</v>
      </c>
      <c r="E108" s="144">
        <v>0</v>
      </c>
      <c r="F108" s="144">
        <v>0</v>
      </c>
      <c r="G108" s="144">
        <v>0</v>
      </c>
      <c r="H108" s="144">
        <v>0</v>
      </c>
      <c r="I108" s="126">
        <f ca="1" t="shared" si="1"/>
        <v>0</v>
      </c>
    </row>
    <row r="109" ht="16" customHeight="1" spans="1:9">
      <c r="A109" s="307" t="s">
        <v>10592</v>
      </c>
      <c r="B109" s="88" t="s">
        <v>10593</v>
      </c>
      <c r="C109" s="126">
        <f ca="1">VLOOKUP(A109,表二!$A$6:$F$222,6,0)</f>
        <v>3800</v>
      </c>
      <c r="D109" s="144">
        <v>3800</v>
      </c>
      <c r="E109" s="144">
        <v>0</v>
      </c>
      <c r="F109" s="144">
        <v>0</v>
      </c>
      <c r="G109" s="144">
        <v>0</v>
      </c>
      <c r="H109" s="144">
        <v>0</v>
      </c>
      <c r="I109" s="126">
        <f ca="1" t="shared" si="1"/>
        <v>0</v>
      </c>
    </row>
    <row r="110" ht="16" customHeight="1" spans="1:9">
      <c r="A110" s="307" t="s">
        <v>10594</v>
      </c>
      <c r="B110" s="88" t="s">
        <v>10595</v>
      </c>
      <c r="C110" s="126">
        <f ca="1">VLOOKUP(A110,表二!$A$6:$F$222,6,0)</f>
        <v>9590</v>
      </c>
      <c r="D110" s="144">
        <v>9468</v>
      </c>
      <c r="E110" s="144">
        <v>122</v>
      </c>
      <c r="F110" s="144">
        <v>0</v>
      </c>
      <c r="G110" s="144"/>
      <c r="H110" s="144">
        <v>0</v>
      </c>
      <c r="I110" s="126">
        <f ca="1" t="shared" si="1"/>
        <v>0</v>
      </c>
    </row>
    <row r="111" ht="16" customHeight="1" spans="1:9">
      <c r="A111" s="307" t="s">
        <v>10596</v>
      </c>
      <c r="B111" s="88" t="s">
        <v>10597</v>
      </c>
      <c r="C111" s="126">
        <f ca="1">VLOOKUP(A111,表二!$A$6:$F$222,6,0)</f>
        <v>1800</v>
      </c>
      <c r="D111" s="144">
        <v>1800</v>
      </c>
      <c r="E111" s="144">
        <v>0</v>
      </c>
      <c r="F111" s="144">
        <v>0</v>
      </c>
      <c r="G111" s="144">
        <v>0</v>
      </c>
      <c r="H111" s="144">
        <v>0</v>
      </c>
      <c r="I111" s="126">
        <f ca="1" t="shared" si="1"/>
        <v>0</v>
      </c>
    </row>
    <row r="112" ht="16" customHeight="1" spans="1:9">
      <c r="A112" s="307" t="s">
        <v>10598</v>
      </c>
      <c r="B112" s="88" t="s">
        <v>10599</v>
      </c>
      <c r="C112" s="126">
        <f ca="1">VLOOKUP(A112,表二!$A$6:$F$222,6,0)</f>
        <v>1700</v>
      </c>
      <c r="D112" s="144">
        <v>1700</v>
      </c>
      <c r="E112" s="144">
        <v>0</v>
      </c>
      <c r="F112" s="144">
        <v>0</v>
      </c>
      <c r="G112" s="144">
        <v>0</v>
      </c>
      <c r="H112" s="144">
        <v>0</v>
      </c>
      <c r="I112" s="126">
        <f ca="1" t="shared" si="1"/>
        <v>0</v>
      </c>
    </row>
    <row r="113" ht="16" customHeight="1" spans="1:9">
      <c r="A113" s="307" t="s">
        <v>10600</v>
      </c>
      <c r="B113" s="88" t="s">
        <v>10601</v>
      </c>
      <c r="C113" s="126">
        <f ca="1">VLOOKUP(A113,表二!$A$6:$F$222,6,0)</f>
        <v>12100</v>
      </c>
      <c r="D113" s="144">
        <v>10100</v>
      </c>
      <c r="E113" s="144">
        <v>0</v>
      </c>
      <c r="F113" s="144">
        <v>0</v>
      </c>
      <c r="G113" s="144">
        <v>2000</v>
      </c>
      <c r="H113" s="144">
        <v>0</v>
      </c>
      <c r="I113" s="126">
        <f ca="1" t="shared" si="1"/>
        <v>0</v>
      </c>
    </row>
    <row r="114" ht="16" customHeight="1" spans="1:9">
      <c r="A114" s="307" t="s">
        <v>10602</v>
      </c>
      <c r="B114" s="88" t="s">
        <v>10603</v>
      </c>
      <c r="C114" s="126">
        <f ca="1">VLOOKUP(A114,表二!$A$6:$F$222,6,0)</f>
        <v>1220</v>
      </c>
      <c r="D114" s="144">
        <v>1220</v>
      </c>
      <c r="E114" s="144">
        <v>0</v>
      </c>
      <c r="F114" s="144">
        <v>0</v>
      </c>
      <c r="G114" s="144">
        <v>0</v>
      </c>
      <c r="H114" s="144">
        <v>0</v>
      </c>
      <c r="I114" s="126">
        <f ca="1" t="shared" si="1"/>
        <v>0</v>
      </c>
    </row>
    <row r="115" ht="16" customHeight="1" spans="1:9">
      <c r="A115" s="307" t="s">
        <v>10604</v>
      </c>
      <c r="B115" s="88" t="s">
        <v>10605</v>
      </c>
      <c r="C115" s="126">
        <f ca="1">VLOOKUP(A115,表二!$A$6:$F$222,6,0)</f>
        <v>50</v>
      </c>
      <c r="D115" s="144">
        <v>50</v>
      </c>
      <c r="E115" s="144">
        <v>0</v>
      </c>
      <c r="F115" s="144">
        <v>0</v>
      </c>
      <c r="G115" s="144">
        <v>0</v>
      </c>
      <c r="H115" s="144">
        <v>0</v>
      </c>
      <c r="I115" s="126">
        <f ca="1" t="shared" si="1"/>
        <v>0</v>
      </c>
    </row>
    <row r="116" ht="16" customHeight="1" spans="1:9">
      <c r="A116" s="307" t="s">
        <v>10606</v>
      </c>
      <c r="B116" s="88" t="s">
        <v>10607</v>
      </c>
      <c r="C116" s="126">
        <f ca="1">VLOOKUP(A116,表二!$A$6:$F$222,6,0)</f>
        <v>200</v>
      </c>
      <c r="D116" s="144">
        <v>200</v>
      </c>
      <c r="E116" s="144">
        <v>0</v>
      </c>
      <c r="F116" s="144">
        <v>0</v>
      </c>
      <c r="G116" s="144">
        <v>0</v>
      </c>
      <c r="H116" s="144">
        <v>0</v>
      </c>
      <c r="I116" s="126">
        <f ca="1" t="shared" si="1"/>
        <v>0</v>
      </c>
    </row>
    <row r="117" ht="16" customHeight="1" spans="1:9">
      <c r="A117" s="307" t="s">
        <v>10608</v>
      </c>
      <c r="B117" s="88" t="s">
        <v>10609</v>
      </c>
      <c r="C117" s="126">
        <f ca="1">VLOOKUP(A117,表二!$A$6:$F$222,6,0)</f>
        <v>400</v>
      </c>
      <c r="D117" s="144">
        <v>400</v>
      </c>
      <c r="E117" s="144">
        <v>0</v>
      </c>
      <c r="F117" s="144">
        <v>0</v>
      </c>
      <c r="G117" s="144">
        <v>0</v>
      </c>
      <c r="H117" s="144">
        <v>0</v>
      </c>
      <c r="I117" s="126">
        <f ca="1" t="shared" si="1"/>
        <v>0</v>
      </c>
    </row>
    <row r="118" ht="16" customHeight="1" spans="1:9">
      <c r="A118" s="307" t="s">
        <v>10610</v>
      </c>
      <c r="B118" s="88" t="s">
        <v>10611</v>
      </c>
      <c r="C118" s="126">
        <f ca="1">VLOOKUP(A118,表二!$A$6:$F$222,6,0)</f>
        <v>0</v>
      </c>
      <c r="D118" s="144">
        <v>0</v>
      </c>
      <c r="E118" s="144">
        <v>0</v>
      </c>
      <c r="F118" s="144">
        <v>0</v>
      </c>
      <c r="G118" s="144">
        <v>0</v>
      </c>
      <c r="H118" s="144">
        <v>0</v>
      </c>
      <c r="I118" s="126">
        <f ca="1" t="shared" si="1"/>
        <v>0</v>
      </c>
    </row>
    <row r="119" ht="16" customHeight="1" spans="1:9">
      <c r="A119" s="307" t="s">
        <v>10612</v>
      </c>
      <c r="B119" s="88" t="s">
        <v>10613</v>
      </c>
      <c r="C119" s="126">
        <f ca="1">VLOOKUP(A119,表二!$A$6:$F$222,6,0)</f>
        <v>172</v>
      </c>
      <c r="D119" s="144">
        <v>172</v>
      </c>
      <c r="E119" s="144">
        <v>0</v>
      </c>
      <c r="F119" s="144">
        <v>0</v>
      </c>
      <c r="G119" s="144">
        <v>0</v>
      </c>
      <c r="H119" s="144">
        <v>0</v>
      </c>
      <c r="I119" s="126">
        <f ca="1" t="shared" si="1"/>
        <v>0</v>
      </c>
    </row>
    <row r="120" ht="16" customHeight="1" spans="1:9">
      <c r="A120" s="307" t="s">
        <v>10614</v>
      </c>
      <c r="B120" s="88" t="s">
        <v>10615</v>
      </c>
      <c r="C120" s="126">
        <f ca="1">VLOOKUP(A120,表二!$A$6:$F$222,6,0)</f>
        <v>4440</v>
      </c>
      <c r="D120" s="144">
        <v>4440</v>
      </c>
      <c r="E120" s="144">
        <v>0</v>
      </c>
      <c r="F120" s="144">
        <v>0</v>
      </c>
      <c r="G120" s="144">
        <v>0</v>
      </c>
      <c r="H120" s="144">
        <v>0</v>
      </c>
      <c r="I120" s="126">
        <f ca="1" t="shared" si="1"/>
        <v>0</v>
      </c>
    </row>
    <row r="121" ht="16" customHeight="1" spans="1:9">
      <c r="A121" s="307" t="s">
        <v>10618</v>
      </c>
      <c r="B121" s="88" t="s">
        <v>10619</v>
      </c>
      <c r="C121" s="126">
        <f ca="1">VLOOKUP(A121,表二!$A$6:$F$222,6,0)</f>
        <v>300</v>
      </c>
      <c r="D121" s="144">
        <v>300</v>
      </c>
      <c r="E121" s="144">
        <v>0</v>
      </c>
      <c r="F121" s="144">
        <v>0</v>
      </c>
      <c r="G121" s="144">
        <v>0</v>
      </c>
      <c r="H121" s="144">
        <v>0</v>
      </c>
      <c r="I121" s="126">
        <f ca="1" t="shared" si="1"/>
        <v>0</v>
      </c>
    </row>
    <row r="122" ht="16" customHeight="1" spans="1:9">
      <c r="A122" s="307" t="s">
        <v>10620</v>
      </c>
      <c r="B122" s="88" t="s">
        <v>10621</v>
      </c>
      <c r="C122" s="126">
        <f ca="1">VLOOKUP(A122,表二!$A$6:$F$222,6,0)</f>
        <v>0</v>
      </c>
      <c r="D122" s="144">
        <v>0</v>
      </c>
      <c r="E122" s="144">
        <v>0</v>
      </c>
      <c r="F122" s="144">
        <v>0</v>
      </c>
      <c r="G122" s="144">
        <v>0</v>
      </c>
      <c r="H122" s="144">
        <v>0</v>
      </c>
      <c r="I122" s="126">
        <f ca="1" t="shared" si="1"/>
        <v>0</v>
      </c>
    </row>
    <row r="123" ht="16" customHeight="1" spans="1:9">
      <c r="A123" s="307" t="s">
        <v>10622</v>
      </c>
      <c r="B123" s="88" t="s">
        <v>10623</v>
      </c>
      <c r="C123" s="126">
        <f ca="1">VLOOKUP(A123,表二!$A$6:$F$222,6,0)</f>
        <v>5900</v>
      </c>
      <c r="D123" s="144">
        <v>5900</v>
      </c>
      <c r="E123" s="144">
        <v>0</v>
      </c>
      <c r="F123" s="144">
        <v>0</v>
      </c>
      <c r="G123" s="144">
        <v>0</v>
      </c>
      <c r="H123" s="144">
        <v>0</v>
      </c>
      <c r="I123" s="126">
        <f ca="1" t="shared" si="1"/>
        <v>0</v>
      </c>
    </row>
    <row r="124" ht="16" customHeight="1" spans="1:9">
      <c r="A124" s="307" t="s">
        <v>10624</v>
      </c>
      <c r="B124" s="88" t="s">
        <v>10625</v>
      </c>
      <c r="C124" s="126">
        <f ca="1">VLOOKUP(A124,表二!$A$6:$F$222,6,0)</f>
        <v>1700</v>
      </c>
      <c r="D124" s="144">
        <v>1700</v>
      </c>
      <c r="E124" s="144">
        <v>0</v>
      </c>
      <c r="F124" s="144">
        <v>0</v>
      </c>
      <c r="G124" s="144">
        <v>0</v>
      </c>
      <c r="H124" s="144">
        <v>0</v>
      </c>
      <c r="I124" s="126">
        <f ca="1" t="shared" si="1"/>
        <v>0</v>
      </c>
    </row>
    <row r="125" ht="16" customHeight="1" spans="1:9">
      <c r="A125" s="307" t="s">
        <v>10626</v>
      </c>
      <c r="B125" s="88" t="s">
        <v>10627</v>
      </c>
      <c r="C125" s="126">
        <f ca="1">VLOOKUP(A125,表二!$A$6:$F$222,6,0)</f>
        <v>400</v>
      </c>
      <c r="D125" s="144">
        <v>400</v>
      </c>
      <c r="E125" s="144">
        <v>0</v>
      </c>
      <c r="F125" s="144">
        <v>0</v>
      </c>
      <c r="G125" s="144">
        <v>0</v>
      </c>
      <c r="H125" s="144">
        <v>0</v>
      </c>
      <c r="I125" s="126">
        <f ca="1" t="shared" si="1"/>
        <v>0</v>
      </c>
    </row>
    <row r="126" ht="16" customHeight="1" spans="1:9">
      <c r="A126" s="307" t="s">
        <v>10628</v>
      </c>
      <c r="B126" s="88" t="s">
        <v>10629</v>
      </c>
      <c r="C126" s="126">
        <f ca="1">VLOOKUP(A126,表二!$A$6:$F$222,6,0)</f>
        <v>0</v>
      </c>
      <c r="D126" s="144">
        <v>0</v>
      </c>
      <c r="E126" s="144">
        <v>0</v>
      </c>
      <c r="F126" s="144">
        <v>0</v>
      </c>
      <c r="G126" s="144">
        <v>0</v>
      </c>
      <c r="H126" s="144">
        <v>0</v>
      </c>
      <c r="I126" s="126">
        <f ca="1" t="shared" si="1"/>
        <v>0</v>
      </c>
    </row>
    <row r="127" ht="16" customHeight="1" spans="1:9">
      <c r="A127" s="307" t="s">
        <v>10630</v>
      </c>
      <c r="B127" s="88" t="s">
        <v>10631</v>
      </c>
      <c r="C127" s="126">
        <f ca="1">VLOOKUP(A127,表二!$A$6:$F$222,6,0)</f>
        <v>0</v>
      </c>
      <c r="D127" s="144">
        <v>0</v>
      </c>
      <c r="E127" s="144">
        <v>0</v>
      </c>
      <c r="F127" s="144">
        <v>0</v>
      </c>
      <c r="G127" s="144">
        <v>0</v>
      </c>
      <c r="H127" s="144">
        <v>0</v>
      </c>
      <c r="I127" s="126">
        <f ca="1" t="shared" si="1"/>
        <v>0</v>
      </c>
    </row>
    <row r="128" ht="16" customHeight="1" spans="1:9">
      <c r="A128" s="307" t="s">
        <v>10632</v>
      </c>
      <c r="B128" s="88" t="s">
        <v>10633</v>
      </c>
      <c r="C128" s="126">
        <f ca="1">VLOOKUP(A128,表二!$A$6:$F$222,6,0)</f>
        <v>0</v>
      </c>
      <c r="D128" s="144">
        <v>0</v>
      </c>
      <c r="E128" s="144">
        <v>0</v>
      </c>
      <c r="F128" s="144">
        <v>0</v>
      </c>
      <c r="G128" s="144">
        <v>0</v>
      </c>
      <c r="H128" s="144">
        <v>0</v>
      </c>
      <c r="I128" s="126">
        <f ca="1" t="shared" si="1"/>
        <v>0</v>
      </c>
    </row>
    <row r="129" ht="16" customHeight="1" spans="1:9">
      <c r="A129" s="307" t="s">
        <v>10634</v>
      </c>
      <c r="B129" s="88" t="s">
        <v>10635</v>
      </c>
      <c r="C129" s="126">
        <f ca="1">VLOOKUP(A129,表二!$A$6:$F$222,6,0)</f>
        <v>0</v>
      </c>
      <c r="D129" s="144">
        <v>0</v>
      </c>
      <c r="E129" s="144">
        <v>0</v>
      </c>
      <c r="F129" s="144">
        <v>0</v>
      </c>
      <c r="G129" s="144">
        <v>0</v>
      </c>
      <c r="H129" s="144">
        <v>0</v>
      </c>
      <c r="I129" s="126">
        <f ca="1" t="shared" si="1"/>
        <v>0</v>
      </c>
    </row>
    <row r="130" ht="16" customHeight="1" spans="1:9">
      <c r="A130" s="307" t="s">
        <v>10636</v>
      </c>
      <c r="B130" s="88" t="s">
        <v>10637</v>
      </c>
      <c r="C130" s="126">
        <f ca="1">VLOOKUP(A130,表二!$A$6:$F$222,6,0)</f>
        <v>200</v>
      </c>
      <c r="D130" s="144">
        <v>200</v>
      </c>
      <c r="E130" s="144">
        <v>0</v>
      </c>
      <c r="F130" s="144">
        <v>0</v>
      </c>
      <c r="G130" s="144">
        <v>0</v>
      </c>
      <c r="H130" s="144">
        <v>0</v>
      </c>
      <c r="I130" s="126">
        <f ca="1" t="shared" si="1"/>
        <v>0</v>
      </c>
    </row>
    <row r="131" ht="16" customHeight="1" spans="1:9">
      <c r="A131" s="307" t="s">
        <v>10638</v>
      </c>
      <c r="B131" s="88" t="s">
        <v>10639</v>
      </c>
      <c r="C131" s="126">
        <f ca="1">VLOOKUP(A131,表二!$A$6:$F$222,6,0)</f>
        <v>0</v>
      </c>
      <c r="D131" s="144">
        <v>0</v>
      </c>
      <c r="E131" s="144">
        <v>0</v>
      </c>
      <c r="F131" s="144">
        <v>0</v>
      </c>
      <c r="G131" s="144">
        <v>0</v>
      </c>
      <c r="H131" s="144">
        <v>0</v>
      </c>
      <c r="I131" s="126">
        <f ca="1" t="shared" si="1"/>
        <v>0</v>
      </c>
    </row>
    <row r="132" ht="16" customHeight="1" spans="1:9">
      <c r="A132" s="307" t="s">
        <v>10640</v>
      </c>
      <c r="B132" s="88" t="s">
        <v>10641</v>
      </c>
      <c r="C132" s="126">
        <f ca="1">VLOOKUP(A132,表二!$A$6:$F$222,6,0)</f>
        <v>0</v>
      </c>
      <c r="D132" s="144">
        <v>0</v>
      </c>
      <c r="E132" s="144">
        <v>0</v>
      </c>
      <c r="F132" s="144">
        <v>0</v>
      </c>
      <c r="G132" s="144">
        <v>0</v>
      </c>
      <c r="H132" s="144">
        <v>0</v>
      </c>
      <c r="I132" s="126">
        <f ca="1" t="shared" si="1"/>
        <v>0</v>
      </c>
    </row>
    <row r="133" ht="16" customHeight="1" spans="1:9">
      <c r="A133" s="307" t="s">
        <v>10642</v>
      </c>
      <c r="B133" s="297" t="s">
        <v>10643</v>
      </c>
      <c r="C133" s="126">
        <f ca="1">VLOOKUP(A133,表二!$A$6:$F$222,6,0)</f>
        <v>0</v>
      </c>
      <c r="D133" s="144">
        <v>0</v>
      </c>
      <c r="E133" s="144">
        <v>0</v>
      </c>
      <c r="F133" s="144">
        <v>0</v>
      </c>
      <c r="G133" s="144">
        <v>0</v>
      </c>
      <c r="H133" s="144">
        <v>0</v>
      </c>
      <c r="I133" s="126">
        <f ca="1" t="shared" si="1"/>
        <v>0</v>
      </c>
    </row>
    <row r="134" ht="16" customHeight="1" spans="1:9">
      <c r="A134" s="307" t="s">
        <v>10644</v>
      </c>
      <c r="B134" s="88" t="s">
        <v>10645</v>
      </c>
      <c r="C134" s="126">
        <f ca="1">VLOOKUP(A134,表二!$A$6:$F$222,6,0)</f>
        <v>2065</v>
      </c>
      <c r="D134" s="144">
        <v>2065</v>
      </c>
      <c r="E134" s="144">
        <v>0</v>
      </c>
      <c r="F134" s="144">
        <v>0</v>
      </c>
      <c r="G134" s="144">
        <v>0</v>
      </c>
      <c r="H134" s="144">
        <v>0</v>
      </c>
      <c r="I134" s="126">
        <f ca="1" t="shared" si="1"/>
        <v>0</v>
      </c>
    </row>
    <row r="135" ht="16" customHeight="1" spans="1:9">
      <c r="A135" s="307" t="s">
        <v>10648</v>
      </c>
      <c r="B135" s="88" t="s">
        <v>10649</v>
      </c>
      <c r="C135" s="126">
        <f ca="1">VLOOKUP(A135,表二!$A$6:$F$222,6,0)</f>
        <v>650</v>
      </c>
      <c r="D135" s="144">
        <v>650</v>
      </c>
      <c r="E135" s="144">
        <v>0</v>
      </c>
      <c r="F135" s="144">
        <v>0</v>
      </c>
      <c r="G135" s="144">
        <v>0</v>
      </c>
      <c r="H135" s="144">
        <v>0</v>
      </c>
      <c r="I135" s="126">
        <f ca="1" t="shared" ref="I135:I199" si="2">C135-SUM(OFFSET(I135,0,-5,1,5))</f>
        <v>0</v>
      </c>
    </row>
    <row r="136" ht="16" customHeight="1" spans="1:9">
      <c r="A136" s="307" t="s">
        <v>10650</v>
      </c>
      <c r="B136" s="88" t="s">
        <v>10651</v>
      </c>
      <c r="C136" s="126">
        <f ca="1">VLOOKUP(A136,表二!$A$6:$F$222,6,0)</f>
        <v>50</v>
      </c>
      <c r="D136" s="144">
        <v>50</v>
      </c>
      <c r="E136" s="144">
        <v>0</v>
      </c>
      <c r="F136" s="144">
        <v>0</v>
      </c>
      <c r="G136" s="144">
        <v>0</v>
      </c>
      <c r="H136" s="144">
        <v>0</v>
      </c>
      <c r="I136" s="126">
        <f ca="1" t="shared" si="2"/>
        <v>0</v>
      </c>
    </row>
    <row r="137" ht="16" customHeight="1" spans="1:9">
      <c r="A137" s="307" t="s">
        <v>10652</v>
      </c>
      <c r="B137" s="88" t="s">
        <v>10653</v>
      </c>
      <c r="C137" s="126">
        <f ca="1">VLOOKUP(A137,表二!$A$6:$F$222,6,0)</f>
        <v>100</v>
      </c>
      <c r="D137" s="144">
        <v>100</v>
      </c>
      <c r="E137" s="144">
        <v>0</v>
      </c>
      <c r="F137" s="144">
        <v>0</v>
      </c>
      <c r="G137" s="144">
        <v>0</v>
      </c>
      <c r="H137" s="144">
        <v>0</v>
      </c>
      <c r="I137" s="126">
        <f ca="1" t="shared" si="2"/>
        <v>0</v>
      </c>
    </row>
    <row r="138" ht="16" customHeight="1" spans="1:9">
      <c r="A138" s="307" t="s">
        <v>10654</v>
      </c>
      <c r="B138" s="88" t="s">
        <v>10655</v>
      </c>
      <c r="C138" s="126">
        <f ca="1">VLOOKUP(A138,表二!$A$6:$F$222,6,0)</f>
        <v>1800</v>
      </c>
      <c r="D138" s="144">
        <v>1800</v>
      </c>
      <c r="E138" s="144">
        <v>0</v>
      </c>
      <c r="F138" s="144">
        <v>0</v>
      </c>
      <c r="G138" s="144">
        <v>0</v>
      </c>
      <c r="H138" s="144">
        <v>0</v>
      </c>
      <c r="I138" s="126">
        <f ca="1" t="shared" si="2"/>
        <v>0</v>
      </c>
    </row>
    <row r="139" ht="16" customHeight="1" spans="1:9">
      <c r="A139" s="307" t="s">
        <v>10656</v>
      </c>
      <c r="B139" s="88" t="s">
        <v>10657</v>
      </c>
      <c r="C139" s="126">
        <f ca="1">VLOOKUP(A139,表二!$A$6:$F$222,6,0)</f>
        <v>300</v>
      </c>
      <c r="D139" s="144">
        <v>300</v>
      </c>
      <c r="E139" s="144">
        <v>0</v>
      </c>
      <c r="F139" s="144">
        <v>0</v>
      </c>
      <c r="G139" s="144">
        <v>0</v>
      </c>
      <c r="H139" s="144">
        <v>0</v>
      </c>
      <c r="I139" s="126">
        <f ca="1" t="shared" si="2"/>
        <v>0</v>
      </c>
    </row>
    <row r="140" ht="16" customHeight="1" spans="1:9">
      <c r="A140" s="307" t="s">
        <v>10658</v>
      </c>
      <c r="B140" s="88" t="s">
        <v>10659</v>
      </c>
      <c r="C140" s="126">
        <f ca="1">VLOOKUP(A140,表二!$A$6:$F$222,6,0)</f>
        <v>870</v>
      </c>
      <c r="D140" s="144">
        <v>870</v>
      </c>
      <c r="E140" s="144">
        <v>0</v>
      </c>
      <c r="F140" s="144">
        <v>0</v>
      </c>
      <c r="G140" s="144">
        <v>0</v>
      </c>
      <c r="H140" s="144">
        <v>0</v>
      </c>
      <c r="I140" s="126">
        <f ca="1" t="shared" si="2"/>
        <v>0</v>
      </c>
    </row>
    <row r="141" ht="16" customHeight="1" spans="1:9">
      <c r="A141" s="307" t="s">
        <v>10662</v>
      </c>
      <c r="B141" s="88" t="s">
        <v>10663</v>
      </c>
      <c r="C141" s="126">
        <f ca="1">VLOOKUP(A141,表二!$A$6:$F$222,6,0)</f>
        <v>9490</v>
      </c>
      <c r="D141" s="144">
        <v>9490</v>
      </c>
      <c r="E141" s="144">
        <v>0</v>
      </c>
      <c r="F141" s="144">
        <v>0</v>
      </c>
      <c r="G141" s="144">
        <v>0</v>
      </c>
      <c r="H141" s="144">
        <v>0</v>
      </c>
      <c r="I141" s="126">
        <f ca="1" t="shared" si="2"/>
        <v>0</v>
      </c>
    </row>
    <row r="142" ht="16" customHeight="1" spans="1:9">
      <c r="A142" s="307" t="s">
        <v>10664</v>
      </c>
      <c r="B142" s="88" t="s">
        <v>10665</v>
      </c>
      <c r="C142" s="126">
        <f ca="1">VLOOKUP(A142,表二!$A$6:$F$222,6,0)</f>
        <v>8060</v>
      </c>
      <c r="D142" s="144">
        <v>8060</v>
      </c>
      <c r="E142" s="144">
        <v>0</v>
      </c>
      <c r="F142" s="144">
        <v>0</v>
      </c>
      <c r="G142" s="144">
        <v>0</v>
      </c>
      <c r="H142" s="144">
        <v>0</v>
      </c>
      <c r="I142" s="126">
        <f ca="1" t="shared" si="2"/>
        <v>0</v>
      </c>
    </row>
    <row r="143" ht="16" customHeight="1" spans="1:9">
      <c r="A143" s="307" t="s">
        <v>10666</v>
      </c>
      <c r="B143" s="88" t="s">
        <v>10667</v>
      </c>
      <c r="C143" s="126">
        <f ca="1">VLOOKUP(A143,表二!$A$6:$F$222,6,0)</f>
        <v>12450</v>
      </c>
      <c r="D143" s="144">
        <v>12450</v>
      </c>
      <c r="E143" s="144">
        <v>0</v>
      </c>
      <c r="F143" s="144">
        <v>0</v>
      </c>
      <c r="G143" s="144">
        <v>0</v>
      </c>
      <c r="H143" s="144">
        <v>0</v>
      </c>
      <c r="I143" s="126">
        <f ca="1" t="shared" si="2"/>
        <v>0</v>
      </c>
    </row>
    <row r="144" ht="16" customHeight="1" spans="1:9">
      <c r="A144" s="307" t="s">
        <v>10668</v>
      </c>
      <c r="B144" s="88" t="s">
        <v>10669</v>
      </c>
      <c r="C144" s="126">
        <f ca="1">VLOOKUP(A144,表二!$A$6:$F$222,6,0)</f>
        <v>3400</v>
      </c>
      <c r="D144" s="144">
        <v>3400</v>
      </c>
      <c r="E144" s="144">
        <v>0</v>
      </c>
      <c r="F144" s="144">
        <v>0</v>
      </c>
      <c r="G144" s="144">
        <v>0</v>
      </c>
      <c r="H144" s="144">
        <v>0</v>
      </c>
      <c r="I144" s="126">
        <f ca="1" t="shared" si="2"/>
        <v>0</v>
      </c>
    </row>
    <row r="145" ht="16" customHeight="1" spans="1:9">
      <c r="A145" s="307" t="s">
        <v>10670</v>
      </c>
      <c r="B145" s="88" t="s">
        <v>10671</v>
      </c>
      <c r="C145" s="126">
        <f ca="1">VLOOKUP(A145,表二!$A$6:$F$222,6,0)</f>
        <v>20038</v>
      </c>
      <c r="D145" s="144">
        <v>9151</v>
      </c>
      <c r="E145" s="144">
        <v>10887</v>
      </c>
      <c r="F145" s="144">
        <v>0</v>
      </c>
      <c r="G145" s="144">
        <v>0</v>
      </c>
      <c r="H145" s="144">
        <v>0</v>
      </c>
      <c r="I145" s="126">
        <f ca="1" t="shared" si="2"/>
        <v>0</v>
      </c>
    </row>
    <row r="146" ht="16" customHeight="1" spans="1:9">
      <c r="A146" s="307" t="s">
        <v>10672</v>
      </c>
      <c r="B146" s="88" t="s">
        <v>10673</v>
      </c>
      <c r="C146" s="126">
        <f ca="1">VLOOKUP(A146,表二!$A$6:$F$222,6,0)</f>
        <v>1030</v>
      </c>
      <c r="D146" s="144">
        <v>1030</v>
      </c>
      <c r="E146" s="144">
        <v>0</v>
      </c>
      <c r="F146" s="144">
        <v>0</v>
      </c>
      <c r="G146" s="144">
        <v>0</v>
      </c>
      <c r="H146" s="144">
        <v>0</v>
      </c>
      <c r="I146" s="126">
        <f ca="1" t="shared" si="2"/>
        <v>0</v>
      </c>
    </row>
    <row r="147" ht="16" customHeight="1" spans="1:9">
      <c r="A147" s="307" t="s">
        <v>10674</v>
      </c>
      <c r="B147" s="88" t="s">
        <v>10675</v>
      </c>
      <c r="C147" s="126">
        <f ca="1">VLOOKUP(A147,表二!$A$6:$F$222,6,0)</f>
        <v>500</v>
      </c>
      <c r="D147" s="144">
        <v>500</v>
      </c>
      <c r="E147" s="144">
        <v>0</v>
      </c>
      <c r="F147" s="144">
        <v>0</v>
      </c>
      <c r="G147" s="144">
        <v>0</v>
      </c>
      <c r="H147" s="144">
        <v>0</v>
      </c>
      <c r="I147" s="126">
        <f ca="1" t="shared" si="2"/>
        <v>0</v>
      </c>
    </row>
    <row r="148" ht="16" customHeight="1" spans="1:9">
      <c r="A148" s="307" t="s">
        <v>10676</v>
      </c>
      <c r="B148" s="88" t="s">
        <v>10677</v>
      </c>
      <c r="C148" s="126">
        <f ca="1">VLOOKUP(A148,表二!$A$6:$F$222,6,0)</f>
        <v>3053</v>
      </c>
      <c r="D148" s="144">
        <v>3053</v>
      </c>
      <c r="E148" s="144">
        <v>0</v>
      </c>
      <c r="F148" s="144">
        <v>0</v>
      </c>
      <c r="G148" s="144">
        <v>0</v>
      </c>
      <c r="H148" s="144">
        <v>0</v>
      </c>
      <c r="I148" s="126">
        <f ca="1" t="shared" si="2"/>
        <v>0</v>
      </c>
    </row>
    <row r="149" ht="16" customHeight="1" spans="1:9">
      <c r="A149" s="307" t="s">
        <v>10680</v>
      </c>
      <c r="B149" s="88" t="s">
        <v>10681</v>
      </c>
      <c r="C149" s="126">
        <f ca="1">VLOOKUP(A149,表二!$A$6:$F$222,6,0)</f>
        <v>3123</v>
      </c>
      <c r="D149" s="144">
        <v>2923</v>
      </c>
      <c r="E149" s="144">
        <v>200</v>
      </c>
      <c r="F149" s="144">
        <v>0</v>
      </c>
      <c r="G149" s="144">
        <v>0</v>
      </c>
      <c r="H149" s="144">
        <v>0</v>
      </c>
      <c r="I149" s="126">
        <f ca="1" t="shared" si="2"/>
        <v>0</v>
      </c>
    </row>
    <row r="150" ht="16" customHeight="1" spans="1:9">
      <c r="A150" s="307" t="s">
        <v>10682</v>
      </c>
      <c r="B150" s="88" t="s">
        <v>10683</v>
      </c>
      <c r="C150" s="126">
        <f ca="1">VLOOKUP(A150,表二!$A$6:$F$222,6,0)</f>
        <v>100</v>
      </c>
      <c r="D150" s="144">
        <v>100</v>
      </c>
      <c r="E150" s="144">
        <v>0</v>
      </c>
      <c r="F150" s="144">
        <v>0</v>
      </c>
      <c r="G150" s="144">
        <v>0</v>
      </c>
      <c r="H150" s="144">
        <v>0</v>
      </c>
      <c r="I150" s="126">
        <f ca="1" t="shared" si="2"/>
        <v>0</v>
      </c>
    </row>
    <row r="151" ht="16" customHeight="1" spans="1:9">
      <c r="A151" s="307" t="s">
        <v>10684</v>
      </c>
      <c r="B151" s="88" t="s">
        <v>10685</v>
      </c>
      <c r="C151" s="126">
        <f ca="1">VLOOKUP(A151,表二!$A$6:$F$222,6,0)</f>
        <v>0</v>
      </c>
      <c r="D151" s="144">
        <v>0</v>
      </c>
      <c r="E151" s="144">
        <v>0</v>
      </c>
      <c r="F151" s="144">
        <v>0</v>
      </c>
      <c r="G151" s="144">
        <v>0</v>
      </c>
      <c r="H151" s="144">
        <v>0</v>
      </c>
      <c r="I151" s="126">
        <f ca="1" t="shared" si="2"/>
        <v>0</v>
      </c>
    </row>
    <row r="152" ht="16" customHeight="1" spans="1:9">
      <c r="A152" s="307" t="s">
        <v>10686</v>
      </c>
      <c r="B152" s="88" t="s">
        <v>10687</v>
      </c>
      <c r="C152" s="126">
        <f ca="1">VLOOKUP(A152,表二!$A$6:$F$222,6,0)</f>
        <v>0</v>
      </c>
      <c r="D152" s="144">
        <v>0</v>
      </c>
      <c r="E152" s="144">
        <v>0</v>
      </c>
      <c r="F152" s="144">
        <v>0</v>
      </c>
      <c r="G152" s="144">
        <v>0</v>
      </c>
      <c r="H152" s="144">
        <v>0</v>
      </c>
      <c r="I152" s="126">
        <f ca="1" t="shared" si="2"/>
        <v>0</v>
      </c>
    </row>
    <row r="153" ht="16" customHeight="1" spans="1:9">
      <c r="A153" s="307" t="s">
        <v>10688</v>
      </c>
      <c r="B153" s="88" t="s">
        <v>10689</v>
      </c>
      <c r="C153" s="126">
        <f ca="1">VLOOKUP(A153,表二!$A$6:$F$222,6,0)</f>
        <v>300</v>
      </c>
      <c r="D153" s="144">
        <v>300</v>
      </c>
      <c r="E153" s="144">
        <v>0</v>
      </c>
      <c r="F153" s="144">
        <v>0</v>
      </c>
      <c r="G153" s="144">
        <v>0</v>
      </c>
      <c r="H153" s="144">
        <v>0</v>
      </c>
      <c r="I153" s="126">
        <f ca="1" t="shared" si="2"/>
        <v>0</v>
      </c>
    </row>
    <row r="154" ht="16" customHeight="1" spans="1:9">
      <c r="A154" s="307" t="s">
        <v>10692</v>
      </c>
      <c r="B154" s="88" t="s">
        <v>10693</v>
      </c>
      <c r="C154" s="126">
        <f ca="1">VLOOKUP(A154,表二!$A$6:$F$222,6,0)</f>
        <v>0</v>
      </c>
      <c r="D154" s="144">
        <v>0</v>
      </c>
      <c r="E154" s="144">
        <v>0</v>
      </c>
      <c r="F154" s="144">
        <v>0</v>
      </c>
      <c r="G154" s="144">
        <v>0</v>
      </c>
      <c r="H154" s="144">
        <v>0</v>
      </c>
      <c r="I154" s="126">
        <f ca="1" t="shared" si="2"/>
        <v>0</v>
      </c>
    </row>
    <row r="155" ht="16" customHeight="1" spans="1:9">
      <c r="A155" s="307" t="s">
        <v>10694</v>
      </c>
      <c r="B155" s="88" t="s">
        <v>10695</v>
      </c>
      <c r="C155" s="126">
        <f ca="1">VLOOKUP(A155,表二!$A$6:$F$222,6,0)</f>
        <v>786</v>
      </c>
      <c r="D155" s="144">
        <v>786</v>
      </c>
      <c r="E155" s="144">
        <v>0</v>
      </c>
      <c r="F155" s="144">
        <v>0</v>
      </c>
      <c r="G155" s="144">
        <v>0</v>
      </c>
      <c r="H155" s="144">
        <v>0</v>
      </c>
      <c r="I155" s="126">
        <f ca="1" t="shared" si="2"/>
        <v>0</v>
      </c>
    </row>
    <row r="156" ht="16" customHeight="1" spans="1:9">
      <c r="A156" s="307" t="s">
        <v>10696</v>
      </c>
      <c r="B156" s="88" t="s">
        <v>10697</v>
      </c>
      <c r="C156" s="126">
        <f ca="1">VLOOKUP(A156,表二!$A$6:$F$222,6,0)</f>
        <v>0</v>
      </c>
      <c r="D156" s="144">
        <v>0</v>
      </c>
      <c r="E156" s="144">
        <v>0</v>
      </c>
      <c r="F156" s="144">
        <v>0</v>
      </c>
      <c r="G156" s="144">
        <v>0</v>
      </c>
      <c r="H156" s="144">
        <v>0</v>
      </c>
      <c r="I156" s="126">
        <f ca="1" t="shared" si="2"/>
        <v>0</v>
      </c>
    </row>
    <row r="157" ht="16" customHeight="1" spans="1:9">
      <c r="A157" s="307" t="s">
        <v>10698</v>
      </c>
      <c r="B157" s="88" t="s">
        <v>10699</v>
      </c>
      <c r="C157" s="126">
        <f ca="1">VLOOKUP(A157,表二!$A$6:$F$222,6,0)</f>
        <v>40</v>
      </c>
      <c r="D157" s="144">
        <v>40</v>
      </c>
      <c r="E157" s="144">
        <v>0</v>
      </c>
      <c r="F157" s="144">
        <v>0</v>
      </c>
      <c r="G157" s="144">
        <v>0</v>
      </c>
      <c r="H157" s="144">
        <v>0</v>
      </c>
      <c r="I157" s="126">
        <f ca="1" t="shared" si="2"/>
        <v>0</v>
      </c>
    </row>
    <row r="158" ht="16" customHeight="1" spans="1:9">
      <c r="A158" s="307" t="s">
        <v>10700</v>
      </c>
      <c r="B158" s="88" t="s">
        <v>10701</v>
      </c>
      <c r="C158" s="126">
        <f ca="1">VLOOKUP(A158,表二!$A$6:$F$222,6,0)</f>
        <v>0</v>
      </c>
      <c r="D158" s="144">
        <v>0</v>
      </c>
      <c r="E158" s="144">
        <v>0</v>
      </c>
      <c r="F158" s="144">
        <v>0</v>
      </c>
      <c r="G158" s="144">
        <v>0</v>
      </c>
      <c r="H158" s="144">
        <v>0</v>
      </c>
      <c r="I158" s="126">
        <f ca="1" t="shared" si="2"/>
        <v>0</v>
      </c>
    </row>
    <row r="159" ht="16" customHeight="1" spans="1:9">
      <c r="A159" s="307" t="s">
        <v>10702</v>
      </c>
      <c r="B159" s="88" t="s">
        <v>10703</v>
      </c>
      <c r="C159" s="126">
        <f ca="1">VLOOKUP(A159,表二!$A$6:$F$222,6,0)</f>
        <v>510</v>
      </c>
      <c r="D159" s="144">
        <v>510</v>
      </c>
      <c r="E159" s="144">
        <v>0</v>
      </c>
      <c r="F159" s="144">
        <v>0</v>
      </c>
      <c r="G159" s="144">
        <v>0</v>
      </c>
      <c r="H159" s="144">
        <v>0</v>
      </c>
      <c r="I159" s="126">
        <f ca="1" t="shared" si="2"/>
        <v>0</v>
      </c>
    </row>
    <row r="160" ht="16" customHeight="1" spans="1:9">
      <c r="A160" s="307" t="s">
        <v>10704</v>
      </c>
      <c r="B160" s="88" t="s">
        <v>10705</v>
      </c>
      <c r="C160" s="126">
        <f ca="1">VLOOKUP(A160,表二!$A$6:$F$222,6,0)</f>
        <v>0</v>
      </c>
      <c r="D160" s="144">
        <v>0</v>
      </c>
      <c r="E160" s="144">
        <v>0</v>
      </c>
      <c r="F160" s="144">
        <v>0</v>
      </c>
      <c r="G160" s="144">
        <v>0</v>
      </c>
      <c r="H160" s="144">
        <v>0</v>
      </c>
      <c r="I160" s="126">
        <f ca="1" t="shared" si="2"/>
        <v>0</v>
      </c>
    </row>
    <row r="161" ht="16" customHeight="1" spans="1:9">
      <c r="A161" s="307" t="s">
        <v>10708</v>
      </c>
      <c r="B161" s="88" t="s">
        <v>10709</v>
      </c>
      <c r="C161" s="126">
        <f ca="1">VLOOKUP(A161,表二!$A$6:$F$222,6,0)</f>
        <v>550</v>
      </c>
      <c r="D161" s="144">
        <v>550</v>
      </c>
      <c r="E161" s="144">
        <v>0</v>
      </c>
      <c r="F161" s="144">
        <v>0</v>
      </c>
      <c r="G161" s="144">
        <v>0</v>
      </c>
      <c r="H161" s="144">
        <v>0</v>
      </c>
      <c r="I161" s="126">
        <f ca="1" t="shared" si="2"/>
        <v>0</v>
      </c>
    </row>
    <row r="162" ht="16" customHeight="1" spans="1:9">
      <c r="A162" s="307" t="s">
        <v>10710</v>
      </c>
      <c r="B162" s="88" t="s">
        <v>10711</v>
      </c>
      <c r="C162" s="126">
        <f ca="1">VLOOKUP(A162,表二!$A$6:$F$222,6,0)</f>
        <v>0</v>
      </c>
      <c r="D162" s="144">
        <v>0</v>
      </c>
      <c r="E162" s="144">
        <v>0</v>
      </c>
      <c r="F162" s="144">
        <v>0</v>
      </c>
      <c r="G162" s="144">
        <v>0</v>
      </c>
      <c r="H162" s="144">
        <v>0</v>
      </c>
      <c r="I162" s="126">
        <f ca="1" t="shared" si="2"/>
        <v>0</v>
      </c>
    </row>
    <row r="163" ht="16" customHeight="1" spans="1:9">
      <c r="A163" s="307" t="s">
        <v>10712</v>
      </c>
      <c r="B163" s="88" t="s">
        <v>10713</v>
      </c>
      <c r="C163" s="126">
        <f ca="1">VLOOKUP(A163,表二!$A$6:$F$222,6,0)</f>
        <v>549</v>
      </c>
      <c r="D163" s="144">
        <v>549</v>
      </c>
      <c r="E163" s="144">
        <v>0</v>
      </c>
      <c r="F163" s="144">
        <v>0</v>
      </c>
      <c r="G163" s="144">
        <v>0</v>
      </c>
      <c r="H163" s="144">
        <v>0</v>
      </c>
      <c r="I163" s="126">
        <f ca="1" t="shared" si="2"/>
        <v>0</v>
      </c>
    </row>
    <row r="164" ht="16" customHeight="1" spans="1:9">
      <c r="A164" s="307" t="s">
        <v>10716</v>
      </c>
      <c r="B164" s="88" t="s">
        <v>10717</v>
      </c>
      <c r="C164" s="126">
        <f ca="1">VLOOKUP(A164,表二!$A$6:$F$222,6,0)</f>
        <v>0</v>
      </c>
      <c r="D164" s="144">
        <v>0</v>
      </c>
      <c r="E164" s="144">
        <v>0</v>
      </c>
      <c r="F164" s="144">
        <v>0</v>
      </c>
      <c r="G164" s="144">
        <v>0</v>
      </c>
      <c r="H164" s="144">
        <v>0</v>
      </c>
      <c r="I164" s="126">
        <f ca="1" t="shared" si="2"/>
        <v>0</v>
      </c>
    </row>
    <row r="165" ht="16" customHeight="1" spans="1:9">
      <c r="A165" s="307" t="s">
        <v>10718</v>
      </c>
      <c r="B165" s="88" t="s">
        <v>10719</v>
      </c>
      <c r="C165" s="126">
        <f ca="1">VLOOKUP(A165,表二!$A$6:$F$222,6,0)</f>
        <v>0</v>
      </c>
      <c r="D165" s="144">
        <v>0</v>
      </c>
      <c r="E165" s="144">
        <v>0</v>
      </c>
      <c r="F165" s="144">
        <v>0</v>
      </c>
      <c r="G165" s="144">
        <v>0</v>
      </c>
      <c r="H165" s="144">
        <v>0</v>
      </c>
      <c r="I165" s="126">
        <f ca="1" t="shared" si="2"/>
        <v>0</v>
      </c>
    </row>
    <row r="166" ht="16" customHeight="1" spans="1:9">
      <c r="A166" s="290" t="s">
        <v>10720</v>
      </c>
      <c r="B166" s="88" t="s">
        <v>10721</v>
      </c>
      <c r="C166" s="126">
        <f ca="1">VLOOKUP(A166,表二!$A$6:$F$222,6,0)</f>
        <v>0</v>
      </c>
      <c r="D166" s="144">
        <v>0</v>
      </c>
      <c r="E166" s="144">
        <v>0</v>
      </c>
      <c r="F166" s="144">
        <v>0</v>
      </c>
      <c r="G166" s="144">
        <v>0</v>
      </c>
      <c r="H166" s="144">
        <v>0</v>
      </c>
      <c r="I166" s="126">
        <f ca="1" t="shared" si="2"/>
        <v>0</v>
      </c>
    </row>
    <row r="167" ht="16" customHeight="1" spans="1:9">
      <c r="A167" s="307" t="s">
        <v>10722</v>
      </c>
      <c r="B167" s="88" t="s">
        <v>10723</v>
      </c>
      <c r="C167" s="126">
        <f ca="1">VLOOKUP(A167,表二!$A$6:$F$222,6,0)</f>
        <v>0</v>
      </c>
      <c r="D167" s="144">
        <v>0</v>
      </c>
      <c r="E167" s="144">
        <v>0</v>
      </c>
      <c r="F167" s="144">
        <v>0</v>
      </c>
      <c r="G167" s="144">
        <v>0</v>
      </c>
      <c r="H167" s="144">
        <v>0</v>
      </c>
      <c r="I167" s="126">
        <f ca="1" t="shared" si="2"/>
        <v>0</v>
      </c>
    </row>
    <row r="168" ht="16" customHeight="1" spans="1:9">
      <c r="A168" s="307" t="s">
        <v>10724</v>
      </c>
      <c r="B168" s="88" t="s">
        <v>10725</v>
      </c>
      <c r="C168" s="126">
        <f ca="1">VLOOKUP(A168,表二!$A$6:$F$222,6,0)</f>
        <v>0</v>
      </c>
      <c r="D168" s="144">
        <v>0</v>
      </c>
      <c r="E168" s="144">
        <v>0</v>
      </c>
      <c r="F168" s="144">
        <v>0</v>
      </c>
      <c r="G168" s="144">
        <v>0</v>
      </c>
      <c r="H168" s="144">
        <v>0</v>
      </c>
      <c r="I168" s="126">
        <f ca="1" t="shared" si="2"/>
        <v>0</v>
      </c>
    </row>
    <row r="169" ht="16" customHeight="1" spans="1:9">
      <c r="A169" s="307" t="s">
        <v>10728</v>
      </c>
      <c r="B169" s="88" t="s">
        <v>10729</v>
      </c>
      <c r="C169" s="126">
        <f ca="1">VLOOKUP(A169,表二!$A$6:$F$222,6,0)</f>
        <v>0</v>
      </c>
      <c r="D169" s="144">
        <v>0</v>
      </c>
      <c r="E169" s="144">
        <v>0</v>
      </c>
      <c r="F169" s="144">
        <v>0</v>
      </c>
      <c r="G169" s="144">
        <v>0</v>
      </c>
      <c r="H169" s="144">
        <v>0</v>
      </c>
      <c r="I169" s="126">
        <f ca="1" t="shared" si="2"/>
        <v>0</v>
      </c>
    </row>
    <row r="170" ht="16" customHeight="1" spans="1:9">
      <c r="A170" s="307" t="s">
        <v>10730</v>
      </c>
      <c r="B170" s="88" t="s">
        <v>10731</v>
      </c>
      <c r="C170" s="126">
        <f ca="1">VLOOKUP(A170,表二!$A$6:$F$222,6,0)</f>
        <v>0</v>
      </c>
      <c r="D170" s="144">
        <v>0</v>
      </c>
      <c r="E170" s="144">
        <v>0</v>
      </c>
      <c r="F170" s="144">
        <v>0</v>
      </c>
      <c r="G170" s="144">
        <v>0</v>
      </c>
      <c r="H170" s="144">
        <v>0</v>
      </c>
      <c r="I170" s="126">
        <f ca="1" t="shared" si="2"/>
        <v>0</v>
      </c>
    </row>
    <row r="171" ht="16" customHeight="1" spans="1:9">
      <c r="A171" s="307" t="s">
        <v>10732</v>
      </c>
      <c r="B171" s="88" t="s">
        <v>10733</v>
      </c>
      <c r="C171" s="126">
        <f ca="1">VLOOKUP(A171,表二!$A$6:$F$222,6,0)</f>
        <v>0</v>
      </c>
      <c r="D171" s="144">
        <v>0</v>
      </c>
      <c r="E171" s="144">
        <v>0</v>
      </c>
      <c r="F171" s="144">
        <v>0</v>
      </c>
      <c r="G171" s="144">
        <v>0</v>
      </c>
      <c r="H171" s="144">
        <v>0</v>
      </c>
      <c r="I171" s="126">
        <f ca="1" t="shared" si="2"/>
        <v>0</v>
      </c>
    </row>
    <row r="172" ht="16" customHeight="1" spans="1:9">
      <c r="A172" s="307" t="s">
        <v>10734</v>
      </c>
      <c r="B172" s="88" t="s">
        <v>10735</v>
      </c>
      <c r="C172" s="126">
        <f ca="1">VLOOKUP(A172,表二!$A$6:$F$222,6,0)</f>
        <v>0</v>
      </c>
      <c r="D172" s="144">
        <v>0</v>
      </c>
      <c r="E172" s="144">
        <v>0</v>
      </c>
      <c r="F172" s="144">
        <v>0</v>
      </c>
      <c r="G172" s="144">
        <v>0</v>
      </c>
      <c r="H172" s="144">
        <v>0</v>
      </c>
      <c r="I172" s="126">
        <f ca="1" t="shared" si="2"/>
        <v>0</v>
      </c>
    </row>
    <row r="173" ht="16" customHeight="1" spans="1:9">
      <c r="A173" s="307" t="s">
        <v>10736</v>
      </c>
      <c r="B173" s="88" t="s">
        <v>10737</v>
      </c>
      <c r="C173" s="126">
        <f ca="1">VLOOKUP(A173,表二!$A$6:$F$222,6,0)</f>
        <v>0</v>
      </c>
      <c r="D173" s="144">
        <v>0</v>
      </c>
      <c r="E173" s="144">
        <v>0</v>
      </c>
      <c r="F173" s="144">
        <v>0</v>
      </c>
      <c r="G173" s="144">
        <v>0</v>
      </c>
      <c r="H173" s="144">
        <v>0</v>
      </c>
      <c r="I173" s="126">
        <f ca="1" t="shared" si="2"/>
        <v>0</v>
      </c>
    </row>
    <row r="174" ht="16" customHeight="1" spans="1:9">
      <c r="A174" s="307" t="s">
        <v>10738</v>
      </c>
      <c r="B174" s="88" t="s">
        <v>10663</v>
      </c>
      <c r="C174" s="126">
        <f ca="1">VLOOKUP(A174,表二!$A$6:$F$222,6,0)</f>
        <v>0</v>
      </c>
      <c r="D174" s="144">
        <v>0</v>
      </c>
      <c r="E174" s="144">
        <v>0</v>
      </c>
      <c r="F174" s="144">
        <v>0</v>
      </c>
      <c r="G174" s="144">
        <v>0</v>
      </c>
      <c r="H174" s="144">
        <v>0</v>
      </c>
      <c r="I174" s="126">
        <f ca="1" t="shared" si="2"/>
        <v>0</v>
      </c>
    </row>
    <row r="175" ht="16" customHeight="1" spans="1:9">
      <c r="A175" s="307" t="s">
        <v>10739</v>
      </c>
      <c r="B175" s="88" t="s">
        <v>10740</v>
      </c>
      <c r="C175" s="126">
        <f ca="1">VLOOKUP(A175,表二!$A$6:$F$222,6,0)</f>
        <v>0</v>
      </c>
      <c r="D175" s="144">
        <v>0</v>
      </c>
      <c r="E175" s="144">
        <v>0</v>
      </c>
      <c r="F175" s="144">
        <v>0</v>
      </c>
      <c r="G175" s="144">
        <v>0</v>
      </c>
      <c r="H175" s="144">
        <v>0</v>
      </c>
      <c r="I175" s="126">
        <f ca="1" t="shared" si="2"/>
        <v>0</v>
      </c>
    </row>
    <row r="176" ht="16" customHeight="1" spans="1:9">
      <c r="A176" s="307" t="s">
        <v>10741</v>
      </c>
      <c r="B176" s="88" t="s">
        <v>10742</v>
      </c>
      <c r="C176" s="126">
        <f ca="1">VLOOKUP(A176,表二!$A$6:$F$222,6,0)</f>
        <v>0</v>
      </c>
      <c r="D176" s="144">
        <v>0</v>
      </c>
      <c r="E176" s="144">
        <v>0</v>
      </c>
      <c r="F176" s="144">
        <v>0</v>
      </c>
      <c r="G176" s="144">
        <v>0</v>
      </c>
      <c r="H176" s="144">
        <v>0</v>
      </c>
      <c r="I176" s="126">
        <f ca="1" t="shared" si="2"/>
        <v>0</v>
      </c>
    </row>
    <row r="177" ht="16" customHeight="1" spans="1:9">
      <c r="A177" s="307" t="s">
        <v>10743</v>
      </c>
      <c r="B177" s="88" t="s">
        <v>10744</v>
      </c>
      <c r="C177" s="126">
        <f ca="1">VLOOKUP(A177,表二!$A$6:$F$222,6,0)</f>
        <v>0</v>
      </c>
      <c r="D177" s="144">
        <v>0</v>
      </c>
      <c r="E177" s="144">
        <v>0</v>
      </c>
      <c r="F177" s="144">
        <v>0</v>
      </c>
      <c r="G177" s="144">
        <v>0</v>
      </c>
      <c r="H177" s="144">
        <v>0</v>
      </c>
      <c r="I177" s="126">
        <f ca="1" t="shared" si="2"/>
        <v>0</v>
      </c>
    </row>
    <row r="178" ht="16" customHeight="1" spans="1:9">
      <c r="A178" s="307" t="s">
        <v>10747</v>
      </c>
      <c r="B178" s="88" t="s">
        <v>10748</v>
      </c>
      <c r="C178" s="126">
        <f ca="1">VLOOKUP(A178,表二!$A$6:$F$222,6,0)</f>
        <v>374</v>
      </c>
      <c r="D178" s="144">
        <v>200</v>
      </c>
      <c r="E178" s="144">
        <v>174</v>
      </c>
      <c r="F178" s="144">
        <v>0</v>
      </c>
      <c r="G178" s="144">
        <v>0</v>
      </c>
      <c r="H178" s="144">
        <v>0</v>
      </c>
      <c r="I178" s="126">
        <f ca="1" t="shared" si="2"/>
        <v>0</v>
      </c>
    </row>
    <row r="179" ht="16" customHeight="1" spans="1:9">
      <c r="A179" s="307" t="s">
        <v>10749</v>
      </c>
      <c r="B179" s="88" t="s">
        <v>10750</v>
      </c>
      <c r="C179" s="126">
        <f ca="1">VLOOKUP(A179,表二!$A$6:$F$222,6,0)</f>
        <v>0</v>
      </c>
      <c r="D179" s="144">
        <v>0</v>
      </c>
      <c r="E179" s="144">
        <v>0</v>
      </c>
      <c r="F179" s="144">
        <v>0</v>
      </c>
      <c r="G179" s="144">
        <v>0</v>
      </c>
      <c r="H179" s="144">
        <v>0</v>
      </c>
      <c r="I179" s="126">
        <f ca="1" t="shared" si="2"/>
        <v>0</v>
      </c>
    </row>
    <row r="180" ht="16" customHeight="1" spans="1:9">
      <c r="A180" s="307" t="s">
        <v>10751</v>
      </c>
      <c r="B180" s="88" t="s">
        <v>10752</v>
      </c>
      <c r="C180" s="126">
        <f ca="1">VLOOKUP(A180,表二!$A$6:$F$222,6,0)</f>
        <v>0</v>
      </c>
      <c r="D180" s="144">
        <v>0</v>
      </c>
      <c r="E180" s="144">
        <v>0</v>
      </c>
      <c r="F180" s="144">
        <v>0</v>
      </c>
      <c r="G180" s="144">
        <v>0</v>
      </c>
      <c r="H180" s="144">
        <v>0</v>
      </c>
      <c r="I180" s="126">
        <f ca="1" t="shared" si="2"/>
        <v>0</v>
      </c>
    </row>
    <row r="181" ht="16" customHeight="1" spans="1:9">
      <c r="A181" s="307" t="s">
        <v>10755</v>
      </c>
      <c r="B181" s="88" t="s">
        <v>10756</v>
      </c>
      <c r="C181" s="126">
        <f ca="1">VLOOKUP(A181,表二!$A$6:$F$222,6,0)</f>
        <v>941</v>
      </c>
      <c r="D181" s="144">
        <v>941</v>
      </c>
      <c r="E181" s="144">
        <v>0</v>
      </c>
      <c r="F181" s="144">
        <v>0</v>
      </c>
      <c r="G181" s="144">
        <v>0</v>
      </c>
      <c r="H181" s="144">
        <v>0</v>
      </c>
      <c r="I181" s="126">
        <f ca="1" t="shared" si="2"/>
        <v>0</v>
      </c>
    </row>
    <row r="182" ht="16" customHeight="1" spans="1:9">
      <c r="A182" s="307" t="s">
        <v>10757</v>
      </c>
      <c r="B182" s="88" t="s">
        <v>10758</v>
      </c>
      <c r="C182" s="126">
        <f ca="1">VLOOKUP(A182,表二!$A$6:$F$222,6,0)</f>
        <v>1562</v>
      </c>
      <c r="D182" s="144">
        <v>1562</v>
      </c>
      <c r="E182" s="144">
        <v>0</v>
      </c>
      <c r="F182" s="144">
        <v>0</v>
      </c>
      <c r="G182" s="144">
        <v>0</v>
      </c>
      <c r="H182" s="144">
        <v>0</v>
      </c>
      <c r="I182" s="126">
        <f ca="1" t="shared" si="2"/>
        <v>0</v>
      </c>
    </row>
    <row r="183" ht="16" customHeight="1" spans="1:9">
      <c r="A183" s="307" t="s">
        <v>10759</v>
      </c>
      <c r="B183" s="88" t="s">
        <v>10760</v>
      </c>
      <c r="C183" s="126">
        <f ca="1">VLOOKUP(A183,表二!$A$6:$F$222,6,0)</f>
        <v>250</v>
      </c>
      <c r="D183" s="144">
        <v>250</v>
      </c>
      <c r="E183" s="144">
        <v>0</v>
      </c>
      <c r="F183" s="144">
        <v>0</v>
      </c>
      <c r="G183" s="144">
        <v>0</v>
      </c>
      <c r="H183" s="144">
        <v>0</v>
      </c>
      <c r="I183" s="126">
        <f ca="1" t="shared" si="2"/>
        <v>0</v>
      </c>
    </row>
    <row r="184" ht="16" customHeight="1" spans="1:9">
      <c r="A184" s="307" t="s">
        <v>10763</v>
      </c>
      <c r="B184" s="88" t="s">
        <v>10764</v>
      </c>
      <c r="C184" s="126">
        <f ca="1">VLOOKUP(A184,表二!$A$6:$F$222,6,0)</f>
        <v>42</v>
      </c>
      <c r="D184" s="144">
        <v>42</v>
      </c>
      <c r="E184" s="144">
        <v>0</v>
      </c>
      <c r="F184" s="144">
        <v>0</v>
      </c>
      <c r="G184" s="144">
        <v>0</v>
      </c>
      <c r="H184" s="144">
        <v>0</v>
      </c>
      <c r="I184" s="126">
        <f ca="1" t="shared" si="2"/>
        <v>0</v>
      </c>
    </row>
    <row r="185" ht="16" customHeight="1" spans="1:9">
      <c r="A185" s="307" t="s">
        <v>10765</v>
      </c>
      <c r="B185" s="88" t="s">
        <v>10766</v>
      </c>
      <c r="C185" s="126">
        <f ca="1">VLOOKUP(A185,表二!$A$6:$F$222,6,0)</f>
        <v>0</v>
      </c>
      <c r="D185" s="144">
        <v>0</v>
      </c>
      <c r="E185" s="144">
        <v>0</v>
      </c>
      <c r="F185" s="144">
        <v>0</v>
      </c>
      <c r="G185" s="144">
        <v>0</v>
      </c>
      <c r="H185" s="144">
        <v>0</v>
      </c>
      <c r="I185" s="126">
        <f ca="1" t="shared" si="2"/>
        <v>0</v>
      </c>
    </row>
    <row r="186" ht="16" customHeight="1" spans="1:9">
      <c r="A186" s="307" t="s">
        <v>10767</v>
      </c>
      <c r="B186" s="88" t="s">
        <v>10768</v>
      </c>
      <c r="C186" s="126">
        <f ca="1">VLOOKUP(A186,表二!$A$6:$F$222,6,0)</f>
        <v>0</v>
      </c>
      <c r="D186" s="144">
        <v>0</v>
      </c>
      <c r="E186" s="144">
        <v>0</v>
      </c>
      <c r="F186" s="144">
        <v>0</v>
      </c>
      <c r="G186" s="144">
        <v>0</v>
      </c>
      <c r="H186" s="144">
        <v>0</v>
      </c>
      <c r="I186" s="126">
        <f ca="1" t="shared" si="2"/>
        <v>0</v>
      </c>
    </row>
    <row r="187" ht="16" customHeight="1" spans="1:9">
      <c r="A187" s="307" t="s">
        <v>10769</v>
      </c>
      <c r="B187" s="88" t="s">
        <v>10770</v>
      </c>
      <c r="C187" s="126">
        <f ca="1">VLOOKUP(A187,表二!$A$6:$F$222,6,0)</f>
        <v>0</v>
      </c>
      <c r="D187" s="144">
        <v>0</v>
      </c>
      <c r="E187" s="144">
        <v>0</v>
      </c>
      <c r="F187" s="144">
        <v>0</v>
      </c>
      <c r="G187" s="144">
        <v>0</v>
      </c>
      <c r="H187" s="144">
        <v>0</v>
      </c>
      <c r="I187" s="126">
        <f ca="1" t="shared" si="2"/>
        <v>0</v>
      </c>
    </row>
    <row r="188" ht="16" customHeight="1" spans="1:9">
      <c r="A188" s="307" t="s">
        <v>10773</v>
      </c>
      <c r="B188" s="88" t="s">
        <v>10774</v>
      </c>
      <c r="C188" s="126">
        <f ca="1">VLOOKUP(A188,表二!$A$6:$F$222,6,0)</f>
        <v>90</v>
      </c>
      <c r="D188" s="144">
        <v>90</v>
      </c>
      <c r="E188" s="144">
        <v>0</v>
      </c>
      <c r="F188" s="144">
        <v>0</v>
      </c>
      <c r="G188" s="144">
        <v>0</v>
      </c>
      <c r="H188" s="144">
        <v>0</v>
      </c>
      <c r="I188" s="126">
        <f ca="1" t="shared" si="2"/>
        <v>0</v>
      </c>
    </row>
    <row r="189" ht="16" customHeight="1" spans="1:9">
      <c r="A189" s="307" t="s">
        <v>10775</v>
      </c>
      <c r="B189" s="88" t="s">
        <v>10776</v>
      </c>
      <c r="C189" s="126">
        <f ca="1">VLOOKUP(A189,表二!$A$6:$F$222,6,0)</f>
        <v>380</v>
      </c>
      <c r="D189" s="144">
        <v>380</v>
      </c>
      <c r="E189" s="144">
        <v>0</v>
      </c>
      <c r="F189" s="144">
        <v>0</v>
      </c>
      <c r="G189" s="144">
        <v>0</v>
      </c>
      <c r="H189" s="144">
        <v>0</v>
      </c>
      <c r="I189" s="126">
        <f ca="1" t="shared" si="2"/>
        <v>0</v>
      </c>
    </row>
    <row r="190" ht="16" customHeight="1" spans="1:9">
      <c r="A190" s="307" t="s">
        <v>10777</v>
      </c>
      <c r="B190" s="88" t="s">
        <v>10778</v>
      </c>
      <c r="C190" s="126">
        <f ca="1">VLOOKUP(A190,表二!$A$6:$F$222,6,0)</f>
        <v>0</v>
      </c>
      <c r="D190" s="144">
        <v>0</v>
      </c>
      <c r="E190" s="144">
        <v>0</v>
      </c>
      <c r="F190" s="144">
        <v>0</v>
      </c>
      <c r="G190" s="144">
        <v>0</v>
      </c>
      <c r="H190" s="144">
        <v>0</v>
      </c>
      <c r="I190" s="126">
        <f ca="1" t="shared" si="2"/>
        <v>0</v>
      </c>
    </row>
    <row r="191" ht="16" customHeight="1" spans="1:9">
      <c r="A191" s="307" t="s">
        <v>10779</v>
      </c>
      <c r="B191" s="88" t="s">
        <v>10780</v>
      </c>
      <c r="C191" s="126">
        <f ca="1">VLOOKUP(A191,表二!$A$6:$F$222,6,0)</f>
        <v>0</v>
      </c>
      <c r="D191" s="144">
        <v>0</v>
      </c>
      <c r="E191" s="144">
        <v>0</v>
      </c>
      <c r="F191" s="144">
        <v>0</v>
      </c>
      <c r="G191" s="144">
        <v>0</v>
      </c>
      <c r="H191" s="144">
        <v>0</v>
      </c>
      <c r="I191" s="126">
        <f ca="1" t="shared" si="2"/>
        <v>0</v>
      </c>
    </row>
    <row r="192" ht="16" customHeight="1" spans="1:9">
      <c r="A192" s="307" t="s">
        <v>10781</v>
      </c>
      <c r="B192" s="88" t="s">
        <v>10782</v>
      </c>
      <c r="C192" s="126">
        <f ca="1">VLOOKUP(A192,表二!$A$6:$F$222,6,0)</f>
        <v>300</v>
      </c>
      <c r="D192" s="144">
        <v>300</v>
      </c>
      <c r="E192" s="144">
        <v>0</v>
      </c>
      <c r="F192" s="144">
        <v>0</v>
      </c>
      <c r="G192" s="144">
        <v>0</v>
      </c>
      <c r="H192" s="144">
        <v>0</v>
      </c>
      <c r="I192" s="126">
        <f ca="1" t="shared" si="2"/>
        <v>0</v>
      </c>
    </row>
    <row r="193" ht="16" customHeight="1" spans="1:9">
      <c r="A193" s="446" t="s">
        <v>10783</v>
      </c>
      <c r="B193" s="88" t="s">
        <v>10784</v>
      </c>
      <c r="C193" s="126">
        <f ca="1">VLOOKUP(A193,表二!$A$6:$F$222,6,0)</f>
        <v>530</v>
      </c>
      <c r="D193" s="144">
        <v>530</v>
      </c>
      <c r="E193" s="144">
        <v>0</v>
      </c>
      <c r="F193" s="144">
        <v>0</v>
      </c>
      <c r="G193" s="144">
        <v>0</v>
      </c>
      <c r="H193" s="144">
        <v>0</v>
      </c>
      <c r="I193" s="126">
        <f ca="1" t="shared" si="2"/>
        <v>0</v>
      </c>
    </row>
    <row r="194" ht="16" customHeight="1" spans="1:9">
      <c r="A194" s="307" t="s">
        <v>10785</v>
      </c>
      <c r="B194" s="88" t="s">
        <v>10786</v>
      </c>
      <c r="C194" s="126">
        <f ca="1">VLOOKUP(A194,表二!$A$6:$F$222,6,0)</f>
        <v>156</v>
      </c>
      <c r="D194" s="144">
        <v>156</v>
      </c>
      <c r="E194" s="144">
        <v>0</v>
      </c>
      <c r="F194" s="144">
        <v>0</v>
      </c>
      <c r="G194" s="144">
        <v>0</v>
      </c>
      <c r="H194" s="144">
        <v>0</v>
      </c>
      <c r="I194" s="126">
        <f ca="1" t="shared" si="2"/>
        <v>0</v>
      </c>
    </row>
    <row r="195" ht="16" customHeight="1" spans="1:9">
      <c r="A195" s="307" t="s">
        <v>10787</v>
      </c>
      <c r="B195" s="88" t="s">
        <v>10788</v>
      </c>
      <c r="C195" s="126">
        <f ca="1">VLOOKUP(A195,表二!$A$6:$F$222,6,0)</f>
        <v>3300</v>
      </c>
      <c r="D195" s="144">
        <v>3300</v>
      </c>
      <c r="E195" s="144">
        <v>0</v>
      </c>
      <c r="F195" s="144">
        <v>0</v>
      </c>
      <c r="G195" s="144">
        <v>0</v>
      </c>
      <c r="H195" s="144">
        <v>0</v>
      </c>
      <c r="I195" s="126">
        <f ca="1" t="shared" si="2"/>
        <v>0</v>
      </c>
    </row>
    <row r="196" ht="16" customHeight="1" spans="1:9">
      <c r="A196" s="307" t="s">
        <v>10790</v>
      </c>
      <c r="B196" s="88" t="s">
        <v>10791</v>
      </c>
      <c r="C196" s="126">
        <f ca="1">VLOOKUP(A196,表二!$A$6:$F$222,6,0)</f>
        <v>0</v>
      </c>
      <c r="D196" s="144">
        <v>0</v>
      </c>
      <c r="E196" s="144">
        <v>0</v>
      </c>
      <c r="F196" s="144">
        <v>0</v>
      </c>
      <c r="G196" s="144">
        <v>0</v>
      </c>
      <c r="H196" s="144">
        <v>0</v>
      </c>
      <c r="I196" s="126">
        <f ca="1" t="shared" si="2"/>
        <v>0</v>
      </c>
    </row>
    <row r="197" ht="16" customHeight="1" spans="1:9">
      <c r="A197" s="307" t="s">
        <v>10792</v>
      </c>
      <c r="B197" s="88" t="s">
        <v>10744</v>
      </c>
      <c r="C197" s="126">
        <f ca="1">VLOOKUP(A197,表二!$A$6:$F$222,6,0)</f>
        <v>0</v>
      </c>
      <c r="D197" s="144">
        <v>0</v>
      </c>
      <c r="E197" s="144">
        <v>0</v>
      </c>
      <c r="F197" s="144">
        <v>0</v>
      </c>
      <c r="G197" s="144">
        <v>0</v>
      </c>
      <c r="H197" s="144">
        <v>0</v>
      </c>
      <c r="I197" s="126">
        <f ca="1" t="shared" si="2"/>
        <v>0</v>
      </c>
    </row>
    <row r="198" ht="16" customHeight="1" spans="1:9">
      <c r="A198" s="307" t="s">
        <v>10795</v>
      </c>
      <c r="B198" s="88" t="s">
        <v>10796</v>
      </c>
      <c r="C198" s="126">
        <f ca="1">VLOOKUP(A198,表二!$A$6:$F$222,6,0)</f>
        <v>4712</v>
      </c>
      <c r="D198" s="144">
        <v>4712</v>
      </c>
      <c r="E198" s="144">
        <v>0</v>
      </c>
      <c r="F198" s="144">
        <v>0</v>
      </c>
      <c r="G198" s="144">
        <v>0</v>
      </c>
      <c r="H198" s="144">
        <v>0</v>
      </c>
      <c r="I198" s="126">
        <f ca="1" t="shared" si="2"/>
        <v>0</v>
      </c>
    </row>
    <row r="199" ht="16" customHeight="1" spans="1:9">
      <c r="A199" s="307" t="s">
        <v>10799</v>
      </c>
      <c r="B199" s="88" t="s">
        <v>10800</v>
      </c>
      <c r="C199" s="126">
        <f ca="1">VLOOKUP(A199,表二!$A$6:$F$222,6,0)</f>
        <v>0</v>
      </c>
      <c r="D199" s="144">
        <v>0</v>
      </c>
      <c r="E199" s="144">
        <v>0</v>
      </c>
      <c r="F199" s="144">
        <v>0</v>
      </c>
      <c r="G199" s="144">
        <v>0</v>
      </c>
      <c r="H199" s="144">
        <v>0</v>
      </c>
      <c r="I199" s="126">
        <f ca="1" t="shared" si="2"/>
        <v>0</v>
      </c>
    </row>
    <row r="200" ht="16" customHeight="1" spans="1:9">
      <c r="A200" s="307"/>
      <c r="B200" s="88"/>
      <c r="C200" s="152"/>
      <c r="D200" s="152"/>
      <c r="E200" s="152"/>
      <c r="F200" s="152"/>
      <c r="G200" s="152"/>
      <c r="H200" s="152"/>
      <c r="I200" s="152"/>
    </row>
    <row r="201" ht="16" customHeight="1" spans="1:9">
      <c r="A201" s="307"/>
      <c r="B201" s="88"/>
      <c r="C201" s="152"/>
      <c r="D201" s="152"/>
      <c r="E201" s="152"/>
      <c r="F201" s="152"/>
      <c r="G201" s="152"/>
      <c r="H201" s="152"/>
      <c r="I201" s="152"/>
    </row>
    <row r="202" ht="16" customHeight="1" spans="1:9">
      <c r="A202" s="290" t="s">
        <v>10370</v>
      </c>
      <c r="B202" s="88" t="s">
        <v>10371</v>
      </c>
      <c r="C202" s="126">
        <f ca="1">VLOOKUP(A202,表二!$A$6:$F$222,6,0)</f>
        <v>6710</v>
      </c>
      <c r="D202" s="126">
        <f t="shared" ref="D202:H211" si="3">SUMPRODUCT(D$6:D$201*(LEFT($A$6:$A$201,3)=$A202))</f>
        <v>6709</v>
      </c>
      <c r="E202" s="126">
        <f t="shared" si="3"/>
        <v>1</v>
      </c>
      <c r="F202" s="126">
        <f t="shared" si="3"/>
        <v>0</v>
      </c>
      <c r="G202" s="126">
        <f t="shared" si="3"/>
        <v>0</v>
      </c>
      <c r="H202" s="126">
        <f t="shared" si="3"/>
        <v>0</v>
      </c>
      <c r="I202" s="126">
        <f ca="1">C202-SUM(D202:H202)</f>
        <v>0</v>
      </c>
    </row>
    <row r="203" ht="16" customHeight="1" spans="1:9">
      <c r="A203" s="307" t="s">
        <v>10430</v>
      </c>
      <c r="B203" s="308" t="s">
        <v>10431</v>
      </c>
      <c r="C203" s="126">
        <f ca="1">VLOOKUP(A203,表二!$A$6:$F$222,6,0)</f>
        <v>0</v>
      </c>
      <c r="D203" s="126">
        <f t="shared" si="3"/>
        <v>0</v>
      </c>
      <c r="E203" s="126">
        <f t="shared" si="3"/>
        <v>0</v>
      </c>
      <c r="F203" s="126">
        <f t="shared" si="3"/>
        <v>0</v>
      </c>
      <c r="G203" s="126">
        <f t="shared" si="3"/>
        <v>0</v>
      </c>
      <c r="H203" s="126">
        <f t="shared" si="3"/>
        <v>0</v>
      </c>
      <c r="I203" s="126">
        <f ca="1" t="shared" ref="I203:I226" si="4">C203-SUM(D203:H203)</f>
        <v>0</v>
      </c>
    </row>
    <row r="204" ht="16" customHeight="1" spans="1:9">
      <c r="A204" s="307" t="s">
        <v>10450</v>
      </c>
      <c r="B204" s="308" t="s">
        <v>10451</v>
      </c>
      <c r="C204" s="126">
        <f ca="1">VLOOKUP(A204,表二!$A$6:$F$222,6,0)</f>
        <v>49</v>
      </c>
      <c r="D204" s="126">
        <f t="shared" si="3"/>
        <v>49</v>
      </c>
      <c r="E204" s="126">
        <f t="shared" si="3"/>
        <v>0</v>
      </c>
      <c r="F204" s="126">
        <f t="shared" si="3"/>
        <v>0</v>
      </c>
      <c r="G204" s="126">
        <f t="shared" si="3"/>
        <v>0</v>
      </c>
      <c r="H204" s="126">
        <f t="shared" si="3"/>
        <v>0</v>
      </c>
      <c r="I204" s="126">
        <f ca="1" t="shared" si="4"/>
        <v>0</v>
      </c>
    </row>
    <row r="205" ht="16" customHeight="1" spans="1:9">
      <c r="A205" s="307" t="s">
        <v>10462</v>
      </c>
      <c r="B205" s="308" t="s">
        <v>10463</v>
      </c>
      <c r="C205" s="126">
        <f ca="1">VLOOKUP(A205,表二!$A$6:$F$222,6,0)</f>
        <v>5334</v>
      </c>
      <c r="D205" s="126">
        <f t="shared" si="3"/>
        <v>5334</v>
      </c>
      <c r="E205" s="126">
        <f t="shared" si="3"/>
        <v>0</v>
      </c>
      <c r="F205" s="126">
        <f t="shared" si="3"/>
        <v>0</v>
      </c>
      <c r="G205" s="126">
        <f t="shared" si="3"/>
        <v>0</v>
      </c>
      <c r="H205" s="126">
        <f t="shared" si="3"/>
        <v>0</v>
      </c>
      <c r="I205" s="126">
        <f ca="1" t="shared" si="4"/>
        <v>0</v>
      </c>
    </row>
    <row r="206" ht="16" customHeight="1" spans="1:9">
      <c r="A206" s="307" t="s">
        <v>10486</v>
      </c>
      <c r="B206" s="309" t="s">
        <v>10487</v>
      </c>
      <c r="C206" s="126">
        <f ca="1">VLOOKUP(A206,表二!$A$6:$F$222,6,0)</f>
        <v>108368</v>
      </c>
      <c r="D206" s="126">
        <f t="shared" si="3"/>
        <v>89668</v>
      </c>
      <c r="E206" s="126">
        <f t="shared" si="3"/>
        <v>400</v>
      </c>
      <c r="F206" s="126">
        <f t="shared" si="3"/>
        <v>0</v>
      </c>
      <c r="G206" s="126">
        <f t="shared" si="3"/>
        <v>18100</v>
      </c>
      <c r="H206" s="126">
        <f t="shared" si="3"/>
        <v>0</v>
      </c>
      <c r="I206" s="126">
        <f ca="1" t="shared" si="4"/>
        <v>200</v>
      </c>
    </row>
    <row r="207" ht="16" customHeight="1" spans="1:9">
      <c r="A207" s="307" t="s">
        <v>10508</v>
      </c>
      <c r="B207" s="309" t="s">
        <v>10509</v>
      </c>
      <c r="C207" s="126">
        <f ca="1">VLOOKUP(A207,表二!$A$6:$F$222,6,0)</f>
        <v>11891</v>
      </c>
      <c r="D207" s="126">
        <f t="shared" si="3"/>
        <v>11891</v>
      </c>
      <c r="E207" s="126">
        <f t="shared" si="3"/>
        <v>0</v>
      </c>
      <c r="F207" s="126">
        <f t="shared" si="3"/>
        <v>0</v>
      </c>
      <c r="G207" s="126">
        <f t="shared" si="3"/>
        <v>0</v>
      </c>
      <c r="H207" s="126">
        <f t="shared" si="3"/>
        <v>0</v>
      </c>
      <c r="I207" s="126">
        <f ca="1" t="shared" si="4"/>
        <v>0</v>
      </c>
    </row>
    <row r="208" ht="16" customHeight="1" spans="1:9">
      <c r="A208" s="307" t="s">
        <v>10530</v>
      </c>
      <c r="B208" s="308" t="s">
        <v>10531</v>
      </c>
      <c r="C208" s="126">
        <f ca="1">VLOOKUP(A208,表二!$A$6:$F$222,6,0)</f>
        <v>6795</v>
      </c>
      <c r="D208" s="126">
        <f t="shared" si="3"/>
        <v>6795</v>
      </c>
      <c r="E208" s="126">
        <f t="shared" si="3"/>
        <v>0</v>
      </c>
      <c r="F208" s="126">
        <f t="shared" si="3"/>
        <v>0</v>
      </c>
      <c r="G208" s="126">
        <f t="shared" si="3"/>
        <v>0</v>
      </c>
      <c r="H208" s="126">
        <f t="shared" si="3"/>
        <v>0</v>
      </c>
      <c r="I208" s="126">
        <f ca="1" t="shared" si="4"/>
        <v>0</v>
      </c>
    </row>
    <row r="209" ht="16" customHeight="1" spans="1:227">
      <c r="A209" s="307" t="s">
        <v>10544</v>
      </c>
      <c r="B209" s="309" t="s">
        <v>10545</v>
      </c>
      <c r="C209" s="126">
        <f ca="1">VLOOKUP(A209,表二!$A$6:$F$222,6,0)</f>
        <v>58575</v>
      </c>
      <c r="D209" s="126">
        <f t="shared" si="3"/>
        <v>50575</v>
      </c>
      <c r="E209" s="126">
        <f t="shared" si="3"/>
        <v>0</v>
      </c>
      <c r="F209" s="126">
        <f t="shared" si="3"/>
        <v>0</v>
      </c>
      <c r="G209" s="126">
        <f t="shared" si="3"/>
        <v>8000</v>
      </c>
      <c r="H209" s="126">
        <f t="shared" si="3"/>
        <v>0</v>
      </c>
      <c r="I209" s="126">
        <f ca="1" t="shared" si="4"/>
        <v>0</v>
      </c>
    </row>
    <row r="210" ht="16" customHeight="1" spans="1:227">
      <c r="A210" s="307" t="s">
        <v>10586</v>
      </c>
      <c r="B210" s="309" t="s">
        <v>10587</v>
      </c>
      <c r="C210" s="126">
        <f ca="1">VLOOKUP(A210,表二!$A$6:$F$222,6,0)</f>
        <v>41462</v>
      </c>
      <c r="D210" s="126">
        <f t="shared" si="3"/>
        <v>39340</v>
      </c>
      <c r="E210" s="126">
        <f t="shared" si="3"/>
        <v>122</v>
      </c>
      <c r="F210" s="126">
        <f t="shared" si="3"/>
        <v>0</v>
      </c>
      <c r="G210" s="126">
        <f t="shared" si="3"/>
        <v>2000</v>
      </c>
      <c r="H210" s="126">
        <f t="shared" si="3"/>
        <v>0</v>
      </c>
      <c r="I210" s="126">
        <f ca="1" t="shared" si="4"/>
        <v>0</v>
      </c>
    </row>
    <row r="211" ht="16" customHeight="1" spans="1:227">
      <c r="A211" s="307" t="s">
        <v>10616</v>
      </c>
      <c r="B211" s="88" t="s">
        <v>10617</v>
      </c>
      <c r="C211" s="126">
        <f ca="1">VLOOKUP(A211,表二!$A$6:$F$222,6,0)</f>
        <v>10565</v>
      </c>
      <c r="D211" s="126">
        <f t="shared" si="3"/>
        <v>10565</v>
      </c>
      <c r="E211" s="126">
        <f t="shared" si="3"/>
        <v>0</v>
      </c>
      <c r="F211" s="126">
        <f t="shared" si="3"/>
        <v>0</v>
      </c>
      <c r="G211" s="126">
        <f t="shared" si="3"/>
        <v>0</v>
      </c>
      <c r="H211" s="126">
        <f t="shared" si="3"/>
        <v>0</v>
      </c>
      <c r="I211" s="126">
        <f ca="1" t="shared" si="4"/>
        <v>0</v>
      </c>
    </row>
    <row r="212" ht="16" customHeight="1" spans="1:227">
      <c r="A212" s="307" t="s">
        <v>10646</v>
      </c>
      <c r="B212" s="88" t="s">
        <v>10647</v>
      </c>
      <c r="C212" s="126">
        <f ca="1">VLOOKUP(A212,表二!$A$6:$F$222,6,0)</f>
        <v>3770</v>
      </c>
      <c r="D212" s="126">
        <f t="shared" ref="D212:H226" si="5">SUMPRODUCT(D$6:D$201*(LEFT($A$6:$A$201,3)=$A212))</f>
        <v>3770</v>
      </c>
      <c r="E212" s="126">
        <f t="shared" si="5"/>
        <v>0</v>
      </c>
      <c r="F212" s="126">
        <f t="shared" si="5"/>
        <v>0</v>
      </c>
      <c r="G212" s="126">
        <f t="shared" si="5"/>
        <v>0</v>
      </c>
      <c r="H212" s="126">
        <f t="shared" si="5"/>
        <v>0</v>
      </c>
      <c r="I212" s="126">
        <f ca="1" t="shared" si="4"/>
        <v>0</v>
      </c>
      <c r="HS212" s="64">
        <v>392</v>
      </c>
    </row>
    <row r="213" ht="16" customHeight="1" spans="1:227">
      <c r="A213" s="307" t="s">
        <v>10660</v>
      </c>
      <c r="B213" s="88" t="s">
        <v>10661</v>
      </c>
      <c r="C213" s="126">
        <f ca="1">VLOOKUP(A213,表二!$A$6:$F$222,6,0)</f>
        <v>58021</v>
      </c>
      <c r="D213" s="126">
        <f t="shared" si="5"/>
        <v>47134</v>
      </c>
      <c r="E213" s="126">
        <f t="shared" si="5"/>
        <v>10887</v>
      </c>
      <c r="F213" s="126">
        <f t="shared" si="5"/>
        <v>0</v>
      </c>
      <c r="G213" s="126">
        <f t="shared" si="5"/>
        <v>0</v>
      </c>
      <c r="H213" s="126">
        <f t="shared" si="5"/>
        <v>0</v>
      </c>
      <c r="I213" s="126">
        <f ca="1" t="shared" si="4"/>
        <v>0</v>
      </c>
    </row>
    <row r="214" ht="16" customHeight="1" spans="1:227">
      <c r="A214" s="307" t="s">
        <v>10678</v>
      </c>
      <c r="B214" s="88" t="s">
        <v>10679</v>
      </c>
      <c r="C214" s="126">
        <f ca="1">VLOOKUP(A214,表二!$A$6:$F$222,6,0)</f>
        <v>3523</v>
      </c>
      <c r="D214" s="126">
        <f t="shared" si="5"/>
        <v>3323</v>
      </c>
      <c r="E214" s="126">
        <f t="shared" si="5"/>
        <v>200</v>
      </c>
      <c r="F214" s="126">
        <f t="shared" si="5"/>
        <v>0</v>
      </c>
      <c r="G214" s="126">
        <f t="shared" si="5"/>
        <v>0</v>
      </c>
      <c r="H214" s="126">
        <f t="shared" si="5"/>
        <v>0</v>
      </c>
      <c r="I214" s="126">
        <f ca="1" t="shared" si="4"/>
        <v>0</v>
      </c>
    </row>
    <row r="215" ht="16" customHeight="1" spans="1:227">
      <c r="A215" s="307" t="s">
        <v>10690</v>
      </c>
      <c r="B215" s="88" t="s">
        <v>10691</v>
      </c>
      <c r="C215" s="126">
        <f ca="1">VLOOKUP(A215,表二!$A$6:$F$222,6,0)</f>
        <v>1336</v>
      </c>
      <c r="D215" s="126">
        <f t="shared" si="5"/>
        <v>1336</v>
      </c>
      <c r="E215" s="126">
        <f t="shared" si="5"/>
        <v>0</v>
      </c>
      <c r="F215" s="126">
        <f t="shared" si="5"/>
        <v>0</v>
      </c>
      <c r="G215" s="126">
        <f t="shared" si="5"/>
        <v>0</v>
      </c>
      <c r="H215" s="126">
        <f t="shared" si="5"/>
        <v>0</v>
      </c>
      <c r="I215" s="126">
        <f ca="1" t="shared" si="4"/>
        <v>0</v>
      </c>
    </row>
    <row r="216" ht="16" customHeight="1" spans="1:227">
      <c r="A216" s="307" t="s">
        <v>10706</v>
      </c>
      <c r="B216" s="88" t="s">
        <v>10707</v>
      </c>
      <c r="C216" s="126">
        <f ca="1">VLOOKUP(A216,表二!$A$6:$F$222,6,0)</f>
        <v>1099</v>
      </c>
      <c r="D216" s="126">
        <f t="shared" si="5"/>
        <v>1099</v>
      </c>
      <c r="E216" s="126">
        <f t="shared" si="5"/>
        <v>0</v>
      </c>
      <c r="F216" s="126">
        <f t="shared" si="5"/>
        <v>0</v>
      </c>
      <c r="G216" s="126">
        <f t="shared" si="5"/>
        <v>0</v>
      </c>
      <c r="H216" s="126">
        <f t="shared" si="5"/>
        <v>0</v>
      </c>
      <c r="I216" s="126">
        <f ca="1" t="shared" si="4"/>
        <v>0</v>
      </c>
    </row>
    <row r="217" ht="16" customHeight="1" spans="1:227">
      <c r="A217" s="307" t="s">
        <v>10714</v>
      </c>
      <c r="B217" s="88" t="s">
        <v>10715</v>
      </c>
      <c r="C217" s="126">
        <f ca="1">VLOOKUP(A217,表二!$A$6:$F$222,6,0)</f>
        <v>0</v>
      </c>
      <c r="D217" s="126">
        <f t="shared" si="5"/>
        <v>0</v>
      </c>
      <c r="E217" s="126">
        <f t="shared" si="5"/>
        <v>0</v>
      </c>
      <c r="F217" s="126">
        <f t="shared" si="5"/>
        <v>0</v>
      </c>
      <c r="G217" s="126">
        <f t="shared" si="5"/>
        <v>0</v>
      </c>
      <c r="H217" s="126">
        <f t="shared" si="5"/>
        <v>0</v>
      </c>
      <c r="I217" s="126">
        <f ca="1" t="shared" si="4"/>
        <v>0</v>
      </c>
    </row>
    <row r="218" ht="16" customHeight="1" spans="1:227">
      <c r="A218" s="307" t="s">
        <v>10726</v>
      </c>
      <c r="B218" s="88" t="s">
        <v>10727</v>
      </c>
      <c r="C218" s="126">
        <f ca="1">VLOOKUP(A218,表二!$A$6:$F$222,6,0)</f>
        <v>0</v>
      </c>
      <c r="D218" s="126">
        <f t="shared" si="5"/>
        <v>0</v>
      </c>
      <c r="E218" s="126">
        <f t="shared" si="5"/>
        <v>0</v>
      </c>
      <c r="F218" s="126">
        <f t="shared" si="5"/>
        <v>0</v>
      </c>
      <c r="G218" s="126">
        <f t="shared" si="5"/>
        <v>0</v>
      </c>
      <c r="H218" s="126">
        <f t="shared" si="5"/>
        <v>0</v>
      </c>
      <c r="I218" s="126">
        <f ca="1" t="shared" si="4"/>
        <v>0</v>
      </c>
    </row>
    <row r="219" ht="16" customHeight="1" spans="1:227">
      <c r="A219" s="307" t="s">
        <v>10745</v>
      </c>
      <c r="B219" s="88" t="s">
        <v>10746</v>
      </c>
      <c r="C219" s="126">
        <f ca="1">VLOOKUP(A219,表二!$A$6:$F$222,6,0)</f>
        <v>374</v>
      </c>
      <c r="D219" s="126">
        <f t="shared" si="5"/>
        <v>200</v>
      </c>
      <c r="E219" s="126">
        <f t="shared" si="5"/>
        <v>174</v>
      </c>
      <c r="F219" s="126">
        <f t="shared" si="5"/>
        <v>0</v>
      </c>
      <c r="G219" s="126">
        <f t="shared" si="5"/>
        <v>0</v>
      </c>
      <c r="H219" s="126">
        <f t="shared" si="5"/>
        <v>0</v>
      </c>
      <c r="I219" s="126">
        <f ca="1" t="shared" si="4"/>
        <v>0</v>
      </c>
    </row>
    <row r="220" ht="16" customHeight="1" spans="1:227">
      <c r="A220" s="307" t="s">
        <v>10753</v>
      </c>
      <c r="B220" s="88" t="s">
        <v>10754</v>
      </c>
      <c r="C220" s="126">
        <f ca="1">VLOOKUP(A220,表二!$A$6:$F$222,6,0)</f>
        <v>2753</v>
      </c>
      <c r="D220" s="126">
        <f t="shared" si="5"/>
        <v>2753</v>
      </c>
      <c r="E220" s="126">
        <f t="shared" si="5"/>
        <v>0</v>
      </c>
      <c r="F220" s="126">
        <f t="shared" si="5"/>
        <v>0</v>
      </c>
      <c r="G220" s="126">
        <f t="shared" si="5"/>
        <v>0</v>
      </c>
      <c r="H220" s="126">
        <f t="shared" si="5"/>
        <v>0</v>
      </c>
      <c r="I220" s="126">
        <f ca="1" t="shared" si="4"/>
        <v>0</v>
      </c>
    </row>
    <row r="221" ht="16" customHeight="1" spans="1:227">
      <c r="A221" s="307" t="s">
        <v>10761</v>
      </c>
      <c r="B221" s="88" t="s">
        <v>10762</v>
      </c>
      <c r="C221" s="126">
        <f ca="1">VLOOKUP(A221,表二!$A$6:$F$222,6,0)</f>
        <v>42</v>
      </c>
      <c r="D221" s="126">
        <f t="shared" si="5"/>
        <v>42</v>
      </c>
      <c r="E221" s="126">
        <f t="shared" si="5"/>
        <v>0</v>
      </c>
      <c r="F221" s="126">
        <f t="shared" si="5"/>
        <v>0</v>
      </c>
      <c r="G221" s="126">
        <f t="shared" si="5"/>
        <v>0</v>
      </c>
      <c r="H221" s="126">
        <f t="shared" si="5"/>
        <v>0</v>
      </c>
      <c r="I221" s="126">
        <f ca="1" t="shared" si="4"/>
        <v>0</v>
      </c>
    </row>
    <row r="222" ht="16" customHeight="1" spans="1:227">
      <c r="A222" s="307" t="s">
        <v>10771</v>
      </c>
      <c r="B222" s="88" t="s">
        <v>10772</v>
      </c>
      <c r="C222" s="126">
        <f ca="1">VLOOKUP(A222,表二!$A$6:$F$222,6,0)</f>
        <v>1456</v>
      </c>
      <c r="D222" s="126">
        <f t="shared" si="5"/>
        <v>1456</v>
      </c>
      <c r="E222" s="126">
        <f t="shared" si="5"/>
        <v>0</v>
      </c>
      <c r="F222" s="126">
        <f t="shared" si="5"/>
        <v>0</v>
      </c>
      <c r="G222" s="126">
        <f t="shared" si="5"/>
        <v>0</v>
      </c>
      <c r="H222" s="126">
        <f t="shared" si="5"/>
        <v>0</v>
      </c>
      <c r="I222" s="126">
        <f ca="1" t="shared" si="4"/>
        <v>0</v>
      </c>
    </row>
    <row r="223" ht="16" customHeight="1" spans="1:227">
      <c r="A223" s="307" t="s">
        <v>10787</v>
      </c>
      <c r="B223" s="88" t="s">
        <v>10788</v>
      </c>
      <c r="C223" s="126">
        <f ca="1">VLOOKUP(A223,表二!$A$6:$F$222,6,0)</f>
        <v>3300</v>
      </c>
      <c r="D223" s="126">
        <f t="shared" si="5"/>
        <v>3300</v>
      </c>
      <c r="E223" s="126">
        <f t="shared" si="5"/>
        <v>0</v>
      </c>
      <c r="F223" s="126">
        <f t="shared" si="5"/>
        <v>0</v>
      </c>
      <c r="G223" s="126">
        <f t="shared" si="5"/>
        <v>0</v>
      </c>
      <c r="H223" s="126">
        <f t="shared" si="5"/>
        <v>0</v>
      </c>
      <c r="I223" s="126">
        <f ca="1" t="shared" si="4"/>
        <v>0</v>
      </c>
    </row>
    <row r="224" ht="16" customHeight="1" spans="1:227">
      <c r="A224" s="307" t="s">
        <v>10789</v>
      </c>
      <c r="B224" s="88" t="s">
        <v>10744</v>
      </c>
      <c r="C224" s="126">
        <f ca="1">VLOOKUP(A224,表二!$A$6:$F$222,6,0)</f>
        <v>0</v>
      </c>
      <c r="D224" s="126">
        <f t="shared" si="5"/>
        <v>0</v>
      </c>
      <c r="E224" s="126">
        <f t="shared" si="5"/>
        <v>0</v>
      </c>
      <c r="F224" s="126">
        <f t="shared" si="5"/>
        <v>0</v>
      </c>
      <c r="G224" s="126">
        <f t="shared" si="5"/>
        <v>0</v>
      </c>
      <c r="H224" s="126">
        <f t="shared" si="5"/>
        <v>0</v>
      </c>
      <c r="I224" s="126">
        <f ca="1" t="shared" si="4"/>
        <v>0</v>
      </c>
    </row>
    <row r="225" ht="16" customHeight="1" spans="1:9">
      <c r="A225" s="307" t="s">
        <v>10793</v>
      </c>
      <c r="B225" s="88" t="s">
        <v>10794</v>
      </c>
      <c r="C225" s="126">
        <f ca="1">VLOOKUP(A225,表二!$A$6:$F$222,6,0)</f>
        <v>4712</v>
      </c>
      <c r="D225" s="126">
        <f t="shared" si="5"/>
        <v>4712</v>
      </c>
      <c r="E225" s="126">
        <f t="shared" si="5"/>
        <v>0</v>
      </c>
      <c r="F225" s="126">
        <f t="shared" si="5"/>
        <v>0</v>
      </c>
      <c r="G225" s="126">
        <f t="shared" si="5"/>
        <v>0</v>
      </c>
      <c r="H225" s="126">
        <f t="shared" si="5"/>
        <v>0</v>
      </c>
      <c r="I225" s="126">
        <f ca="1" t="shared" si="4"/>
        <v>0</v>
      </c>
    </row>
    <row r="226" ht="16" customHeight="1" spans="1:9">
      <c r="A226" s="307" t="s">
        <v>10797</v>
      </c>
      <c r="B226" s="88" t="s">
        <v>10798</v>
      </c>
      <c r="C226" s="126">
        <f ca="1">VLOOKUP(A226,表二!$A$6:$F$222,6,0)</f>
        <v>0</v>
      </c>
      <c r="D226" s="126">
        <f t="shared" si="5"/>
        <v>0</v>
      </c>
      <c r="E226" s="126">
        <f t="shared" si="5"/>
        <v>0</v>
      </c>
      <c r="F226" s="126">
        <f t="shared" si="5"/>
        <v>0</v>
      </c>
      <c r="G226" s="126">
        <f t="shared" si="5"/>
        <v>0</v>
      </c>
      <c r="H226" s="126">
        <f t="shared" si="5"/>
        <v>0</v>
      </c>
      <c r="I226" s="126">
        <f ca="1" t="shared" si="4"/>
        <v>0</v>
      </c>
    </row>
    <row r="227" ht="16" customHeight="1" spans="1:9">
      <c r="A227" s="307"/>
      <c r="B227" s="88"/>
      <c r="C227" s="152"/>
      <c r="D227" s="152"/>
      <c r="E227" s="152"/>
      <c r="F227" s="152"/>
      <c r="G227" s="152"/>
      <c r="H227" s="152"/>
      <c r="I227" s="152"/>
    </row>
    <row r="228" ht="16" customHeight="1" spans="1:9">
      <c r="A228" s="131" t="s">
        <v>10801</v>
      </c>
      <c r="B228" s="132"/>
      <c r="C228" s="126">
        <f ca="1">表二!$F$224</f>
        <v>330135</v>
      </c>
      <c r="D228" s="126">
        <f t="shared" ref="D228:H228" si="6">SUM(D202:D226)</f>
        <v>290051</v>
      </c>
      <c r="E228" s="126">
        <f t="shared" si="6"/>
        <v>11784</v>
      </c>
      <c r="F228" s="126">
        <f t="shared" si="6"/>
        <v>0</v>
      </c>
      <c r="G228" s="126">
        <f t="shared" si="6"/>
        <v>28100</v>
      </c>
      <c r="H228" s="126">
        <f t="shared" si="6"/>
        <v>0</v>
      </c>
      <c r="I228" s="126">
        <f ca="1">C228-SUM(D228:H228)</f>
        <v>200</v>
      </c>
    </row>
    <row r="229" ht="113.1" customHeight="1" spans="1:9">
      <c r="C229" s="304"/>
      <c r="D229" s="153"/>
      <c r="E229" s="153"/>
      <c r="F229" s="310">
        <f ca="1">IF(ROUND((表三!F78-F228),0)&lt;0,"请检查表四，收入安排的支出不应该大于收入来源：表三“上年结余收入”！",0)</f>
        <v>0</v>
      </c>
      <c r="G229" s="310">
        <f ca="1">IF(ROUND((表三!F79-G228),0)&lt;0,"请检查表四，收入安排的支出不应该大于收入来源：表三“调入资金”！",0)</f>
        <v>0</v>
      </c>
      <c r="H229" s="310">
        <f ca="1">IF(ROUND((表三!F84+表三!F97-表三!N84-H228),0)&lt;0,"请检查表四，收入安排的支出不应该大于收入来源：表三“债务收入+债务转贷收入-债务转贷支出”！",0)</f>
        <v>0</v>
      </c>
      <c r="I229" s="310">
        <f ca="1">IF(ROUND(I228-SUMPRODUCT(I6:I200*(I6:I200&gt;0)),0)&lt;&gt;0,"请检查表四，其他资金（I列）不能出现负数，且各级次散总相符。",0)</f>
        <v>0</v>
      </c>
    </row>
  </sheetData>
  <sheetProtection algorithmName="SHA-512" hashValue="sJE1aZdPev1r5ulKE0dnp88xY88kW8cnEnA1g/O0s3l0tUwHsCHOfcLK+Lm2KURkOcjIyDw7Urrn7SRbQAaGkw==" saltValue="NlCNVAdHYWnZby4T9DsNzg==" spinCount="100000" sheet="1" formatColumns="0" formatRows="0" autoFilter="0" objects="1" scenarios="1"/>
  <mergeCells count="10">
    <mergeCell ref="A2:I2"/>
    <mergeCell ref="A4:B4"/>
    <mergeCell ref="A228:B228"/>
    <mergeCell ref="C4:C5"/>
    <mergeCell ref="D4:D5"/>
    <mergeCell ref="E4:E5"/>
    <mergeCell ref="F4:F5"/>
    <mergeCell ref="G4:G5"/>
    <mergeCell ref="H4:H5"/>
    <mergeCell ref="I4:I5"/>
  </mergeCells>
  <printOptions horizontalCentered="1"/>
  <pageMargins left="0.47244094488189" right="0.47244094488189" top="0.275590551181102" bottom="0.236220472440945" header="0.118110236220472" footer="0.118110236220472"/>
  <pageSetup paperSize="9" fitToWidth="0" fitToHeight="0" orientation="landscape" blackAndWhite="1"/>
  <headerFooter>
    <oddFooter>&amp;C&amp;P/&amp;N</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36"/>
  <sheetViews>
    <sheetView showGridLines="0" showZeros="0" workbookViewId="0">
      <pane xSplit="4" ySplit="7" topLeftCell="E30" activePane="bottomRight" state="frozen"/>
      <selection/>
      <selection pane="topRight"/>
      <selection pane="bottomLeft"/>
      <selection pane="bottomRight" activeCell="G24" sqref="G24"/>
    </sheetView>
  </sheetViews>
  <sheetFormatPr defaultColWidth="9" defaultRowHeight="13.8"/>
  <cols>
    <col min="1" max="1" width="6" style="64" customWidth="1"/>
    <col min="2" max="2" width="22.0462962962963" style="64" customWidth="1"/>
    <col min="3" max="18" width="10.1018518518519" style="64" customWidth="1"/>
    <col min="19" max="16384" width="8.7962962962963" style="64"/>
  </cols>
  <sheetData>
    <row r="1" ht="17.4" spans="1:18">
      <c r="A1" s="138" t="s">
        <v>12991</v>
      </c>
      <c r="R1" s="288">
        <f ca="1">IF(ROUND(R35-SUMPRODUCT(R6:R33*(R6:R33&gt;0)),0)&lt;&gt;0,"请检查表五，599_其他支出（R列）不能出现负数，且明细汇总等于总计。",0)</f>
        <v>0</v>
      </c>
    </row>
    <row r="2" s="135" customFormat="1" ht="22.8" spans="1:18">
      <c r="A2" s="75" t="s">
        <v>12992</v>
      </c>
      <c r="B2" s="75"/>
      <c r="C2" s="75"/>
      <c r="D2" s="75"/>
      <c r="E2" s="75"/>
      <c r="F2" s="75"/>
      <c r="G2" s="75"/>
      <c r="H2" s="75"/>
      <c r="I2" s="75"/>
      <c r="J2" s="75"/>
      <c r="K2" s="75"/>
      <c r="L2" s="75"/>
      <c r="M2" s="75"/>
      <c r="N2" s="75"/>
      <c r="O2" s="75"/>
      <c r="P2" s="75"/>
      <c r="Q2" s="75"/>
      <c r="R2" s="75"/>
    </row>
    <row r="3" ht="20.25" customHeight="1" spans="1:18">
      <c r="B3" s="73">
        <f ca="1" t="array" ref="B3">IF(SUMPRODUCT(ISTEXT(D6:M29)*ROW(D6:M29))&gt;0,"录入了非数字，请检查表五单元格 "&amp;IFERROR(ADDRESS(SUMPRODUCT(MAX(ISTEXT(D6:M29)*ROW(D6:M29))),SUMPRODUCT(MAX(ISTEXT(D6:M29)*COLUMN(D6:M29))),4),0),IF(SUMPRODUCT(ISERROR(C6:R35)*COLUMN(C6:R35))&gt;0,"有错误值，请检查表五单元格 "&amp;IFERROR(ADDRESS(SUMPRODUCT(MAX(ISERROR(C6:R35)*ROW(C6:R35))),SUMPRODUCT(MAX(ISERROR(C6:R35)*COLUMN(C6:R35))),4),0),0))</f>
        <v>0</v>
      </c>
      <c r="R3" s="77" t="s">
        <v>12993</v>
      </c>
    </row>
    <row r="4" s="136" customFormat="1" ht="23.1" customHeight="1" spans="1:18">
      <c r="A4" s="78" t="s">
        <v>10303</v>
      </c>
      <c r="B4" s="79"/>
      <c r="C4" s="162" t="s">
        <v>12994</v>
      </c>
      <c r="D4" s="289">
        <v>501</v>
      </c>
      <c r="E4" s="289">
        <v>502</v>
      </c>
      <c r="F4" s="289">
        <v>503</v>
      </c>
      <c r="G4" s="289">
        <v>504</v>
      </c>
      <c r="H4" s="289">
        <v>505</v>
      </c>
      <c r="I4" s="289">
        <v>506</v>
      </c>
      <c r="J4" s="289">
        <v>507</v>
      </c>
      <c r="K4" s="289">
        <v>508</v>
      </c>
      <c r="L4" s="289">
        <v>509</v>
      </c>
      <c r="M4" s="289">
        <v>510</v>
      </c>
      <c r="N4" s="289">
        <v>511</v>
      </c>
      <c r="O4" s="289">
        <v>512</v>
      </c>
      <c r="P4" s="289">
        <v>513</v>
      </c>
      <c r="Q4" s="289">
        <v>514</v>
      </c>
      <c r="R4" s="289">
        <v>599</v>
      </c>
    </row>
    <row r="5" s="136" customFormat="1" ht="69" customHeight="1" spans="1:18">
      <c r="A5" s="82" t="s">
        <v>10308</v>
      </c>
      <c r="B5" s="83" t="s">
        <v>10309</v>
      </c>
      <c r="C5" s="162"/>
      <c r="D5" s="164" t="s">
        <v>12995</v>
      </c>
      <c r="E5" s="164" t="s">
        <v>12996</v>
      </c>
      <c r="F5" s="82" t="s">
        <v>12997</v>
      </c>
      <c r="G5" s="82" t="s">
        <v>12998</v>
      </c>
      <c r="H5" s="164" t="s">
        <v>12999</v>
      </c>
      <c r="I5" s="164" t="s">
        <v>13000</v>
      </c>
      <c r="J5" s="164" t="s">
        <v>13001</v>
      </c>
      <c r="K5" s="164" t="s">
        <v>13002</v>
      </c>
      <c r="L5" s="164" t="s">
        <v>13003</v>
      </c>
      <c r="M5" s="164" t="s">
        <v>13004</v>
      </c>
      <c r="N5" s="164" t="s">
        <v>13005</v>
      </c>
      <c r="O5" s="164" t="s">
        <v>13006</v>
      </c>
      <c r="P5" s="164" t="s">
        <v>13007</v>
      </c>
      <c r="Q5" s="164" t="s">
        <v>13008</v>
      </c>
      <c r="R5" s="164" t="s">
        <v>13009</v>
      </c>
    </row>
    <row r="6" ht="20.1" hidden="1" customHeight="1" spans="1:18">
      <c r="A6" s="290"/>
      <c r="B6" s="290"/>
      <c r="C6" s="290"/>
      <c r="D6" s="290"/>
      <c r="E6" s="290"/>
      <c r="F6" s="290"/>
      <c r="G6" s="290"/>
      <c r="H6" s="290"/>
      <c r="I6" s="290"/>
      <c r="J6" s="290"/>
      <c r="K6" s="290"/>
      <c r="L6" s="290"/>
      <c r="M6" s="290"/>
      <c r="N6" s="290"/>
      <c r="O6" s="290"/>
      <c r="P6" s="290"/>
      <c r="Q6" s="290"/>
      <c r="R6" s="290"/>
    </row>
    <row r="7" ht="23.1" customHeight="1" spans="1:18">
      <c r="A7" s="289" t="s">
        <v>10370</v>
      </c>
      <c r="B7" s="88" t="s">
        <v>10371</v>
      </c>
      <c r="C7" s="126">
        <f ca="1">VLOOKUP(A7,表二!$A$6:$F$222,6,0)</f>
        <v>6710</v>
      </c>
      <c r="D7" s="144">
        <v>4300</v>
      </c>
      <c r="E7" s="144">
        <v>2410</v>
      </c>
      <c r="F7" s="144">
        <v>0</v>
      </c>
      <c r="G7" s="144">
        <v>0</v>
      </c>
      <c r="H7" s="144">
        <v>0</v>
      </c>
      <c r="I7" s="144">
        <v>0</v>
      </c>
      <c r="J7" s="144">
        <v>0</v>
      </c>
      <c r="K7" s="144">
        <v>0</v>
      </c>
      <c r="L7" s="144">
        <v>0</v>
      </c>
      <c r="M7" s="144">
        <v>0</v>
      </c>
      <c r="N7" s="96"/>
      <c r="O7" s="96"/>
      <c r="P7" s="96"/>
      <c r="Q7" s="96"/>
      <c r="R7" s="291">
        <f ca="1">C7-SUM(OFFSET(R7,0,-14,1,14))</f>
        <v>0</v>
      </c>
    </row>
    <row r="8" ht="23.1" customHeight="1" spans="1:18">
      <c r="A8" s="289" t="s">
        <v>10430</v>
      </c>
      <c r="B8" s="88" t="s">
        <v>10431</v>
      </c>
      <c r="C8" s="126">
        <f ca="1">VLOOKUP(A8,表二!$A$6:$F$222,6,0)</f>
        <v>0</v>
      </c>
      <c r="D8" s="144">
        <v>0</v>
      </c>
      <c r="E8" s="144">
        <v>0</v>
      </c>
      <c r="F8" s="144">
        <v>0</v>
      </c>
      <c r="G8" s="144">
        <v>0</v>
      </c>
      <c r="H8" s="144">
        <v>0</v>
      </c>
      <c r="I8" s="144">
        <v>0</v>
      </c>
      <c r="J8" s="144">
        <v>0</v>
      </c>
      <c r="K8" s="144">
        <v>0</v>
      </c>
      <c r="L8" s="144">
        <v>0</v>
      </c>
      <c r="M8" s="144">
        <v>0</v>
      </c>
      <c r="N8" s="96"/>
      <c r="O8" s="96"/>
      <c r="P8" s="96"/>
      <c r="Q8" s="96"/>
      <c r="R8" s="291">
        <f ca="1" t="shared" ref="R8:R29" si="0">C8-SUM(OFFSET(R8,0,-14,1,14))</f>
        <v>0</v>
      </c>
    </row>
    <row r="9" ht="23.1" customHeight="1" spans="1:18">
      <c r="A9" s="289" t="s">
        <v>10450</v>
      </c>
      <c r="B9" s="88" t="s">
        <v>10451</v>
      </c>
      <c r="C9" s="126">
        <f ca="1">VLOOKUP(A9,表二!$A$6:$F$222,6,0)</f>
        <v>49</v>
      </c>
      <c r="D9" s="144">
        <v>0</v>
      </c>
      <c r="E9" s="144">
        <v>49</v>
      </c>
      <c r="F9" s="144">
        <v>0</v>
      </c>
      <c r="G9" s="144">
        <v>0</v>
      </c>
      <c r="H9" s="144">
        <v>0</v>
      </c>
      <c r="I9" s="144">
        <v>0</v>
      </c>
      <c r="J9" s="144">
        <v>0</v>
      </c>
      <c r="K9" s="144">
        <v>0</v>
      </c>
      <c r="L9" s="144">
        <v>0</v>
      </c>
      <c r="M9" s="144">
        <v>0</v>
      </c>
      <c r="N9" s="96"/>
      <c r="O9" s="96"/>
      <c r="P9" s="96"/>
      <c r="Q9" s="96"/>
      <c r="R9" s="291">
        <f ca="1" t="shared" si="0"/>
        <v>0</v>
      </c>
    </row>
    <row r="10" ht="23.1" customHeight="1" spans="1:18">
      <c r="A10" s="289" t="s">
        <v>10462</v>
      </c>
      <c r="B10" s="88" t="s">
        <v>10463</v>
      </c>
      <c r="C10" s="126">
        <f ca="1">VLOOKUP(A10,表二!$A$6:$F$222,6,0)</f>
        <v>5334</v>
      </c>
      <c r="D10" s="292">
        <v>2834</v>
      </c>
      <c r="E10" s="292">
        <v>931</v>
      </c>
      <c r="F10" s="292"/>
      <c r="G10" s="293"/>
      <c r="H10" s="293">
        <v>1000</v>
      </c>
      <c r="I10" s="293"/>
      <c r="J10" s="293"/>
      <c r="K10" s="293"/>
      <c r="L10" s="293">
        <v>569</v>
      </c>
      <c r="M10" s="144">
        <v>0</v>
      </c>
      <c r="N10" s="96"/>
      <c r="O10" s="96"/>
      <c r="P10" s="96"/>
      <c r="Q10" s="96"/>
      <c r="R10" s="291">
        <f ca="1" t="shared" si="0"/>
        <v>0</v>
      </c>
    </row>
    <row r="11" ht="23.1" customHeight="1" spans="1:18">
      <c r="A11" s="289" t="s">
        <v>10486</v>
      </c>
      <c r="B11" s="88" t="s">
        <v>10487</v>
      </c>
      <c r="C11" s="126">
        <f ca="1">VLOOKUP(A11,表二!$A$6:$F$222,6,0)</f>
        <v>108368</v>
      </c>
      <c r="D11" s="144">
        <v>75600</v>
      </c>
      <c r="E11" s="292">
        <v>6325</v>
      </c>
      <c r="F11" s="292">
        <v>8510</v>
      </c>
      <c r="G11" s="292"/>
      <c r="H11" s="293">
        <v>8923</v>
      </c>
      <c r="I11" s="144">
        <v>0</v>
      </c>
      <c r="J11" s="144">
        <v>0</v>
      </c>
      <c r="K11" s="144">
        <v>0</v>
      </c>
      <c r="L11" s="144">
        <v>8810</v>
      </c>
      <c r="M11" s="144">
        <v>0</v>
      </c>
      <c r="N11" s="96"/>
      <c r="O11" s="96"/>
      <c r="P11" s="96"/>
      <c r="Q11" s="96"/>
      <c r="R11" s="291">
        <f ca="1" t="shared" si="0"/>
        <v>200</v>
      </c>
    </row>
    <row r="12" ht="23.1" customHeight="1" spans="1:18">
      <c r="A12" s="289" t="s">
        <v>10508</v>
      </c>
      <c r="B12" s="88" t="s">
        <v>10509</v>
      </c>
      <c r="C12" s="126">
        <f ca="1">VLOOKUP(A12,表二!$A$6:$F$222,6,0)</f>
        <v>11891</v>
      </c>
      <c r="D12" s="292">
        <v>2321</v>
      </c>
      <c r="E12" s="292">
        <v>452</v>
      </c>
      <c r="F12" s="292">
        <v>7696</v>
      </c>
      <c r="G12" s="293"/>
      <c r="H12" s="292">
        <v>763</v>
      </c>
      <c r="I12" s="293"/>
      <c r="J12" s="293"/>
      <c r="K12" s="293"/>
      <c r="L12" s="293">
        <v>659</v>
      </c>
      <c r="M12" s="144">
        <v>0</v>
      </c>
      <c r="N12" s="96"/>
      <c r="O12" s="96"/>
      <c r="P12" s="96"/>
      <c r="Q12" s="96"/>
      <c r="R12" s="291">
        <f ca="1" t="shared" si="0"/>
        <v>0</v>
      </c>
    </row>
    <row r="13" ht="23.1" customHeight="1" spans="1:18">
      <c r="A13" s="289" t="s">
        <v>10530</v>
      </c>
      <c r="B13" s="88" t="s">
        <v>10531</v>
      </c>
      <c r="C13" s="126">
        <f ca="1">VLOOKUP(A13,表二!$A$6:$F$222,6,0)</f>
        <v>6795</v>
      </c>
      <c r="D13" s="292">
        <v>3625</v>
      </c>
      <c r="E13" s="292">
        <v>213</v>
      </c>
      <c r="F13" s="292">
        <v>2869</v>
      </c>
      <c r="G13" s="293"/>
      <c r="H13" s="293"/>
      <c r="I13" s="292"/>
      <c r="J13" s="293"/>
      <c r="K13" s="293"/>
      <c r="L13" s="293">
        <v>88</v>
      </c>
      <c r="M13" s="144">
        <v>0</v>
      </c>
      <c r="N13" s="96"/>
      <c r="O13" s="96"/>
      <c r="P13" s="96"/>
      <c r="Q13" s="96"/>
      <c r="R13" s="291">
        <f ca="1" t="shared" si="0"/>
        <v>0</v>
      </c>
    </row>
    <row r="14" ht="23.1" customHeight="1" spans="1:18">
      <c r="A14" s="289" t="s">
        <v>10544</v>
      </c>
      <c r="B14" s="88" t="s">
        <v>10545</v>
      </c>
      <c r="C14" s="126">
        <f ca="1">VLOOKUP(A14,表二!$A$6:$F$222,6,0)</f>
        <v>58575</v>
      </c>
      <c r="D14" s="292">
        <v>6932</v>
      </c>
      <c r="E14" s="292">
        <v>630</v>
      </c>
      <c r="F14" s="292">
        <v>6300</v>
      </c>
      <c r="G14" s="293"/>
      <c r="H14" s="293">
        <v>18962</v>
      </c>
      <c r="I14" s="144">
        <v>0</v>
      </c>
      <c r="J14" s="144">
        <v>0</v>
      </c>
      <c r="K14" s="144">
        <v>0</v>
      </c>
      <c r="L14" s="144">
        <v>22555</v>
      </c>
      <c r="M14" s="144">
        <v>3196</v>
      </c>
      <c r="N14" s="96"/>
      <c r="O14" s="96"/>
      <c r="P14" s="96"/>
      <c r="Q14" s="96"/>
      <c r="R14" s="291">
        <f ca="1" t="shared" si="0"/>
        <v>0</v>
      </c>
    </row>
    <row r="15" ht="23.1" customHeight="1" spans="1:18">
      <c r="A15" s="289" t="s">
        <v>10586</v>
      </c>
      <c r="B15" s="88" t="s">
        <v>10587</v>
      </c>
      <c r="C15" s="126">
        <f ca="1">VLOOKUP(A15,表二!$A$6:$F$222,6,0)</f>
        <v>41462</v>
      </c>
      <c r="D15" s="292">
        <v>2693</v>
      </c>
      <c r="E15" s="294">
        <v>1655</v>
      </c>
      <c r="F15" s="292">
        <v>7762</v>
      </c>
      <c r="G15" s="293"/>
      <c r="H15" s="293">
        <v>16593</v>
      </c>
      <c r="I15" s="293"/>
      <c r="J15" s="293"/>
      <c r="K15" s="292"/>
      <c r="L15" s="293">
        <v>659</v>
      </c>
      <c r="M15" s="293">
        <v>12100</v>
      </c>
      <c r="N15" s="96"/>
      <c r="O15" s="96"/>
      <c r="P15" s="96"/>
      <c r="Q15" s="96"/>
      <c r="R15" s="291">
        <f ca="1" t="shared" si="0"/>
        <v>0</v>
      </c>
    </row>
    <row r="16" ht="23.1" customHeight="1" spans="1:18">
      <c r="A16" s="289" t="s">
        <v>10616</v>
      </c>
      <c r="B16" s="88" t="s">
        <v>10617</v>
      </c>
      <c r="C16" s="126">
        <f ca="1">VLOOKUP(A16,表二!$A$6:$F$222,6,0)</f>
        <v>10565</v>
      </c>
      <c r="D16" s="292">
        <v>708</v>
      </c>
      <c r="E16" s="292">
        <v>105</v>
      </c>
      <c r="F16" s="292">
        <v>796</v>
      </c>
      <c r="G16" s="293"/>
      <c r="H16" s="293">
        <v>8956</v>
      </c>
      <c r="I16" s="144">
        <v>0</v>
      </c>
      <c r="J16" s="144">
        <v>0</v>
      </c>
      <c r="K16" s="144">
        <v>0</v>
      </c>
      <c r="L16" s="144">
        <v>0</v>
      </c>
      <c r="M16" s="144">
        <v>0</v>
      </c>
      <c r="N16" s="96"/>
      <c r="O16" s="96"/>
      <c r="P16" s="96"/>
      <c r="Q16" s="96"/>
      <c r="R16" s="291">
        <f ca="1" t="shared" si="0"/>
        <v>0</v>
      </c>
    </row>
    <row r="17" ht="23.1" customHeight="1" spans="1:18">
      <c r="A17" s="289" t="s">
        <v>10646</v>
      </c>
      <c r="B17" s="88" t="s">
        <v>10647</v>
      </c>
      <c r="C17" s="126">
        <f ca="1">VLOOKUP(A17,表二!$A$6:$F$222,6,0)</f>
        <v>3770</v>
      </c>
      <c r="D17" s="292">
        <v>1954</v>
      </c>
      <c r="E17" s="144">
        <v>665</v>
      </c>
      <c r="F17" s="292">
        <v>1151</v>
      </c>
      <c r="G17" s="144">
        <v>0</v>
      </c>
      <c r="H17" s="144">
        <v>0</v>
      </c>
      <c r="I17" s="144">
        <v>0</v>
      </c>
      <c r="J17" s="144">
        <v>0</v>
      </c>
      <c r="K17" s="144">
        <v>0</v>
      </c>
      <c r="L17" s="144">
        <v>0</v>
      </c>
      <c r="M17" s="144">
        <v>0</v>
      </c>
      <c r="N17" s="96"/>
      <c r="O17" s="96"/>
      <c r="P17" s="96"/>
      <c r="Q17" s="96"/>
      <c r="R17" s="291">
        <f ca="1" t="shared" si="0"/>
        <v>0</v>
      </c>
    </row>
    <row r="18" ht="23.1" customHeight="1" spans="1:18">
      <c r="A18" s="289" t="s">
        <v>10660</v>
      </c>
      <c r="B18" s="88" t="s">
        <v>10661</v>
      </c>
      <c r="C18" s="126">
        <f ca="1">VLOOKUP(A18,表二!$A$6:$F$222,6,0)</f>
        <v>58021</v>
      </c>
      <c r="D18" s="292">
        <v>6950</v>
      </c>
      <c r="E18" s="292">
        <v>1278</v>
      </c>
      <c r="F18" s="144">
        <v>24000</v>
      </c>
      <c r="G18" s="144">
        <v>0</v>
      </c>
      <c r="H18" s="144">
        <v>25793</v>
      </c>
      <c r="I18" s="144">
        <v>0</v>
      </c>
      <c r="J18" s="144">
        <v>0</v>
      </c>
      <c r="K18" s="144">
        <v>0</v>
      </c>
      <c r="L18" s="144">
        <v>0</v>
      </c>
      <c r="M18" s="144">
        <v>0</v>
      </c>
      <c r="N18" s="96"/>
      <c r="O18" s="96"/>
      <c r="P18" s="96"/>
      <c r="Q18" s="96"/>
      <c r="R18" s="291">
        <f ca="1" t="shared" si="0"/>
        <v>0</v>
      </c>
    </row>
    <row r="19" ht="23.1" customHeight="1" spans="1:18">
      <c r="A19" s="289" t="s">
        <v>10678</v>
      </c>
      <c r="B19" s="88" t="s">
        <v>10679</v>
      </c>
      <c r="C19" s="126">
        <f ca="1">VLOOKUP(A19,表二!$A$6:$F$222,6,0)</f>
        <v>3523</v>
      </c>
      <c r="D19" s="292">
        <v>2932</v>
      </c>
      <c r="E19" s="292">
        <v>156</v>
      </c>
      <c r="F19" s="144">
        <v>435</v>
      </c>
      <c r="G19" s="144">
        <v>0</v>
      </c>
      <c r="H19" s="144">
        <v>0</v>
      </c>
      <c r="I19" s="144">
        <v>0</v>
      </c>
      <c r="J19" s="144">
        <v>0</v>
      </c>
      <c r="K19" s="144">
        <v>0</v>
      </c>
      <c r="L19" s="144">
        <v>0</v>
      </c>
      <c r="M19" s="144">
        <v>0</v>
      </c>
      <c r="N19" s="96"/>
      <c r="O19" s="96"/>
      <c r="P19" s="96"/>
      <c r="Q19" s="96"/>
      <c r="R19" s="291">
        <f ca="1" t="shared" si="0"/>
        <v>0</v>
      </c>
    </row>
    <row r="20" ht="23.1" customHeight="1" spans="1:18">
      <c r="A20" s="289" t="s">
        <v>10690</v>
      </c>
      <c r="B20" s="295" t="s">
        <v>10691</v>
      </c>
      <c r="C20" s="126">
        <f ca="1">VLOOKUP(A20,表二!$A$6:$F$222,6,0)</f>
        <v>1336</v>
      </c>
      <c r="D20" s="296">
        <v>521</v>
      </c>
      <c r="E20" s="292">
        <v>52</v>
      </c>
      <c r="F20" s="292">
        <v>636</v>
      </c>
      <c r="G20" s="144">
        <v>0</v>
      </c>
      <c r="H20" s="144">
        <v>0</v>
      </c>
      <c r="I20" s="144">
        <v>0</v>
      </c>
      <c r="J20" s="144">
        <v>0</v>
      </c>
      <c r="K20" s="144">
        <v>0</v>
      </c>
      <c r="L20" s="144">
        <v>127</v>
      </c>
      <c r="M20" s="144">
        <v>0</v>
      </c>
      <c r="N20" s="96"/>
      <c r="O20" s="96"/>
      <c r="P20" s="96"/>
      <c r="Q20" s="96"/>
      <c r="R20" s="291">
        <f ca="1" t="shared" si="0"/>
        <v>0</v>
      </c>
    </row>
    <row r="21" ht="23.1" customHeight="1" spans="1:18">
      <c r="A21" s="289" t="s">
        <v>10706</v>
      </c>
      <c r="B21" s="295" t="s">
        <v>10707</v>
      </c>
      <c r="C21" s="126">
        <f ca="1">VLOOKUP(A21,表二!$A$6:$F$222,6,0)</f>
        <v>1099</v>
      </c>
      <c r="D21" s="292">
        <v>204</v>
      </c>
      <c r="E21" s="292">
        <v>44</v>
      </c>
      <c r="F21" s="292">
        <v>835</v>
      </c>
      <c r="G21" s="293"/>
      <c r="H21" s="293"/>
      <c r="I21" s="293"/>
      <c r="J21" s="293"/>
      <c r="K21" s="293"/>
      <c r="L21" s="293">
        <v>16</v>
      </c>
      <c r="M21" s="144">
        <v>0</v>
      </c>
      <c r="N21" s="96"/>
      <c r="O21" s="96"/>
      <c r="P21" s="96"/>
      <c r="Q21" s="96"/>
      <c r="R21" s="291">
        <f ca="1" t="shared" si="0"/>
        <v>0</v>
      </c>
    </row>
    <row r="22" ht="23.1" customHeight="1" spans="1:18">
      <c r="A22" s="289" t="s">
        <v>10714</v>
      </c>
      <c r="B22" s="297" t="s">
        <v>10715</v>
      </c>
      <c r="C22" s="126">
        <f ca="1">VLOOKUP(A22,表二!$A$6:$F$222,6,0)</f>
        <v>0</v>
      </c>
      <c r="D22" s="144">
        <v>0</v>
      </c>
      <c r="E22" s="144">
        <v>0</v>
      </c>
      <c r="F22" s="144">
        <v>0</v>
      </c>
      <c r="G22" s="144">
        <v>0</v>
      </c>
      <c r="H22" s="144">
        <v>0</v>
      </c>
      <c r="I22" s="144">
        <v>0</v>
      </c>
      <c r="J22" s="144">
        <v>0</v>
      </c>
      <c r="K22" s="144">
        <v>0</v>
      </c>
      <c r="L22" s="144">
        <v>0</v>
      </c>
      <c r="M22" s="144">
        <v>0</v>
      </c>
      <c r="N22" s="96"/>
      <c r="O22" s="96"/>
      <c r="P22" s="96"/>
      <c r="Q22" s="96"/>
      <c r="R22" s="291">
        <f ca="1" t="shared" si="0"/>
        <v>0</v>
      </c>
    </row>
    <row r="23" ht="23.1" customHeight="1" spans="1:18">
      <c r="A23" s="289" t="s">
        <v>10726</v>
      </c>
      <c r="B23" s="295" t="s">
        <v>10727</v>
      </c>
      <c r="C23" s="126">
        <f ca="1">VLOOKUP(A23,表二!$A$6:$F$222,6,0)</f>
        <v>0</v>
      </c>
      <c r="D23" s="144">
        <v>0</v>
      </c>
      <c r="E23" s="144">
        <v>0</v>
      </c>
      <c r="F23" s="144">
        <v>0</v>
      </c>
      <c r="G23" s="144">
        <v>0</v>
      </c>
      <c r="H23" s="144">
        <v>0</v>
      </c>
      <c r="I23" s="144">
        <v>0</v>
      </c>
      <c r="J23" s="144">
        <v>0</v>
      </c>
      <c r="K23" s="144">
        <v>0</v>
      </c>
      <c r="L23" s="144">
        <v>0</v>
      </c>
      <c r="M23" s="144">
        <v>0</v>
      </c>
      <c r="N23" s="96"/>
      <c r="O23" s="96"/>
      <c r="P23" s="96"/>
      <c r="Q23" s="96"/>
      <c r="R23" s="291">
        <f ca="1" t="shared" si="0"/>
        <v>0</v>
      </c>
    </row>
    <row r="24" ht="23.1" customHeight="1" spans="1:18">
      <c r="A24" s="289" t="s">
        <v>10745</v>
      </c>
      <c r="B24" s="295" t="s">
        <v>10746</v>
      </c>
      <c r="C24" s="126">
        <f ca="1">VLOOKUP(A24,表二!$A$6:$F$222,6,0)</f>
        <v>374</v>
      </c>
      <c r="D24" s="144">
        <v>0</v>
      </c>
      <c r="E24" s="144">
        <v>374</v>
      </c>
      <c r="F24" s="144">
        <v>0</v>
      </c>
      <c r="G24" s="144">
        <v>0</v>
      </c>
      <c r="H24" s="144">
        <v>0</v>
      </c>
      <c r="I24" s="144">
        <v>0</v>
      </c>
      <c r="J24" s="144">
        <v>0</v>
      </c>
      <c r="K24" s="144">
        <v>0</v>
      </c>
      <c r="L24" s="144">
        <v>0</v>
      </c>
      <c r="M24" s="144">
        <v>0</v>
      </c>
      <c r="N24" s="96"/>
      <c r="O24" s="96"/>
      <c r="P24" s="96"/>
      <c r="Q24" s="96"/>
      <c r="R24" s="291">
        <f ca="1" t="shared" si="0"/>
        <v>0</v>
      </c>
    </row>
    <row r="25" ht="23.1" customHeight="1" spans="1:18">
      <c r="A25" s="289" t="s">
        <v>10753</v>
      </c>
      <c r="B25" s="295" t="s">
        <v>10754</v>
      </c>
      <c r="C25" s="126">
        <f ca="1">VLOOKUP(A25,表二!$A$6:$F$222,6,0)</f>
        <v>2753</v>
      </c>
      <c r="D25" s="144">
        <v>0</v>
      </c>
      <c r="E25" s="144">
        <v>0</v>
      </c>
      <c r="F25" s="292">
        <v>783</v>
      </c>
      <c r="G25" s="293"/>
      <c r="H25" s="293">
        <v>1970</v>
      </c>
      <c r="I25" s="144">
        <v>0</v>
      </c>
      <c r="J25" s="144">
        <v>0</v>
      </c>
      <c r="K25" s="144">
        <v>0</v>
      </c>
      <c r="L25" s="144">
        <v>0</v>
      </c>
      <c r="M25" s="144">
        <v>0</v>
      </c>
      <c r="N25" s="96"/>
      <c r="O25" s="96"/>
      <c r="P25" s="96"/>
      <c r="Q25" s="96"/>
      <c r="R25" s="291">
        <f ca="1" t="shared" si="0"/>
        <v>0</v>
      </c>
    </row>
    <row r="26" ht="23.1" customHeight="1" spans="1:18">
      <c r="A26" s="289" t="s">
        <v>10761</v>
      </c>
      <c r="B26" s="295" t="s">
        <v>10762</v>
      </c>
      <c r="C26" s="126">
        <f ca="1">VLOOKUP(A26,表二!$A$6:$F$222,6,0)</f>
        <v>42</v>
      </c>
      <c r="D26" s="144">
        <v>0</v>
      </c>
      <c r="E26" s="144">
        <v>0</v>
      </c>
      <c r="F26" s="144">
        <v>42</v>
      </c>
      <c r="G26" s="144">
        <v>0</v>
      </c>
      <c r="H26" s="144">
        <v>0</v>
      </c>
      <c r="I26" s="144">
        <v>0</v>
      </c>
      <c r="J26" s="144">
        <v>0</v>
      </c>
      <c r="K26" s="144">
        <v>0</v>
      </c>
      <c r="L26" s="144">
        <v>0</v>
      </c>
      <c r="M26" s="144">
        <v>0</v>
      </c>
      <c r="N26" s="96"/>
      <c r="O26" s="96"/>
      <c r="P26" s="96"/>
      <c r="Q26" s="96"/>
      <c r="R26" s="291">
        <f ca="1" t="shared" si="0"/>
        <v>0</v>
      </c>
    </row>
    <row r="27" ht="23.1" customHeight="1" spans="1:18">
      <c r="A27" s="289" t="s">
        <v>10771</v>
      </c>
      <c r="B27" s="295" t="s">
        <v>10772</v>
      </c>
      <c r="C27" s="126">
        <f ca="1">VLOOKUP(A27,表二!$A$6:$F$222,6,0)</f>
        <v>1456</v>
      </c>
      <c r="D27" s="292">
        <v>475</v>
      </c>
      <c r="E27" s="292">
        <v>42</v>
      </c>
      <c r="F27" s="144">
        <v>939</v>
      </c>
      <c r="G27" s="144">
        <v>0</v>
      </c>
      <c r="H27" s="144">
        <v>0</v>
      </c>
      <c r="I27" s="144">
        <v>0</v>
      </c>
      <c r="J27" s="144">
        <v>0</v>
      </c>
      <c r="K27" s="144">
        <v>0</v>
      </c>
      <c r="L27" s="144">
        <v>0</v>
      </c>
      <c r="M27" s="144">
        <v>0</v>
      </c>
      <c r="N27" s="96"/>
      <c r="O27" s="96"/>
      <c r="P27" s="96"/>
      <c r="Q27" s="96"/>
      <c r="R27" s="291">
        <f ca="1" t="shared" si="0"/>
        <v>0</v>
      </c>
    </row>
    <row r="28" ht="23.1" customHeight="1" spans="1:18">
      <c r="A28" s="289" t="s">
        <v>10787</v>
      </c>
      <c r="B28" s="297" t="s">
        <v>10788</v>
      </c>
      <c r="C28" s="126">
        <f ca="1">VLOOKUP(A28,表二!$A$6:$F$222,6,0)</f>
        <v>3300</v>
      </c>
      <c r="D28" s="96"/>
      <c r="E28" s="96"/>
      <c r="F28" s="96"/>
      <c r="G28" s="96"/>
      <c r="H28" s="96"/>
      <c r="I28" s="96"/>
      <c r="J28" s="96"/>
      <c r="K28" s="96"/>
      <c r="L28" s="96"/>
      <c r="M28" s="96"/>
      <c r="N28" s="96"/>
      <c r="O28" s="96"/>
      <c r="P28" s="96"/>
      <c r="Q28" s="298">
        <f ca="1">C28</f>
        <v>3300</v>
      </c>
      <c r="R28" s="96"/>
    </row>
    <row r="29" ht="23.1" customHeight="1" spans="1:18">
      <c r="A29" s="289" t="s">
        <v>10789</v>
      </c>
      <c r="B29" s="88" t="s">
        <v>10744</v>
      </c>
      <c r="C29" s="126">
        <f ca="1">VLOOKUP(A29,表二!$A$6:$F$222,6,0)</f>
        <v>0</v>
      </c>
      <c r="D29" s="144">
        <v>0</v>
      </c>
      <c r="E29" s="144">
        <v>0</v>
      </c>
      <c r="F29" s="144">
        <v>0</v>
      </c>
      <c r="G29" s="144">
        <v>0</v>
      </c>
      <c r="H29" s="144">
        <v>0</v>
      </c>
      <c r="I29" s="144">
        <v>0</v>
      </c>
      <c r="J29" s="144">
        <v>0</v>
      </c>
      <c r="K29" s="144">
        <v>0</v>
      </c>
      <c r="L29" s="144">
        <v>0</v>
      </c>
      <c r="M29" s="144">
        <v>0</v>
      </c>
      <c r="N29" s="96"/>
      <c r="O29" s="96"/>
      <c r="P29" s="96"/>
      <c r="Q29" s="298">
        <f ca="1">表二!$F$217</f>
        <v>0</v>
      </c>
      <c r="R29" s="291">
        <f ca="1" t="shared" si="0"/>
        <v>0</v>
      </c>
    </row>
    <row r="30" ht="23.1" customHeight="1" spans="1:18">
      <c r="A30" s="289" t="s">
        <v>10793</v>
      </c>
      <c r="B30" s="295" t="s">
        <v>10794</v>
      </c>
      <c r="C30" s="126">
        <f ca="1">VLOOKUP(A30,表二!$A$6:$F$222,6,0)</f>
        <v>4712</v>
      </c>
      <c r="D30" s="96"/>
      <c r="E30" s="96"/>
      <c r="F30" s="96"/>
      <c r="G30" s="96"/>
      <c r="H30" s="96"/>
      <c r="I30" s="96"/>
      <c r="J30" s="96"/>
      <c r="K30" s="96"/>
      <c r="L30" s="96"/>
      <c r="M30" s="96"/>
      <c r="N30" s="298">
        <f ca="1" t="shared" ref="N30:N31" si="1">C30</f>
        <v>4712</v>
      </c>
      <c r="O30" s="96"/>
      <c r="P30" s="96"/>
      <c r="Q30" s="96"/>
      <c r="R30" s="96"/>
    </row>
    <row r="31" ht="23.1" customHeight="1" spans="1:18">
      <c r="A31" s="289" t="s">
        <v>10797</v>
      </c>
      <c r="B31" s="295" t="s">
        <v>10798</v>
      </c>
      <c r="C31" s="126">
        <f ca="1">VLOOKUP(A31,表二!$A$6:$F$222,6,0)</f>
        <v>0</v>
      </c>
      <c r="D31" s="96"/>
      <c r="E31" s="96"/>
      <c r="F31" s="96"/>
      <c r="G31" s="96"/>
      <c r="H31" s="96"/>
      <c r="I31" s="96"/>
      <c r="J31" s="96"/>
      <c r="K31" s="96"/>
      <c r="L31" s="96"/>
      <c r="M31" s="96"/>
      <c r="N31" s="298">
        <f ca="1" t="shared" si="1"/>
        <v>0</v>
      </c>
      <c r="O31" s="96"/>
      <c r="P31" s="96"/>
      <c r="Q31" s="96"/>
      <c r="R31" s="96"/>
    </row>
    <row r="32" ht="23.1" customHeight="1" spans="1:18">
      <c r="A32" s="289" t="s">
        <v>12667</v>
      </c>
      <c r="B32" s="88" t="s">
        <v>12668</v>
      </c>
      <c r="C32" s="126">
        <f ca="1">表三!$N$8</f>
        <v>38668</v>
      </c>
      <c r="D32" s="96"/>
      <c r="E32" s="96"/>
      <c r="F32" s="96"/>
      <c r="G32" s="96"/>
      <c r="H32" s="96"/>
      <c r="I32" s="96"/>
      <c r="J32" s="96"/>
      <c r="K32" s="96"/>
      <c r="L32" s="96"/>
      <c r="M32" s="96"/>
      <c r="N32" s="96"/>
      <c r="O32" s="96"/>
      <c r="P32" s="298">
        <f ca="1">C32</f>
        <v>38668</v>
      </c>
      <c r="Q32" s="96"/>
      <c r="R32" s="96"/>
    </row>
    <row r="33" ht="23.1" customHeight="1" spans="1:18">
      <c r="A33" s="289" t="s">
        <v>12878</v>
      </c>
      <c r="B33" s="88" t="s">
        <v>12879</v>
      </c>
      <c r="C33" s="126">
        <f ca="1">表三!$N$97</f>
        <v>4789</v>
      </c>
      <c r="D33" s="96"/>
      <c r="E33" s="96"/>
      <c r="F33" s="96"/>
      <c r="G33" s="96"/>
      <c r="H33" s="96"/>
      <c r="I33" s="96"/>
      <c r="J33" s="96"/>
      <c r="K33" s="96"/>
      <c r="L33" s="96"/>
      <c r="M33" s="96"/>
      <c r="N33" s="96"/>
      <c r="O33" s="298">
        <f ca="1">C33</f>
        <v>4789</v>
      </c>
      <c r="P33" s="96"/>
      <c r="Q33" s="96"/>
      <c r="R33" s="96"/>
    </row>
    <row r="34" ht="23.1" customHeight="1" spans="1:18">
      <c r="A34" s="299"/>
      <c r="B34" s="300"/>
      <c r="C34" s="301"/>
      <c r="D34" s="301"/>
      <c r="E34" s="301"/>
      <c r="F34" s="301"/>
      <c r="G34" s="302"/>
      <c r="H34" s="302"/>
      <c r="I34" s="302"/>
      <c r="J34" s="302"/>
      <c r="K34" s="302"/>
      <c r="L34" s="302"/>
      <c r="M34" s="302"/>
      <c r="N34" s="302"/>
      <c r="O34" s="302"/>
      <c r="P34" s="302"/>
      <c r="Q34" s="302"/>
      <c r="R34" s="302"/>
    </row>
    <row r="35" ht="23.1" customHeight="1" spans="1:18">
      <c r="A35" s="303" t="s">
        <v>10801</v>
      </c>
      <c r="B35" s="303"/>
      <c r="C35" s="126">
        <f ca="1">表三!$N$105</f>
        <v>373592</v>
      </c>
      <c r="D35" s="126">
        <f ca="1">SUM(OFFSET(D35,-28,0,27))</f>
        <v>112049</v>
      </c>
      <c r="E35" s="126">
        <f ca="1" t="shared" ref="E35:Q35" si="2">SUM(OFFSET(E35,-28,0,27))</f>
        <v>15381</v>
      </c>
      <c r="F35" s="126">
        <f ca="1" t="shared" si="2"/>
        <v>62754</v>
      </c>
      <c r="G35" s="126">
        <f ca="1" t="shared" si="2"/>
        <v>0</v>
      </c>
      <c r="H35" s="126">
        <f ca="1" t="shared" si="2"/>
        <v>82960</v>
      </c>
      <c r="I35" s="126">
        <f ca="1" t="shared" si="2"/>
        <v>0</v>
      </c>
      <c r="J35" s="126">
        <f ca="1" t="shared" si="2"/>
        <v>0</v>
      </c>
      <c r="K35" s="126">
        <f ca="1" t="shared" si="2"/>
        <v>0</v>
      </c>
      <c r="L35" s="126">
        <f ca="1" t="shared" si="2"/>
        <v>33483</v>
      </c>
      <c r="M35" s="126">
        <f ca="1" t="shared" si="2"/>
        <v>15296</v>
      </c>
      <c r="N35" s="126">
        <f ca="1" t="shared" si="2"/>
        <v>4712</v>
      </c>
      <c r="O35" s="126">
        <f ca="1" t="shared" si="2"/>
        <v>4789</v>
      </c>
      <c r="P35" s="126">
        <f ca="1" t="shared" si="2"/>
        <v>38668</v>
      </c>
      <c r="Q35" s="126">
        <f ca="1" t="shared" si="2"/>
        <v>3300</v>
      </c>
      <c r="R35" s="291">
        <f ca="1" t="shared" ref="R35" si="3">C35-SUM(OFFSET(R35,0,-14,1,14))</f>
        <v>200</v>
      </c>
    </row>
    <row r="36" spans="1:18">
      <c r="N36" s="304"/>
    </row>
  </sheetData>
  <sheetProtection algorithmName="SHA-512" hashValue="d/NElWUmjEzclYRwWgeXLktf7aAp4Oi8eSjR6B673e8yrPpYRlmigdtiJZs0B/S98HAsIMeIcbH3AcwGrNQIaw==" saltValue="TcfyhuZf0a6NbRnlzYpc8Q==" spinCount="100000" sheet="1" formatColumns="0" formatRows="0" autoFilter="0" objects="1" scenarios="1"/>
  <mergeCells count="4">
    <mergeCell ref="A2:R2"/>
    <mergeCell ref="A4:B4"/>
    <mergeCell ref="A35:B35"/>
    <mergeCell ref="C4:C5"/>
  </mergeCells>
  <printOptions horizontalCentered="1"/>
  <pageMargins left="0.47244094488189" right="0.47244094488189" top="0.433070866141732" bottom="0.15748031496063" header="0.118110236220472" footer="0.118110236220472"/>
  <pageSetup paperSize="9" scale="70" orientation="landscape" blackAndWhite="1"/>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12"/>
  <sheetViews>
    <sheetView showGridLines="0" showZeros="0" zoomScale="95" zoomScaleNormal="95" workbookViewId="0">
      <pane xSplit="5" ySplit="9" topLeftCell="R10" activePane="bottomRight" state="frozen"/>
      <selection/>
      <selection pane="topRight"/>
      <selection pane="bottomLeft"/>
      <selection pane="bottomRight" activeCell="X9" sqref="X9"/>
    </sheetView>
  </sheetViews>
  <sheetFormatPr defaultColWidth="6" defaultRowHeight="13.8"/>
  <cols>
    <col min="1" max="1" width="7.64814814814815" style="238" customWidth="1"/>
    <col min="2" max="2" width="16.7962962962963" style="238" customWidth="1"/>
    <col min="3" max="3" width="8.4537037037037" style="238" customWidth="1"/>
    <col min="4" max="27" width="9.35185185185185" style="238" customWidth="1"/>
    <col min="28" max="28" width="9.35185185185185" style="239" customWidth="1"/>
    <col min="29" max="29" width="9.35185185185185" style="238" customWidth="1"/>
  </cols>
  <sheetData>
    <row r="1" ht="15.6" spans="1:29">
      <c r="A1" s="240" t="s">
        <v>13010</v>
      </c>
      <c r="B1" s="240"/>
    </row>
    <row r="2" ht="34.2" customHeight="1" spans="1:29">
      <c r="A2" s="275" t="s">
        <v>13011</v>
      </c>
      <c r="B2" s="275"/>
      <c r="C2" s="276"/>
      <c r="D2" s="276"/>
      <c r="E2" s="276"/>
      <c r="F2" s="276"/>
      <c r="G2" s="276"/>
      <c r="H2" s="276"/>
      <c r="I2" s="276"/>
      <c r="J2" s="276"/>
      <c r="K2" s="276"/>
      <c r="L2" s="276"/>
      <c r="M2" s="276"/>
      <c r="N2" s="276"/>
      <c r="O2" s="276"/>
      <c r="P2" s="276"/>
      <c r="Q2" s="276"/>
      <c r="R2" s="276"/>
      <c r="S2" s="276"/>
      <c r="T2" s="276"/>
      <c r="U2" s="276"/>
      <c r="V2" s="276"/>
      <c r="W2" s="276"/>
      <c r="X2" s="276"/>
      <c r="Y2" s="276"/>
      <c r="Z2" s="276"/>
      <c r="AA2" s="276"/>
      <c r="AB2" s="276"/>
      <c r="AC2" s="276"/>
    </row>
    <row r="3" ht="17.1" customHeight="1" spans="1:29">
      <c r="A3" s="242"/>
      <c r="B3" s="242"/>
      <c r="C3" s="242"/>
      <c r="D3" s="242"/>
      <c r="E3" s="242"/>
      <c r="F3" s="242"/>
      <c r="G3" s="242"/>
      <c r="H3" s="242"/>
      <c r="I3" s="242"/>
      <c r="J3" s="242"/>
      <c r="K3" s="242"/>
      <c r="L3" s="242"/>
      <c r="M3" s="242"/>
      <c r="N3" s="242"/>
      <c r="O3" s="242"/>
      <c r="P3" s="242"/>
      <c r="Q3" s="242"/>
      <c r="R3" s="242"/>
      <c r="S3" s="242"/>
      <c r="T3" s="242"/>
      <c r="U3" s="242"/>
      <c r="V3" s="242"/>
      <c r="W3" s="242"/>
      <c r="X3" s="242"/>
      <c r="Y3" s="242"/>
      <c r="Z3" s="242"/>
      <c r="AA3" s="242"/>
      <c r="AB3" s="266"/>
      <c r="AC3" s="245" t="s">
        <v>10302</v>
      </c>
    </row>
    <row r="4" ht="31.5" customHeight="1" spans="1:29">
      <c r="A4" s="246" t="s">
        <v>13012</v>
      </c>
      <c r="B4" s="247" t="s">
        <v>13013</v>
      </c>
      <c r="C4" s="268" t="s">
        <v>13014</v>
      </c>
      <c r="D4" s="268"/>
      <c r="E4" s="268"/>
      <c r="F4" s="268"/>
      <c r="G4" s="268"/>
      <c r="H4" s="268"/>
      <c r="I4" s="268"/>
      <c r="J4" s="268"/>
      <c r="K4" s="268"/>
      <c r="L4" s="268"/>
      <c r="M4" s="268"/>
      <c r="N4" s="268"/>
      <c r="O4" s="268"/>
      <c r="P4" s="268"/>
      <c r="Q4" s="268"/>
      <c r="R4" s="268"/>
      <c r="S4" s="268"/>
      <c r="T4" s="268"/>
      <c r="U4" s="268"/>
      <c r="V4" s="268"/>
      <c r="W4" s="268"/>
      <c r="X4" s="268"/>
      <c r="Y4" s="268"/>
      <c r="Z4" s="268"/>
      <c r="AA4" s="268"/>
      <c r="AB4" s="277"/>
      <c r="AC4" s="268"/>
    </row>
    <row r="5" ht="17.1" customHeight="1" spans="1:29">
      <c r="A5" s="249"/>
      <c r="B5" s="249"/>
      <c r="C5" s="248" t="s">
        <v>13015</v>
      </c>
      <c r="D5" s="278" t="s">
        <v>13016</v>
      </c>
      <c r="E5" s="279"/>
      <c r="F5" s="279"/>
      <c r="G5" s="279"/>
      <c r="H5" s="279"/>
      <c r="I5" s="279"/>
      <c r="J5" s="279"/>
      <c r="K5" s="279"/>
      <c r="L5" s="279"/>
      <c r="M5" s="279"/>
      <c r="N5" s="279"/>
      <c r="O5" s="279"/>
      <c r="P5" s="279"/>
      <c r="Q5" s="279"/>
      <c r="R5" s="279"/>
      <c r="S5" s="279"/>
      <c r="T5" s="279"/>
      <c r="U5" s="278" t="s">
        <v>13017</v>
      </c>
      <c r="V5" s="279"/>
      <c r="W5" s="279"/>
      <c r="X5" s="279"/>
      <c r="Y5" s="279"/>
      <c r="Z5" s="279"/>
      <c r="AA5" s="279"/>
      <c r="AB5" s="279"/>
      <c r="AC5" s="280"/>
    </row>
    <row r="6" ht="17.1" customHeight="1" spans="1:29">
      <c r="A6" s="249"/>
      <c r="B6" s="249"/>
      <c r="C6" s="248"/>
      <c r="D6" s="281"/>
      <c r="E6" s="282"/>
      <c r="F6" s="282"/>
      <c r="G6" s="282"/>
      <c r="H6" s="282"/>
      <c r="I6" s="282"/>
      <c r="J6" s="282"/>
      <c r="K6" s="282"/>
      <c r="L6" s="282"/>
      <c r="M6" s="282"/>
      <c r="N6" s="282"/>
      <c r="O6" s="282"/>
      <c r="P6" s="282"/>
      <c r="Q6" s="282"/>
      <c r="R6" s="282"/>
      <c r="S6" s="282"/>
      <c r="T6" s="282"/>
      <c r="U6" s="281"/>
      <c r="V6" s="282"/>
      <c r="W6" s="282"/>
      <c r="X6" s="282"/>
      <c r="Y6" s="282"/>
      <c r="Z6" s="282"/>
      <c r="AA6" s="282"/>
      <c r="AB6" s="282"/>
      <c r="AC6" s="283"/>
    </row>
    <row r="7" ht="57.6" spans="1:29">
      <c r="A7" s="249"/>
      <c r="B7" s="249"/>
      <c r="C7" s="248"/>
      <c r="D7" s="256" t="s">
        <v>13018</v>
      </c>
      <c r="E7" s="256" t="s">
        <v>13019</v>
      </c>
      <c r="F7" s="256" t="s">
        <v>13020</v>
      </c>
      <c r="G7" s="256" t="s">
        <v>13021</v>
      </c>
      <c r="H7" s="256" t="s">
        <v>13022</v>
      </c>
      <c r="I7" s="256" t="s">
        <v>13023</v>
      </c>
      <c r="J7" s="256" t="s">
        <v>13024</v>
      </c>
      <c r="K7" s="256" t="s">
        <v>13025</v>
      </c>
      <c r="L7" s="256" t="s">
        <v>13026</v>
      </c>
      <c r="M7" s="256" t="s">
        <v>13027</v>
      </c>
      <c r="N7" s="256" t="s">
        <v>13028</v>
      </c>
      <c r="O7" s="256" t="s">
        <v>13029</v>
      </c>
      <c r="P7" s="256" t="s">
        <v>13030</v>
      </c>
      <c r="Q7" s="256" t="s">
        <v>13031</v>
      </c>
      <c r="R7" s="256" t="s">
        <v>13032</v>
      </c>
      <c r="S7" s="256" t="s">
        <v>13033</v>
      </c>
      <c r="T7" s="256" t="s">
        <v>13034</v>
      </c>
      <c r="U7" s="256" t="s">
        <v>13018</v>
      </c>
      <c r="V7" s="246" t="s">
        <v>10350</v>
      </c>
      <c r="W7" s="246" t="s">
        <v>10352</v>
      </c>
      <c r="X7" s="246" t="s">
        <v>10354</v>
      </c>
      <c r="Y7" s="256" t="s">
        <v>13035</v>
      </c>
      <c r="Z7" s="246" t="s">
        <v>10358</v>
      </c>
      <c r="AA7" s="246" t="s">
        <v>10360</v>
      </c>
      <c r="AB7" s="256" t="s">
        <v>13036</v>
      </c>
      <c r="AC7" s="246" t="s">
        <v>10364</v>
      </c>
    </row>
    <row r="8" s="274" customFormat="1" spans="1:29">
      <c r="A8" s="249"/>
      <c r="B8" s="249"/>
      <c r="C8" s="284"/>
      <c r="D8" s="284" t="s">
        <v>10315</v>
      </c>
      <c r="E8" s="284" t="s">
        <v>10317</v>
      </c>
      <c r="F8" s="284" t="s">
        <v>10319</v>
      </c>
      <c r="G8" s="284" t="s">
        <v>13037</v>
      </c>
      <c r="H8" s="284" t="s">
        <v>10321</v>
      </c>
      <c r="I8" s="284" t="s">
        <v>10323</v>
      </c>
      <c r="J8" s="284" t="s">
        <v>10325</v>
      </c>
      <c r="K8" s="284" t="s">
        <v>10327</v>
      </c>
      <c r="L8" s="284" t="s">
        <v>10329</v>
      </c>
      <c r="M8" s="284" t="s">
        <v>10331</v>
      </c>
      <c r="N8" s="284" t="s">
        <v>10333</v>
      </c>
      <c r="O8" s="284" t="s">
        <v>10335</v>
      </c>
      <c r="P8" s="284" t="s">
        <v>10337</v>
      </c>
      <c r="Q8" s="284" t="s">
        <v>10339</v>
      </c>
      <c r="R8" s="284" t="s">
        <v>10341</v>
      </c>
      <c r="S8" s="284" t="s">
        <v>10343</v>
      </c>
      <c r="T8" s="284" t="s">
        <v>10345</v>
      </c>
      <c r="U8" s="284" t="s">
        <v>10347</v>
      </c>
      <c r="V8" s="284" t="s">
        <v>10349</v>
      </c>
      <c r="W8" s="284" t="s">
        <v>10351</v>
      </c>
      <c r="X8" s="284" t="s">
        <v>10353</v>
      </c>
      <c r="Y8" s="284" t="s">
        <v>10355</v>
      </c>
      <c r="Z8" s="284" t="s">
        <v>10357</v>
      </c>
      <c r="AA8" s="284" t="s">
        <v>10359</v>
      </c>
      <c r="AB8" s="284" t="s">
        <v>10361</v>
      </c>
      <c r="AC8" s="162" t="s">
        <v>10363</v>
      </c>
    </row>
    <row r="9" s="274" customFormat="1" ht="26.1" customHeight="1" spans="1:29">
      <c r="A9" s="24" t="str">
        <f ca="1">TbdqBM</f>
        <v>411323</v>
      </c>
      <c r="B9" s="25" t="str">
        <f ca="1">TbdqMC</f>
        <v>西峡县</v>
      </c>
      <c r="C9" s="265">
        <f ca="1">SUM(D9,U9)</f>
        <v>195800</v>
      </c>
      <c r="D9" s="265">
        <f ca="1">SUM(E9:T9)</f>
        <v>154200</v>
      </c>
      <c r="E9" s="265">
        <f ca="1">VLOOKUP(E8,'表一（录入表）'!$A$6:$G$33,6,0)</f>
        <v>101745</v>
      </c>
      <c r="F9" s="265">
        <f ca="1">VLOOKUP(F8,'表一（录入表）'!$A$6:$G$33,6,0)</f>
        <v>11393</v>
      </c>
      <c r="G9" s="285"/>
      <c r="H9" s="265">
        <f ca="1">VLOOKUP(H8,'表一（录入表）'!$A$6:$G$33,6,0)</f>
        <v>4831</v>
      </c>
      <c r="I9" s="265">
        <f ca="1">VLOOKUP(I8,'表一（录入表）'!$A$6:$G$33,6,0)</f>
        <v>2500</v>
      </c>
      <c r="J9" s="265">
        <f ca="1">VLOOKUP(J8,'表一（录入表）'!$A$6:$G$33,6,0)</f>
        <v>8826</v>
      </c>
      <c r="K9" s="265">
        <f ca="1">VLOOKUP(K8,'表一（录入表）'!$A$6:$G$33,6,0)</f>
        <v>4680</v>
      </c>
      <c r="L9" s="265">
        <f ca="1">VLOOKUP(L8,'表一（录入表）'!$A$6:$G$33,6,0)</f>
        <v>4467</v>
      </c>
      <c r="M9" s="265">
        <f ca="1">VLOOKUP(M8,'表一（录入表）'!$A$6:$G$33,6,0)</f>
        <v>7090</v>
      </c>
      <c r="N9" s="265">
        <f ca="1">VLOOKUP(N8,'表一（录入表）'!$A$6:$G$33,6,0)</f>
        <v>1615</v>
      </c>
      <c r="O9" s="265">
        <f ca="1">VLOOKUP(O8,'表一（录入表）'!$A$6:$G$33,6,0)</f>
        <v>2900</v>
      </c>
      <c r="P9" s="265">
        <f ca="1">VLOOKUP(P8,'表一（录入表）'!$A$6:$G$33,6,0)</f>
        <v>600</v>
      </c>
      <c r="Q9" s="265">
        <f ca="1">VLOOKUP(Q8,'表一（录入表）'!$A$6:$G$33,6,0)</f>
        <v>2693</v>
      </c>
      <c r="R9" s="265">
        <f ca="1">VLOOKUP(R8,'表一（录入表）'!$A$6:$G$33,6,0)</f>
        <v>370</v>
      </c>
      <c r="S9" s="265">
        <f ca="1">VLOOKUP(S8,'表一（录入表）'!$A$6:$G$33,6,0)</f>
        <v>490</v>
      </c>
      <c r="T9" s="265">
        <f ca="1">VLOOKUP(T8,'表一（录入表）'!$A$6:$G$33,6,0)</f>
        <v>0</v>
      </c>
      <c r="U9" s="265">
        <f ca="1">SUM(V9:AC9)</f>
        <v>41600</v>
      </c>
      <c r="V9" s="265">
        <f ca="1">VLOOKUP(V8,'表一（录入表）'!$A$6:$G$33,6,0)</f>
        <v>5690</v>
      </c>
      <c r="W9" s="265">
        <f ca="1">VLOOKUP(W8,'表一（录入表）'!$A$6:$G$33,6,0)</f>
        <v>2300</v>
      </c>
      <c r="X9" s="265">
        <f ca="1">VLOOKUP(X8,'表一（录入表）'!$A$6:$G$33,6,0)</f>
        <v>6500</v>
      </c>
      <c r="Y9" s="265">
        <f ca="1">VLOOKUP(Y8,'表一（录入表）'!$A$6:$G$33,6,0)</f>
        <v>0</v>
      </c>
      <c r="Z9" s="265">
        <f ca="1">VLOOKUP(Z8,'表一（录入表）'!$A$6:$G$33,6,0)</f>
        <v>19350</v>
      </c>
      <c r="AA9" s="265">
        <f ca="1">VLOOKUP(AA8,'表一（录入表）'!$A$6:$G$33,6,0)</f>
        <v>6500</v>
      </c>
      <c r="AB9" s="265">
        <f ca="1">VLOOKUP(AB8,'表一（录入表）'!$A$6:$G$33,6,0)</f>
        <v>340</v>
      </c>
      <c r="AC9" s="265">
        <f ca="1">VLOOKUP(AC8,'表一（录入表）'!$A$6:$G$33,6,0)</f>
        <v>920</v>
      </c>
    </row>
    <row r="10" spans="1:29">
      <c r="A10" s="286"/>
      <c r="B10" s="286"/>
      <c r="C10" s="286"/>
      <c r="D10" s="286"/>
      <c r="E10" s="286"/>
      <c r="F10" s="286"/>
      <c r="G10" s="286"/>
      <c r="H10" s="286"/>
      <c r="I10" s="286"/>
      <c r="J10" s="286"/>
      <c r="K10" s="286"/>
      <c r="L10" s="286"/>
      <c r="M10" s="286"/>
      <c r="N10" s="286"/>
      <c r="O10" s="286"/>
      <c r="P10" s="286"/>
      <c r="Q10" s="286"/>
      <c r="R10" s="286"/>
      <c r="S10" s="286"/>
      <c r="T10" s="286"/>
      <c r="U10" s="286"/>
      <c r="V10" s="286"/>
      <c r="W10" s="286"/>
      <c r="X10" s="286"/>
      <c r="Y10" s="286"/>
      <c r="Z10" s="286"/>
      <c r="AA10" s="286"/>
      <c r="AB10" s="287"/>
      <c r="AC10" s="286"/>
    </row>
    <row r="11" spans="1:29">
      <c r="A11" s="286"/>
      <c r="B11" s="286"/>
      <c r="C11" s="286"/>
      <c r="D11" s="286"/>
      <c r="E11" s="286"/>
      <c r="F11" s="286"/>
      <c r="G11" s="286"/>
      <c r="H11" s="286"/>
      <c r="I11" s="286"/>
      <c r="J11" s="286"/>
      <c r="K11" s="286"/>
      <c r="L11" s="286"/>
      <c r="M11" s="286"/>
      <c r="N11" s="286"/>
      <c r="O11" s="286"/>
      <c r="P11" s="286"/>
      <c r="Q11" s="286"/>
      <c r="R11" s="286"/>
      <c r="S11" s="286"/>
      <c r="T11" s="286"/>
      <c r="U11" s="286"/>
      <c r="V11" s="286"/>
      <c r="W11" s="286"/>
      <c r="X11" s="286"/>
      <c r="Y11" s="286"/>
      <c r="Z11" s="286"/>
      <c r="AA11" s="286"/>
      <c r="AB11" s="287"/>
      <c r="AC11" s="286"/>
    </row>
    <row r="12" spans="1:29">
      <c r="A12" s="286"/>
      <c r="B12" s="286"/>
      <c r="C12" s="286"/>
      <c r="D12" s="286"/>
      <c r="E12" s="286"/>
      <c r="F12" s="286"/>
      <c r="G12" s="286"/>
      <c r="H12" s="286"/>
      <c r="I12" s="286"/>
      <c r="J12" s="286"/>
      <c r="K12" s="286"/>
      <c r="L12" s="286"/>
      <c r="M12" s="286"/>
      <c r="N12" s="286"/>
      <c r="O12" s="286"/>
      <c r="P12" s="286"/>
      <c r="Q12" s="286"/>
      <c r="R12" s="286"/>
      <c r="S12" s="286"/>
      <c r="T12" s="286"/>
      <c r="U12" s="286"/>
      <c r="V12" s="286"/>
      <c r="W12" s="286"/>
      <c r="X12" s="286"/>
      <c r="Y12" s="286"/>
      <c r="Z12" s="286"/>
      <c r="AA12" s="286"/>
      <c r="AB12" s="287"/>
      <c r="AC12" s="286"/>
    </row>
  </sheetData>
  <sheetProtection algorithmName="SHA-512" hashValue="OvLyXwNPzynGSXCthMvgm01KIVYpjSoJTGn/4RmVaB2FnuifoOzI/CYSpqfa4FNAG+Kbg+JtMg1Gn6LV9d8pKA==" saltValue="C9NNsOaW+6CHbSJ9vpzEyg==" spinCount="100000" sheet="1" formatColumns="0" formatRows="0" autoFilter="0" objects="1" scenarios="1"/>
  <mergeCells count="6">
    <mergeCell ref="A2:AC2"/>
    <mergeCell ref="D5:T5"/>
    <mergeCell ref="U5:AC5"/>
    <mergeCell ref="A4:A8"/>
    <mergeCell ref="B4:B8"/>
    <mergeCell ref="C5:C7"/>
  </mergeCells>
  <printOptions horizontalCentered="1"/>
  <pageMargins left="0.196850393700787" right="0.0393700787401575" top="0.590551181102362" bottom="0.47244094488189" header="0.31496062992126" footer="0.31496062992126"/>
  <pageSetup paperSize="9" scale="50" orientation="landscape" blackAndWhite="1"/>
  <headerFooter>
    <oddFooter>&amp;C&amp;P/&amp;N</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B9"/>
  <sheetViews>
    <sheetView showGridLines="0" showZeros="0" zoomScale="85" zoomScaleNormal="85" workbookViewId="0">
      <pane xSplit="4" ySplit="9" topLeftCell="J10" activePane="bottomRight" state="frozen"/>
      <selection/>
      <selection pane="topRight"/>
      <selection pane="bottomLeft"/>
      <selection pane="bottomRight" activeCell="O9" sqref="O9"/>
    </sheetView>
  </sheetViews>
  <sheetFormatPr defaultColWidth="6" defaultRowHeight="13.8"/>
  <cols>
    <col min="1" max="1" width="7.64814814814815" style="238" customWidth="1"/>
    <col min="2" max="2" width="16.7962962962963" style="238" customWidth="1"/>
    <col min="3" max="16" width="9.0462962962963" style="238" customWidth="1"/>
    <col min="17" max="17" width="9.0462962962963" style="239" customWidth="1"/>
    <col min="18" max="28" width="9.0462962962963" style="238" customWidth="1"/>
  </cols>
  <sheetData>
    <row r="1" ht="14.4" spans="1:28">
      <c r="A1" s="138" t="s">
        <v>13038</v>
      </c>
      <c r="B1" s="138"/>
    </row>
    <row r="2" ht="34.2" customHeight="1" spans="1:28">
      <c r="A2" s="139" t="s">
        <v>13011</v>
      </c>
      <c r="B2" s="139"/>
      <c r="C2" s="75"/>
      <c r="D2" s="75"/>
      <c r="E2" s="75"/>
      <c r="F2" s="75"/>
      <c r="G2" s="75"/>
      <c r="H2" s="75"/>
      <c r="I2" s="75"/>
      <c r="J2" s="75"/>
      <c r="K2" s="75"/>
      <c r="L2" s="75"/>
      <c r="M2" s="75"/>
      <c r="N2" s="75"/>
      <c r="O2" s="75"/>
      <c r="P2" s="75"/>
      <c r="Q2" s="75"/>
      <c r="R2" s="75"/>
      <c r="S2" s="75"/>
      <c r="T2" s="75"/>
      <c r="U2" s="75"/>
      <c r="V2" s="75"/>
      <c r="W2" s="75"/>
      <c r="X2" s="75"/>
      <c r="Y2" s="75"/>
      <c r="Z2" s="75"/>
      <c r="AA2" s="75"/>
      <c r="AB2" s="75"/>
    </row>
    <row r="3" ht="17.1" customHeight="1" spans="1:28">
      <c r="A3" s="242"/>
      <c r="B3" s="242"/>
      <c r="C3" s="242" t="s">
        <v>10367</v>
      </c>
      <c r="D3" s="242"/>
      <c r="E3" s="242"/>
      <c r="F3" s="242"/>
      <c r="G3" s="242"/>
      <c r="H3" s="242"/>
      <c r="I3" s="242"/>
      <c r="J3" s="242"/>
      <c r="K3" s="242"/>
      <c r="L3" s="242"/>
      <c r="M3" s="242"/>
      <c r="N3" s="242"/>
      <c r="O3" s="242"/>
      <c r="P3" s="242"/>
      <c r="Q3" s="266"/>
      <c r="R3" s="242"/>
      <c r="S3" s="242"/>
      <c r="T3" s="242"/>
      <c r="U3" s="242"/>
      <c r="V3" s="242"/>
      <c r="W3" s="242"/>
      <c r="X3" s="242"/>
      <c r="Y3" s="242"/>
      <c r="Z3" s="242"/>
      <c r="AA3" s="242"/>
      <c r="AB3" s="245" t="s">
        <v>10302</v>
      </c>
    </row>
    <row r="4" ht="31.5" customHeight="1" spans="1:28">
      <c r="A4" s="246" t="s">
        <v>13012</v>
      </c>
      <c r="B4" s="247" t="s">
        <v>13013</v>
      </c>
      <c r="C4" s="248" t="s">
        <v>13039</v>
      </c>
      <c r="D4" s="248"/>
      <c r="E4" s="248"/>
      <c r="F4" s="248"/>
      <c r="G4" s="248"/>
      <c r="H4" s="248"/>
      <c r="I4" s="248"/>
      <c r="J4" s="248"/>
      <c r="K4" s="248"/>
      <c r="L4" s="248"/>
      <c r="M4" s="248"/>
      <c r="N4" s="248"/>
      <c r="O4" s="248"/>
      <c r="P4" s="248"/>
      <c r="Q4" s="248"/>
      <c r="R4" s="248"/>
      <c r="S4" s="248"/>
      <c r="T4" s="248"/>
      <c r="U4" s="248"/>
      <c r="V4" s="248"/>
      <c r="W4" s="248"/>
      <c r="X4" s="248"/>
      <c r="Y4" s="248"/>
      <c r="Z4" s="248"/>
      <c r="AA4" s="248"/>
      <c r="AB4" s="248"/>
    </row>
    <row r="5" ht="43.2" spans="1:28">
      <c r="A5" s="249"/>
      <c r="B5" s="249"/>
      <c r="C5" s="267" t="s">
        <v>13040</v>
      </c>
      <c r="D5" s="267" t="s">
        <v>10371</v>
      </c>
      <c r="E5" s="267" t="s">
        <v>10431</v>
      </c>
      <c r="F5" s="267" t="s">
        <v>10451</v>
      </c>
      <c r="G5" s="267" t="s">
        <v>10463</v>
      </c>
      <c r="H5" s="267" t="s">
        <v>10487</v>
      </c>
      <c r="I5" s="267" t="s">
        <v>10509</v>
      </c>
      <c r="J5" s="267" t="s">
        <v>10531</v>
      </c>
      <c r="K5" s="267" t="s">
        <v>10545</v>
      </c>
      <c r="L5" s="267" t="s">
        <v>10587</v>
      </c>
      <c r="M5" s="267" t="s">
        <v>10617</v>
      </c>
      <c r="N5" s="267" t="s">
        <v>10647</v>
      </c>
      <c r="O5" s="267" t="s">
        <v>10661</v>
      </c>
      <c r="P5" s="267" t="s">
        <v>10679</v>
      </c>
      <c r="Q5" s="267" t="s">
        <v>10691</v>
      </c>
      <c r="R5" s="267" t="s">
        <v>10707</v>
      </c>
      <c r="S5" s="267" t="s">
        <v>10715</v>
      </c>
      <c r="T5" s="267" t="s">
        <v>10727</v>
      </c>
      <c r="U5" s="267" t="s">
        <v>10746</v>
      </c>
      <c r="V5" s="267" t="s">
        <v>10754</v>
      </c>
      <c r="W5" s="267" t="s">
        <v>10762</v>
      </c>
      <c r="X5" s="267" t="s">
        <v>10772</v>
      </c>
      <c r="Y5" s="267" t="s">
        <v>10788</v>
      </c>
      <c r="Z5" s="267" t="s">
        <v>10744</v>
      </c>
      <c r="AA5" s="267" t="s">
        <v>10794</v>
      </c>
      <c r="AB5" s="267" t="s">
        <v>10798</v>
      </c>
    </row>
    <row r="6" spans="1:28">
      <c r="A6" s="249"/>
      <c r="B6" s="249"/>
      <c r="C6" s="268"/>
      <c r="D6" s="269" t="s">
        <v>10370</v>
      </c>
      <c r="E6" s="269" t="s">
        <v>10430</v>
      </c>
      <c r="F6" s="269" t="s">
        <v>10450</v>
      </c>
      <c r="G6" s="269" t="s">
        <v>10462</v>
      </c>
      <c r="H6" s="269" t="s">
        <v>10486</v>
      </c>
      <c r="I6" s="269" t="s">
        <v>10508</v>
      </c>
      <c r="J6" s="269" t="s">
        <v>10530</v>
      </c>
      <c r="K6" s="269" t="s">
        <v>10544</v>
      </c>
      <c r="L6" s="269" t="s">
        <v>10586</v>
      </c>
      <c r="M6" s="269" t="s">
        <v>10616</v>
      </c>
      <c r="N6" s="269" t="s">
        <v>10646</v>
      </c>
      <c r="O6" s="269" t="s">
        <v>10660</v>
      </c>
      <c r="P6" s="269" t="s">
        <v>10678</v>
      </c>
      <c r="Q6" s="269" t="s">
        <v>10690</v>
      </c>
      <c r="R6" s="269" t="s">
        <v>10706</v>
      </c>
      <c r="S6" s="269" t="s">
        <v>10714</v>
      </c>
      <c r="T6" s="269" t="s">
        <v>10726</v>
      </c>
      <c r="U6" s="269" t="s">
        <v>10745</v>
      </c>
      <c r="V6" s="269" t="s">
        <v>10753</v>
      </c>
      <c r="W6" s="269" t="s">
        <v>10761</v>
      </c>
      <c r="X6" s="269" t="s">
        <v>10771</v>
      </c>
      <c r="Y6" s="269" t="s">
        <v>10787</v>
      </c>
      <c r="Z6" s="269" t="s">
        <v>10789</v>
      </c>
      <c r="AA6" s="269" t="s">
        <v>10793</v>
      </c>
      <c r="AB6" s="269" t="s">
        <v>10797</v>
      </c>
    </row>
    <row r="7" ht="14.1" hidden="1" customHeight="1" spans="1:28">
      <c r="A7" s="250"/>
      <c r="B7" s="249"/>
      <c r="C7" s="270"/>
      <c r="D7" s="269"/>
      <c r="E7" s="269"/>
      <c r="F7" s="269"/>
      <c r="G7" s="269"/>
      <c r="H7" s="269"/>
      <c r="I7" s="269"/>
      <c r="J7" s="269"/>
      <c r="K7" s="269"/>
      <c r="L7" s="269"/>
      <c r="M7" s="269"/>
      <c r="N7" s="269"/>
      <c r="O7" s="269"/>
      <c r="P7" s="269"/>
      <c r="Q7" s="269"/>
      <c r="R7" s="269"/>
      <c r="S7" s="269"/>
      <c r="T7" s="269"/>
      <c r="U7" s="269"/>
      <c r="V7" s="269"/>
      <c r="W7" s="269"/>
      <c r="X7" s="269"/>
      <c r="Y7" s="269"/>
      <c r="Z7" s="269"/>
      <c r="AA7" s="269"/>
      <c r="AB7" s="269"/>
    </row>
    <row r="8" ht="14.1" hidden="1" customHeight="1" spans="1:28">
      <c r="A8" s="250"/>
      <c r="B8" s="249"/>
      <c r="C8" s="271"/>
      <c r="D8" s="272"/>
      <c r="E8" s="272"/>
      <c r="F8" s="272"/>
      <c r="G8" s="272"/>
      <c r="H8" s="272"/>
      <c r="I8" s="272"/>
      <c r="J8" s="272"/>
      <c r="K8" s="272"/>
      <c r="L8" s="272"/>
      <c r="M8" s="272"/>
      <c r="N8" s="272"/>
      <c r="O8" s="272"/>
      <c r="P8" s="272"/>
      <c r="Q8" s="272"/>
      <c r="R8" s="272"/>
      <c r="S8" s="272"/>
      <c r="T8" s="272"/>
      <c r="U8" s="272"/>
      <c r="V8" s="272"/>
      <c r="W8" s="272"/>
      <c r="X8" s="272"/>
      <c r="Y8" s="272"/>
      <c r="Z8" s="272"/>
      <c r="AA8" s="272"/>
      <c r="AB8" s="272"/>
    </row>
    <row r="9" ht="26.1" customHeight="1" spans="1:28">
      <c r="A9" s="24" t="str">
        <f ca="1">TbdqBM</f>
        <v>411323</v>
      </c>
      <c r="B9" s="25" t="str">
        <f ca="1">TbdqMC</f>
        <v>西峡县</v>
      </c>
      <c r="C9" s="265">
        <f ca="1">表二!F224</f>
        <v>330135</v>
      </c>
      <c r="D9" s="273">
        <f ca="1">VLOOKUP(D6,表二!$A$6:$F$222,6,0)</f>
        <v>6710</v>
      </c>
      <c r="E9" s="273">
        <f ca="1">VLOOKUP(E6,表二!$A$6:$F$222,6,0)</f>
        <v>0</v>
      </c>
      <c r="F9" s="273">
        <f ca="1">VLOOKUP(F6,表二!$A$6:$F$222,6,0)</f>
        <v>49</v>
      </c>
      <c r="G9" s="273">
        <f ca="1">VLOOKUP(G6,表二!$A$6:$F$222,6,0)</f>
        <v>5334</v>
      </c>
      <c r="H9" s="273">
        <f ca="1">VLOOKUP(H6,表二!$A$6:$F$222,6,0)</f>
        <v>108368</v>
      </c>
      <c r="I9" s="273">
        <f ca="1">VLOOKUP(I6,表二!$A$6:$F$222,6,0)</f>
        <v>11891</v>
      </c>
      <c r="J9" s="273">
        <f ca="1">VLOOKUP(J6,表二!$A$6:$F$222,6,0)</f>
        <v>6795</v>
      </c>
      <c r="K9" s="273">
        <f ca="1">VLOOKUP(K6,表二!$A$6:$F$222,6,0)</f>
        <v>58575</v>
      </c>
      <c r="L9" s="273">
        <f ca="1">VLOOKUP(L6,表二!$A$6:$F$222,6,0)</f>
        <v>41462</v>
      </c>
      <c r="M9" s="273">
        <f ca="1">VLOOKUP(M6,表二!$A$6:$F$222,6,0)</f>
        <v>10565</v>
      </c>
      <c r="N9" s="273">
        <f ca="1">VLOOKUP(N6,表二!$A$6:$F$222,6,0)</f>
        <v>3770</v>
      </c>
      <c r="O9" s="273">
        <f ca="1">VLOOKUP(O6,表二!$A$6:$F$222,6,0)</f>
        <v>58021</v>
      </c>
      <c r="P9" s="273">
        <f ca="1">VLOOKUP(P6,表二!$A$6:$F$222,6,0)</f>
        <v>3523</v>
      </c>
      <c r="Q9" s="273">
        <f ca="1">VLOOKUP(Q6,表二!$A$6:$F$222,6,0)</f>
        <v>1336</v>
      </c>
      <c r="R9" s="273">
        <f ca="1">VLOOKUP(R6,表二!$A$6:$F$222,6,0)</f>
        <v>1099</v>
      </c>
      <c r="S9" s="273">
        <f ca="1">VLOOKUP(S6,表二!$A$6:$F$222,6,0)</f>
        <v>0</v>
      </c>
      <c r="T9" s="273">
        <f ca="1">VLOOKUP(T6,表二!$A$6:$F$222,6,0)</f>
        <v>0</v>
      </c>
      <c r="U9" s="273">
        <f ca="1">VLOOKUP(U6,表二!$A$6:$F$222,6,0)</f>
        <v>374</v>
      </c>
      <c r="V9" s="273">
        <f ca="1">VLOOKUP(V6,表二!$A$6:$F$222,6,0)</f>
        <v>2753</v>
      </c>
      <c r="W9" s="273">
        <f ca="1">VLOOKUP(W6,表二!$A$6:$F$222,6,0)</f>
        <v>42</v>
      </c>
      <c r="X9" s="273">
        <f ca="1">VLOOKUP(X6,表二!$A$6:$F$222,6,0)</f>
        <v>1456</v>
      </c>
      <c r="Y9" s="273">
        <f ca="1">VLOOKUP(Y6,表二!$A$6:$F$222,6,0)</f>
        <v>3300</v>
      </c>
      <c r="Z9" s="273">
        <f ca="1">VLOOKUP(Z6,表二!$A$6:$F$222,6,0)</f>
        <v>0</v>
      </c>
      <c r="AA9" s="273">
        <f ca="1">VLOOKUP(AA6,表二!$A$6:$F$222,6,0)</f>
        <v>4712</v>
      </c>
      <c r="AB9" s="273">
        <f ca="1">VLOOKUP(AB6,表二!$A$6:$F$222,6,0)</f>
        <v>0</v>
      </c>
    </row>
  </sheetData>
  <sheetProtection algorithmName="SHA-512" hashValue="ewEvAfjX2G6UUojR94Nr7JL4ZGghNR3W2w3S0+aojNncHRNVBprfolL2sUzu0yRiQBdG8I7Neiqfc2MKc2GxmA==" saltValue="a1viHbrkxb2R3NfOv/d9Bw==" spinCount="100000" sheet="1" formatColumns="0" formatRows="0" autoFilter="0" objects="1" scenarios="1"/>
  <mergeCells count="4">
    <mergeCell ref="A2:AB2"/>
    <mergeCell ref="C4:AB4"/>
    <mergeCell ref="A4:A6"/>
    <mergeCell ref="B4:B8"/>
  </mergeCells>
  <printOptions horizontalCentered="1"/>
  <pageMargins left="0.078740157480315" right="0.078740157480315" top="0.590551181102362" bottom="0.47244094488189" header="0.31496062992126" footer="0.31496062992126"/>
  <pageSetup paperSize="9" scale="54" orientation="landscape" blackAndWhite="1"/>
  <headerFooter>
    <oddFooter>&amp;C&amp;P/&amp;N</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M9"/>
  <sheetViews>
    <sheetView showGridLines="0" showZeros="0" workbookViewId="0">
      <pane xSplit="3" ySplit="9" topLeftCell="D10" activePane="bottomRight" state="frozen"/>
      <selection/>
      <selection pane="topRight"/>
      <selection pane="bottomLeft"/>
      <selection pane="bottomRight" activeCell="AM9" sqref="AM9"/>
    </sheetView>
  </sheetViews>
  <sheetFormatPr defaultColWidth="6" defaultRowHeight="13.8"/>
  <cols>
    <col min="1" max="1" width="7.64814814814815" style="238" customWidth="1"/>
    <col min="2" max="2" width="16.7962962962963" style="238" customWidth="1"/>
    <col min="3" max="39" width="8.25" style="253" customWidth="1"/>
  </cols>
  <sheetData>
    <row r="1" ht="15.6" spans="1:39">
      <c r="A1" s="138" t="s">
        <v>13041</v>
      </c>
      <c r="B1" s="240"/>
    </row>
    <row r="2" ht="28.5" customHeight="1" spans="1:39">
      <c r="A2" s="75" t="s">
        <v>13042</v>
      </c>
      <c r="B2" s="75"/>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row>
    <row r="3" ht="17.1" customHeight="1" spans="1:39">
      <c r="B3" s="254"/>
      <c r="C3" s="254"/>
      <c r="D3" s="254"/>
      <c r="E3" s="254"/>
      <c r="F3" s="254"/>
      <c r="G3" s="254"/>
      <c r="H3" s="254"/>
      <c r="I3" s="254"/>
      <c r="J3" s="254"/>
      <c r="K3" s="254"/>
      <c r="L3" s="254"/>
      <c r="M3" s="254"/>
      <c r="N3" s="254"/>
      <c r="O3" s="254"/>
      <c r="P3" s="254"/>
      <c r="Q3" s="254"/>
      <c r="R3" s="254"/>
      <c r="S3" s="254"/>
      <c r="T3" s="254"/>
      <c r="U3" s="254"/>
      <c r="V3" s="254"/>
      <c r="W3" s="254"/>
      <c r="X3" s="254"/>
      <c r="Y3" s="254"/>
      <c r="Z3" s="254"/>
      <c r="AA3" s="254"/>
      <c r="AB3" s="254"/>
      <c r="AC3" s="254"/>
      <c r="AD3" s="254"/>
      <c r="AE3" s="254"/>
      <c r="AF3" s="254"/>
      <c r="AG3" s="254"/>
      <c r="AH3" s="254"/>
      <c r="AI3" s="254"/>
      <c r="AJ3" s="254"/>
      <c r="AK3" s="254"/>
      <c r="AL3" s="254"/>
      <c r="AM3" s="255"/>
    </row>
    <row r="4" ht="18" customHeight="1" spans="1:39">
      <c r="A4" s="246" t="s">
        <v>13012</v>
      </c>
      <c r="B4" s="247" t="s">
        <v>13013</v>
      </c>
      <c r="C4" s="256" t="s">
        <v>13043</v>
      </c>
      <c r="D4" s="257" t="s">
        <v>13044</v>
      </c>
      <c r="E4" s="257"/>
      <c r="F4" s="257"/>
      <c r="G4" s="257"/>
      <c r="H4" s="257"/>
      <c r="I4" s="257"/>
      <c r="J4" s="257"/>
      <c r="K4" s="257"/>
      <c r="L4" s="257"/>
      <c r="M4" s="257"/>
      <c r="N4" s="257"/>
      <c r="O4" s="257"/>
      <c r="P4" s="257"/>
      <c r="Q4" s="257"/>
      <c r="R4" s="257"/>
      <c r="S4" s="257"/>
      <c r="T4" s="257"/>
      <c r="U4" s="257"/>
      <c r="V4" s="257"/>
      <c r="W4" s="257"/>
      <c r="X4" s="257"/>
      <c r="Y4" s="257"/>
      <c r="Z4" s="257"/>
      <c r="AA4" s="257"/>
      <c r="AB4" s="257"/>
      <c r="AC4" s="257"/>
      <c r="AD4" s="257"/>
      <c r="AE4" s="257"/>
      <c r="AF4" s="257"/>
      <c r="AG4" s="257"/>
      <c r="AH4" s="257"/>
      <c r="AI4" s="257"/>
      <c r="AJ4" s="257"/>
      <c r="AK4" s="257"/>
      <c r="AL4" s="257"/>
      <c r="AM4" s="257"/>
    </row>
    <row r="5" ht="100.8" spans="1:39">
      <c r="A5" s="249"/>
      <c r="B5" s="249"/>
      <c r="C5" s="258"/>
      <c r="D5" s="248" t="s">
        <v>13045</v>
      </c>
      <c r="E5" s="259" t="s">
        <v>13046</v>
      </c>
      <c r="F5" s="164" t="s">
        <v>13047</v>
      </c>
      <c r="G5" s="260" t="s">
        <v>13048</v>
      </c>
      <c r="H5" s="260" t="s">
        <v>13049</v>
      </c>
      <c r="I5" s="261" t="s">
        <v>12702</v>
      </c>
      <c r="J5" s="260" t="s">
        <v>13050</v>
      </c>
      <c r="K5" s="260" t="s">
        <v>13051</v>
      </c>
      <c r="L5" s="260" t="s">
        <v>13052</v>
      </c>
      <c r="M5" s="260" t="s">
        <v>13053</v>
      </c>
      <c r="N5" s="260" t="s">
        <v>13054</v>
      </c>
      <c r="O5" s="260" t="s">
        <v>13055</v>
      </c>
      <c r="P5" s="260" t="s">
        <v>13056</v>
      </c>
      <c r="Q5" s="260" t="s">
        <v>13057</v>
      </c>
      <c r="R5" s="164" t="s">
        <v>13058</v>
      </c>
      <c r="S5" s="164" t="s">
        <v>13059</v>
      </c>
      <c r="T5" s="164" t="s">
        <v>13060</v>
      </c>
      <c r="U5" s="164" t="s">
        <v>13061</v>
      </c>
      <c r="V5" s="164" t="s">
        <v>13062</v>
      </c>
      <c r="W5" s="164" t="s">
        <v>13063</v>
      </c>
      <c r="X5" s="164" t="s">
        <v>13064</v>
      </c>
      <c r="Y5" s="164" t="s">
        <v>13065</v>
      </c>
      <c r="Z5" s="164" t="s">
        <v>13066</v>
      </c>
      <c r="AA5" s="164" t="s">
        <v>13067</v>
      </c>
      <c r="AB5" s="164" t="s">
        <v>13068</v>
      </c>
      <c r="AC5" s="164" t="s">
        <v>13069</v>
      </c>
      <c r="AD5" s="164" t="s">
        <v>13070</v>
      </c>
      <c r="AE5" s="164" t="s">
        <v>13071</v>
      </c>
      <c r="AF5" s="164" t="s">
        <v>13072</v>
      </c>
      <c r="AG5" s="164" t="s">
        <v>13073</v>
      </c>
      <c r="AH5" s="164" t="s">
        <v>13074</v>
      </c>
      <c r="AI5" s="164" t="s">
        <v>13075</v>
      </c>
      <c r="AJ5" s="164" t="s">
        <v>13076</v>
      </c>
      <c r="AK5" s="164" t="s">
        <v>13077</v>
      </c>
      <c r="AL5" s="164" t="s">
        <v>13078</v>
      </c>
      <c r="AM5" s="260" t="s">
        <v>13079</v>
      </c>
    </row>
    <row r="6" spans="1:39">
      <c r="A6" s="249"/>
      <c r="B6" s="249"/>
      <c r="C6" s="262"/>
      <c r="D6" s="87" t="s">
        <v>12691</v>
      </c>
      <c r="E6" s="87" t="s">
        <v>12693</v>
      </c>
      <c r="F6" s="87" t="s">
        <v>12695</v>
      </c>
      <c r="G6" s="87" t="s">
        <v>12697</v>
      </c>
      <c r="H6" s="87" t="s">
        <v>12699</v>
      </c>
      <c r="I6" s="87" t="s">
        <v>12701</v>
      </c>
      <c r="J6" s="87" t="s">
        <v>12703</v>
      </c>
      <c r="K6" s="87" t="s">
        <v>12705</v>
      </c>
      <c r="L6" s="87" t="s">
        <v>12707</v>
      </c>
      <c r="M6" s="87" t="s">
        <v>12709</v>
      </c>
      <c r="N6" s="87" t="s">
        <v>12711</v>
      </c>
      <c r="O6" s="87" t="s">
        <v>12713</v>
      </c>
      <c r="P6" s="87" t="s">
        <v>12715</v>
      </c>
      <c r="Q6" s="87" t="s">
        <v>12717</v>
      </c>
      <c r="R6" s="87" t="s">
        <v>12719</v>
      </c>
      <c r="S6" s="87" t="s">
        <v>12721</v>
      </c>
      <c r="T6" s="87" t="s">
        <v>12723</v>
      </c>
      <c r="U6" s="87" t="s">
        <v>12725</v>
      </c>
      <c r="V6" s="87" t="s">
        <v>12727</v>
      </c>
      <c r="W6" s="87" t="s">
        <v>12729</v>
      </c>
      <c r="X6" s="87" t="s">
        <v>12731</v>
      </c>
      <c r="Y6" s="87" t="s">
        <v>12733</v>
      </c>
      <c r="Z6" s="87" t="s">
        <v>12735</v>
      </c>
      <c r="AA6" s="87" t="s">
        <v>12737</v>
      </c>
      <c r="AB6" s="87" t="s">
        <v>12739</v>
      </c>
      <c r="AC6" s="87" t="s">
        <v>12741</v>
      </c>
      <c r="AD6" s="87" t="s">
        <v>12743</v>
      </c>
      <c r="AE6" s="87" t="s">
        <v>12745</v>
      </c>
      <c r="AF6" s="87" t="s">
        <v>12747</v>
      </c>
      <c r="AG6" s="87" t="s">
        <v>12749</v>
      </c>
      <c r="AH6" s="87" t="s">
        <v>12751</v>
      </c>
      <c r="AI6" s="87" t="s">
        <v>12753</v>
      </c>
      <c r="AJ6" s="87" t="s">
        <v>12755</v>
      </c>
      <c r="AK6" s="87" t="s">
        <v>12757</v>
      </c>
      <c r="AL6" s="87" t="s">
        <v>12759</v>
      </c>
      <c r="AM6" s="87" t="s">
        <v>12761</v>
      </c>
    </row>
    <row r="7" ht="14.1" hidden="1" customHeight="1" spans="1:39">
      <c r="A7" s="250"/>
      <c r="B7" s="249"/>
      <c r="C7" s="263"/>
      <c r="D7" s="87"/>
      <c r="E7" s="87"/>
      <c r="F7" s="87"/>
      <c r="G7" s="87"/>
      <c r="H7" s="87"/>
      <c r="I7" s="87"/>
      <c r="J7" s="87"/>
      <c r="K7" s="87"/>
      <c r="L7" s="87"/>
      <c r="M7" s="87"/>
      <c r="N7" s="87"/>
      <c r="O7" s="87"/>
      <c r="P7" s="87"/>
      <c r="Q7" s="87"/>
      <c r="R7" s="87"/>
      <c r="S7" s="87"/>
      <c r="T7" s="87"/>
      <c r="U7" s="87"/>
      <c r="V7" s="87"/>
      <c r="W7" s="87"/>
      <c r="X7" s="87"/>
      <c r="Y7" s="87"/>
      <c r="Z7" s="87"/>
      <c r="AA7" s="87"/>
      <c r="AB7" s="87"/>
      <c r="AC7" s="87"/>
      <c r="AD7" s="87"/>
      <c r="AE7" s="87"/>
      <c r="AF7" s="87"/>
      <c r="AG7" s="87"/>
      <c r="AH7" s="87"/>
      <c r="AI7" s="87"/>
      <c r="AJ7" s="87"/>
      <c r="AK7" s="87"/>
      <c r="AL7" s="87"/>
      <c r="AM7" s="87"/>
    </row>
    <row r="8" ht="14.1" hidden="1" customHeight="1" spans="1:39">
      <c r="A8" s="250"/>
      <c r="B8" s="249"/>
      <c r="C8" s="264"/>
      <c r="D8" s="251"/>
      <c r="E8" s="251"/>
      <c r="F8" s="251"/>
      <c r="G8" s="251"/>
      <c r="H8" s="251"/>
      <c r="I8" s="251"/>
      <c r="J8" s="251"/>
      <c r="K8" s="251"/>
      <c r="L8" s="251"/>
      <c r="M8" s="251"/>
      <c r="N8" s="251"/>
      <c r="O8" s="251"/>
      <c r="P8" s="251"/>
      <c r="Q8" s="251"/>
      <c r="R8" s="251"/>
      <c r="S8" s="251"/>
      <c r="T8" s="251"/>
      <c r="U8" s="251"/>
      <c r="V8" s="251"/>
      <c r="W8" s="251"/>
      <c r="X8" s="251"/>
      <c r="Y8" s="251"/>
      <c r="Z8" s="251"/>
      <c r="AA8" s="251"/>
      <c r="AB8" s="251"/>
      <c r="AC8" s="87"/>
      <c r="AD8" s="87"/>
      <c r="AE8" s="87"/>
      <c r="AF8" s="87"/>
      <c r="AG8" s="87"/>
      <c r="AH8" s="87"/>
      <c r="AI8" s="87"/>
      <c r="AJ8" s="87"/>
      <c r="AK8" s="87"/>
      <c r="AL8" s="87"/>
      <c r="AM8" s="87"/>
    </row>
    <row r="9" s="3" customFormat="1" ht="26.1" customHeight="1" spans="1:39">
      <c r="A9" s="24" t="str">
        <f ca="1">TbdqBM</f>
        <v>411323</v>
      </c>
      <c r="B9" s="25" t="str">
        <f ca="1">TbdqMC</f>
        <v>西峡县</v>
      </c>
      <c r="C9" s="265">
        <f ca="1">D9+'表七（2）'!C9</f>
        <v>145879</v>
      </c>
      <c r="D9" s="252">
        <f ca="1">SUM(E9:AM9)</f>
        <v>134095</v>
      </c>
      <c r="E9" s="252">
        <f ca="1">VLOOKUP(E6,表三!$A$10:$F$52,6,0)</f>
        <v>0</v>
      </c>
      <c r="F9" s="252">
        <f ca="1">VLOOKUP(F6,表三!$A$10:$F$52,6,0)</f>
        <v>31088</v>
      </c>
      <c r="G9" s="252">
        <f ca="1">VLOOKUP(G6,表三!$A$10:$F$52,6,0)</f>
        <v>12054</v>
      </c>
      <c r="H9" s="252">
        <f ca="1">VLOOKUP(H6,表三!$A$10:$F$52,6,0)</f>
        <v>-1726</v>
      </c>
      <c r="I9" s="252">
        <f ca="1">VLOOKUP(I6,表三!$A$10:$F$52,6,0)</f>
        <v>0</v>
      </c>
      <c r="J9" s="252">
        <f ca="1">VLOOKUP(J6,表三!$A$10:$F$52,6,0)</f>
        <v>0</v>
      </c>
      <c r="K9" s="252">
        <f ca="1">VLOOKUP(K6,表三!$A$10:$F$52,6,0)</f>
        <v>0</v>
      </c>
      <c r="L9" s="252">
        <f ca="1">VLOOKUP(L6,表三!$A$10:$F$52,6,0)</f>
        <v>24567</v>
      </c>
      <c r="M9" s="252">
        <f ca="1">VLOOKUP(M6,表三!$A$10:$F$52,6,0)</f>
        <v>23599</v>
      </c>
      <c r="N9" s="252">
        <f ca="1">VLOOKUP(N6,表三!$A$10:$F$52,6,0)</f>
        <v>0</v>
      </c>
      <c r="O9" s="252">
        <f ca="1">VLOOKUP(O6,表三!$A$10:$F$52,6,0)</f>
        <v>0</v>
      </c>
      <c r="P9" s="252">
        <f ca="1">VLOOKUP(P6,表三!$A$10:$F$52,6,0)</f>
        <v>0</v>
      </c>
      <c r="Q9" s="252">
        <f ca="1">VLOOKUP(Q6,表三!$A$10:$F$52,6,0)</f>
        <v>2994</v>
      </c>
      <c r="R9" s="252">
        <f ca="1">VLOOKUP(R6,表三!$A$10:$F$52,6,0)</f>
        <v>0</v>
      </c>
      <c r="S9" s="252">
        <f ca="1">VLOOKUP(S6,表三!$A$10:$F$52,6,0)</f>
        <v>0</v>
      </c>
      <c r="T9" s="252">
        <f ca="1">VLOOKUP(T6,表三!$A$10:$F$52,6,0)</f>
        <v>0</v>
      </c>
      <c r="U9" s="252">
        <f ca="1">VLOOKUP(U6,表三!$A$10:$F$52,6,0)</f>
        <v>1518</v>
      </c>
      <c r="V9" s="252">
        <f ca="1">VLOOKUP(V6,表三!$A$10:$F$52,6,0)</f>
        <v>11691</v>
      </c>
      <c r="W9" s="252">
        <f ca="1">VLOOKUP(W6,表三!$A$10:$F$52,6,0)</f>
        <v>0</v>
      </c>
      <c r="X9" s="252">
        <f ca="1">VLOOKUP(X6,表三!$A$10:$F$52,6,0)</f>
        <v>439</v>
      </c>
      <c r="Y9" s="252">
        <f ca="1">VLOOKUP(Y6,表三!$A$10:$F$52,6,0)</f>
        <v>10136</v>
      </c>
      <c r="Z9" s="252">
        <f ca="1">VLOOKUP(Z6,表三!$A$10:$F$52,6,0)</f>
        <v>7517</v>
      </c>
      <c r="AA9" s="252">
        <f ca="1">VLOOKUP(AA6,表三!$A$10:$F$52,6,0)</f>
        <v>4194</v>
      </c>
      <c r="AB9" s="252">
        <f ca="1">VLOOKUP(AB6,表三!$A$10:$F$52,6,0)</f>
        <v>0</v>
      </c>
      <c r="AC9" s="252">
        <f ca="1">VLOOKUP(AC6,表三!$A$10:$F$52,6,0)</f>
        <v>4465</v>
      </c>
      <c r="AD9" s="252">
        <f ca="1">VLOOKUP(AD6,表三!$A$10:$F$52,6,0)</f>
        <v>36</v>
      </c>
      <c r="AE9" s="252">
        <f ca="1">VLOOKUP(AE6,表三!$A$10:$F$52,6,0)</f>
        <v>0</v>
      </c>
      <c r="AF9" s="252">
        <f ca="1">VLOOKUP(AF6,表三!$A$10:$F$52,6,0)</f>
        <v>0</v>
      </c>
      <c r="AG9" s="252">
        <f ca="1">VLOOKUP(AG6,表三!$A$10:$F$52,6,0)</f>
        <v>0</v>
      </c>
      <c r="AH9" s="252">
        <f ca="1">VLOOKUP(AH6,表三!$A$10:$F$52,6,0)</f>
        <v>0</v>
      </c>
      <c r="AI9" s="252">
        <f ca="1">VLOOKUP(AI6,表三!$A$10:$F$52,6,0)</f>
        <v>874</v>
      </c>
      <c r="AJ9" s="252">
        <f ca="1">VLOOKUP(AJ6,表三!$A$10:$F$52,6,0)</f>
        <v>0</v>
      </c>
      <c r="AK9" s="252">
        <f ca="1">VLOOKUP(AK6,表三!$A$10:$F$52,6,0)</f>
        <v>649</v>
      </c>
      <c r="AL9" s="252">
        <f ca="1">VLOOKUP(AL6,表三!$A$10:$F$52,6,0)</f>
        <v>0</v>
      </c>
      <c r="AM9" s="252">
        <f ca="1">VLOOKUP(AM6,表三!$A$10:$F$52,6,0)-表三!N11</f>
        <v>0</v>
      </c>
    </row>
  </sheetData>
  <sheetProtection algorithmName="SHA-512" hashValue="L5trvJq+2fUfaOCCMFYTnCNyFbFQ6YLfeUlRNNv2YCEYKVEL8nntQjhmsQiKwIX1tEkorQbpq5QURLfuCRzS1A==" saltValue="iNR8qYXw8+mP6aGJCpkJkw==" spinCount="100000" sheet="1" formatColumns="0" formatRows="0" autoFilter="0" objects="1" scenarios="1"/>
  <mergeCells count="5">
    <mergeCell ref="A2:AM2"/>
    <mergeCell ref="D4:AM4"/>
    <mergeCell ref="A4:A6"/>
    <mergeCell ref="B4:B8"/>
    <mergeCell ref="C4:C6"/>
  </mergeCells>
  <printOptions horizontalCentered="1"/>
  <pageMargins left="0.078740157480315" right="0.078740157480315" top="0.590551181102362" bottom="0.47244094488189" header="0.31496062992126" footer="0.31496062992126"/>
  <pageSetup paperSize="9" scale="43" orientation="landscape" blackAndWhite="1"/>
  <headerFooter>
    <oddFooter>&amp;C&amp;P/&amp;N</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9"/>
  <sheetViews>
    <sheetView showGridLines="0" showZeros="0" workbookViewId="0">
      <pane xSplit="3" ySplit="9" topLeftCell="D10" activePane="bottomRight" state="frozen"/>
      <selection/>
      <selection pane="topRight"/>
      <selection pane="bottomLeft"/>
      <selection pane="bottomRight" activeCell="H9" sqref="H9"/>
    </sheetView>
  </sheetViews>
  <sheetFormatPr defaultColWidth="6" defaultRowHeight="13.8"/>
  <cols>
    <col min="1" max="1" width="7.64814814814815" style="238" customWidth="1"/>
    <col min="2" max="2" width="16.7962962962963" style="238" customWidth="1"/>
    <col min="3" max="11" width="8.14814814814815" style="238" customWidth="1"/>
    <col min="12" max="12" width="8.14814814814815" style="239" customWidth="1"/>
    <col min="13" max="16" width="8.14814814814815" style="238" customWidth="1"/>
    <col min="17" max="17" width="8.14814814814815" style="239" customWidth="1"/>
    <col min="18" max="24" width="8.14814814814815" style="238" customWidth="1"/>
  </cols>
  <sheetData>
    <row r="1" ht="15.6" spans="1:24">
      <c r="A1" s="138" t="s">
        <v>13080</v>
      </c>
      <c r="B1" s="240"/>
    </row>
    <row r="2" ht="34.2" customHeight="1" spans="1:24">
      <c r="A2" s="241" t="s">
        <v>13042</v>
      </c>
      <c r="B2" s="241"/>
      <c r="C2" s="241"/>
      <c r="D2" s="241"/>
      <c r="E2" s="241"/>
      <c r="F2" s="241"/>
      <c r="G2" s="241"/>
      <c r="H2" s="241"/>
      <c r="I2" s="241"/>
      <c r="J2" s="241"/>
      <c r="K2" s="241"/>
      <c r="L2" s="241"/>
      <c r="M2" s="241"/>
      <c r="N2" s="241"/>
      <c r="O2" s="241"/>
      <c r="P2" s="241"/>
      <c r="Q2" s="241"/>
      <c r="R2" s="241"/>
      <c r="S2" s="241"/>
      <c r="T2" s="241"/>
      <c r="U2" s="241"/>
      <c r="V2" s="241"/>
      <c r="W2" s="241"/>
      <c r="X2" s="241"/>
    </row>
    <row r="3" ht="17.1" customHeight="1" spans="1:24">
      <c r="A3" s="242"/>
      <c r="B3" s="242"/>
      <c r="C3" s="243"/>
      <c r="D3" s="243"/>
      <c r="E3" s="243"/>
      <c r="F3" s="243"/>
      <c r="G3" s="243"/>
      <c r="H3" s="243"/>
      <c r="I3" s="243"/>
      <c r="J3" s="243"/>
      <c r="K3" s="243"/>
      <c r="L3" s="243"/>
      <c r="M3" s="243"/>
      <c r="N3" s="243"/>
      <c r="O3" s="243"/>
      <c r="P3" s="243"/>
      <c r="Q3" s="243"/>
      <c r="R3" s="243"/>
      <c r="S3" s="243"/>
      <c r="T3" s="243"/>
      <c r="U3" s="243"/>
      <c r="V3" s="243"/>
      <c r="W3" s="244"/>
      <c r="X3" s="245" t="s">
        <v>10302</v>
      </c>
    </row>
    <row r="4" ht="31.5" customHeight="1" spans="1:24">
      <c r="A4" s="246" t="s">
        <v>13012</v>
      </c>
      <c r="B4" s="247" t="s">
        <v>13013</v>
      </c>
      <c r="C4" s="248" t="s">
        <v>13081</v>
      </c>
      <c r="D4" s="248"/>
      <c r="E4" s="248"/>
      <c r="F4" s="248"/>
      <c r="G4" s="248"/>
      <c r="H4" s="248"/>
      <c r="I4" s="248"/>
      <c r="J4" s="248"/>
      <c r="K4" s="248"/>
      <c r="L4" s="248"/>
      <c r="M4" s="248"/>
      <c r="N4" s="248"/>
      <c r="O4" s="248"/>
      <c r="P4" s="248"/>
      <c r="Q4" s="248"/>
      <c r="R4" s="248"/>
      <c r="S4" s="248"/>
      <c r="T4" s="248"/>
      <c r="U4" s="248"/>
      <c r="V4" s="248"/>
      <c r="W4" s="248"/>
      <c r="X4" s="248"/>
    </row>
    <row r="5" ht="43.2" spans="1:24">
      <c r="A5" s="249"/>
      <c r="B5" s="249"/>
      <c r="C5" s="248" t="s">
        <v>13082</v>
      </c>
      <c r="D5" s="248" t="s">
        <v>13083</v>
      </c>
      <c r="E5" s="248" t="s">
        <v>13084</v>
      </c>
      <c r="F5" s="248" t="s">
        <v>13085</v>
      </c>
      <c r="G5" s="248" t="s">
        <v>13086</v>
      </c>
      <c r="H5" s="248" t="s">
        <v>13087</v>
      </c>
      <c r="I5" s="248" t="s">
        <v>13088</v>
      </c>
      <c r="J5" s="248" t="s">
        <v>13089</v>
      </c>
      <c r="K5" s="248" t="s">
        <v>13090</v>
      </c>
      <c r="L5" s="248" t="s">
        <v>13091</v>
      </c>
      <c r="M5" s="248" t="s">
        <v>13092</v>
      </c>
      <c r="N5" s="248" t="s">
        <v>13093</v>
      </c>
      <c r="O5" s="248" t="s">
        <v>13094</v>
      </c>
      <c r="P5" s="248" t="s">
        <v>13095</v>
      </c>
      <c r="Q5" s="248" t="s">
        <v>13096</v>
      </c>
      <c r="R5" s="248" t="s">
        <v>13097</v>
      </c>
      <c r="S5" s="248" t="s">
        <v>13098</v>
      </c>
      <c r="T5" s="248" t="s">
        <v>13099</v>
      </c>
      <c r="U5" s="248" t="s">
        <v>13100</v>
      </c>
      <c r="V5" s="248" t="s">
        <v>13101</v>
      </c>
      <c r="W5" s="248" t="s">
        <v>13102</v>
      </c>
      <c r="X5" s="248" t="s">
        <v>13103</v>
      </c>
    </row>
    <row r="6" spans="1:24">
      <c r="A6" s="249"/>
      <c r="B6" s="249"/>
      <c r="C6" s="162" t="s">
        <v>12763</v>
      </c>
      <c r="D6" s="162" t="s">
        <v>12765</v>
      </c>
      <c r="E6" s="162" t="s">
        <v>12766</v>
      </c>
      <c r="F6" s="162" t="s">
        <v>12768</v>
      </c>
      <c r="G6" s="162" t="s">
        <v>12770</v>
      </c>
      <c r="H6" s="162" t="s">
        <v>12772</v>
      </c>
      <c r="I6" s="162" t="s">
        <v>12773</v>
      </c>
      <c r="J6" s="162" t="s">
        <v>12775</v>
      </c>
      <c r="K6" s="162" t="s">
        <v>12776</v>
      </c>
      <c r="L6" s="162" t="s">
        <v>12778</v>
      </c>
      <c r="M6" s="162" t="s">
        <v>12779</v>
      </c>
      <c r="N6" s="162" t="s">
        <v>12780</v>
      </c>
      <c r="O6" s="162" t="s">
        <v>12782</v>
      </c>
      <c r="P6" s="162" t="s">
        <v>12784</v>
      </c>
      <c r="Q6" s="162" t="s">
        <v>12785</v>
      </c>
      <c r="R6" s="162" t="s">
        <v>12787</v>
      </c>
      <c r="S6" s="162" t="s">
        <v>12789</v>
      </c>
      <c r="T6" s="162" t="s">
        <v>12791</v>
      </c>
      <c r="U6" s="162" t="s">
        <v>12793</v>
      </c>
      <c r="V6" s="162" t="s">
        <v>12794</v>
      </c>
      <c r="W6" s="162" t="s">
        <v>12796</v>
      </c>
      <c r="X6" s="162" t="s">
        <v>12798</v>
      </c>
    </row>
    <row r="7" ht="14.1" hidden="1" customHeight="1" spans="1:24">
      <c r="A7" s="250"/>
      <c r="B7" s="249"/>
      <c r="C7" s="87"/>
      <c r="D7" s="87"/>
      <c r="E7" s="87"/>
      <c r="F7" s="87"/>
      <c r="G7" s="87"/>
      <c r="H7" s="87"/>
      <c r="I7" s="87"/>
      <c r="J7" s="87"/>
      <c r="K7" s="87"/>
      <c r="L7" s="87"/>
      <c r="M7" s="87"/>
      <c r="N7" s="87"/>
      <c r="O7" s="87"/>
      <c r="P7" s="87"/>
      <c r="Q7" s="87"/>
      <c r="R7" s="87"/>
      <c r="S7" s="87"/>
      <c r="T7" s="87"/>
      <c r="U7" s="87"/>
      <c r="V7" s="87"/>
      <c r="W7" s="87"/>
      <c r="X7" s="87"/>
    </row>
    <row r="8" ht="14.1" hidden="1" customHeight="1" spans="1:24">
      <c r="A8" s="250"/>
      <c r="B8" s="249"/>
      <c r="C8" s="251"/>
      <c r="D8" s="251"/>
      <c r="E8" s="251"/>
      <c r="F8" s="251"/>
      <c r="G8" s="251"/>
      <c r="H8" s="251"/>
      <c r="I8" s="251"/>
      <c r="J8" s="251"/>
      <c r="K8" s="251"/>
      <c r="L8" s="251"/>
      <c r="M8" s="251"/>
      <c r="N8" s="251"/>
      <c r="O8" s="251"/>
      <c r="P8" s="251"/>
      <c r="Q8" s="251"/>
      <c r="R8" s="251"/>
      <c r="S8" s="251"/>
      <c r="T8" s="251"/>
      <c r="U8" s="251"/>
      <c r="V8" s="251"/>
      <c r="W8" s="251"/>
      <c r="X8" s="251"/>
    </row>
    <row r="9" s="3" customFormat="1" ht="26.1" customHeight="1" spans="1:24">
      <c r="A9" s="24" t="str">
        <f ca="1">TbdqBM</f>
        <v>411323</v>
      </c>
      <c r="B9" s="25" t="str">
        <f ca="1">TbdqMC</f>
        <v>西峡县</v>
      </c>
      <c r="C9" s="252">
        <f ca="1">SUM(D9:X9)</f>
        <v>11784</v>
      </c>
      <c r="D9" s="252">
        <f ca="1">VLOOKUP(D6,表三!$A$53:$F$74,6,0)</f>
        <v>1</v>
      </c>
      <c r="E9" s="252">
        <f ca="1">VLOOKUP(E6,表三!$A$53:$F$74,6,0)</f>
        <v>0</v>
      </c>
      <c r="F9" s="252">
        <f ca="1">VLOOKUP(F6,表三!$A$53:$F$74,6,0)</f>
        <v>0</v>
      </c>
      <c r="G9" s="252">
        <f ca="1">VLOOKUP(G6,表三!$A$53:$F$74,6,0)</f>
        <v>0</v>
      </c>
      <c r="H9" s="252">
        <f ca="1">VLOOKUP(H6,表三!$A$53:$F$74,6,0)</f>
        <v>400</v>
      </c>
      <c r="I9" s="252">
        <f ca="1">VLOOKUP(I6,表三!$A$53:$F$74,6,0)</f>
        <v>0</v>
      </c>
      <c r="J9" s="252">
        <f ca="1">VLOOKUP(J6,表三!$A$53:$F$74,6,0)</f>
        <v>0</v>
      </c>
      <c r="K9" s="252">
        <f ca="1">VLOOKUP(K6,表三!$A$53:$F$74,6,0)</f>
        <v>0</v>
      </c>
      <c r="L9" s="252">
        <f ca="1">VLOOKUP(L6,表三!$A$53:$F$74,6,0)</f>
        <v>122</v>
      </c>
      <c r="M9" s="252">
        <f ca="1">VLOOKUP(M6,表三!$A$53:$F$74,6,0)</f>
        <v>0</v>
      </c>
      <c r="N9" s="252">
        <f ca="1">VLOOKUP(N6,表三!$A$53:$F$74,6,0)</f>
        <v>0</v>
      </c>
      <c r="O9" s="252">
        <f ca="1">VLOOKUP(O6,表三!$A$53:$F$74,6,0)</f>
        <v>10887</v>
      </c>
      <c r="P9" s="252">
        <f ca="1">VLOOKUP(P6,表三!$A$53:$F$74,6,0)</f>
        <v>200</v>
      </c>
      <c r="Q9" s="252">
        <f ca="1">VLOOKUP(Q6,表三!$A$53:$F$74,6,0)</f>
        <v>0</v>
      </c>
      <c r="R9" s="252">
        <f ca="1">VLOOKUP(R6,表三!$A$53:$F$74,6,0)</f>
        <v>0</v>
      </c>
      <c r="S9" s="252">
        <f ca="1">VLOOKUP(S6,表三!$A$53:$F$74,6,0)</f>
        <v>0</v>
      </c>
      <c r="T9" s="252">
        <f ca="1">VLOOKUP(T6,表三!$A$53:$F$74,6,0)</f>
        <v>174</v>
      </c>
      <c r="U9" s="252">
        <f ca="1">VLOOKUP(U6,表三!$A$53:$F$74,6,0)</f>
        <v>0</v>
      </c>
      <c r="V9" s="252">
        <f ca="1">VLOOKUP(V6,表三!$A$53:$F$74,6,0)</f>
        <v>0</v>
      </c>
      <c r="W9" s="252">
        <f ca="1">VLOOKUP(W6,表三!$A$53:$F$74,6,0)</f>
        <v>0</v>
      </c>
      <c r="X9" s="252">
        <f ca="1">VLOOKUP(X6,表三!$A$53:$F$74,6,0)-表三!N12</f>
        <v>0</v>
      </c>
    </row>
  </sheetData>
  <sheetProtection algorithmName="SHA-512" hashValue="J3bL4tYZDsXhZWWiaqICldmAwXj3IS6bARCbHzWxM5cS+OmowNYijeHPcHPaFXRRpxJxSGifzghWqjvw5oRNJQ==" saltValue="yQNzaSKHqdTLpZVh5isQ0A==" spinCount="100000" sheet="1" formatColumns="0" formatRows="0" autoFilter="0" objects="1" scenarios="1"/>
  <mergeCells count="4">
    <mergeCell ref="A2:X2"/>
    <mergeCell ref="C4:X4"/>
    <mergeCell ref="A4:A6"/>
    <mergeCell ref="B4:B8"/>
  </mergeCells>
  <printOptions horizontalCentered="1"/>
  <pageMargins left="0.078740157480315" right="0.078740157480315" top="0.590551181102362" bottom="0.47244094488189" header="0.31496062992126" footer="0.31496062992126"/>
  <pageSetup paperSize="9" scale="69" orientation="landscape" blackAndWhite="1"/>
  <headerFooter>
    <oddFooter>&amp;C&amp;P/&amp;N</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showGridLines="0" showZeros="0" zoomScale="85" zoomScaleNormal="85" workbookViewId="0">
      <pane xSplit="3" ySplit="7" topLeftCell="D9" activePane="bottomRight" state="frozen"/>
      <selection/>
      <selection pane="topRight"/>
      <selection pane="bottomLeft"/>
      <selection pane="bottomRight" activeCell="F11" sqref="F11"/>
    </sheetView>
  </sheetViews>
  <sheetFormatPr defaultColWidth="18" defaultRowHeight="15.6"/>
  <cols>
    <col min="1" max="1" width="12.1481481481481" style="207" customWidth="1"/>
    <col min="2" max="2" width="15.0462962962963" style="208" customWidth="1"/>
    <col min="3" max="6" width="16.4537037037037" style="208" customWidth="1"/>
    <col min="7" max="8" width="16.4537037037037" style="209" customWidth="1"/>
    <col min="9" max="9" width="8.25" style="208" customWidth="1"/>
    <col min="10" max="10" width="10" style="208" customWidth="1"/>
    <col min="11" max="16384" width="18" style="208"/>
  </cols>
  <sheetData>
    <row r="1" s="203" customFormat="1" ht="19.5" customHeight="1" spans="1:10">
      <c r="A1" s="138" t="s">
        <v>13104</v>
      </c>
      <c r="B1" s="73">
        <f ca="1">IF(OR(SUM(F7,F10:F11)=0,SUM(F7,F10:F11)&lt;('表五（录入表）'!E35+'表五（录入表）'!H35)),IF(OR(F9=0,F9&lt;SUM('表五（录入表）'!F35:G35,'表五（录入表）'!I35)),0,"请检查：公务车购置费应小于表五503_机关资本性支出（一）、504_机关资本性支出（二）、506_对事业单位资本性补助科目支出合计。"),"请检查：因公出国、公务车运行、公务接待费之和应小于表五502_机关商品和服务支出、505_对事业单位经常性补助科目支出合计。")</f>
        <v>0</v>
      </c>
      <c r="G1" s="210"/>
      <c r="H1" s="210"/>
    </row>
    <row r="2" s="204" customFormat="1" ht="22.8" spans="1:10">
      <c r="A2" s="211" t="s">
        <v>13105</v>
      </c>
      <c r="B2" s="211"/>
      <c r="C2" s="211"/>
      <c r="D2" s="211"/>
      <c r="E2" s="211"/>
      <c r="F2" s="211"/>
      <c r="G2" s="211"/>
      <c r="H2" s="211"/>
    </row>
    <row r="3" s="205" customFormat="1" ht="19.5" customHeight="1" spans="1:10">
      <c r="A3" s="212"/>
      <c r="B3" s="73">
        <f ca="1" t="array" ref="B3">IF(SUMPRODUCT(ISTEXT(C6:J12)*ROW(C6:J12))&gt;0,"录入了非数字，请检查表八单元格 "&amp;IFERROR(ADDRESS(SUMPRODUCT(MAX(ISTEXT(C6:J12)*ROW(C6:J12))),SUMPRODUCT(MAX(ISTEXT(C6:J12)*COLUMN(C6:J12))),4),0),IF(SUMPRODUCT(ISERROR(C6:J12)*COLUMN(C6:J12))&gt;0,"有错误值，请检查表八单元格 "&amp;IFERROR(ADDRESS(SUMPRODUCT(MAX(ISERROR(C6:J12)*ROW(C6:J12))),SUMPRODUCT(MAX(ISERROR(C6:J12)*COLUMN(C6:J12))),4),0),0))</f>
        <v>0</v>
      </c>
      <c r="G3" s="213" t="s">
        <v>10302</v>
      </c>
      <c r="H3" s="213"/>
    </row>
    <row r="4" s="205" customFormat="1" ht="51.6" customHeight="1" spans="1:10">
      <c r="A4" s="214" t="s">
        <v>13106</v>
      </c>
      <c r="B4" s="215"/>
      <c r="C4" s="141" t="s">
        <v>10304</v>
      </c>
      <c r="D4" s="141" t="s">
        <v>10305</v>
      </c>
      <c r="E4" s="102" t="s">
        <v>10306</v>
      </c>
      <c r="F4" s="216" t="s">
        <v>10307</v>
      </c>
      <c r="G4" s="217"/>
      <c r="H4" s="218"/>
    </row>
    <row r="5" s="205" customFormat="1" ht="51.6" customHeight="1" spans="1:10">
      <c r="A5" s="219"/>
      <c r="B5" s="220"/>
      <c r="C5" s="104"/>
      <c r="D5" s="104"/>
      <c r="E5" s="104"/>
      <c r="F5" s="221" t="s">
        <v>10310</v>
      </c>
      <c r="G5" s="222" t="s">
        <v>13107</v>
      </c>
      <c r="H5" s="222" t="s">
        <v>13108</v>
      </c>
      <c r="J5" s="163" t="str">
        <f>'表一（录入表）'!J5</f>
        <v>录入调整后预算数</v>
      </c>
    </row>
    <row r="6" customFormat="1" ht="51.6" hidden="1" customHeight="1" spans="1:10">
      <c r="C6" s="223"/>
      <c r="D6" s="223"/>
      <c r="E6" s="223"/>
      <c r="F6" s="223"/>
      <c r="J6" s="166"/>
    </row>
    <row r="7" s="205" customFormat="1" ht="44.5" customHeight="1" spans="1:10">
      <c r="A7" s="224" t="s">
        <v>13109</v>
      </c>
      <c r="B7" s="225"/>
      <c r="C7" s="226">
        <v>0</v>
      </c>
      <c r="D7" s="107">
        <f ca="1" t="shared" ref="D7" si="0">IF(B2TJ="录入调整后预算数",OFFSET(D7,0,6),IF(B2TJ="录入调整差额数",OFFSET(D7,0,6)+OFFSET(D7,0,-1),0))</f>
        <v>0</v>
      </c>
      <c r="E7" s="227">
        <v>0</v>
      </c>
      <c r="F7" s="228">
        <v>0</v>
      </c>
      <c r="G7" s="91">
        <f ca="1">IFERROR(OFFSET(G7,0,-1)/OFFSET(G7,0,-4),)</f>
        <v>0</v>
      </c>
      <c r="H7" s="91">
        <f ca="1" t="shared" ref="H7:H12" si="1">IFERROR(OFFSET(H7,0,-2)/OFFSET(H7,0,-3),)</f>
        <v>0</v>
      </c>
      <c r="J7" s="169">
        <v>0</v>
      </c>
    </row>
    <row r="8" s="205" customFormat="1" ht="44.5" customHeight="1" spans="1:10">
      <c r="A8" s="229" t="s">
        <v>13110</v>
      </c>
      <c r="B8" s="230" t="s">
        <v>13111</v>
      </c>
      <c r="C8" s="231">
        <f ca="1">SUM(OFFSET(C8,1,0,2))</f>
        <v>1437</v>
      </c>
      <c r="D8" s="231">
        <f ca="1" t="shared" ref="D8:F8" si="2">SUM(OFFSET(D8,1,0,2))</f>
        <v>1437</v>
      </c>
      <c r="E8" s="231">
        <f ca="1" t="shared" si="2"/>
        <v>1418</v>
      </c>
      <c r="F8" s="231">
        <f ca="1" t="shared" si="2"/>
        <v>1365</v>
      </c>
      <c r="G8" s="91">
        <f ca="1" t="shared" ref="G8:G12" si="3">IFERROR(OFFSET(G8,0,-1)/OFFSET(G8,0,-4),)</f>
        <v>0.949895615866388</v>
      </c>
      <c r="H8" s="91">
        <f ca="1" t="shared" si="1"/>
        <v>0.96262341325811</v>
      </c>
      <c r="J8" s="232"/>
    </row>
    <row r="9" s="205" customFormat="1" ht="44.5" customHeight="1" spans="1:10">
      <c r="A9" s="229"/>
      <c r="B9" s="230" t="s">
        <v>13112</v>
      </c>
      <c r="C9" s="233">
        <v>125</v>
      </c>
      <c r="D9" s="107">
        <f ca="1" t="shared" ref="D9:D11" si="4">IF(B2TJ="录入调整后预算数",OFFSET(D9,0,6),IF(B2TJ="录入调整差额数",OFFSET(D9,0,6)+OFFSET(D9,0,-1),0))</f>
        <v>125</v>
      </c>
      <c r="E9" s="227">
        <v>120</v>
      </c>
      <c r="F9" s="228">
        <v>119</v>
      </c>
      <c r="G9" s="91">
        <f ca="1" t="shared" si="3"/>
        <v>0.952</v>
      </c>
      <c r="H9" s="91">
        <f ca="1" t="shared" si="1"/>
        <v>0.991666666666667</v>
      </c>
      <c r="J9" s="233">
        <v>125</v>
      </c>
    </row>
    <row r="10" s="205" customFormat="1" ht="44.5" customHeight="1" spans="1:10">
      <c r="A10" s="229"/>
      <c r="B10" s="230" t="s">
        <v>13113</v>
      </c>
      <c r="C10" s="233">
        <v>1312</v>
      </c>
      <c r="D10" s="107">
        <f ca="1" t="shared" si="4"/>
        <v>1312</v>
      </c>
      <c r="E10" s="227">
        <v>1298</v>
      </c>
      <c r="F10" s="228">
        <v>1246</v>
      </c>
      <c r="G10" s="91">
        <f ca="1" t="shared" si="3"/>
        <v>0.94969512195122</v>
      </c>
      <c r="H10" s="91">
        <f ca="1" t="shared" si="1"/>
        <v>0.959938366718028</v>
      </c>
      <c r="J10" s="233">
        <v>1312</v>
      </c>
    </row>
    <row r="11" s="205" customFormat="1" ht="44.5" customHeight="1" spans="1:10">
      <c r="A11" s="224" t="s">
        <v>13114</v>
      </c>
      <c r="B11" s="225"/>
      <c r="C11" s="233">
        <v>1805</v>
      </c>
      <c r="D11" s="107">
        <f ca="1" t="shared" si="4"/>
        <v>1805</v>
      </c>
      <c r="E11" s="227">
        <v>1765</v>
      </c>
      <c r="F11" s="228">
        <v>1715</v>
      </c>
      <c r="G11" s="91">
        <f ca="1" t="shared" si="3"/>
        <v>0.950138504155125</v>
      </c>
      <c r="H11" s="91">
        <f ca="1" t="shared" si="1"/>
        <v>0.971671388101983</v>
      </c>
      <c r="J11" s="233">
        <v>1805</v>
      </c>
    </row>
    <row r="12" s="206" customFormat="1" ht="44.5" customHeight="1" spans="1:10">
      <c r="A12" s="234" t="s">
        <v>12981</v>
      </c>
      <c r="B12" s="235"/>
      <c r="C12" s="236">
        <f ca="1">SUM(OFFSET(C12,-5,0,2),OFFSET(C12,-1,0))</f>
        <v>3242</v>
      </c>
      <c r="D12" s="236">
        <f ca="1" t="shared" ref="D12:F12" si="5">SUM(OFFSET(D12,-5,0,2),OFFSET(D12,-1,0))</f>
        <v>3242</v>
      </c>
      <c r="E12" s="236">
        <f ca="1" t="shared" si="5"/>
        <v>3183</v>
      </c>
      <c r="F12" s="236">
        <f ca="1" t="shared" si="5"/>
        <v>3080</v>
      </c>
      <c r="G12" s="91">
        <f ca="1" t="shared" si="3"/>
        <v>0.95003084515731</v>
      </c>
      <c r="H12" s="91">
        <f ca="1" t="shared" si="1"/>
        <v>0.967640590637763</v>
      </c>
      <c r="J12" s="237"/>
    </row>
  </sheetData>
  <sheetProtection algorithmName="SHA-512" hashValue="ThEXloQnwgr0G9kjE97IFbwvs4b9wzmi8BUpdKqmJHVb4PMek8qZs1SVUDL3topDFQlxUwkW8Bzp96DzoD01WQ==" saltValue="D2e95Z4Q6JIbLzbEaDEhnA==" spinCount="100000" sheet="1" formatColumns="0" formatRows="0" autoFilter="0" objects="1" scenarios="1"/>
  <mergeCells count="11">
    <mergeCell ref="A2:H2"/>
    <mergeCell ref="G3:H3"/>
    <mergeCell ref="F4:H4"/>
    <mergeCell ref="A7:B7"/>
    <mergeCell ref="A11:B11"/>
    <mergeCell ref="A12:B12"/>
    <mergeCell ref="A8:A10"/>
    <mergeCell ref="C4:C5"/>
    <mergeCell ref="D4:D5"/>
    <mergeCell ref="E4:E5"/>
    <mergeCell ref="A4:B5"/>
  </mergeCells>
  <printOptions horizontalCentered="1"/>
  <pageMargins left="0.708661417322835" right="0.708661417322835" top="0.748031496062992" bottom="0.748031496062992" header="0.31496062992126" footer="0.31496062992126"/>
  <pageSetup paperSize="9" fitToWidth="0" fitToHeight="0" orientation="landscape" blackAndWhite="1"/>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379"/>
  <sheetViews>
    <sheetView showGridLines="0" showZeros="0" zoomScale="80" zoomScaleNormal="80" workbookViewId="0">
      <pane xSplit="3" ySplit="7" topLeftCell="D362" activePane="bottomRight" state="frozen"/>
      <selection/>
      <selection pane="topRight"/>
      <selection pane="bottomLeft"/>
      <selection pane="bottomRight" activeCell="F376" sqref="F376"/>
    </sheetView>
  </sheetViews>
  <sheetFormatPr defaultColWidth="9" defaultRowHeight="13.8"/>
  <cols>
    <col min="1" max="1" width="9.4537037037037" style="64" customWidth="1"/>
    <col min="2" max="2" width="60.0462962962963" style="64" customWidth="1"/>
    <col min="3" max="6" width="9.75" style="64" customWidth="1"/>
    <col min="7" max="8" width="8.10185185185185" style="155" customWidth="1"/>
    <col min="9" max="9" width="9.0462962962963" style="64" customWidth="1"/>
    <col min="10" max="10" width="60.0462962962963" style="64" customWidth="1"/>
    <col min="11" max="14" width="9.75" style="64" customWidth="1"/>
    <col min="15" max="16" width="8.10185185185185" style="155" customWidth="1"/>
    <col min="17" max="16384" width="8.7962962962963" style="64"/>
  </cols>
  <sheetData>
    <row r="1" ht="15.6" spans="1:16">
      <c r="A1" s="138" t="s">
        <v>13115</v>
      </c>
      <c r="C1" s="156"/>
      <c r="D1" s="156"/>
      <c r="E1" s="156"/>
      <c r="F1" s="156"/>
      <c r="G1" s="157"/>
      <c r="H1" s="157"/>
    </row>
    <row r="2" s="135" customFormat="1" ht="22.8" spans="1:16">
      <c r="A2" s="158" t="s">
        <v>13116</v>
      </c>
      <c r="B2" s="158"/>
      <c r="C2" s="158"/>
      <c r="D2" s="158"/>
      <c r="E2" s="158"/>
      <c r="F2" s="158"/>
      <c r="G2" s="158"/>
      <c r="H2" s="158"/>
      <c r="I2" s="158"/>
      <c r="J2" s="158"/>
      <c r="K2" s="158"/>
      <c r="L2" s="158"/>
      <c r="M2" s="158"/>
      <c r="N2" s="158"/>
      <c r="O2" s="158"/>
      <c r="P2" s="158"/>
    </row>
    <row r="3" ht="14.25" customHeight="1" spans="1:16">
      <c r="A3" s="187"/>
      <c r="B3" s="73">
        <f ca="1">IF(COUNT(C379:F379)=4,0,"收支不平。请检查！")</f>
        <v>0</v>
      </c>
      <c r="P3" s="159" t="s">
        <v>10302</v>
      </c>
    </row>
    <row r="4" ht="28.2" customHeight="1" spans="1:16">
      <c r="A4" s="83" t="s">
        <v>12661</v>
      </c>
      <c r="B4" s="83"/>
      <c r="C4" s="83"/>
      <c r="D4" s="83"/>
      <c r="E4" s="83"/>
      <c r="F4" s="83"/>
      <c r="G4" s="83"/>
      <c r="H4" s="83"/>
      <c r="I4" s="83" t="s">
        <v>12662</v>
      </c>
      <c r="J4" s="83"/>
      <c r="K4" s="83"/>
      <c r="L4" s="83"/>
      <c r="M4" s="83"/>
      <c r="N4" s="83"/>
      <c r="O4" s="83"/>
      <c r="P4" s="83"/>
    </row>
    <row r="5" s="137" customFormat="1" ht="19.5" customHeight="1" spans="1:16">
      <c r="A5" s="78" t="s">
        <v>10303</v>
      </c>
      <c r="B5" s="79"/>
      <c r="C5" s="141" t="s">
        <v>10304</v>
      </c>
      <c r="D5" s="141" t="s">
        <v>10305</v>
      </c>
      <c r="E5" s="102" t="s">
        <v>10306</v>
      </c>
      <c r="F5" s="78" t="s">
        <v>10307</v>
      </c>
      <c r="G5" s="160"/>
      <c r="H5" s="79"/>
      <c r="I5" s="78" t="s">
        <v>10303</v>
      </c>
      <c r="J5" s="79"/>
      <c r="K5" s="141" t="s">
        <v>10304</v>
      </c>
      <c r="L5" s="141" t="s">
        <v>10305</v>
      </c>
      <c r="M5" s="102" t="s">
        <v>10306</v>
      </c>
      <c r="N5" s="78" t="s">
        <v>10307</v>
      </c>
      <c r="O5" s="160"/>
      <c r="P5" s="79"/>
    </row>
    <row r="6" s="137" customFormat="1" ht="60" customHeight="1" spans="1:16">
      <c r="A6" s="82" t="s">
        <v>10308</v>
      </c>
      <c r="B6" s="83" t="s">
        <v>10309</v>
      </c>
      <c r="C6" s="104"/>
      <c r="D6" s="104"/>
      <c r="E6" s="104"/>
      <c r="F6" s="162" t="s">
        <v>10310</v>
      </c>
      <c r="G6" s="84" t="s">
        <v>10311</v>
      </c>
      <c r="H6" s="84" t="s">
        <v>10312</v>
      </c>
      <c r="I6" s="82" t="s">
        <v>10308</v>
      </c>
      <c r="J6" s="83" t="s">
        <v>10309</v>
      </c>
      <c r="K6" s="104"/>
      <c r="L6" s="104"/>
      <c r="M6" s="104"/>
      <c r="N6" s="162" t="s">
        <v>10310</v>
      </c>
      <c r="O6" s="84" t="s">
        <v>10311</v>
      </c>
      <c r="P6" s="84" t="s">
        <v>10312</v>
      </c>
    </row>
    <row r="7" ht="16.2" customHeight="1" spans="1:16">
      <c r="A7" s="188" t="s">
        <v>13117</v>
      </c>
      <c r="B7" s="189" t="s">
        <v>13118</v>
      </c>
      <c r="C7" s="190">
        <f>SUMPRODUCT('表九（录入表）'!C$6:C$347*(LEFT('表九（录入表）'!$A$6:$A$347,LEN($A7))=$A7))</f>
        <v>56000</v>
      </c>
      <c r="D7" s="190">
        <f ca="1">SUMPRODUCT('表九（录入表）'!D$6:D$347*(LEFT('表九（录入表）'!$A$6:$A$347,LEN($A7))=$A7))</f>
        <v>14080</v>
      </c>
      <c r="E7" s="190">
        <f>SUMPRODUCT('表九（录入表）'!E$6:E$347*(LEFT('表九（录入表）'!$A$6:$A$347,LEN($A7))=$A7))</f>
        <v>14080</v>
      </c>
      <c r="F7" s="190">
        <f ca="1">SUMPRODUCT('表九（录入表）'!F$6:F$347*(LEFT('表九（录入表）'!$A$6:$A$347,LEN($A7))=$A7))</f>
        <v>42000</v>
      </c>
      <c r="G7" s="191">
        <f ca="1">IFERROR($F7/C7,"")</f>
        <v>0.75</v>
      </c>
      <c r="H7" s="191">
        <f ca="1" t="shared" ref="H7" si="0">IFERROR($F7/E7,"")</f>
        <v>2.98295454545455</v>
      </c>
      <c r="I7" s="87" t="s">
        <v>10486</v>
      </c>
      <c r="J7" s="88" t="s">
        <v>10487</v>
      </c>
      <c r="K7" s="190">
        <f>SUMPRODUCT('表九（录入表）'!C$6:C$347*(LEFT('表九（录入表）'!$A$6:$A$347,LEN($I7))=$I7))</f>
        <v>0</v>
      </c>
      <c r="L7" s="190">
        <f ca="1">SUMPRODUCT('表九（录入表）'!D$6:D$347*(LEFT('表九（录入表）'!$A$6:$A$347,LEN($I7))=$I7))</f>
        <v>0</v>
      </c>
      <c r="M7" s="190">
        <f>SUMPRODUCT('表九（录入表）'!E$6:E$347*(LEFT('表九（录入表）'!$A$6:$A$347,LEN($I7))=$I7))</f>
        <v>0</v>
      </c>
      <c r="N7" s="190">
        <f ca="1">SUMPRODUCT('表九（录入表）'!F$6:F$347*(LEFT('表九（录入表）'!$A$6:$A$347,LEN($I7))=$I7))</f>
        <v>0</v>
      </c>
      <c r="O7" s="125" t="str">
        <f ca="1">IFERROR($N7/K7,"")</f>
        <v/>
      </c>
      <c r="P7" s="125" t="str">
        <f ca="1" t="shared" ref="P7" si="1">IFERROR($N7/M7,"")</f>
        <v/>
      </c>
    </row>
    <row r="8" ht="16.2" customHeight="1" spans="1:16">
      <c r="A8" s="188" t="s">
        <v>13119</v>
      </c>
      <c r="B8" s="167" t="s">
        <v>13120</v>
      </c>
      <c r="C8" s="190">
        <f>SUMPRODUCT('表九（录入表）'!C$6:C$347*(LEFT('表九（录入表）'!$A$6:$A$347,LEN($A8))=$A8))</f>
        <v>0</v>
      </c>
      <c r="D8" s="190">
        <f ca="1">SUMPRODUCT('表九（录入表）'!D$6:D$347*(LEFT('表九（录入表）'!$A$6:$A$347,LEN($A8))=$A8))</f>
        <v>0</v>
      </c>
      <c r="E8" s="190">
        <f>SUMPRODUCT('表九（录入表）'!E$6:E$347*(LEFT('表九（录入表）'!$A$6:$A$347,LEN($A8))=$A8))</f>
        <v>0</v>
      </c>
      <c r="F8" s="190">
        <f ca="1">SUMPRODUCT('表九（录入表）'!F$6:F$347*(LEFT('表九（录入表）'!$A$6:$A$347,LEN($A8))=$A8))</f>
        <v>0</v>
      </c>
      <c r="G8" s="191" t="str">
        <f ca="1" t="shared" ref="G8:G58" si="2">IFERROR($F8/C8,"")</f>
        <v/>
      </c>
      <c r="H8" s="191" t="str">
        <f ca="1" t="shared" ref="H8:H58" si="3">IFERROR($F8/E8,"")</f>
        <v/>
      </c>
      <c r="I8" s="87" t="s">
        <v>13121</v>
      </c>
      <c r="J8" s="88" t="s">
        <v>13122</v>
      </c>
      <c r="K8" s="190">
        <f>SUMPRODUCT('表九（录入表）'!C$6:C$347*(LEFT('表九（录入表）'!$A$6:$A$347,LEN($I8))=$I8))</f>
        <v>0</v>
      </c>
      <c r="L8" s="190">
        <f ca="1">SUMPRODUCT('表九（录入表）'!D$6:D$347*(LEFT('表九（录入表）'!$A$6:$A$347,LEN($I8))=$I8))</f>
        <v>0</v>
      </c>
      <c r="M8" s="190">
        <f>SUMPRODUCT('表九（录入表）'!E$6:E$347*(LEFT('表九（录入表）'!$A$6:$A$347,LEN($I8))=$I8))</f>
        <v>0</v>
      </c>
      <c r="N8" s="190">
        <f ca="1">SUMPRODUCT('表九（录入表）'!F$6:F$347*(LEFT('表九（录入表）'!$A$6:$A$347,LEN($I8))=$I8))</f>
        <v>0</v>
      </c>
      <c r="O8" s="125" t="str">
        <f ca="1" t="shared" ref="O8:O69" si="4">IFERROR($N8/K8,"")</f>
        <v/>
      </c>
      <c r="P8" s="125" t="str">
        <f ca="1" t="shared" ref="P8:P69" si="5">IFERROR($N8/M8,"")</f>
        <v/>
      </c>
    </row>
    <row r="9" ht="16.2" customHeight="1" spans="1:16">
      <c r="A9" s="188" t="s">
        <v>13123</v>
      </c>
      <c r="B9" s="167" t="s">
        <v>13124</v>
      </c>
      <c r="C9" s="192">
        <f>SUMPRODUCT('表九（录入表）'!C$6:C$347*(LEFT('表九（录入表）'!$A$6:$A$347,LEN($A9))=$A9))</f>
        <v>0</v>
      </c>
      <c r="D9" s="192">
        <f ca="1">SUMPRODUCT('表九（录入表）'!D$6:D$347*(LEFT('表九（录入表）'!$A$6:$A$347,LEN($A9))=$A9))</f>
        <v>0</v>
      </c>
      <c r="E9" s="192">
        <f>SUMPRODUCT('表九（录入表）'!E$6:E$347*(LEFT('表九（录入表）'!$A$6:$A$347,LEN($A9))=$A9))</f>
        <v>0</v>
      </c>
      <c r="F9" s="192">
        <f ca="1">SUMPRODUCT('表九（录入表）'!F$6:F$347*(LEFT('表九（录入表）'!$A$6:$A$347,LEN($A9))=$A9))</f>
        <v>0</v>
      </c>
      <c r="G9" s="191" t="str">
        <f ca="1" t="shared" si="2"/>
        <v/>
      </c>
      <c r="H9" s="191" t="str">
        <f ca="1" t="shared" si="3"/>
        <v/>
      </c>
      <c r="I9" s="87" t="s">
        <v>13125</v>
      </c>
      <c r="J9" s="88" t="s">
        <v>13126</v>
      </c>
      <c r="K9" s="192">
        <f>SUMPRODUCT('表九（录入表）'!C$6:C$347*(LEFT('表九（录入表）'!$A$6:$A$347,LEN($I9))=$I9))</f>
        <v>0</v>
      </c>
      <c r="L9" s="192">
        <f ca="1">SUMPRODUCT('表九（录入表）'!D$6:D$347*(LEFT('表九（录入表）'!$A$6:$A$347,LEN($I9))=$I9))</f>
        <v>0</v>
      </c>
      <c r="M9" s="192">
        <f>SUMPRODUCT('表九（录入表）'!E$6:E$347*(LEFT('表九（录入表）'!$A$6:$A$347,LEN($I9))=$I9))</f>
        <v>0</v>
      </c>
      <c r="N9" s="192">
        <f ca="1">SUMPRODUCT('表九（录入表）'!F$6:F$347*(LEFT('表九（录入表）'!$A$6:$A$347,LEN($I9))=$I9))</f>
        <v>0</v>
      </c>
      <c r="O9" s="125" t="str">
        <f ca="1" t="shared" si="4"/>
        <v/>
      </c>
      <c r="P9" s="125" t="str">
        <f ca="1" t="shared" si="5"/>
        <v/>
      </c>
    </row>
    <row r="10" ht="16.2" customHeight="1" spans="1:16">
      <c r="A10" s="188" t="s">
        <v>13127</v>
      </c>
      <c r="B10" s="167" t="s">
        <v>13128</v>
      </c>
      <c r="C10" s="190">
        <f>SUMPRODUCT('表九（录入表）'!C$6:C$347*(LEFT('表九（录入表）'!$A$6:$A$347,LEN($A10))=$A10))</f>
        <v>0</v>
      </c>
      <c r="D10" s="190">
        <f ca="1">SUMPRODUCT('表九（录入表）'!D$6:D$347*(LEFT('表九（录入表）'!$A$6:$A$347,LEN($A10))=$A10))</f>
        <v>0</v>
      </c>
      <c r="E10" s="190">
        <f>SUMPRODUCT('表九（录入表）'!E$6:E$347*(LEFT('表九（录入表）'!$A$6:$A$347,LEN($A10))=$A10))</f>
        <v>0</v>
      </c>
      <c r="F10" s="190">
        <f ca="1">SUMPRODUCT('表九（录入表）'!F$6:F$347*(LEFT('表九（录入表）'!$A$6:$A$347,LEN($A10))=$A10))</f>
        <v>0</v>
      </c>
      <c r="G10" s="191" t="str">
        <f ca="1" t="shared" si="2"/>
        <v/>
      </c>
      <c r="H10" s="191" t="str">
        <f ca="1" t="shared" si="3"/>
        <v/>
      </c>
      <c r="I10" s="87" t="s">
        <v>13129</v>
      </c>
      <c r="J10" s="88" t="s">
        <v>11334</v>
      </c>
      <c r="K10" s="192">
        <f>SUMPRODUCT('表九（录入表）'!C$6:C$347*(LEFT('表九（录入表）'!$A$6:$A$347,LEN($I10))=$I10))</f>
        <v>0</v>
      </c>
      <c r="L10" s="192">
        <f ca="1">SUMPRODUCT('表九（录入表）'!D$6:D$347*(LEFT('表九（录入表）'!$A$6:$A$347,LEN($I10))=$I10))</f>
        <v>0</v>
      </c>
      <c r="M10" s="192">
        <f>SUMPRODUCT('表九（录入表）'!E$6:E$347*(LEFT('表九（录入表）'!$A$6:$A$347,LEN($I10))=$I10))</f>
        <v>0</v>
      </c>
      <c r="N10" s="192">
        <f ca="1">SUMPRODUCT('表九（录入表）'!F$6:F$347*(LEFT('表九（录入表）'!$A$6:$A$347,LEN($I10))=$I10))</f>
        <v>0</v>
      </c>
      <c r="O10" s="125" t="str">
        <f ca="1" t="shared" si="4"/>
        <v/>
      </c>
      <c r="P10" s="125" t="str">
        <f ca="1" t="shared" si="5"/>
        <v/>
      </c>
    </row>
    <row r="11" ht="16.2" customHeight="1" spans="1:16">
      <c r="A11" s="188" t="s">
        <v>13130</v>
      </c>
      <c r="B11" s="167" t="s">
        <v>13131</v>
      </c>
      <c r="C11" s="190">
        <f>SUMPRODUCT('表九（录入表）'!C$6:C$347*(LEFT('表九（录入表）'!$A$6:$A$347,LEN($A11))=$A11))</f>
        <v>0</v>
      </c>
      <c r="D11" s="190">
        <f ca="1">SUMPRODUCT('表九（录入表）'!D$6:D$347*(LEFT('表九（录入表）'!$A$6:$A$347,LEN($A11))=$A11))</f>
        <v>0</v>
      </c>
      <c r="E11" s="190">
        <f>SUMPRODUCT('表九（录入表）'!E$6:E$347*(LEFT('表九（录入表）'!$A$6:$A$347,LEN($A11))=$A11))</f>
        <v>0</v>
      </c>
      <c r="F11" s="190">
        <f ca="1">SUMPRODUCT('表九（录入表）'!F$6:F$347*(LEFT('表九（录入表）'!$A$6:$A$347,LEN($A11))=$A11))</f>
        <v>0</v>
      </c>
      <c r="G11" s="191" t="str">
        <f ca="1" t="shared" si="2"/>
        <v/>
      </c>
      <c r="H11" s="191" t="str">
        <f ca="1" t="shared" si="3"/>
        <v/>
      </c>
      <c r="I11" s="87" t="s">
        <v>13132</v>
      </c>
      <c r="J11" s="88" t="s">
        <v>10493</v>
      </c>
      <c r="K11" s="192">
        <f>SUMPRODUCT('表九（录入表）'!C$6:C$347*(LEFT('表九（录入表）'!$A$6:$A$347,LEN($I11))=$I11))</f>
        <v>0</v>
      </c>
      <c r="L11" s="192">
        <f ca="1">SUMPRODUCT('表九（录入表）'!D$6:D$347*(LEFT('表九（录入表）'!$A$6:$A$347,LEN($I11))=$I11))</f>
        <v>0</v>
      </c>
      <c r="M11" s="192">
        <f>SUMPRODUCT('表九（录入表）'!E$6:E$347*(LEFT('表九（录入表）'!$A$6:$A$347,LEN($I11))=$I11))</f>
        <v>0</v>
      </c>
      <c r="N11" s="192">
        <f ca="1">SUMPRODUCT('表九（录入表）'!F$6:F$347*(LEFT('表九（录入表）'!$A$6:$A$347,LEN($I11))=$I11))</f>
        <v>0</v>
      </c>
      <c r="O11" s="125" t="str">
        <f ca="1" t="shared" si="4"/>
        <v/>
      </c>
      <c r="P11" s="125" t="str">
        <f ca="1" t="shared" si="5"/>
        <v/>
      </c>
    </row>
    <row r="12" ht="16.2" customHeight="1" spans="1:16">
      <c r="A12" s="188" t="s">
        <v>13133</v>
      </c>
      <c r="B12" s="167" t="s">
        <v>13134</v>
      </c>
      <c r="C12" s="190">
        <f>SUMPRODUCT('表九（录入表）'!C$6:C$347*(LEFT('表九（录入表）'!$A$6:$A$347,LEN($A12))=$A12))</f>
        <v>938</v>
      </c>
      <c r="D12" s="190">
        <f ca="1">SUMPRODUCT('表九（录入表）'!D$6:D$347*(LEFT('表九（录入表）'!$A$6:$A$347,LEN($A12))=$A12))</f>
        <v>353</v>
      </c>
      <c r="E12" s="190">
        <f>SUMPRODUCT('表九（录入表）'!E$6:E$347*(LEFT('表九（录入表）'!$A$6:$A$347,LEN($A12))=$A12))</f>
        <v>353</v>
      </c>
      <c r="F12" s="190">
        <f ca="1">SUMPRODUCT('表九（录入表）'!F$6:F$347*(LEFT('表九（录入表）'!$A$6:$A$347,LEN($A12))=$A12))</f>
        <v>400</v>
      </c>
      <c r="G12" s="191">
        <f ca="1" t="shared" si="2"/>
        <v>0.426439232409382</v>
      </c>
      <c r="H12" s="191">
        <f ca="1" t="shared" si="3"/>
        <v>1.13314447592068</v>
      </c>
      <c r="I12" s="87" t="s">
        <v>13135</v>
      </c>
      <c r="J12" s="88" t="s">
        <v>10501</v>
      </c>
      <c r="K12" s="192">
        <f>SUMPRODUCT('表九（录入表）'!C$6:C$347*(LEFT('表九（录入表）'!$A$6:$A$347,LEN($I12))=$I12))</f>
        <v>0</v>
      </c>
      <c r="L12" s="192">
        <f ca="1">SUMPRODUCT('表九（录入表）'!D$6:D$347*(LEFT('表九（录入表）'!$A$6:$A$347,LEN($I12))=$I12))</f>
        <v>0</v>
      </c>
      <c r="M12" s="192">
        <f>SUMPRODUCT('表九（录入表）'!E$6:E$347*(LEFT('表九（录入表）'!$A$6:$A$347,LEN($I12))=$I12))</f>
        <v>0</v>
      </c>
      <c r="N12" s="192">
        <f ca="1">SUMPRODUCT('表九（录入表）'!F$6:F$347*(LEFT('表九（录入表）'!$A$6:$A$347,LEN($I12))=$I12))</f>
        <v>0</v>
      </c>
      <c r="O12" s="125" t="str">
        <f ca="1" t="shared" si="4"/>
        <v/>
      </c>
      <c r="P12" s="125" t="str">
        <f ca="1" t="shared" si="5"/>
        <v/>
      </c>
    </row>
    <row r="13" ht="16.2" customHeight="1" spans="1:16">
      <c r="A13" s="188" t="s">
        <v>13136</v>
      </c>
      <c r="B13" s="167" t="s">
        <v>13137</v>
      </c>
      <c r="C13" s="190">
        <f>SUMPRODUCT('表九（录入表）'!C$6:C$347*(LEFT('表九（录入表）'!$A$6:$A$347,LEN($A13))=$A13))</f>
        <v>504</v>
      </c>
      <c r="D13" s="190">
        <f ca="1">SUMPRODUCT('表九（录入表）'!D$6:D$347*(LEFT('表九（录入表）'!$A$6:$A$347,LEN($A13))=$A13))</f>
        <v>90</v>
      </c>
      <c r="E13" s="190">
        <f>SUMPRODUCT('表九（录入表）'!E$6:E$347*(LEFT('表九（录入表）'!$A$6:$A$347,LEN($A13))=$A13))</f>
        <v>90</v>
      </c>
      <c r="F13" s="190">
        <f ca="1">SUMPRODUCT('表九（录入表）'!F$6:F$347*(LEFT('表九（录入表）'!$A$6:$A$347,LEN($A13))=$A13))</f>
        <v>150</v>
      </c>
      <c r="G13" s="191">
        <f ca="1" t="shared" si="2"/>
        <v>0.297619047619048</v>
      </c>
      <c r="H13" s="191">
        <f ca="1" t="shared" si="3"/>
        <v>1.66666666666667</v>
      </c>
      <c r="I13" s="87" t="s">
        <v>13138</v>
      </c>
      <c r="J13" s="88" t="s">
        <v>10507</v>
      </c>
      <c r="K13" s="192">
        <f>SUMPRODUCT('表九（录入表）'!C$6:C$347*(LEFT('表九（录入表）'!$A$6:$A$347,LEN($I13))=$I13))</f>
        <v>0</v>
      </c>
      <c r="L13" s="192">
        <f ca="1">SUMPRODUCT('表九（录入表）'!D$6:D$347*(LEFT('表九（录入表）'!$A$6:$A$347,LEN($I13))=$I13))</f>
        <v>0</v>
      </c>
      <c r="M13" s="192">
        <f>SUMPRODUCT('表九（录入表）'!E$6:E$347*(LEFT('表九（录入表）'!$A$6:$A$347,LEN($I13))=$I13))</f>
        <v>0</v>
      </c>
      <c r="N13" s="192">
        <f ca="1">SUMPRODUCT('表九（录入表）'!F$6:F$347*(LEFT('表九（录入表）'!$A$6:$A$347,LEN($I13))=$I13))</f>
        <v>0</v>
      </c>
      <c r="O13" s="125" t="str">
        <f ca="1" t="shared" si="4"/>
        <v/>
      </c>
      <c r="P13" s="125" t="str">
        <f ca="1" t="shared" si="5"/>
        <v/>
      </c>
    </row>
    <row r="14" ht="16.2" customHeight="1" spans="1:16">
      <c r="A14" s="188" t="s">
        <v>13139</v>
      </c>
      <c r="B14" s="167" t="s">
        <v>13140</v>
      </c>
      <c r="C14" s="190">
        <f>SUMPRODUCT('表九（录入表）'!C$6:C$347*(LEFT('表九（录入表）'!$A$6:$A$347,LEN($A14))=$A14))</f>
        <v>49558</v>
      </c>
      <c r="D14" s="190">
        <f ca="1">SUMPRODUCT('表九（录入表）'!D$6:D$347*(LEFT('表九（录入表）'!$A$6:$A$347,LEN($A14))=$A14))</f>
        <v>12481</v>
      </c>
      <c r="E14" s="190">
        <f>SUMPRODUCT('表九（录入表）'!E$6:E$347*(LEFT('表九（录入表）'!$A$6:$A$347,LEN($A14))=$A14))</f>
        <v>12481</v>
      </c>
      <c r="F14" s="190">
        <f ca="1">SUMPRODUCT('表九（录入表）'!F$6:F$347*(LEFT('表九（录入表）'!$A$6:$A$347,LEN($A14))=$A14))</f>
        <v>40850</v>
      </c>
      <c r="G14" s="191">
        <f ca="1" t="shared" si="2"/>
        <v>0.824286694378304</v>
      </c>
      <c r="H14" s="191">
        <f ca="1" t="shared" si="3"/>
        <v>3.27297492188126</v>
      </c>
      <c r="I14" s="87" t="s">
        <v>10508</v>
      </c>
      <c r="J14" s="88" t="s">
        <v>10509</v>
      </c>
      <c r="K14" s="190">
        <f>SUMPRODUCT('表九（录入表）'!C$6:C$347*(LEFT('表九（录入表）'!$A$6:$A$347,LEN($I14))=$I14))</f>
        <v>0</v>
      </c>
      <c r="L14" s="190">
        <f ca="1">SUMPRODUCT('表九（录入表）'!D$6:D$347*(LEFT('表九（录入表）'!$A$6:$A$347,LEN($I14))=$I14))</f>
        <v>0</v>
      </c>
      <c r="M14" s="190">
        <f>SUMPRODUCT('表九（录入表）'!E$6:E$347*(LEFT('表九（录入表）'!$A$6:$A$347,LEN($I14))=$I14))</f>
        <v>0</v>
      </c>
      <c r="N14" s="190">
        <f ca="1">SUMPRODUCT('表九（录入表）'!F$6:F$347*(LEFT('表九（录入表）'!$A$6:$A$347,LEN($I14))=$I14))</f>
        <v>0</v>
      </c>
      <c r="O14" s="125" t="str">
        <f ca="1" t="shared" si="4"/>
        <v/>
      </c>
      <c r="P14" s="125" t="str">
        <f ca="1" t="shared" si="5"/>
        <v/>
      </c>
    </row>
    <row r="15" ht="16.2" customHeight="1" spans="1:16">
      <c r="A15" s="188" t="s">
        <v>13141</v>
      </c>
      <c r="B15" s="167" t="s">
        <v>13142</v>
      </c>
      <c r="C15" s="192">
        <f>SUMPRODUCT('表九（录入表）'!C$6:C$347*(LEFT('表九（录入表）'!$A$6:$A$347,LEN($A15))=$A15))</f>
        <v>49363</v>
      </c>
      <c r="D15" s="192">
        <f ca="1">SUMPRODUCT('表九（录入表）'!D$6:D$347*(LEFT('表九（录入表）'!$A$6:$A$347,LEN($A15))=$A15))</f>
        <v>12286</v>
      </c>
      <c r="E15" s="192">
        <f>SUMPRODUCT('表九（录入表）'!E$6:E$347*(LEFT('表九（录入表）'!$A$6:$A$347,LEN($A15))=$A15))</f>
        <v>12515</v>
      </c>
      <c r="F15" s="192">
        <f ca="1">SUMPRODUCT('表九（录入表）'!F$6:F$347*(LEFT('表九（录入表）'!$A$6:$A$347,LEN($A15))=$A15))</f>
        <v>40660</v>
      </c>
      <c r="G15" s="191">
        <f ca="1" t="shared" si="2"/>
        <v>0.823693859773515</v>
      </c>
      <c r="H15" s="191">
        <f ca="1" t="shared" si="3"/>
        <v>3.2489013184179</v>
      </c>
      <c r="I15" s="87" t="s">
        <v>13143</v>
      </c>
      <c r="J15" s="88" t="s">
        <v>13144</v>
      </c>
      <c r="K15" s="190">
        <f>SUMPRODUCT('表九（录入表）'!C$6:C$347*(LEFT('表九（录入表）'!$A$6:$A$347,LEN($I15))=$I15))</f>
        <v>0</v>
      </c>
      <c r="L15" s="190">
        <f ca="1">SUMPRODUCT('表九（录入表）'!D$6:D$347*(LEFT('表九（录入表）'!$A$6:$A$347,LEN($I15))=$I15))</f>
        <v>0</v>
      </c>
      <c r="M15" s="190">
        <f>SUMPRODUCT('表九（录入表）'!E$6:E$347*(LEFT('表九（录入表）'!$A$6:$A$347,LEN($I15))=$I15))</f>
        <v>0</v>
      </c>
      <c r="N15" s="190">
        <f ca="1">SUMPRODUCT('表九（录入表）'!F$6:F$347*(LEFT('表九（录入表）'!$A$6:$A$347,LEN($I15))=$I15))</f>
        <v>0</v>
      </c>
      <c r="O15" s="125" t="str">
        <f ca="1" t="shared" si="4"/>
        <v/>
      </c>
      <c r="P15" s="125" t="str">
        <f ca="1" t="shared" si="5"/>
        <v/>
      </c>
    </row>
    <row r="16" ht="16.2" customHeight="1" spans="1:16">
      <c r="A16" s="188" t="s">
        <v>13145</v>
      </c>
      <c r="B16" s="167" t="s">
        <v>13146</v>
      </c>
      <c r="C16" s="192">
        <f>SUMPRODUCT('表九（录入表）'!C$6:C$347*(LEFT('表九（录入表）'!$A$6:$A$347,LEN($A16))=$A16))</f>
        <v>117</v>
      </c>
      <c r="D16" s="192">
        <f ca="1">SUMPRODUCT('表九（录入表）'!D$6:D$347*(LEFT('表九（录入表）'!$A$6:$A$347,LEN($A16))=$A16))</f>
        <v>117</v>
      </c>
      <c r="E16" s="192">
        <f>SUMPRODUCT('表九（录入表）'!E$6:E$347*(LEFT('表九（录入表）'!$A$6:$A$347,LEN($A16))=$A16))</f>
        <v>158</v>
      </c>
      <c r="F16" s="192">
        <f ca="1">SUMPRODUCT('表九（录入表）'!F$6:F$347*(LEFT('表九（录入表）'!$A$6:$A$347,LEN($A16))=$A16))</f>
        <v>150</v>
      </c>
      <c r="G16" s="191">
        <f ca="1" t="shared" si="2"/>
        <v>1.28205128205128</v>
      </c>
      <c r="H16" s="191">
        <f ca="1" t="shared" si="3"/>
        <v>0.949367088607595</v>
      </c>
      <c r="I16" s="87" t="s">
        <v>13147</v>
      </c>
      <c r="J16" s="88" t="s">
        <v>13148</v>
      </c>
      <c r="K16" s="192">
        <f>SUMPRODUCT('表九（录入表）'!C$6:C$347*(LEFT('表九（录入表）'!$A$6:$A$347,LEN($I16))=$I16))</f>
        <v>0</v>
      </c>
      <c r="L16" s="192">
        <f ca="1">SUMPRODUCT('表九（录入表）'!D$6:D$347*(LEFT('表九（录入表）'!$A$6:$A$347,LEN($I16))=$I16))</f>
        <v>0</v>
      </c>
      <c r="M16" s="192">
        <f>SUMPRODUCT('表九（录入表）'!E$6:E$347*(LEFT('表九（录入表）'!$A$6:$A$347,LEN($I16))=$I16))</f>
        <v>0</v>
      </c>
      <c r="N16" s="192">
        <f ca="1">SUMPRODUCT('表九（录入表）'!F$6:F$347*(LEFT('表九（录入表）'!$A$6:$A$347,LEN($I16))=$I16))</f>
        <v>0</v>
      </c>
      <c r="O16" s="125" t="str">
        <f ca="1" t="shared" si="4"/>
        <v/>
      </c>
      <c r="P16" s="125" t="str">
        <f ca="1" t="shared" si="5"/>
        <v/>
      </c>
    </row>
    <row r="17" ht="16.2" customHeight="1" spans="1:16">
      <c r="A17" s="188" t="s">
        <v>13149</v>
      </c>
      <c r="B17" s="167" t="s">
        <v>13150</v>
      </c>
      <c r="C17" s="192">
        <f>SUMPRODUCT('表九（录入表）'!C$6:C$347*(LEFT('表九（录入表）'!$A$6:$A$347,LEN($A17))=$A17))</f>
        <v>0</v>
      </c>
      <c r="D17" s="192">
        <f ca="1">SUMPRODUCT('表九（录入表）'!D$6:D$347*(LEFT('表九（录入表）'!$A$6:$A$347,LEN($A17))=$A17))</f>
        <v>0</v>
      </c>
      <c r="E17" s="192">
        <f>SUMPRODUCT('表九（录入表）'!E$6:E$347*(LEFT('表九（录入表）'!$A$6:$A$347,LEN($A17))=$A17))</f>
        <v>0</v>
      </c>
      <c r="F17" s="192">
        <f ca="1">SUMPRODUCT('表九（录入表）'!F$6:F$347*(LEFT('表九（录入表）'!$A$6:$A$347,LEN($A17))=$A17))</f>
        <v>0</v>
      </c>
      <c r="G17" s="191" t="str">
        <f ca="1" t="shared" si="2"/>
        <v/>
      </c>
      <c r="H17" s="191" t="str">
        <f ca="1" t="shared" si="3"/>
        <v/>
      </c>
      <c r="I17" s="87" t="s">
        <v>13151</v>
      </c>
      <c r="J17" s="88" t="s">
        <v>13152</v>
      </c>
      <c r="K17" s="192">
        <f>SUMPRODUCT('表九（录入表）'!C$6:C$347*(LEFT('表九（录入表）'!$A$6:$A$347,LEN($I17))=$I17))</f>
        <v>0</v>
      </c>
      <c r="L17" s="192">
        <f ca="1">SUMPRODUCT('表九（录入表）'!D$6:D$347*(LEFT('表九（录入表）'!$A$6:$A$347,LEN($I17))=$I17))</f>
        <v>0</v>
      </c>
      <c r="M17" s="192">
        <f>SUMPRODUCT('表九（录入表）'!E$6:E$347*(LEFT('表九（录入表）'!$A$6:$A$347,LEN($I17))=$I17))</f>
        <v>0</v>
      </c>
      <c r="N17" s="192">
        <f ca="1">SUMPRODUCT('表九（录入表）'!F$6:F$347*(LEFT('表九（录入表）'!$A$6:$A$347,LEN($I17))=$I17))</f>
        <v>0</v>
      </c>
      <c r="O17" s="125" t="str">
        <f ca="1" t="shared" si="4"/>
        <v/>
      </c>
      <c r="P17" s="125" t="str">
        <f ca="1" t="shared" si="5"/>
        <v/>
      </c>
    </row>
    <row r="18" ht="16.2" customHeight="1" spans="1:16">
      <c r="A18" s="188" t="s">
        <v>13153</v>
      </c>
      <c r="B18" s="167" t="s">
        <v>13154</v>
      </c>
      <c r="C18" s="192">
        <f>SUMPRODUCT('表九（录入表）'!C$6:C$347*(LEFT('表九（录入表）'!$A$6:$A$347,LEN($A18))=$A18))</f>
        <v>0</v>
      </c>
      <c r="D18" s="192">
        <f ca="1">SUMPRODUCT('表九（录入表）'!D$6:D$347*(LEFT('表九（录入表）'!$A$6:$A$347,LEN($A18))=$A18))</f>
        <v>0</v>
      </c>
      <c r="E18" s="192">
        <f>SUMPRODUCT('表九（录入表）'!E$6:E$347*(LEFT('表九（录入表）'!$A$6:$A$347,LEN($A18))=$A18))</f>
        <v>-230</v>
      </c>
      <c r="F18" s="192">
        <f ca="1">SUMPRODUCT('表九（录入表）'!F$6:F$347*(LEFT('表九（录入表）'!$A$6:$A$347,LEN($A18))=$A18))</f>
        <v>0</v>
      </c>
      <c r="G18" s="191" t="str">
        <f ca="1" t="shared" si="2"/>
        <v/>
      </c>
      <c r="H18" s="191">
        <f ca="1" t="shared" si="3"/>
        <v>0</v>
      </c>
      <c r="I18" s="87" t="s">
        <v>13155</v>
      </c>
      <c r="J18" s="88" t="s">
        <v>13156</v>
      </c>
      <c r="K18" s="192">
        <f>SUMPRODUCT('表九（录入表）'!C$6:C$347*(LEFT('表九（录入表）'!$A$6:$A$347,LEN($I18))=$I18))</f>
        <v>0</v>
      </c>
      <c r="L18" s="192">
        <f ca="1">SUMPRODUCT('表九（录入表）'!D$6:D$347*(LEFT('表九（录入表）'!$A$6:$A$347,LEN($I18))=$I18))</f>
        <v>0</v>
      </c>
      <c r="M18" s="192">
        <f>SUMPRODUCT('表九（录入表）'!E$6:E$347*(LEFT('表九（录入表）'!$A$6:$A$347,LEN($I18))=$I18))</f>
        <v>0</v>
      </c>
      <c r="N18" s="192">
        <f ca="1">SUMPRODUCT('表九（录入表）'!F$6:F$347*(LEFT('表九（录入表）'!$A$6:$A$347,LEN($I18))=$I18))</f>
        <v>0</v>
      </c>
      <c r="O18" s="125" t="str">
        <f ca="1" t="shared" si="4"/>
        <v/>
      </c>
      <c r="P18" s="125" t="str">
        <f ca="1" t="shared" si="5"/>
        <v/>
      </c>
    </row>
    <row r="19" ht="16.2" customHeight="1" spans="1:16">
      <c r="A19" s="188" t="s">
        <v>13157</v>
      </c>
      <c r="B19" s="167" t="s">
        <v>13158</v>
      </c>
      <c r="C19" s="192">
        <f>SUMPRODUCT('表九（录入表）'!C$6:C$347*(LEFT('表九（录入表）'!$A$6:$A$347,LEN($A19))=$A19))</f>
        <v>78</v>
      </c>
      <c r="D19" s="192">
        <f ca="1">SUMPRODUCT('表九（录入表）'!D$6:D$347*(LEFT('表九（录入表）'!$A$6:$A$347,LEN($A19))=$A19))</f>
        <v>78</v>
      </c>
      <c r="E19" s="192">
        <f>SUMPRODUCT('表九（录入表）'!E$6:E$347*(LEFT('表九（录入表）'!$A$6:$A$347,LEN($A19))=$A19))</f>
        <v>38</v>
      </c>
      <c r="F19" s="192">
        <f ca="1">SUMPRODUCT('表九（录入表）'!F$6:F$347*(LEFT('表九（录入表）'!$A$6:$A$347,LEN($A19))=$A19))</f>
        <v>40</v>
      </c>
      <c r="G19" s="191">
        <f ca="1" t="shared" si="2"/>
        <v>0.512820512820513</v>
      </c>
      <c r="H19" s="191">
        <f ca="1" t="shared" si="3"/>
        <v>1.05263157894737</v>
      </c>
      <c r="I19" s="87" t="s">
        <v>13159</v>
      </c>
      <c r="J19" s="88" t="s">
        <v>13160</v>
      </c>
      <c r="K19" s="192">
        <f>SUMPRODUCT('表九（录入表）'!C$6:C$347*(LEFT('表九（录入表）'!$A$6:$A$347,LEN($I19))=$I19))</f>
        <v>0</v>
      </c>
      <c r="L19" s="192">
        <f ca="1">SUMPRODUCT('表九（录入表）'!D$6:D$347*(LEFT('表九（录入表）'!$A$6:$A$347,LEN($I19))=$I19))</f>
        <v>0</v>
      </c>
      <c r="M19" s="192">
        <f>SUMPRODUCT('表九（录入表）'!E$6:E$347*(LEFT('表九（录入表）'!$A$6:$A$347,LEN($I19))=$I19))</f>
        <v>0</v>
      </c>
      <c r="N19" s="192">
        <f ca="1">SUMPRODUCT('表九（录入表）'!F$6:F$347*(LEFT('表九（录入表）'!$A$6:$A$347,LEN($I19))=$I19))</f>
        <v>0</v>
      </c>
      <c r="O19" s="125" t="str">
        <f ca="1" t="shared" si="4"/>
        <v/>
      </c>
      <c r="P19" s="125" t="str">
        <f ca="1" t="shared" si="5"/>
        <v/>
      </c>
    </row>
    <row r="20" ht="16.2" customHeight="1" spans="1:16">
      <c r="A20" s="188" t="s">
        <v>13161</v>
      </c>
      <c r="B20" s="167" t="s">
        <v>13162</v>
      </c>
      <c r="C20" s="190">
        <f>SUMPRODUCT('表九（录入表）'!C$6:C$347*(LEFT('表九（录入表）'!$A$6:$A$347,LEN($A20))=$A20))</f>
        <v>0</v>
      </c>
      <c r="D20" s="190">
        <f ca="1">SUMPRODUCT('表九（录入表）'!D$6:D$347*(LEFT('表九（录入表）'!$A$6:$A$347,LEN($A20))=$A20))</f>
        <v>0</v>
      </c>
      <c r="E20" s="190">
        <f>SUMPRODUCT('表九（录入表）'!E$6:E$347*(LEFT('表九（录入表）'!$A$6:$A$347,LEN($A20))=$A20))</f>
        <v>0</v>
      </c>
      <c r="F20" s="190">
        <f ca="1">SUMPRODUCT('表九（录入表）'!F$6:F$347*(LEFT('表九（录入表）'!$A$6:$A$347,LEN($A20))=$A20))</f>
        <v>0</v>
      </c>
      <c r="G20" s="191" t="str">
        <f ca="1" t="shared" si="2"/>
        <v/>
      </c>
      <c r="H20" s="191" t="str">
        <f ca="1" t="shared" si="3"/>
        <v/>
      </c>
      <c r="I20" s="87" t="s">
        <v>13163</v>
      </c>
      <c r="J20" s="88" t="s">
        <v>13164</v>
      </c>
      <c r="K20" s="192">
        <f>SUMPRODUCT('表九（录入表）'!C$6:C$347*(LEFT('表九（录入表）'!$A$6:$A$347,LEN($I20))=$I20))</f>
        <v>0</v>
      </c>
      <c r="L20" s="192">
        <f ca="1">SUMPRODUCT('表九（录入表）'!D$6:D$347*(LEFT('表九（录入表）'!$A$6:$A$347,LEN($I20))=$I20))</f>
        <v>0</v>
      </c>
      <c r="M20" s="192">
        <f>SUMPRODUCT('表九（录入表）'!E$6:E$347*(LEFT('表九（录入表）'!$A$6:$A$347,LEN($I20))=$I20))</f>
        <v>0</v>
      </c>
      <c r="N20" s="192">
        <f ca="1">SUMPRODUCT('表九（录入表）'!F$6:F$347*(LEFT('表九（录入表）'!$A$6:$A$347,LEN($I20))=$I20))</f>
        <v>0</v>
      </c>
      <c r="O20" s="125" t="str">
        <f ca="1" t="shared" si="4"/>
        <v/>
      </c>
      <c r="P20" s="125" t="str">
        <f ca="1" t="shared" si="5"/>
        <v/>
      </c>
    </row>
    <row r="21" ht="16.2" customHeight="1" spans="1:16">
      <c r="A21" s="188" t="s">
        <v>13165</v>
      </c>
      <c r="B21" s="167" t="s">
        <v>13166</v>
      </c>
      <c r="C21" s="192">
        <f>SUMPRODUCT('表九（录入表）'!C$6:C$347*(LEFT('表九（录入表）'!$A$6:$A$347,LEN($A21))=$A21))</f>
        <v>0</v>
      </c>
      <c r="D21" s="192">
        <f ca="1">SUMPRODUCT('表九（录入表）'!D$6:D$347*(LEFT('表九（录入表）'!$A$6:$A$347,LEN($A21))=$A21))</f>
        <v>0</v>
      </c>
      <c r="E21" s="192">
        <f>SUMPRODUCT('表九（录入表）'!E$6:E$347*(LEFT('表九（录入表）'!$A$6:$A$347,LEN($A21))=$A21))</f>
        <v>0</v>
      </c>
      <c r="F21" s="192">
        <f ca="1">SUMPRODUCT('表九（录入表）'!F$6:F$347*(LEFT('表九（录入表）'!$A$6:$A$347,LEN($A21))=$A21))</f>
        <v>0</v>
      </c>
      <c r="G21" s="191" t="str">
        <f ca="1" t="shared" si="2"/>
        <v/>
      </c>
      <c r="H21" s="191" t="str">
        <f ca="1" t="shared" si="3"/>
        <v/>
      </c>
      <c r="I21" s="87" t="s">
        <v>13167</v>
      </c>
      <c r="J21" s="151" t="s">
        <v>13168</v>
      </c>
      <c r="K21" s="192">
        <f>SUMPRODUCT('表九（录入表）'!C$6:C$347*(LEFT('表九（录入表）'!$A$6:$A$347,LEN($I21))=$I21))</f>
        <v>0</v>
      </c>
      <c r="L21" s="192">
        <f ca="1">SUMPRODUCT('表九（录入表）'!D$6:D$347*(LEFT('表九（录入表）'!$A$6:$A$347,LEN($I21))=$I21))</f>
        <v>0</v>
      </c>
      <c r="M21" s="192">
        <f>SUMPRODUCT('表九（录入表）'!E$6:E$347*(LEFT('表九（录入表）'!$A$6:$A$347,LEN($I21))=$I21))</f>
        <v>0</v>
      </c>
      <c r="N21" s="192">
        <f ca="1">SUMPRODUCT('表九（录入表）'!F$6:F$347*(LEFT('表九（录入表）'!$A$6:$A$347,LEN($I21))=$I21))</f>
        <v>0</v>
      </c>
      <c r="O21" s="125" t="str">
        <f ca="1" t="shared" si="4"/>
        <v/>
      </c>
      <c r="P21" s="125" t="str">
        <f ca="1" t="shared" si="5"/>
        <v/>
      </c>
    </row>
    <row r="22" ht="16.2" customHeight="1" spans="1:16">
      <c r="A22" s="188" t="s">
        <v>13169</v>
      </c>
      <c r="B22" s="167" t="s">
        <v>13170</v>
      </c>
      <c r="C22" s="190">
        <f>SUMPRODUCT('表九（录入表）'!C$6:C$347*(LEFT('表九（录入表）'!$A$6:$A$347,LEN($A22))=$A22))</f>
        <v>0</v>
      </c>
      <c r="D22" s="190">
        <f ca="1">SUMPRODUCT('表九（录入表）'!D$6:D$347*(LEFT('表九（录入表）'!$A$6:$A$347,LEN($A22))=$A22))</f>
        <v>0</v>
      </c>
      <c r="E22" s="190">
        <f>SUMPRODUCT('表九（录入表）'!E$6:E$347*(LEFT('表九（录入表）'!$A$6:$A$347,LEN($A22))=$A22))</f>
        <v>0</v>
      </c>
      <c r="F22" s="190">
        <f ca="1">SUMPRODUCT('表九（录入表）'!F$6:F$347*(LEFT('表九（录入表）'!$A$6:$A$347,LEN($A22))=$A22))</f>
        <v>0</v>
      </c>
      <c r="G22" s="191" t="str">
        <f ca="1" t="shared" si="2"/>
        <v/>
      </c>
      <c r="H22" s="191" t="str">
        <f ca="1" t="shared" si="3"/>
        <v/>
      </c>
      <c r="I22" s="87" t="s">
        <v>13171</v>
      </c>
      <c r="J22" s="151" t="s">
        <v>13122</v>
      </c>
      <c r="K22" s="190">
        <f>SUMPRODUCT('表九（录入表）'!C$6:C$347*(LEFT('表九（录入表）'!$A$6:$A$347,LEN($I22))=$I22))</f>
        <v>0</v>
      </c>
      <c r="L22" s="190">
        <f ca="1">SUMPRODUCT('表九（录入表）'!D$6:D$347*(LEFT('表九（录入表）'!$A$6:$A$347,LEN($I22))=$I22))</f>
        <v>0</v>
      </c>
      <c r="M22" s="190">
        <f>SUMPRODUCT('表九（录入表）'!E$6:E$347*(LEFT('表九（录入表）'!$A$6:$A$347,LEN($I22))=$I22))</f>
        <v>0</v>
      </c>
      <c r="N22" s="190">
        <f ca="1">SUMPRODUCT('表九（录入表）'!F$6:F$347*(LEFT('表九（录入表）'!$A$6:$A$347,LEN($I22))=$I22))</f>
        <v>0</v>
      </c>
      <c r="O22" s="125" t="str">
        <f ca="1" t="shared" si="4"/>
        <v/>
      </c>
      <c r="P22" s="125" t="str">
        <f ca="1" t="shared" si="5"/>
        <v/>
      </c>
    </row>
    <row r="23" ht="16.2" customHeight="1" spans="1:16">
      <c r="A23" s="188" t="s">
        <v>13172</v>
      </c>
      <c r="B23" s="167" t="s">
        <v>13173</v>
      </c>
      <c r="C23" s="192">
        <f>SUMPRODUCT('表九（录入表）'!C$6:C$347*(LEFT('表九（录入表）'!$A$6:$A$347,LEN($A23))=$A23))</f>
        <v>0</v>
      </c>
      <c r="D23" s="192">
        <f ca="1">SUMPRODUCT('表九（录入表）'!D$6:D$347*(LEFT('表九（录入表）'!$A$6:$A$347,LEN($A23))=$A23))</f>
        <v>0</v>
      </c>
      <c r="E23" s="192">
        <f>SUMPRODUCT('表九（录入表）'!E$6:E$347*(LEFT('表九（录入表）'!$A$6:$A$347,LEN($A23))=$A23))</f>
        <v>0</v>
      </c>
      <c r="F23" s="192">
        <f ca="1">SUMPRODUCT('表九（录入表）'!F$6:F$347*(LEFT('表九（录入表）'!$A$6:$A$347,LEN($A23))=$A23))</f>
        <v>0</v>
      </c>
      <c r="G23" s="191" t="str">
        <f ca="1" t="shared" si="2"/>
        <v/>
      </c>
      <c r="H23" s="191" t="str">
        <f ca="1" t="shared" si="3"/>
        <v/>
      </c>
      <c r="I23" s="87" t="s">
        <v>13174</v>
      </c>
      <c r="J23" s="88" t="s">
        <v>10513</v>
      </c>
      <c r="K23" s="192">
        <f>SUMPRODUCT('表九（录入表）'!C$6:C$347*(LEFT('表九（录入表）'!$A$6:$A$347,LEN($I23))=$I23))</f>
        <v>0</v>
      </c>
      <c r="L23" s="192">
        <f ca="1">SUMPRODUCT('表九（录入表）'!D$6:D$347*(LEFT('表九（录入表）'!$A$6:$A$347,LEN($I23))=$I23))</f>
        <v>0</v>
      </c>
      <c r="M23" s="192">
        <f>SUMPRODUCT('表九（录入表）'!E$6:E$347*(LEFT('表九（录入表）'!$A$6:$A$347,LEN($I23))=$I23))</f>
        <v>0</v>
      </c>
      <c r="N23" s="192">
        <f ca="1">SUMPRODUCT('表九（录入表）'!F$6:F$347*(LEFT('表九（录入表）'!$A$6:$A$347,LEN($I23))=$I23))</f>
        <v>0</v>
      </c>
      <c r="O23" s="125" t="str">
        <f ca="1" t="shared" si="4"/>
        <v/>
      </c>
      <c r="P23" s="125" t="str">
        <f ca="1" t="shared" si="5"/>
        <v/>
      </c>
    </row>
    <row r="24" ht="16.2" customHeight="1" spans="1:16">
      <c r="A24" s="188" t="s">
        <v>13175</v>
      </c>
      <c r="B24" s="167" t="s">
        <v>13176</v>
      </c>
      <c r="C24" s="192">
        <f>SUMPRODUCT('表九（录入表）'!C$6:C$347*(LEFT('表九（录入表）'!$A$6:$A$347,LEN($A24))=$A24))</f>
        <v>0</v>
      </c>
      <c r="D24" s="192">
        <f ca="1">SUMPRODUCT('表九（录入表）'!D$6:D$347*(LEFT('表九（录入表）'!$A$6:$A$347,LEN($A24))=$A24))</f>
        <v>0</v>
      </c>
      <c r="E24" s="192">
        <f>SUMPRODUCT('表九（录入表）'!E$6:E$347*(LEFT('表九（录入表）'!$A$6:$A$347,LEN($A24))=$A24))</f>
        <v>0</v>
      </c>
      <c r="F24" s="192">
        <f ca="1">SUMPRODUCT('表九（录入表）'!F$6:F$347*(LEFT('表九（录入表）'!$A$6:$A$347,LEN($A24))=$A24))</f>
        <v>0</v>
      </c>
      <c r="G24" s="191" t="str">
        <f ca="1" t="shared" si="2"/>
        <v/>
      </c>
      <c r="H24" s="191" t="str">
        <f ca="1" t="shared" si="3"/>
        <v/>
      </c>
      <c r="I24" s="87" t="s">
        <v>13177</v>
      </c>
      <c r="J24" s="88" t="s">
        <v>10515</v>
      </c>
      <c r="K24" s="192">
        <f>SUMPRODUCT('表九（录入表）'!C$6:C$347*(LEFT('表九（录入表）'!$A$6:$A$347,LEN($I24))=$I24))</f>
        <v>0</v>
      </c>
      <c r="L24" s="192">
        <f ca="1">SUMPRODUCT('表九（录入表）'!D$6:D$347*(LEFT('表九（录入表）'!$A$6:$A$347,LEN($I24))=$I24))</f>
        <v>0</v>
      </c>
      <c r="M24" s="192">
        <f>SUMPRODUCT('表九（录入表）'!E$6:E$347*(LEFT('表九（录入表）'!$A$6:$A$347,LEN($I24))=$I24))</f>
        <v>0</v>
      </c>
      <c r="N24" s="192">
        <f ca="1">SUMPRODUCT('表九（录入表）'!F$6:F$347*(LEFT('表九（录入表）'!$A$6:$A$347,LEN($I24))=$I24))</f>
        <v>0</v>
      </c>
      <c r="O24" s="125" t="str">
        <f ca="1" t="shared" si="4"/>
        <v/>
      </c>
      <c r="P24" s="125" t="str">
        <f ca="1" t="shared" si="5"/>
        <v/>
      </c>
    </row>
    <row r="25" ht="16.2" customHeight="1" spans="1:16">
      <c r="A25" s="188" t="s">
        <v>13178</v>
      </c>
      <c r="B25" s="167" t="s">
        <v>13179</v>
      </c>
      <c r="C25" s="192">
        <f>SUMPRODUCT('表九（录入表）'!C$6:C$347*(LEFT('表九（录入表）'!$A$6:$A$347,LEN($A25))=$A25))</f>
        <v>0</v>
      </c>
      <c r="D25" s="192">
        <f ca="1">SUMPRODUCT('表九（录入表）'!D$6:D$347*(LEFT('表九（录入表）'!$A$6:$A$347,LEN($A25))=$A25))</f>
        <v>710</v>
      </c>
      <c r="E25" s="192">
        <f>SUMPRODUCT('表九（录入表）'!E$6:E$347*(LEFT('表九（录入表）'!$A$6:$A$347,LEN($A25))=$A25))</f>
        <v>710</v>
      </c>
      <c r="F25" s="192">
        <f ca="1">SUMPRODUCT('表九（录入表）'!F$6:F$347*(LEFT('表九（录入表）'!$A$6:$A$347,LEN($A25))=$A25))</f>
        <v>0</v>
      </c>
      <c r="G25" s="191" t="str">
        <f ca="1" t="shared" si="2"/>
        <v/>
      </c>
      <c r="H25" s="191">
        <f ca="1" t="shared" si="3"/>
        <v>0</v>
      </c>
      <c r="I25" s="87" t="s">
        <v>13180</v>
      </c>
      <c r="J25" s="88" t="s">
        <v>10517</v>
      </c>
      <c r="K25" s="192">
        <f>SUMPRODUCT('表九（录入表）'!C$6:C$347*(LEFT('表九（录入表）'!$A$6:$A$347,LEN($I25))=$I25))</f>
        <v>0</v>
      </c>
      <c r="L25" s="192">
        <f ca="1">SUMPRODUCT('表九（录入表）'!D$6:D$347*(LEFT('表九（录入表）'!$A$6:$A$347,LEN($I25))=$I25))</f>
        <v>0</v>
      </c>
      <c r="M25" s="192">
        <f>SUMPRODUCT('表九（录入表）'!E$6:E$347*(LEFT('表九（录入表）'!$A$6:$A$347,LEN($I25))=$I25))</f>
        <v>0</v>
      </c>
      <c r="N25" s="192">
        <f ca="1">SUMPRODUCT('表九（录入表）'!F$6:F$347*(LEFT('表九（录入表）'!$A$6:$A$347,LEN($I25))=$I25))</f>
        <v>0</v>
      </c>
      <c r="O25" s="125" t="str">
        <f ca="1" t="shared" si="4"/>
        <v/>
      </c>
      <c r="P25" s="125" t="str">
        <f ca="1" t="shared" si="5"/>
        <v/>
      </c>
    </row>
    <row r="26" ht="16.2" customHeight="1" spans="1:16">
      <c r="A26" s="188" t="s">
        <v>13181</v>
      </c>
      <c r="B26" s="167" t="s">
        <v>13182</v>
      </c>
      <c r="C26" s="190">
        <f>SUMPRODUCT('表九（录入表）'!C$6:C$347*(LEFT('表九（录入表）'!$A$6:$A$347,LEN($A26))=$A26))</f>
        <v>0</v>
      </c>
      <c r="D26" s="190">
        <f ca="1">SUMPRODUCT('表九（录入表）'!D$6:D$347*(LEFT('表九（录入表）'!$A$6:$A$347,LEN($A26))=$A26))</f>
        <v>0</v>
      </c>
      <c r="E26" s="190">
        <f>SUMPRODUCT('表九（录入表）'!E$6:E$347*(LEFT('表九（录入表）'!$A$6:$A$347,LEN($A26))=$A26))</f>
        <v>0</v>
      </c>
      <c r="F26" s="190">
        <f ca="1">SUMPRODUCT('表九（录入表）'!F$6:F$347*(LEFT('表九（录入表）'!$A$6:$A$347,LEN($A26))=$A26))</f>
        <v>0</v>
      </c>
      <c r="G26" s="191" t="str">
        <f ca="1" t="shared" si="2"/>
        <v/>
      </c>
      <c r="H26" s="191" t="str">
        <f ca="1" t="shared" si="3"/>
        <v/>
      </c>
      <c r="I26" s="87" t="s">
        <v>13183</v>
      </c>
      <c r="J26" s="88" t="s">
        <v>10519</v>
      </c>
      <c r="K26" s="192">
        <f>SUMPRODUCT('表九（录入表）'!C$6:C$347*(LEFT('表九（录入表）'!$A$6:$A$347,LEN($I26))=$I26))</f>
        <v>0</v>
      </c>
      <c r="L26" s="192">
        <f ca="1">SUMPRODUCT('表九（录入表）'!D$6:D$347*(LEFT('表九（录入表）'!$A$6:$A$347,LEN($I26))=$I26))</f>
        <v>0</v>
      </c>
      <c r="M26" s="192">
        <f>SUMPRODUCT('表九（录入表）'!E$6:E$347*(LEFT('表九（录入表）'!$A$6:$A$347,LEN($I26))=$I26))</f>
        <v>0</v>
      </c>
      <c r="N26" s="192">
        <f ca="1">SUMPRODUCT('表九（录入表）'!F$6:F$347*(LEFT('表九（录入表）'!$A$6:$A$347,LEN($I26))=$I26))</f>
        <v>0</v>
      </c>
      <c r="O26" s="125" t="str">
        <f ca="1" t="shared" si="4"/>
        <v/>
      </c>
      <c r="P26" s="125" t="str">
        <f ca="1" t="shared" si="5"/>
        <v/>
      </c>
    </row>
    <row r="27" ht="16.2" customHeight="1" spans="1:16">
      <c r="A27" s="188" t="s">
        <v>13184</v>
      </c>
      <c r="B27" s="167" t="s">
        <v>13185</v>
      </c>
      <c r="C27" s="190">
        <f>SUMPRODUCT('表九（录入表）'!C$6:C$347*(LEFT('表九（录入表）'!$A$6:$A$347,LEN($A27))=$A27))</f>
        <v>0</v>
      </c>
      <c r="D27" s="190">
        <f ca="1">SUMPRODUCT('表九（录入表）'!D$6:D$347*(LEFT('表九（录入表）'!$A$6:$A$347,LEN($A27))=$A27))</f>
        <v>0</v>
      </c>
      <c r="E27" s="190">
        <f>SUMPRODUCT('表九（录入表）'!E$6:E$347*(LEFT('表九（录入表）'!$A$6:$A$347,LEN($A27))=$A27))</f>
        <v>0</v>
      </c>
      <c r="F27" s="190">
        <f ca="1">SUMPRODUCT('表九（录入表）'!F$6:F$347*(LEFT('表九（录入表）'!$A$6:$A$347,LEN($A27))=$A27))</f>
        <v>0</v>
      </c>
      <c r="G27" s="191" t="str">
        <f ca="1" t="shared" si="2"/>
        <v/>
      </c>
      <c r="H27" s="191" t="str">
        <f ca="1" t="shared" si="3"/>
        <v/>
      </c>
      <c r="I27" s="87" t="s">
        <v>13186</v>
      </c>
      <c r="J27" s="88" t="s">
        <v>10527</v>
      </c>
      <c r="K27" s="192">
        <f>SUMPRODUCT('表九（录入表）'!C$6:C$347*(LEFT('表九（录入表）'!$A$6:$A$347,LEN($I27))=$I27))</f>
        <v>0</v>
      </c>
      <c r="L27" s="192">
        <f ca="1">SUMPRODUCT('表九（录入表）'!D$6:D$347*(LEFT('表九（录入表）'!$A$6:$A$347,LEN($I27))=$I27))</f>
        <v>0</v>
      </c>
      <c r="M27" s="192">
        <f>SUMPRODUCT('表九（录入表）'!E$6:E$347*(LEFT('表九（录入表）'!$A$6:$A$347,LEN($I27))=$I27))</f>
        <v>0</v>
      </c>
      <c r="N27" s="192">
        <f ca="1">SUMPRODUCT('表九（录入表）'!F$6:F$347*(LEFT('表九（录入表）'!$A$6:$A$347,LEN($I27))=$I27))</f>
        <v>0</v>
      </c>
      <c r="O27" s="125" t="str">
        <f ca="1" t="shared" si="4"/>
        <v/>
      </c>
      <c r="P27" s="125" t="str">
        <f ca="1" t="shared" si="5"/>
        <v/>
      </c>
    </row>
    <row r="28" ht="16.2" customHeight="1" spans="1:16">
      <c r="A28" s="188" t="s">
        <v>13187</v>
      </c>
      <c r="B28" s="167" t="s">
        <v>13188</v>
      </c>
      <c r="C28" s="192">
        <f>SUMPRODUCT('表九（录入表）'!C$6:C$347*(LEFT('表九（录入表）'!$A$6:$A$347,LEN($A28))=$A28))</f>
        <v>0</v>
      </c>
      <c r="D28" s="192">
        <f ca="1">SUMPRODUCT('表九（录入表）'!D$6:D$347*(LEFT('表九（录入表）'!$A$6:$A$347,LEN($A28))=$A28))</f>
        <v>0</v>
      </c>
      <c r="E28" s="192">
        <f>SUMPRODUCT('表九（录入表）'!E$6:E$347*(LEFT('表九（录入表）'!$A$6:$A$347,LEN($A28))=$A28))</f>
        <v>0</v>
      </c>
      <c r="F28" s="192">
        <f ca="1">SUMPRODUCT('表九（录入表）'!F$6:F$347*(LEFT('表九（录入表）'!$A$6:$A$347,LEN($A28))=$A28))</f>
        <v>0</v>
      </c>
      <c r="G28" s="191" t="str">
        <f ca="1" t="shared" si="2"/>
        <v/>
      </c>
      <c r="H28" s="191" t="str">
        <f ca="1" t="shared" si="3"/>
        <v/>
      </c>
      <c r="I28" s="87" t="s">
        <v>13189</v>
      </c>
      <c r="J28" s="88" t="s">
        <v>13190</v>
      </c>
      <c r="K28" s="192">
        <f>SUMPRODUCT('表九（录入表）'!C$6:C$347*(LEFT('表九（录入表）'!$A$6:$A$347,LEN($I28))=$I28))</f>
        <v>0</v>
      </c>
      <c r="L28" s="192">
        <f ca="1">SUMPRODUCT('表九（录入表）'!D$6:D$347*(LEFT('表九（录入表）'!$A$6:$A$347,LEN($I28))=$I28))</f>
        <v>0</v>
      </c>
      <c r="M28" s="192">
        <f>SUMPRODUCT('表九（录入表）'!E$6:E$347*(LEFT('表九（录入表）'!$A$6:$A$347,LEN($I28))=$I28))</f>
        <v>0</v>
      </c>
      <c r="N28" s="192">
        <f ca="1">SUMPRODUCT('表九（录入表）'!F$6:F$347*(LEFT('表九（录入表）'!$A$6:$A$347,LEN($I28))=$I28))</f>
        <v>0</v>
      </c>
      <c r="O28" s="125" t="str">
        <f ca="1" t="shared" si="4"/>
        <v/>
      </c>
      <c r="P28" s="125" t="str">
        <f ca="1" t="shared" si="5"/>
        <v/>
      </c>
    </row>
    <row r="29" ht="16.2" customHeight="1" spans="1:16">
      <c r="A29" s="188" t="s">
        <v>13191</v>
      </c>
      <c r="B29" s="167" t="s">
        <v>13192</v>
      </c>
      <c r="C29" s="190">
        <f>SUMPRODUCT('表九（录入表）'!C$6:C$347*(LEFT('表九（录入表）'!$A$6:$A$347,LEN($A29))=$A29))</f>
        <v>0</v>
      </c>
      <c r="D29" s="190">
        <f ca="1">SUMPRODUCT('表九（录入表）'!D$6:D$347*(LEFT('表九（录入表）'!$A$6:$A$347,LEN($A29))=$A29))</f>
        <v>0</v>
      </c>
      <c r="E29" s="190">
        <f>SUMPRODUCT('表九（录入表）'!E$6:E$347*(LEFT('表九（录入表）'!$A$6:$A$347,LEN($A29))=$A29))</f>
        <v>0</v>
      </c>
      <c r="F29" s="190">
        <f ca="1">SUMPRODUCT('表九（录入表）'!F$6:F$347*(LEFT('表九（录入表）'!$A$6:$A$347,LEN($A29))=$A29))</f>
        <v>0</v>
      </c>
      <c r="G29" s="191" t="str">
        <f ca="1" t="shared" si="2"/>
        <v/>
      </c>
      <c r="H29" s="191" t="str">
        <f ca="1" t="shared" si="3"/>
        <v/>
      </c>
      <c r="I29" s="87" t="s">
        <v>10530</v>
      </c>
      <c r="J29" s="88" t="s">
        <v>10531</v>
      </c>
      <c r="K29" s="190">
        <f>SUMPRODUCT('表九（录入表）'!C$6:C$347*(LEFT('表九（录入表）'!$A$6:$A$347,LEN($I29))=$I29))</f>
        <v>1</v>
      </c>
      <c r="L29" s="190">
        <f ca="1">SUMPRODUCT('表九（录入表）'!D$6:D$347*(LEFT('表九（录入表）'!$A$6:$A$347,LEN($I29))=$I29))</f>
        <v>1</v>
      </c>
      <c r="M29" s="190">
        <f>SUMPRODUCT('表九（录入表）'!E$6:E$347*(LEFT('表九（录入表）'!$A$6:$A$347,LEN($I29))=$I29))</f>
        <v>19</v>
      </c>
      <c r="N29" s="190">
        <f ca="1">SUMPRODUCT('表九（录入表）'!F$6:F$347*(LEFT('表九（录入表）'!$A$6:$A$347,LEN($I29))=$I29))</f>
        <v>1</v>
      </c>
      <c r="O29" s="125">
        <f ca="1" t="shared" si="4"/>
        <v>1</v>
      </c>
      <c r="P29" s="125">
        <f ca="1" t="shared" si="5"/>
        <v>0.0526315789473684</v>
      </c>
    </row>
    <row r="30" ht="16.2" customHeight="1" spans="1:16">
      <c r="A30" s="188" t="s">
        <v>13193</v>
      </c>
      <c r="B30" s="167" t="s">
        <v>13194</v>
      </c>
      <c r="C30" s="190">
        <f>SUMPRODUCT('表九（录入表）'!C$6:C$347*(LEFT('表九（录入表）'!$A$6:$A$347,LEN($A30))=$A30))</f>
        <v>5000</v>
      </c>
      <c r="D30" s="190">
        <f ca="1">SUMPRODUCT('表九（录入表）'!D$6:D$347*(LEFT('表九（录入表）'!$A$6:$A$347,LEN($A30))=$A30))</f>
        <v>446</v>
      </c>
      <c r="E30" s="190">
        <f>SUMPRODUCT('表九（录入表）'!E$6:E$347*(LEFT('表九（录入表）'!$A$6:$A$347,LEN($A30))=$A30))</f>
        <v>446</v>
      </c>
      <c r="F30" s="190">
        <f ca="1">SUMPRODUCT('表九（录入表）'!F$6:F$347*(LEFT('表九（录入表）'!$A$6:$A$347,LEN($A30))=$A30))</f>
        <v>600</v>
      </c>
      <c r="G30" s="191">
        <f ca="1" t="shared" si="2"/>
        <v>0.12</v>
      </c>
      <c r="H30" s="191">
        <f ca="1" t="shared" si="3"/>
        <v>1.34529147982063</v>
      </c>
      <c r="I30" s="87" t="s">
        <v>13195</v>
      </c>
      <c r="J30" s="88" t="s">
        <v>13196</v>
      </c>
      <c r="K30" s="190">
        <f>SUMPRODUCT('表九（录入表）'!C$6:C$347*(LEFT('表九（录入表）'!$A$6:$A$347,LEN($I30))=$I30))</f>
        <v>1</v>
      </c>
      <c r="L30" s="190">
        <f ca="1">SUMPRODUCT('表九（录入表）'!D$6:D$347*(LEFT('表九（录入表）'!$A$6:$A$347,LEN($I30))=$I30))</f>
        <v>1</v>
      </c>
      <c r="M30" s="190">
        <f>SUMPRODUCT('表九（录入表）'!E$6:E$347*(LEFT('表九（录入表）'!$A$6:$A$347,LEN($I30))=$I30))</f>
        <v>1</v>
      </c>
      <c r="N30" s="190">
        <f ca="1">SUMPRODUCT('表九（录入表）'!F$6:F$347*(LEFT('表九（录入表）'!$A$6:$A$347,LEN($I30))=$I30))</f>
        <v>1</v>
      </c>
      <c r="O30" s="125">
        <f ca="1" t="shared" si="4"/>
        <v>1</v>
      </c>
      <c r="P30" s="125">
        <f ca="1" t="shared" si="5"/>
        <v>1</v>
      </c>
    </row>
    <row r="31" ht="16.2" customHeight="1" spans="1:16">
      <c r="A31" s="188" t="s">
        <v>13197</v>
      </c>
      <c r="B31" s="167" t="s">
        <v>13198</v>
      </c>
      <c r="C31" s="190">
        <f>SUMPRODUCT('表九（录入表）'!C$6:C$347*(LEFT('表九（录入表）'!$A$6:$A$347,LEN($A31))=$A31))</f>
        <v>0</v>
      </c>
      <c r="D31" s="190">
        <f ca="1">SUMPRODUCT('表九（录入表）'!D$6:D$347*(LEFT('表九（录入表）'!$A$6:$A$347,LEN($A31))=$A31))</f>
        <v>0</v>
      </c>
      <c r="E31" s="190">
        <f>SUMPRODUCT('表九（录入表）'!E$6:E$347*(LEFT('表九（录入表）'!$A$6:$A$347,LEN($A31))=$A31))</f>
        <v>0</v>
      </c>
      <c r="F31" s="190">
        <f ca="1">SUMPRODUCT('表九（录入表）'!F$6:F$347*(LEFT('表九（录入表）'!$A$6:$A$347,LEN($A31))=$A31))</f>
        <v>0</v>
      </c>
      <c r="G31" s="191" t="str">
        <f ca="1" t="shared" si="2"/>
        <v/>
      </c>
      <c r="H31" s="191" t="str">
        <f ca="1" t="shared" si="3"/>
        <v/>
      </c>
      <c r="I31" s="87" t="s">
        <v>13199</v>
      </c>
      <c r="J31" s="88" t="s">
        <v>13200</v>
      </c>
      <c r="K31" s="192">
        <f>SUMPRODUCT('表九（录入表）'!C$6:C$347*(LEFT('表九（录入表）'!$A$6:$A$347,LEN($I31))=$I31))</f>
        <v>0</v>
      </c>
      <c r="L31" s="192">
        <f ca="1">SUMPRODUCT('表九（录入表）'!D$6:D$347*(LEFT('表九（录入表）'!$A$6:$A$347,LEN($I31))=$I31))</f>
        <v>0</v>
      </c>
      <c r="M31" s="192">
        <f>SUMPRODUCT('表九（录入表）'!E$6:E$347*(LEFT('表九（录入表）'!$A$6:$A$347,LEN($I31))=$I31))</f>
        <v>0</v>
      </c>
      <c r="N31" s="192">
        <f ca="1">SUMPRODUCT('表九（录入表）'!F$6:F$347*(LEFT('表九（录入表）'!$A$6:$A$347,LEN($I31))=$I31))</f>
        <v>0</v>
      </c>
      <c r="O31" s="125" t="str">
        <f ca="1" t="shared" si="4"/>
        <v/>
      </c>
      <c r="P31" s="125" t="str">
        <f ca="1" t="shared" si="5"/>
        <v/>
      </c>
    </row>
    <row r="32" ht="16.2" customHeight="1" spans="1:16">
      <c r="A32" s="188" t="s">
        <v>13201</v>
      </c>
      <c r="B32" s="167" t="s">
        <v>13202</v>
      </c>
      <c r="C32" s="192">
        <f>SUMPRODUCT('表九（录入表）'!C$6:C$347*(LEFT('表九（录入表）'!$A$6:$A$347,LEN($A32))=$A32))</f>
        <v>0</v>
      </c>
      <c r="D32" s="192">
        <f ca="1">SUMPRODUCT('表九（录入表）'!D$6:D$347*(LEFT('表九（录入表）'!$A$6:$A$347,LEN($A32))=$A32))</f>
        <v>0</v>
      </c>
      <c r="E32" s="192">
        <f>SUMPRODUCT('表九（录入表）'!E$6:E$347*(LEFT('表九（录入表）'!$A$6:$A$347,LEN($A32))=$A32))</f>
        <v>0</v>
      </c>
      <c r="F32" s="192">
        <f ca="1">SUMPRODUCT('表九（录入表）'!F$6:F$347*(LEFT('表九（录入表）'!$A$6:$A$347,LEN($A32))=$A32))</f>
        <v>0</v>
      </c>
      <c r="G32" s="191" t="str">
        <f ca="1" t="shared" si="2"/>
        <v/>
      </c>
      <c r="H32" s="191" t="str">
        <f ca="1" t="shared" si="3"/>
        <v/>
      </c>
      <c r="I32" s="87" t="s">
        <v>13203</v>
      </c>
      <c r="J32" s="88" t="s">
        <v>13204</v>
      </c>
      <c r="K32" s="192">
        <f>SUMPRODUCT('表九（录入表）'!C$6:C$347*(LEFT('表九（录入表）'!$A$6:$A$347,LEN($I32))=$I32))</f>
        <v>1</v>
      </c>
      <c r="L32" s="192">
        <f ca="1">SUMPRODUCT('表九（录入表）'!D$6:D$347*(LEFT('表九（录入表）'!$A$6:$A$347,LEN($I32))=$I32))</f>
        <v>1</v>
      </c>
      <c r="M32" s="192">
        <f>SUMPRODUCT('表九（录入表）'!E$6:E$347*(LEFT('表九（录入表）'!$A$6:$A$347,LEN($I32))=$I32))</f>
        <v>1</v>
      </c>
      <c r="N32" s="192">
        <f ca="1">SUMPRODUCT('表九（录入表）'!F$6:F$347*(LEFT('表九（录入表）'!$A$6:$A$347,LEN($I32))=$I32))</f>
        <v>1</v>
      </c>
      <c r="O32" s="125">
        <f ca="1" t="shared" si="4"/>
        <v>1</v>
      </c>
      <c r="P32" s="125">
        <f ca="1" t="shared" si="5"/>
        <v>1</v>
      </c>
    </row>
    <row r="33" ht="16.2" customHeight="1" spans="1:17">
      <c r="A33" s="188" t="s">
        <v>13205</v>
      </c>
      <c r="B33" s="167" t="s">
        <v>13206</v>
      </c>
      <c r="C33" s="192">
        <f>SUMPRODUCT('表九（录入表）'!C$6:C$347*(LEFT('表九（录入表）'!$A$6:$A$347,LEN($A33))=$A33))</f>
        <v>0</v>
      </c>
      <c r="D33" s="192">
        <f ca="1">SUMPRODUCT('表九（录入表）'!D$6:D$347*(LEFT('表九（录入表）'!$A$6:$A$347,LEN($A33))=$A33))</f>
        <v>0</v>
      </c>
      <c r="E33" s="192">
        <f>SUMPRODUCT('表九（录入表）'!E$6:E$347*(LEFT('表九（录入表）'!$A$6:$A$347,LEN($A33))=$A33))</f>
        <v>0</v>
      </c>
      <c r="F33" s="192">
        <f ca="1">SUMPRODUCT('表九（录入表）'!F$6:F$347*(LEFT('表九（录入表）'!$A$6:$A$347,LEN($A33))=$A33))</f>
        <v>0</v>
      </c>
      <c r="G33" s="191" t="str">
        <f ca="1" t="shared" si="2"/>
        <v/>
      </c>
      <c r="H33" s="191" t="str">
        <f ca="1" t="shared" si="3"/>
        <v/>
      </c>
      <c r="I33" s="87" t="s">
        <v>13207</v>
      </c>
      <c r="J33" s="88" t="s">
        <v>13208</v>
      </c>
      <c r="K33" s="192">
        <f>SUMPRODUCT('表九（录入表）'!C$6:C$347*(LEFT('表九（录入表）'!$A$6:$A$347,LEN($I33))=$I33))</f>
        <v>0</v>
      </c>
      <c r="L33" s="192">
        <f ca="1">SUMPRODUCT('表九（录入表）'!D$6:D$347*(LEFT('表九（录入表）'!$A$6:$A$347,LEN($I33))=$I33))</f>
        <v>0</v>
      </c>
      <c r="M33" s="192">
        <f>SUMPRODUCT('表九（录入表）'!E$6:E$347*(LEFT('表九（录入表）'!$A$6:$A$347,LEN($I33))=$I33))</f>
        <v>0</v>
      </c>
      <c r="N33" s="192">
        <f ca="1">SUMPRODUCT('表九（录入表）'!F$6:F$347*(LEFT('表九（录入表）'!$A$6:$A$347,LEN($I33))=$I33))</f>
        <v>0</v>
      </c>
      <c r="O33" s="125" t="str">
        <f ca="1" t="shared" si="4"/>
        <v/>
      </c>
      <c r="P33" s="125" t="str">
        <f ca="1" t="shared" si="5"/>
        <v/>
      </c>
    </row>
    <row r="34" ht="16.2" customHeight="1" spans="1:17">
      <c r="A34" s="188" t="s">
        <v>13209</v>
      </c>
      <c r="B34" s="167" t="s">
        <v>13210</v>
      </c>
      <c r="C34" s="192">
        <f>SUMPRODUCT('表九（录入表）'!C$6:C$347*(LEFT('表九（录入表）'!$A$6:$A$347,LEN($A34))=$A34))</f>
        <v>0</v>
      </c>
      <c r="D34" s="192">
        <f ca="1">SUMPRODUCT('表九（录入表）'!D$6:D$347*(LEFT('表九（录入表）'!$A$6:$A$347,LEN($A34))=$A34))</f>
        <v>0</v>
      </c>
      <c r="E34" s="192">
        <f>SUMPRODUCT('表九（录入表）'!E$6:E$347*(LEFT('表九（录入表）'!$A$6:$A$347,LEN($A34))=$A34))</f>
        <v>0</v>
      </c>
      <c r="F34" s="192">
        <f ca="1">SUMPRODUCT('表九（录入表）'!F$6:F$347*(LEFT('表九（录入表）'!$A$6:$A$347,LEN($A34))=$A34))</f>
        <v>0</v>
      </c>
      <c r="G34" s="191" t="str">
        <f ca="1" t="shared" si="2"/>
        <v/>
      </c>
      <c r="H34" s="191" t="str">
        <f ca="1" t="shared" si="3"/>
        <v/>
      </c>
      <c r="I34" s="87" t="s">
        <v>13211</v>
      </c>
      <c r="J34" s="88" t="s">
        <v>13212</v>
      </c>
      <c r="K34" s="192">
        <f>SUMPRODUCT('表九（录入表）'!C$6:C$347*(LEFT('表九（录入表）'!$A$6:$A$347,LEN($I34))=$I34))</f>
        <v>0</v>
      </c>
      <c r="L34" s="192">
        <f ca="1">SUMPRODUCT('表九（录入表）'!D$6:D$347*(LEFT('表九（录入表）'!$A$6:$A$347,LEN($I34))=$I34))</f>
        <v>0</v>
      </c>
      <c r="M34" s="192">
        <f>SUMPRODUCT('表九（录入表）'!E$6:E$347*(LEFT('表九（录入表）'!$A$6:$A$347,LEN($I34))=$I34))</f>
        <v>0</v>
      </c>
      <c r="N34" s="192">
        <f ca="1">SUMPRODUCT('表九（录入表）'!F$6:F$347*(LEFT('表九（录入表）'!$A$6:$A$347,LEN($I34))=$I34))</f>
        <v>0</v>
      </c>
      <c r="O34" s="125" t="str">
        <f ca="1" t="shared" si="4"/>
        <v/>
      </c>
      <c r="P34" s="125" t="str">
        <f ca="1" t="shared" si="5"/>
        <v/>
      </c>
    </row>
    <row r="35" ht="16.2" customHeight="1" spans="1:17">
      <c r="A35" s="188" t="s">
        <v>13213</v>
      </c>
      <c r="B35" s="167" t="s">
        <v>13214</v>
      </c>
      <c r="C35" s="192">
        <f>SUMPRODUCT('表九（录入表）'!C$6:C$347*(LEFT('表九（录入表）'!$A$6:$A$347,LEN($A35))=$A35))</f>
        <v>0</v>
      </c>
      <c r="D35" s="192">
        <f ca="1">SUMPRODUCT('表九（录入表）'!D$6:D$347*(LEFT('表九（录入表）'!$A$6:$A$347,LEN($A35))=$A35))</f>
        <v>0</v>
      </c>
      <c r="E35" s="192">
        <f>SUMPRODUCT('表九（录入表）'!E$6:E$347*(LEFT('表九（录入表）'!$A$6:$A$347,LEN($A35))=$A35))</f>
        <v>0</v>
      </c>
      <c r="F35" s="192">
        <f ca="1">SUMPRODUCT('表九（录入表）'!F$6:F$347*(LEFT('表九（录入表）'!$A$6:$A$347,LEN($A35))=$A35))</f>
        <v>0</v>
      </c>
      <c r="G35" s="191" t="str">
        <f ca="1" t="shared" si="2"/>
        <v/>
      </c>
      <c r="H35" s="191" t="str">
        <f ca="1" t="shared" si="3"/>
        <v/>
      </c>
      <c r="I35" s="87" t="s">
        <v>13215</v>
      </c>
      <c r="J35" s="88" t="s">
        <v>13216</v>
      </c>
      <c r="K35" s="192">
        <f>SUMPRODUCT('表九（录入表）'!C$6:C$347*(LEFT('表九（录入表）'!$A$6:$A$347,LEN($I35))=$I35))</f>
        <v>0</v>
      </c>
      <c r="L35" s="192">
        <f ca="1">SUMPRODUCT('表九（录入表）'!D$6:D$347*(LEFT('表九（录入表）'!$A$6:$A$347,LEN($I35))=$I35))</f>
        <v>0</v>
      </c>
      <c r="M35" s="192">
        <f>SUMPRODUCT('表九（录入表）'!E$6:E$347*(LEFT('表九（录入表）'!$A$6:$A$347,LEN($I35))=$I35))</f>
        <v>0</v>
      </c>
      <c r="N35" s="192">
        <f ca="1">SUMPRODUCT('表九（录入表）'!F$6:F$347*(LEFT('表九（录入表）'!$A$6:$A$347,LEN($I35))=$I35))</f>
        <v>0</v>
      </c>
      <c r="O35" s="125" t="str">
        <f ca="1" t="shared" si="4"/>
        <v/>
      </c>
      <c r="P35" s="125" t="str">
        <f ca="1" t="shared" si="5"/>
        <v/>
      </c>
      <c r="Q35" s="136"/>
    </row>
    <row r="36" ht="16.2" customHeight="1" spans="1:17">
      <c r="A36" s="188" t="s">
        <v>13217</v>
      </c>
      <c r="B36" s="167" t="s">
        <v>13218</v>
      </c>
      <c r="C36" s="192">
        <f>SUMPRODUCT('表九（录入表）'!C$6:C$347*(LEFT('表九（录入表）'!$A$6:$A$347,LEN($A36))=$A36))</f>
        <v>0</v>
      </c>
      <c r="D36" s="192">
        <f ca="1">SUMPRODUCT('表九（录入表）'!D$6:D$347*(LEFT('表九（录入表）'!$A$6:$A$347,LEN($A36))=$A36))</f>
        <v>0</v>
      </c>
      <c r="E36" s="192">
        <f>SUMPRODUCT('表九（录入表）'!E$6:E$347*(LEFT('表九（录入表）'!$A$6:$A$347,LEN($A36))=$A36))</f>
        <v>0</v>
      </c>
      <c r="F36" s="192">
        <f ca="1">SUMPRODUCT('表九（录入表）'!F$6:F$347*(LEFT('表九（录入表）'!$A$6:$A$347,LEN($A36))=$A36))</f>
        <v>0</v>
      </c>
      <c r="G36" s="191" t="str">
        <f ca="1" t="shared" si="2"/>
        <v/>
      </c>
      <c r="H36" s="191" t="str">
        <f ca="1" t="shared" si="3"/>
        <v/>
      </c>
      <c r="I36" s="87" t="s">
        <v>13219</v>
      </c>
      <c r="J36" s="88" t="s">
        <v>13220</v>
      </c>
      <c r="K36" s="190">
        <f>SUMPRODUCT('表九（录入表）'!C$6:C$347*(LEFT('表九（录入表）'!$A$6:$A$347,LEN($I36))=$I36))</f>
        <v>0</v>
      </c>
      <c r="L36" s="190">
        <f ca="1">SUMPRODUCT('表九（录入表）'!D$6:D$347*(LEFT('表九（录入表）'!$A$6:$A$347,LEN($I36))=$I36))</f>
        <v>0</v>
      </c>
      <c r="M36" s="190">
        <f>SUMPRODUCT('表九（录入表）'!E$6:E$347*(LEFT('表九（录入表）'!$A$6:$A$347,LEN($I36))=$I36))</f>
        <v>18</v>
      </c>
      <c r="N36" s="190">
        <f ca="1">SUMPRODUCT('表九（录入表）'!F$6:F$347*(LEFT('表九（录入表）'!$A$6:$A$347,LEN($I36))=$I36))</f>
        <v>0</v>
      </c>
      <c r="O36" s="125" t="str">
        <f ca="1" t="shared" si="4"/>
        <v/>
      </c>
      <c r="P36" s="125">
        <f ca="1" t="shared" si="5"/>
        <v>0</v>
      </c>
    </row>
    <row r="37" ht="16.2" customHeight="1" spans="1:17">
      <c r="A37" s="188" t="s">
        <v>13221</v>
      </c>
      <c r="B37" s="167" t="s">
        <v>13222</v>
      </c>
      <c r="C37" s="190">
        <f>SUMPRODUCT('表九（录入表）'!C$6:C$347*(LEFT('表九（录入表）'!$A$6:$A$347,LEN($A37))=$A37))</f>
        <v>0</v>
      </c>
      <c r="D37" s="190">
        <f ca="1">SUMPRODUCT('表九（录入表）'!D$6:D$347*(LEFT('表九（录入表）'!$A$6:$A$347,LEN($A37))=$A37))</f>
        <v>0</v>
      </c>
      <c r="E37" s="190">
        <f>SUMPRODUCT('表九（录入表）'!E$6:E$347*(LEFT('表九（录入表）'!$A$6:$A$347,LEN($A37))=$A37))</f>
        <v>0</v>
      </c>
      <c r="F37" s="190">
        <f ca="1">SUMPRODUCT('表九（录入表）'!F$6:F$347*(LEFT('表九（录入表）'!$A$6:$A$347,LEN($A37))=$A37))</f>
        <v>0</v>
      </c>
      <c r="G37" s="191" t="str">
        <f ca="1" t="shared" si="2"/>
        <v/>
      </c>
      <c r="H37" s="191" t="str">
        <f ca="1" t="shared" si="3"/>
        <v/>
      </c>
      <c r="I37" s="87" t="s">
        <v>13223</v>
      </c>
      <c r="J37" s="88" t="s">
        <v>13224</v>
      </c>
      <c r="K37" s="192">
        <f>SUMPRODUCT('表九（录入表）'!C$6:C$347*(LEFT('表九（录入表）'!$A$6:$A$347,LEN($I37))=$I37))</f>
        <v>0</v>
      </c>
      <c r="L37" s="192">
        <f ca="1">SUMPRODUCT('表九（录入表）'!D$6:D$347*(LEFT('表九（录入表）'!$A$6:$A$347,LEN($I37))=$I37))</f>
        <v>0</v>
      </c>
      <c r="M37" s="192">
        <f>SUMPRODUCT('表九（录入表）'!E$6:E$347*(LEFT('表九（录入表）'!$A$6:$A$347,LEN($I37))=$I37))</f>
        <v>0</v>
      </c>
      <c r="N37" s="192">
        <f ca="1">SUMPRODUCT('表九（录入表）'!F$6:F$347*(LEFT('表九（录入表）'!$A$6:$A$347,LEN($I37))=$I37))</f>
        <v>0</v>
      </c>
      <c r="O37" s="125" t="str">
        <f ca="1" t="shared" si="4"/>
        <v/>
      </c>
      <c r="P37" s="125" t="str">
        <f ca="1" t="shared" si="5"/>
        <v/>
      </c>
    </row>
    <row r="38" ht="16.2" customHeight="1" spans="1:17">
      <c r="A38" s="188" t="s">
        <v>13225</v>
      </c>
      <c r="B38" s="167" t="s">
        <v>13226</v>
      </c>
      <c r="C38" s="190">
        <f>SUMPRODUCT('表九（录入表）'!C$6:C$347*(LEFT('表九（录入表）'!$A$6:$A$347,LEN($A38))=$A38))</f>
        <v>0</v>
      </c>
      <c r="D38" s="190">
        <f ca="1">SUMPRODUCT('表九（录入表）'!D$6:D$347*(LEFT('表九（录入表）'!$A$6:$A$347,LEN($A38))=$A38))</f>
        <v>0</v>
      </c>
      <c r="E38" s="190">
        <f>SUMPRODUCT('表九（录入表）'!E$6:E$347*(LEFT('表九（录入表）'!$A$6:$A$347,LEN($A38))=$A38))</f>
        <v>0</v>
      </c>
      <c r="F38" s="190">
        <f ca="1">SUMPRODUCT('表九（录入表）'!F$6:F$347*(LEFT('表九（录入表）'!$A$6:$A$347,LEN($A38))=$A38))</f>
        <v>0</v>
      </c>
      <c r="G38" s="191" t="str">
        <f ca="1" t="shared" si="2"/>
        <v/>
      </c>
      <c r="H38" s="191" t="str">
        <f ca="1" t="shared" si="3"/>
        <v/>
      </c>
      <c r="I38" s="87" t="s">
        <v>13227</v>
      </c>
      <c r="J38" s="88" t="s">
        <v>13228</v>
      </c>
      <c r="K38" s="192">
        <f>SUMPRODUCT('表九（录入表）'!C$6:C$347*(LEFT('表九（录入表）'!$A$6:$A$347,LEN($I38))=$I38))</f>
        <v>0</v>
      </c>
      <c r="L38" s="192">
        <f ca="1">SUMPRODUCT('表九（录入表）'!D$6:D$347*(LEFT('表九（录入表）'!$A$6:$A$347,LEN($I38))=$I38))</f>
        <v>0</v>
      </c>
      <c r="M38" s="192">
        <f>SUMPRODUCT('表九（录入表）'!E$6:E$347*(LEFT('表九（录入表）'!$A$6:$A$347,LEN($I38))=$I38))</f>
        <v>0</v>
      </c>
      <c r="N38" s="192">
        <f ca="1">SUMPRODUCT('表九（录入表）'!F$6:F$347*(LEFT('表九（录入表）'!$A$6:$A$347,LEN($I38))=$I38))</f>
        <v>0</v>
      </c>
      <c r="O38" s="125" t="str">
        <f ca="1" t="shared" si="4"/>
        <v/>
      </c>
      <c r="P38" s="125" t="str">
        <f ca="1" t="shared" si="5"/>
        <v/>
      </c>
    </row>
    <row r="39" ht="16.2" customHeight="1" spans="1:17">
      <c r="A39" s="188" t="s">
        <v>13229</v>
      </c>
      <c r="B39" s="167" t="s">
        <v>13230</v>
      </c>
      <c r="C39" s="190">
        <f>SUMPRODUCT('表九（录入表）'!C$6:C$347*(LEFT('表九（录入表）'!$A$6:$A$347,LEN($A39))=$A39))</f>
        <v>0</v>
      </c>
      <c r="D39" s="190">
        <f ca="1">SUMPRODUCT('表九（录入表）'!D$6:D$347*(LEFT('表九（录入表）'!$A$6:$A$347,LEN($A39))=$A39))</f>
        <v>0</v>
      </c>
      <c r="E39" s="190">
        <f>SUMPRODUCT('表九（录入表）'!E$6:E$347*(LEFT('表九（录入表）'!$A$6:$A$347,LEN($A39))=$A39))</f>
        <v>0</v>
      </c>
      <c r="F39" s="190">
        <f ca="1">SUMPRODUCT('表九（录入表）'!F$6:F$347*(LEFT('表九（录入表）'!$A$6:$A$347,LEN($A39))=$A39))</f>
        <v>0</v>
      </c>
      <c r="G39" s="191" t="str">
        <f ca="1" t="shared" si="2"/>
        <v/>
      </c>
      <c r="H39" s="191" t="str">
        <f ca="1" t="shared" si="3"/>
        <v/>
      </c>
      <c r="I39" s="87" t="s">
        <v>13231</v>
      </c>
      <c r="J39" s="88" t="s">
        <v>13232</v>
      </c>
      <c r="K39" s="192">
        <f>SUMPRODUCT('表九（录入表）'!C$6:C$347*(LEFT('表九（录入表）'!$A$6:$A$347,LEN($I39))=$I39))</f>
        <v>0</v>
      </c>
      <c r="L39" s="192">
        <f ca="1">SUMPRODUCT('表九（录入表）'!D$6:D$347*(LEFT('表九（录入表）'!$A$6:$A$347,LEN($I39))=$I39))</f>
        <v>0</v>
      </c>
      <c r="M39" s="192">
        <f>SUMPRODUCT('表九（录入表）'!E$6:E$347*(LEFT('表九（录入表）'!$A$6:$A$347,LEN($I39))=$I39))</f>
        <v>0</v>
      </c>
      <c r="N39" s="192">
        <f ca="1">SUMPRODUCT('表九（录入表）'!F$6:F$347*(LEFT('表九（录入表）'!$A$6:$A$347,LEN($I39))=$I39))</f>
        <v>0</v>
      </c>
      <c r="O39" s="125" t="str">
        <f ca="1" t="shared" si="4"/>
        <v/>
      </c>
      <c r="P39" s="125" t="str">
        <f ca="1" t="shared" si="5"/>
        <v/>
      </c>
    </row>
    <row r="40" ht="16.2" customHeight="1" spans="1:17">
      <c r="A40" s="188" t="s">
        <v>13233</v>
      </c>
      <c r="B40" s="167" t="s">
        <v>13234</v>
      </c>
      <c r="C40" s="190">
        <f>SUMPRODUCT('表九（录入表）'!C$6:C$347*(LEFT('表九（录入表）'!$A$6:$A$347,LEN($A40))=$A40))</f>
        <v>0</v>
      </c>
      <c r="D40" s="190">
        <f ca="1">SUMPRODUCT('表九（录入表）'!D$6:D$347*(LEFT('表九（录入表）'!$A$6:$A$347,LEN($A40))=$A40))</f>
        <v>0</v>
      </c>
      <c r="E40" s="190">
        <f>SUMPRODUCT('表九（录入表）'!E$6:E$347*(LEFT('表九（录入表）'!$A$6:$A$347,LEN($A40))=$A40))</f>
        <v>0</v>
      </c>
      <c r="F40" s="190">
        <f ca="1">SUMPRODUCT('表九（录入表）'!F$6:F$347*(LEFT('表九（录入表）'!$A$6:$A$347,LEN($A40))=$A40))</f>
        <v>0</v>
      </c>
      <c r="G40" s="191" t="str">
        <f ca="1" t="shared" si="2"/>
        <v/>
      </c>
      <c r="H40" s="191" t="str">
        <f ca="1" t="shared" si="3"/>
        <v/>
      </c>
      <c r="I40" s="87" t="s">
        <v>13235</v>
      </c>
      <c r="J40" s="88" t="s">
        <v>13236</v>
      </c>
      <c r="K40" s="192">
        <f>SUMPRODUCT('表九（录入表）'!C$6:C$347*(LEFT('表九（录入表）'!$A$6:$A$347,LEN($I40))=$I40))</f>
        <v>0</v>
      </c>
      <c r="L40" s="192">
        <f ca="1">SUMPRODUCT('表九（录入表）'!D$6:D$347*(LEFT('表九（录入表）'!$A$6:$A$347,LEN($I40))=$I40))</f>
        <v>0</v>
      </c>
      <c r="M40" s="192">
        <f>SUMPRODUCT('表九（录入表）'!E$6:E$347*(LEFT('表九（录入表）'!$A$6:$A$347,LEN($I40))=$I40))</f>
        <v>18</v>
      </c>
      <c r="N40" s="192">
        <f ca="1">SUMPRODUCT('表九（录入表）'!F$6:F$347*(LEFT('表九（录入表）'!$A$6:$A$347,LEN($I40))=$I40))</f>
        <v>0</v>
      </c>
      <c r="O40" s="125" t="str">
        <f ca="1" t="shared" si="4"/>
        <v/>
      </c>
      <c r="P40" s="125">
        <f ca="1" t="shared" si="5"/>
        <v>0</v>
      </c>
    </row>
    <row r="41" ht="16.2" customHeight="1" spans="1:17">
      <c r="A41" s="188" t="s">
        <v>13237</v>
      </c>
      <c r="B41" s="167" t="s">
        <v>13238</v>
      </c>
      <c r="C41" s="190">
        <f>SUMPRODUCT('表九（录入表）'!C$6:C$347*(LEFT('表九（录入表）'!$A$6:$A$347,LEN($A41))=$A41))</f>
        <v>0</v>
      </c>
      <c r="D41" s="190">
        <f ca="1">SUMPRODUCT('表九（录入表）'!D$6:D$347*(LEFT('表九（录入表）'!$A$6:$A$347,LEN($A41))=$A41))</f>
        <v>0</v>
      </c>
      <c r="E41" s="190">
        <f>SUMPRODUCT('表九（录入表）'!E$6:E$347*(LEFT('表九（录入表）'!$A$6:$A$347,LEN($A41))=$A41))</f>
        <v>0</v>
      </c>
      <c r="F41" s="190">
        <f ca="1">SUMPRODUCT('表九（录入表）'!F$6:F$347*(LEFT('表九（录入表）'!$A$6:$A$347,LEN($A41))=$A41))</f>
        <v>0</v>
      </c>
      <c r="G41" s="191" t="str">
        <f ca="1" t="shared" si="2"/>
        <v/>
      </c>
      <c r="H41" s="191" t="str">
        <f ca="1" t="shared" si="3"/>
        <v/>
      </c>
      <c r="I41" s="87" t="s">
        <v>13239</v>
      </c>
      <c r="J41" s="88" t="s">
        <v>13240</v>
      </c>
      <c r="K41" s="192">
        <f>SUMPRODUCT('表九（录入表）'!C$6:C$347*(LEFT('表九（录入表）'!$A$6:$A$347,LEN($I41))=$I41))</f>
        <v>0</v>
      </c>
      <c r="L41" s="192">
        <f ca="1">SUMPRODUCT('表九（录入表）'!D$6:D$347*(LEFT('表九（录入表）'!$A$6:$A$347,LEN($I41))=$I41))</f>
        <v>0</v>
      </c>
      <c r="M41" s="192">
        <f>SUMPRODUCT('表九（录入表）'!E$6:E$347*(LEFT('表九（录入表）'!$A$6:$A$347,LEN($I41))=$I41))</f>
        <v>0</v>
      </c>
      <c r="N41" s="192">
        <f ca="1">SUMPRODUCT('表九（录入表）'!F$6:F$347*(LEFT('表九（录入表）'!$A$6:$A$347,LEN($I41))=$I41))</f>
        <v>0</v>
      </c>
      <c r="O41" s="125" t="str">
        <f ca="1" t="shared" si="4"/>
        <v/>
      </c>
      <c r="P41" s="125" t="str">
        <f ca="1" t="shared" si="5"/>
        <v/>
      </c>
    </row>
    <row r="42" ht="16.2" customHeight="1" spans="1:17">
      <c r="A42" s="188" t="s">
        <v>13241</v>
      </c>
      <c r="B42" s="167" t="s">
        <v>13242</v>
      </c>
      <c r="C42" s="190">
        <f>SUMPRODUCT('表九（录入表）'!C$6:C$347*(LEFT('表九（录入表）'!$A$6:$A$347,LEN($A42))=$A42))</f>
        <v>0</v>
      </c>
      <c r="D42" s="190">
        <f ca="1">SUMPRODUCT('表九（录入表）'!D$6:D$347*(LEFT('表九（录入表）'!$A$6:$A$347,LEN($A42))=$A42))</f>
        <v>0</v>
      </c>
      <c r="E42" s="190">
        <f>SUMPRODUCT('表九（录入表）'!E$6:E$347*(LEFT('表九（录入表）'!$A$6:$A$347,LEN($A42))=$A42))</f>
        <v>0</v>
      </c>
      <c r="F42" s="190">
        <f ca="1">SUMPRODUCT('表九（录入表）'!F$6:F$347*(LEFT('表九（录入表）'!$A$6:$A$347,LEN($A42))=$A42))</f>
        <v>0</v>
      </c>
      <c r="G42" s="191" t="str">
        <f ca="1" t="shared" si="2"/>
        <v/>
      </c>
      <c r="H42" s="191" t="str">
        <f ca="1" t="shared" si="3"/>
        <v/>
      </c>
      <c r="I42" s="87" t="s">
        <v>13243</v>
      </c>
      <c r="J42" s="88" t="s">
        <v>13244</v>
      </c>
      <c r="K42" s="190">
        <f>SUMPRODUCT('表九（录入表）'!C$6:C$347*(LEFT('表九（录入表）'!$A$6:$A$347,LEN($I42))=$I42))</f>
        <v>0</v>
      </c>
      <c r="L42" s="190">
        <f ca="1">SUMPRODUCT('表九（录入表）'!D$6:D$347*(LEFT('表九（录入表）'!$A$6:$A$347,LEN($I42))=$I42))</f>
        <v>0</v>
      </c>
      <c r="M42" s="190">
        <f>SUMPRODUCT('表九（录入表）'!E$6:E$347*(LEFT('表九（录入表）'!$A$6:$A$347,LEN($I42))=$I42))</f>
        <v>0</v>
      </c>
      <c r="N42" s="190">
        <f ca="1">SUMPRODUCT('表九（录入表）'!F$6:F$347*(LEFT('表九（录入表）'!$A$6:$A$347,LEN($I42))=$I42))</f>
        <v>0</v>
      </c>
      <c r="O42" s="125" t="str">
        <f ca="1" t="shared" si="4"/>
        <v/>
      </c>
      <c r="P42" s="125" t="str">
        <f ca="1" t="shared" si="5"/>
        <v/>
      </c>
    </row>
    <row r="43" ht="16.2" customHeight="1" spans="1:17">
      <c r="A43" s="188" t="s">
        <v>13245</v>
      </c>
      <c r="B43" s="167" t="s">
        <v>13246</v>
      </c>
      <c r="C43" s="190">
        <f>SUMPRODUCT('表九（录入表）'!C$6:C$347*(LEFT('表九（录入表）'!$A$6:$A$347,LEN($A43))=$A43))</f>
        <v>0</v>
      </c>
      <c r="D43" s="190">
        <f ca="1">SUMPRODUCT('表九（录入表）'!D$6:D$347*(LEFT('表九（录入表）'!$A$6:$A$347,LEN($A43))=$A43))</f>
        <v>0</v>
      </c>
      <c r="E43" s="190">
        <f>SUMPRODUCT('表九（录入表）'!E$6:E$347*(LEFT('表九（录入表）'!$A$6:$A$347,LEN($A43))=$A43))</f>
        <v>0</v>
      </c>
      <c r="F43" s="190">
        <f ca="1">SUMPRODUCT('表九（录入表）'!F$6:F$347*(LEFT('表九（录入表）'!$A$6:$A$347,LEN($A43))=$A43))</f>
        <v>0</v>
      </c>
      <c r="G43" s="191" t="str">
        <f ca="1" t="shared" si="2"/>
        <v/>
      </c>
      <c r="H43" s="191" t="str">
        <f ca="1" t="shared" si="3"/>
        <v/>
      </c>
      <c r="I43" s="87" t="s">
        <v>13247</v>
      </c>
      <c r="J43" s="88" t="s">
        <v>13248</v>
      </c>
      <c r="K43" s="192">
        <f>SUMPRODUCT('表九（录入表）'!C$6:C$347*(LEFT('表九（录入表）'!$A$6:$A$347,LEN($I43))=$I43))</f>
        <v>0</v>
      </c>
      <c r="L43" s="192">
        <f ca="1">SUMPRODUCT('表九（录入表）'!D$6:D$347*(LEFT('表九（录入表）'!$A$6:$A$347,LEN($I43))=$I43))</f>
        <v>0</v>
      </c>
      <c r="M43" s="192">
        <f>SUMPRODUCT('表九（录入表）'!E$6:E$347*(LEFT('表九（录入表）'!$A$6:$A$347,LEN($I43))=$I43))</f>
        <v>0</v>
      </c>
      <c r="N43" s="192">
        <f ca="1">SUMPRODUCT('表九（录入表）'!F$6:F$347*(LEFT('表九（录入表）'!$A$6:$A$347,LEN($I43))=$I43))</f>
        <v>0</v>
      </c>
      <c r="O43" s="125" t="str">
        <f ca="1" t="shared" si="4"/>
        <v/>
      </c>
      <c r="P43" s="125" t="str">
        <f ca="1" t="shared" si="5"/>
        <v/>
      </c>
    </row>
    <row r="44" ht="16.2" customHeight="1" spans="1:17">
      <c r="A44" s="188" t="s">
        <v>13249</v>
      </c>
      <c r="B44" s="167" t="s">
        <v>13250</v>
      </c>
      <c r="C44" s="192">
        <f>SUMPRODUCT('表九（录入表）'!C$6:C$347*(LEFT('表九（录入表）'!$A$6:$A$347,LEN($A44))=$A44))</f>
        <v>0</v>
      </c>
      <c r="D44" s="192">
        <f ca="1">SUMPRODUCT('表九（录入表）'!D$6:D$347*(LEFT('表九（录入表）'!$A$6:$A$347,LEN($A44))=$A44))</f>
        <v>0</v>
      </c>
      <c r="E44" s="192">
        <f>SUMPRODUCT('表九（录入表）'!E$6:E$347*(LEFT('表九（录入表）'!$A$6:$A$347,LEN($A44))=$A44))</f>
        <v>0</v>
      </c>
      <c r="F44" s="192">
        <f ca="1">SUMPRODUCT('表九（录入表）'!F$6:F$347*(LEFT('表九（录入表）'!$A$6:$A$347,LEN($A44))=$A44))</f>
        <v>0</v>
      </c>
      <c r="G44" s="191" t="str">
        <f ca="1" t="shared" si="2"/>
        <v/>
      </c>
      <c r="H44" s="191" t="str">
        <f ca="1" t="shared" si="3"/>
        <v/>
      </c>
      <c r="I44" s="87" t="s">
        <v>13251</v>
      </c>
      <c r="J44" s="88" t="s">
        <v>13252</v>
      </c>
      <c r="K44" s="192">
        <f>SUMPRODUCT('表九（录入表）'!C$6:C$347*(LEFT('表九（录入表）'!$A$6:$A$347,LEN($I44))=$I44))</f>
        <v>0</v>
      </c>
      <c r="L44" s="192">
        <f ca="1">SUMPRODUCT('表九（录入表）'!D$6:D$347*(LEFT('表九（录入表）'!$A$6:$A$347,LEN($I44))=$I44))</f>
        <v>0</v>
      </c>
      <c r="M44" s="192">
        <f>SUMPRODUCT('表九（录入表）'!E$6:E$347*(LEFT('表九（录入表）'!$A$6:$A$347,LEN($I44))=$I44))</f>
        <v>0</v>
      </c>
      <c r="N44" s="192">
        <f ca="1">SUMPRODUCT('表九（录入表）'!F$6:F$347*(LEFT('表九（录入表）'!$A$6:$A$347,LEN($I44))=$I44))</f>
        <v>0</v>
      </c>
      <c r="O44" s="125" t="str">
        <f ca="1" t="shared" si="4"/>
        <v/>
      </c>
      <c r="P44" s="125" t="str">
        <f ca="1" t="shared" si="5"/>
        <v/>
      </c>
    </row>
    <row r="45" ht="16.2" customHeight="1" spans="1:17">
      <c r="A45" s="188" t="s">
        <v>13253</v>
      </c>
      <c r="B45" s="167" t="s">
        <v>13254</v>
      </c>
      <c r="C45" s="192">
        <f>SUMPRODUCT('表九（录入表）'!C$6:C$347*(LEFT('表九（录入表）'!$A$6:$A$347,LEN($A45))=$A45))</f>
        <v>0</v>
      </c>
      <c r="D45" s="192">
        <f ca="1">SUMPRODUCT('表九（录入表）'!D$6:D$347*(LEFT('表九（录入表）'!$A$6:$A$347,LEN($A45))=$A45))</f>
        <v>0</v>
      </c>
      <c r="E45" s="192">
        <f>SUMPRODUCT('表九（录入表）'!E$6:E$347*(LEFT('表九（录入表）'!$A$6:$A$347,LEN($A45))=$A45))</f>
        <v>0</v>
      </c>
      <c r="F45" s="192">
        <f ca="1">SUMPRODUCT('表九（录入表）'!F$6:F$347*(LEFT('表九（录入表）'!$A$6:$A$347,LEN($A45))=$A45))</f>
        <v>0</v>
      </c>
      <c r="G45" s="191" t="str">
        <f ca="1" t="shared" si="2"/>
        <v/>
      </c>
      <c r="H45" s="191" t="str">
        <f ca="1" t="shared" si="3"/>
        <v/>
      </c>
      <c r="I45" s="87" t="s">
        <v>13255</v>
      </c>
      <c r="J45" s="88" t="s">
        <v>13122</v>
      </c>
      <c r="K45" s="190">
        <f>SUMPRODUCT('表九（录入表）'!C$6:C$347*(LEFT('表九（录入表）'!$A$6:$A$347,LEN($I45))=$I45))</f>
        <v>0</v>
      </c>
      <c r="L45" s="190">
        <f ca="1">SUMPRODUCT('表九（录入表）'!D$6:D$347*(LEFT('表九（录入表）'!$A$6:$A$347,LEN($I45))=$I45))</f>
        <v>0</v>
      </c>
      <c r="M45" s="190">
        <f>SUMPRODUCT('表九（录入表）'!E$6:E$347*(LEFT('表九（录入表）'!$A$6:$A$347,LEN($I45))=$I45))</f>
        <v>0</v>
      </c>
      <c r="N45" s="190">
        <f ca="1">SUMPRODUCT('表九（录入表）'!F$6:F$347*(LEFT('表九（录入表）'!$A$6:$A$347,LEN($I45))=$I45))</f>
        <v>0</v>
      </c>
      <c r="O45" s="125" t="str">
        <f ca="1" t="shared" si="4"/>
        <v/>
      </c>
      <c r="P45" s="125" t="str">
        <f ca="1" t="shared" si="5"/>
        <v/>
      </c>
    </row>
    <row r="46" ht="16.2" customHeight="1" spans="1:17">
      <c r="A46" s="188" t="s">
        <v>13256</v>
      </c>
      <c r="B46" s="167" t="s">
        <v>13257</v>
      </c>
      <c r="C46" s="192">
        <f>SUMPRODUCT('表九（录入表）'!C$6:C$347*(LEFT('表九（录入表）'!$A$6:$A$347,LEN($A46))=$A46))</f>
        <v>0</v>
      </c>
      <c r="D46" s="192">
        <f ca="1">SUMPRODUCT('表九（录入表）'!D$6:D$347*(LEFT('表九（录入表）'!$A$6:$A$347,LEN($A46))=$A46))</f>
        <v>0</v>
      </c>
      <c r="E46" s="192">
        <f>SUMPRODUCT('表九（录入表）'!E$6:E$347*(LEFT('表九（录入表）'!$A$6:$A$347,LEN($A46))=$A46))</f>
        <v>0</v>
      </c>
      <c r="F46" s="192">
        <f ca="1">SUMPRODUCT('表九（录入表）'!F$6:F$347*(LEFT('表九（录入表）'!$A$6:$A$347,LEN($A46))=$A46))</f>
        <v>0</v>
      </c>
      <c r="G46" s="191" t="str">
        <f ca="1" t="shared" si="2"/>
        <v/>
      </c>
      <c r="H46" s="191" t="str">
        <f ca="1" t="shared" si="3"/>
        <v/>
      </c>
      <c r="I46" s="87" t="s">
        <v>13258</v>
      </c>
      <c r="J46" s="88" t="s">
        <v>10533</v>
      </c>
      <c r="K46" s="192">
        <f>SUMPRODUCT('表九（录入表）'!C$6:C$347*(LEFT('表九（录入表）'!$A$6:$A$347,LEN($I46))=$I46))</f>
        <v>0</v>
      </c>
      <c r="L46" s="192">
        <f ca="1">SUMPRODUCT('表九（录入表）'!D$6:D$347*(LEFT('表九（录入表）'!$A$6:$A$347,LEN($I46))=$I46))</f>
        <v>0</v>
      </c>
      <c r="M46" s="192">
        <f>SUMPRODUCT('表九（录入表）'!E$6:E$347*(LEFT('表九（录入表）'!$A$6:$A$347,LEN($I46))=$I46))</f>
        <v>0</v>
      </c>
      <c r="N46" s="192">
        <f ca="1">SUMPRODUCT('表九（录入表）'!F$6:F$347*(LEFT('表九（录入表）'!$A$6:$A$347,LEN($I46))=$I46))</f>
        <v>0</v>
      </c>
      <c r="O46" s="125" t="str">
        <f ca="1" t="shared" si="4"/>
        <v/>
      </c>
      <c r="P46" s="125" t="str">
        <f ca="1" t="shared" si="5"/>
        <v/>
      </c>
    </row>
    <row r="47" s="136" customFormat="1" ht="16.2" customHeight="1" spans="1:17">
      <c r="A47" s="188" t="s">
        <v>13259</v>
      </c>
      <c r="B47" s="167" t="s">
        <v>13260</v>
      </c>
      <c r="C47" s="190">
        <f>SUMPRODUCT('表九（录入表）'!C$6:C$347*(LEFT('表九（录入表）'!$A$6:$A$347,LEN($A47))=$A47))</f>
        <v>0</v>
      </c>
      <c r="D47" s="190">
        <f ca="1">SUMPRODUCT('表九（录入表）'!D$6:D$347*(LEFT('表九（录入表）'!$A$6:$A$347,LEN($A47))=$A47))</f>
        <v>0</v>
      </c>
      <c r="E47" s="190">
        <f>SUMPRODUCT('表九（录入表）'!E$6:E$347*(LEFT('表九（录入表）'!$A$6:$A$347,LEN($A47))=$A47))</f>
        <v>0</v>
      </c>
      <c r="F47" s="190">
        <f ca="1">SUMPRODUCT('表九（录入表）'!F$6:F$347*(LEFT('表九（录入表）'!$A$6:$A$347,LEN($A47))=$A47))</f>
        <v>0</v>
      </c>
      <c r="G47" s="191" t="str">
        <f ca="1" t="shared" si="2"/>
        <v/>
      </c>
      <c r="H47" s="191" t="str">
        <f ca="1" t="shared" si="3"/>
        <v/>
      </c>
      <c r="I47" s="87" t="s">
        <v>13261</v>
      </c>
      <c r="J47" s="88" t="s">
        <v>10535</v>
      </c>
      <c r="K47" s="192">
        <f>SUMPRODUCT('表九（录入表）'!C$6:C$347*(LEFT('表九（录入表）'!$A$6:$A$347,LEN($I47))=$I47))</f>
        <v>0</v>
      </c>
      <c r="L47" s="192">
        <f ca="1">SUMPRODUCT('表九（录入表）'!D$6:D$347*(LEFT('表九（录入表）'!$A$6:$A$347,LEN($I47))=$I47))</f>
        <v>0</v>
      </c>
      <c r="M47" s="192">
        <f>SUMPRODUCT('表九（录入表）'!E$6:E$347*(LEFT('表九（录入表）'!$A$6:$A$347,LEN($I47))=$I47))</f>
        <v>0</v>
      </c>
      <c r="N47" s="192">
        <f ca="1">SUMPRODUCT('表九（录入表）'!F$6:F$347*(LEFT('表九（录入表）'!$A$6:$A$347,LEN($I47))=$I47))</f>
        <v>0</v>
      </c>
      <c r="O47" s="125" t="str">
        <f ca="1" t="shared" si="4"/>
        <v/>
      </c>
      <c r="P47" s="125" t="str">
        <f ca="1" t="shared" si="5"/>
        <v/>
      </c>
      <c r="Q47" s="64"/>
    </row>
    <row r="48" ht="16.2" customHeight="1" spans="1:17">
      <c r="A48" s="188" t="s">
        <v>13262</v>
      </c>
      <c r="B48" s="167" t="s">
        <v>13263</v>
      </c>
      <c r="C48" s="190">
        <f>SUMPRODUCT('表九（录入表）'!C$6:C$347*(LEFT('表九（录入表）'!$A$6:$A$347,LEN($A48))=$A48))</f>
        <v>0</v>
      </c>
      <c r="D48" s="190">
        <f ca="1">SUMPRODUCT('表九（录入表）'!D$6:D$347*(LEFT('表九（录入表）'!$A$6:$A$347,LEN($A48))=$A48))</f>
        <v>0</v>
      </c>
      <c r="E48" s="190">
        <f>SUMPRODUCT('表九（录入表）'!E$6:E$347*(LEFT('表九（录入表）'!$A$6:$A$347,LEN($A48))=$A48))</f>
        <v>0</v>
      </c>
      <c r="F48" s="190">
        <f ca="1">SUMPRODUCT('表九（录入表）'!F$6:F$347*(LEFT('表九（录入表）'!$A$6:$A$347,LEN($A48))=$A48))</f>
        <v>0</v>
      </c>
      <c r="G48" s="191" t="str">
        <f ca="1" t="shared" si="2"/>
        <v/>
      </c>
      <c r="H48" s="191" t="str">
        <f ca="1" t="shared" si="3"/>
        <v/>
      </c>
      <c r="I48" s="87" t="s">
        <v>13264</v>
      </c>
      <c r="J48" s="88" t="s">
        <v>10537</v>
      </c>
      <c r="K48" s="192">
        <f>SUMPRODUCT('表九（录入表）'!C$6:C$347*(LEFT('表九（录入表）'!$A$6:$A$347,LEN($I48))=$I48))</f>
        <v>0</v>
      </c>
      <c r="L48" s="192">
        <f ca="1">SUMPRODUCT('表九（录入表）'!D$6:D$347*(LEFT('表九（录入表）'!$A$6:$A$347,LEN($I48))=$I48))</f>
        <v>0</v>
      </c>
      <c r="M48" s="192">
        <f>SUMPRODUCT('表九（录入表）'!E$6:E$347*(LEFT('表九（录入表）'!$A$6:$A$347,LEN($I48))=$I48))</f>
        <v>0</v>
      </c>
      <c r="N48" s="192">
        <f ca="1">SUMPRODUCT('表九（录入表）'!F$6:F$347*(LEFT('表九（录入表）'!$A$6:$A$347,LEN($I48))=$I48))</f>
        <v>0</v>
      </c>
      <c r="O48" s="125" t="str">
        <f ca="1" t="shared" si="4"/>
        <v/>
      </c>
      <c r="P48" s="125" t="str">
        <f ca="1" t="shared" si="5"/>
        <v/>
      </c>
    </row>
    <row r="49" ht="16.2" customHeight="1" spans="1:16">
      <c r="A49" s="188" t="s">
        <v>13265</v>
      </c>
      <c r="B49" s="167" t="s">
        <v>13266</v>
      </c>
      <c r="C49" s="190">
        <f>SUMPRODUCT('表九（录入表）'!C$6:C$347*(LEFT('表九（录入表）'!$A$6:$A$347,LEN($A49))=$A49))</f>
        <v>0</v>
      </c>
      <c r="D49" s="190">
        <f ca="1">SUMPRODUCT('表九（录入表）'!D$6:D$347*(LEFT('表九（录入表）'!$A$6:$A$347,LEN($A49))=$A49))</f>
        <v>0</v>
      </c>
      <c r="E49" s="190">
        <f>SUMPRODUCT('表九（录入表）'!E$6:E$347*(LEFT('表九（录入表）'!$A$6:$A$347,LEN($A49))=$A49))</f>
        <v>0</v>
      </c>
      <c r="F49" s="190">
        <f ca="1">SUMPRODUCT('表九（录入表）'!F$6:F$347*(LEFT('表九（录入表）'!$A$6:$A$347,LEN($A49))=$A49))</f>
        <v>0</v>
      </c>
      <c r="G49" s="191" t="str">
        <f ca="1" t="shared" si="2"/>
        <v/>
      </c>
      <c r="H49" s="191" t="str">
        <f ca="1" t="shared" si="3"/>
        <v/>
      </c>
      <c r="I49" s="87" t="s">
        <v>13267</v>
      </c>
      <c r="J49" s="88" t="s">
        <v>10539</v>
      </c>
      <c r="K49" s="192">
        <f>SUMPRODUCT('表九（录入表）'!C$6:C$347*(LEFT('表九（录入表）'!$A$6:$A$347,LEN($I49))=$I49))</f>
        <v>0</v>
      </c>
      <c r="L49" s="192">
        <f ca="1">SUMPRODUCT('表九（录入表）'!D$6:D$347*(LEFT('表九（录入表）'!$A$6:$A$347,LEN($I49))=$I49))</f>
        <v>0</v>
      </c>
      <c r="M49" s="192">
        <f>SUMPRODUCT('表九（录入表）'!E$6:E$347*(LEFT('表九（录入表）'!$A$6:$A$347,LEN($I49))=$I49))</f>
        <v>0</v>
      </c>
      <c r="N49" s="192">
        <f ca="1">SUMPRODUCT('表九（录入表）'!F$6:F$347*(LEFT('表九（录入表）'!$A$6:$A$347,LEN($I49))=$I49))</f>
        <v>0</v>
      </c>
      <c r="O49" s="125" t="str">
        <f ca="1" t="shared" si="4"/>
        <v/>
      </c>
      <c r="P49" s="125" t="str">
        <f ca="1" t="shared" si="5"/>
        <v/>
      </c>
    </row>
    <row r="50" ht="16.2" customHeight="1" spans="1:16">
      <c r="A50" s="188" t="s">
        <v>13268</v>
      </c>
      <c r="B50" s="167" t="s">
        <v>13269</v>
      </c>
      <c r="C50" s="190">
        <f>SUMPRODUCT('表九（录入表）'!C$6:C$347*(LEFT('表九（录入表）'!$A$6:$A$347,LEN($A50))=$A50))</f>
        <v>0</v>
      </c>
      <c r="D50" s="190">
        <f ca="1">SUMPRODUCT('表九（录入表）'!D$6:D$347*(LEFT('表九（录入表）'!$A$6:$A$347,LEN($A50))=$A50))</f>
        <v>0</v>
      </c>
      <c r="E50" s="190">
        <f>SUMPRODUCT('表九（录入表）'!E$6:E$347*(LEFT('表九（录入表）'!$A$6:$A$347,LEN($A50))=$A50))</f>
        <v>0</v>
      </c>
      <c r="F50" s="190">
        <f ca="1">SUMPRODUCT('表九（录入表）'!F$6:F$347*(LEFT('表九（录入表）'!$A$6:$A$347,LEN($A50))=$A50))</f>
        <v>0</v>
      </c>
      <c r="G50" s="191" t="str">
        <f ca="1" t="shared" si="2"/>
        <v/>
      </c>
      <c r="H50" s="191" t="str">
        <f ca="1" t="shared" si="3"/>
        <v/>
      </c>
      <c r="I50" s="87" t="s">
        <v>13270</v>
      </c>
      <c r="J50" s="88" t="s">
        <v>10541</v>
      </c>
      <c r="K50" s="192">
        <f>SUMPRODUCT('表九（录入表）'!C$6:C$347*(LEFT('表九（录入表）'!$A$6:$A$347,LEN($I50))=$I50))</f>
        <v>0</v>
      </c>
      <c r="L50" s="192">
        <f ca="1">SUMPRODUCT('表九（录入表）'!D$6:D$347*(LEFT('表九（录入表）'!$A$6:$A$347,LEN($I50))=$I50))</f>
        <v>0</v>
      </c>
      <c r="M50" s="192">
        <f>SUMPRODUCT('表九（录入表）'!E$6:E$347*(LEFT('表九（录入表）'!$A$6:$A$347,LEN($I50))=$I50))</f>
        <v>0</v>
      </c>
      <c r="N50" s="192">
        <f ca="1">SUMPRODUCT('表九（录入表）'!F$6:F$347*(LEFT('表九（录入表）'!$A$6:$A$347,LEN($I50))=$I50))</f>
        <v>0</v>
      </c>
      <c r="O50" s="125" t="str">
        <f ca="1" t="shared" si="4"/>
        <v/>
      </c>
      <c r="P50" s="125" t="str">
        <f ca="1" t="shared" si="5"/>
        <v/>
      </c>
    </row>
    <row r="51" ht="16.2" customHeight="1" spans="1:16">
      <c r="A51" s="188" t="s">
        <v>13271</v>
      </c>
      <c r="B51" s="167" t="s">
        <v>13272</v>
      </c>
      <c r="C51" s="190">
        <f>SUMPRODUCT('表九（录入表）'!C$6:C$347*(LEFT('表九（录入表）'!$A$6:$A$347,LEN($A51))=$A51))</f>
        <v>0</v>
      </c>
      <c r="D51" s="190">
        <f ca="1">SUMPRODUCT('表九（录入表）'!D$6:D$347*(LEFT('表九（录入表）'!$A$6:$A$347,LEN($A51))=$A51))</f>
        <v>0</v>
      </c>
      <c r="E51" s="190">
        <f>SUMPRODUCT('表九（录入表）'!E$6:E$347*(LEFT('表九（录入表）'!$A$6:$A$347,LEN($A51))=$A51))</f>
        <v>0</v>
      </c>
      <c r="F51" s="190">
        <f ca="1">SUMPRODUCT('表九（录入表）'!F$6:F$347*(LEFT('表九（录入表）'!$A$6:$A$347,LEN($A51))=$A51))</f>
        <v>0</v>
      </c>
      <c r="G51" s="191" t="str">
        <f ca="1" t="shared" si="2"/>
        <v/>
      </c>
      <c r="H51" s="191" t="str">
        <f ca="1" t="shared" si="3"/>
        <v/>
      </c>
      <c r="I51" s="87" t="s">
        <v>13273</v>
      </c>
      <c r="J51" s="88" t="s">
        <v>10543</v>
      </c>
      <c r="K51" s="192">
        <f>SUMPRODUCT('表九（录入表）'!C$6:C$347*(LEFT('表九（录入表）'!$A$6:$A$347,LEN($I51))=$I51))</f>
        <v>0</v>
      </c>
      <c r="L51" s="192">
        <f ca="1">SUMPRODUCT('表九（录入表）'!D$6:D$347*(LEFT('表九（录入表）'!$A$6:$A$347,LEN($I51))=$I51))</f>
        <v>0</v>
      </c>
      <c r="M51" s="192">
        <f>SUMPRODUCT('表九（录入表）'!E$6:E$347*(LEFT('表九（录入表）'!$A$6:$A$347,LEN($I51))=$I51))</f>
        <v>0</v>
      </c>
      <c r="N51" s="192">
        <f ca="1">SUMPRODUCT('表九（录入表）'!F$6:F$347*(LEFT('表九（录入表）'!$A$6:$A$347,LEN($I51))=$I51))</f>
        <v>0</v>
      </c>
      <c r="O51" s="125" t="str">
        <f ca="1" t="shared" si="4"/>
        <v/>
      </c>
      <c r="P51" s="125" t="str">
        <f ca="1" t="shared" si="5"/>
        <v/>
      </c>
    </row>
    <row r="52" ht="16.2" customHeight="1" spans="1:16">
      <c r="A52" s="188" t="s">
        <v>13274</v>
      </c>
      <c r="B52" s="167" t="s">
        <v>13275</v>
      </c>
      <c r="C52" s="190">
        <f>SUMPRODUCT('表九（录入表）'!C$6:C$347*(LEFT('表九（录入表）'!$A$6:$A$347,LEN($A52))=$A52))</f>
        <v>0</v>
      </c>
      <c r="D52" s="190">
        <f ca="1">SUMPRODUCT('表九（录入表）'!D$6:D$347*(LEFT('表九（录入表）'!$A$6:$A$347,LEN($A52))=$A52))</f>
        <v>0</v>
      </c>
      <c r="E52" s="190">
        <f>SUMPRODUCT('表九（录入表）'!E$6:E$347*(LEFT('表九（录入表）'!$A$6:$A$347,LEN($A52))=$A52))</f>
        <v>0</v>
      </c>
      <c r="F52" s="190">
        <f ca="1">SUMPRODUCT('表九（录入表）'!F$6:F$347*(LEFT('表九（录入表）'!$A$6:$A$347,LEN($A52))=$A52))</f>
        <v>0</v>
      </c>
      <c r="G52" s="191" t="str">
        <f ca="1" t="shared" si="2"/>
        <v/>
      </c>
      <c r="H52" s="191" t="str">
        <f ca="1" t="shared" si="3"/>
        <v/>
      </c>
      <c r="I52" s="87" t="s">
        <v>10544</v>
      </c>
      <c r="J52" s="88" t="s">
        <v>10545</v>
      </c>
      <c r="K52" s="190">
        <f>SUMPRODUCT('表九（录入表）'!C$6:C$347*(LEFT('表九（录入表）'!$A$6:$A$347,LEN($I52))=$I52))</f>
        <v>0</v>
      </c>
      <c r="L52" s="190">
        <f ca="1">SUMPRODUCT('表九（录入表）'!D$6:D$347*(LEFT('表九（录入表）'!$A$6:$A$347,LEN($I52))=$I52))</f>
        <v>0</v>
      </c>
      <c r="M52" s="190">
        <f>SUMPRODUCT('表九（录入表）'!E$6:E$347*(LEFT('表九（录入表）'!$A$6:$A$347,LEN($I52))=$I52))</f>
        <v>0</v>
      </c>
      <c r="N52" s="190">
        <f ca="1">SUMPRODUCT('表九（录入表）'!F$6:F$347*(LEFT('表九（录入表）'!$A$6:$A$347,LEN($I52))=$I52))</f>
        <v>0</v>
      </c>
      <c r="O52" s="125" t="str">
        <f ca="1" t="shared" si="4"/>
        <v/>
      </c>
      <c r="P52" s="125" t="str">
        <f ca="1" t="shared" si="5"/>
        <v/>
      </c>
    </row>
    <row r="53" ht="16.2" customHeight="1" spans="1:16">
      <c r="A53" s="188" t="s">
        <v>13276</v>
      </c>
      <c r="B53" s="167" t="s">
        <v>13277</v>
      </c>
      <c r="C53" s="192">
        <f>SUMPRODUCT('表九（录入表）'!C$6:C$347*(LEFT('表九（录入表）'!$A$6:$A$347,LEN($A53))=$A53))</f>
        <v>0</v>
      </c>
      <c r="D53" s="192">
        <f ca="1">SUMPRODUCT('表九（录入表）'!D$6:D$347*(LEFT('表九（录入表）'!$A$6:$A$347,LEN($A53))=$A53))</f>
        <v>0</v>
      </c>
      <c r="E53" s="192">
        <f>SUMPRODUCT('表九（录入表）'!E$6:E$347*(LEFT('表九（录入表）'!$A$6:$A$347,LEN($A53))=$A53))</f>
        <v>0</v>
      </c>
      <c r="F53" s="192">
        <f ca="1">SUMPRODUCT('表九（录入表）'!F$6:F$347*(LEFT('表九（录入表）'!$A$6:$A$347,LEN($A53))=$A53))</f>
        <v>0</v>
      </c>
      <c r="G53" s="191" t="str">
        <f ca="1" t="shared" si="2"/>
        <v/>
      </c>
      <c r="H53" s="191" t="str">
        <f ca="1" t="shared" si="3"/>
        <v/>
      </c>
      <c r="I53" s="87" t="s">
        <v>13278</v>
      </c>
      <c r="J53" s="88" t="s">
        <v>13122</v>
      </c>
      <c r="K53" s="190">
        <f>SUMPRODUCT('表九（录入表）'!C$6:C$347*(LEFT('表九（录入表）'!$A$6:$A$347,LEN($I53))=$I53))</f>
        <v>0</v>
      </c>
      <c r="L53" s="190">
        <f ca="1">SUMPRODUCT('表九（录入表）'!D$6:D$347*(LEFT('表九（录入表）'!$A$6:$A$347,LEN($I53))=$I53))</f>
        <v>0</v>
      </c>
      <c r="M53" s="190">
        <f>SUMPRODUCT('表九（录入表）'!E$6:E$347*(LEFT('表九（录入表）'!$A$6:$A$347,LEN($I53))=$I53))</f>
        <v>0</v>
      </c>
      <c r="N53" s="190">
        <f ca="1">SUMPRODUCT('表九（录入表）'!F$6:F$347*(LEFT('表九（录入表）'!$A$6:$A$347,LEN($I53))=$I53))</f>
        <v>0</v>
      </c>
      <c r="O53" s="125" t="str">
        <f ca="1" t="shared" si="4"/>
        <v/>
      </c>
      <c r="P53" s="125" t="str">
        <f ca="1" t="shared" si="5"/>
        <v/>
      </c>
    </row>
    <row r="54" ht="16.2" customHeight="1" spans="1:16">
      <c r="A54" s="188" t="s">
        <v>13279</v>
      </c>
      <c r="B54" s="167" t="s">
        <v>13280</v>
      </c>
      <c r="C54" s="192">
        <f>SUMPRODUCT('表九（录入表）'!C$6:C$347*(LEFT('表九（录入表）'!$A$6:$A$347,LEN($A54))=$A54))</f>
        <v>0</v>
      </c>
      <c r="D54" s="192">
        <f ca="1">SUMPRODUCT('表九（录入表）'!D$6:D$347*(LEFT('表九（录入表）'!$A$6:$A$347,LEN($A54))=$A54))</f>
        <v>0</v>
      </c>
      <c r="E54" s="192">
        <f>SUMPRODUCT('表九（录入表）'!E$6:E$347*(LEFT('表九（录入表）'!$A$6:$A$347,LEN($A54))=$A54))</f>
        <v>0</v>
      </c>
      <c r="F54" s="192">
        <f ca="1">SUMPRODUCT('表九（录入表）'!F$6:F$347*(LEFT('表九（录入表）'!$A$6:$A$347,LEN($A54))=$A54))</f>
        <v>0</v>
      </c>
      <c r="G54" s="191" t="str">
        <f ca="1" t="shared" si="2"/>
        <v/>
      </c>
      <c r="H54" s="191" t="str">
        <f ca="1" t="shared" si="3"/>
        <v/>
      </c>
      <c r="I54" s="87" t="s">
        <v>13281</v>
      </c>
      <c r="J54" s="88" t="s">
        <v>13282</v>
      </c>
      <c r="K54" s="192">
        <f>SUMPRODUCT('表九（录入表）'!C$6:C$347*(LEFT('表九（录入表）'!$A$6:$A$347,LEN($I54))=$I54))</f>
        <v>0</v>
      </c>
      <c r="L54" s="192">
        <f ca="1">SUMPRODUCT('表九（录入表）'!D$6:D$347*(LEFT('表九（录入表）'!$A$6:$A$347,LEN($I54))=$I54))</f>
        <v>0</v>
      </c>
      <c r="M54" s="192">
        <f>SUMPRODUCT('表九（录入表）'!E$6:E$347*(LEFT('表九（录入表）'!$A$6:$A$347,LEN($I54))=$I54))</f>
        <v>0</v>
      </c>
      <c r="N54" s="192">
        <f ca="1">SUMPRODUCT('表九（录入表）'!F$6:F$347*(LEFT('表九（录入表）'!$A$6:$A$347,LEN($I54))=$I54))</f>
        <v>0</v>
      </c>
      <c r="O54" s="125" t="str">
        <f ca="1" t="shared" si="4"/>
        <v/>
      </c>
      <c r="P54" s="125" t="str">
        <f ca="1" t="shared" si="5"/>
        <v/>
      </c>
    </row>
    <row r="55" ht="16.2" customHeight="1" spans="1:16">
      <c r="A55" s="188" t="s">
        <v>13283</v>
      </c>
      <c r="B55" s="167" t="s">
        <v>13284</v>
      </c>
      <c r="C55" s="190">
        <f>SUMPRODUCT('表九（录入表）'!C$6:C$347*(LEFT('表九（录入表）'!$A$6:$A$347,LEN($A55))=$A55))</f>
        <v>0</v>
      </c>
      <c r="D55" s="190">
        <f ca="1">SUMPRODUCT('表九（录入表）'!D$6:D$347*(LEFT('表九（录入表）'!$A$6:$A$347,LEN($A55))=$A55))</f>
        <v>0</v>
      </c>
      <c r="E55" s="190">
        <f>SUMPRODUCT('表九（录入表）'!E$6:E$347*(LEFT('表九（录入表）'!$A$6:$A$347,LEN($A55))=$A55))</f>
        <v>0</v>
      </c>
      <c r="F55" s="190">
        <f ca="1">SUMPRODUCT('表九（录入表）'!F$6:F$347*(LEFT('表九（录入表）'!$A$6:$A$347,LEN($A55))=$A55))</f>
        <v>0</v>
      </c>
      <c r="G55" s="191" t="str">
        <f ca="1" t="shared" si="2"/>
        <v/>
      </c>
      <c r="H55" s="191" t="str">
        <f ca="1" t="shared" si="3"/>
        <v/>
      </c>
      <c r="I55" s="87" t="s">
        <v>13285</v>
      </c>
      <c r="J55" s="88" t="s">
        <v>13286</v>
      </c>
      <c r="K55" s="192">
        <f>SUMPRODUCT('表九（录入表）'!C$6:C$347*(LEFT('表九（录入表）'!$A$6:$A$347,LEN($I55))=$I55))</f>
        <v>0</v>
      </c>
      <c r="L55" s="192">
        <f ca="1">SUMPRODUCT('表九（录入表）'!D$6:D$347*(LEFT('表九（录入表）'!$A$6:$A$347,LEN($I55))=$I55))</f>
        <v>0</v>
      </c>
      <c r="M55" s="192">
        <f>SUMPRODUCT('表九（录入表）'!E$6:E$347*(LEFT('表九（录入表）'!$A$6:$A$347,LEN($I55))=$I55))</f>
        <v>0</v>
      </c>
      <c r="N55" s="192">
        <f ca="1">SUMPRODUCT('表九（录入表）'!F$6:F$347*(LEFT('表九（录入表）'!$A$6:$A$347,LEN($I55))=$I55))</f>
        <v>0</v>
      </c>
      <c r="O55" s="125" t="str">
        <f ca="1" t="shared" si="4"/>
        <v/>
      </c>
      <c r="P55" s="125" t="str">
        <f ca="1" t="shared" si="5"/>
        <v/>
      </c>
    </row>
    <row r="56" ht="16.2" customHeight="1" spans="1:16">
      <c r="A56" s="188" t="s">
        <v>13287</v>
      </c>
      <c r="B56" s="167" t="s">
        <v>13288</v>
      </c>
      <c r="C56" s="190">
        <f>SUMPRODUCT('表九（录入表）'!C$6:C$347*(LEFT('表九（录入表）'!$A$6:$A$347,LEN($A56))=$A56))</f>
        <v>0</v>
      </c>
      <c r="D56" s="190">
        <f ca="1">SUMPRODUCT('表九（录入表）'!D$6:D$347*(LEFT('表九（录入表）'!$A$6:$A$347,LEN($A56))=$A56))</f>
        <v>0</v>
      </c>
      <c r="E56" s="190">
        <f>SUMPRODUCT('表九（录入表）'!E$6:E$347*(LEFT('表九（录入表）'!$A$6:$A$347,LEN($A56))=$A56))</f>
        <v>0</v>
      </c>
      <c r="F56" s="190">
        <f ca="1">SUMPRODUCT('表九（录入表）'!F$6:F$347*(LEFT('表九（录入表）'!$A$6:$A$347,LEN($A56))=$A56))</f>
        <v>0</v>
      </c>
      <c r="G56" s="191" t="str">
        <f ca="1" t="shared" si="2"/>
        <v/>
      </c>
      <c r="H56" s="191" t="str">
        <f ca="1" t="shared" si="3"/>
        <v/>
      </c>
      <c r="I56" s="87" t="s">
        <v>13289</v>
      </c>
      <c r="J56" s="88" t="s">
        <v>10585</v>
      </c>
      <c r="K56" s="192">
        <f>SUMPRODUCT('表九（录入表）'!C$6:C$347*(LEFT('表九（录入表）'!$A$6:$A$347,LEN($I56))=$I56))</f>
        <v>0</v>
      </c>
      <c r="L56" s="192">
        <f ca="1">SUMPRODUCT('表九（录入表）'!D$6:D$347*(LEFT('表九（录入表）'!$A$6:$A$347,LEN($I56))=$I56))</f>
        <v>0</v>
      </c>
      <c r="M56" s="192">
        <f>SUMPRODUCT('表九（录入表）'!E$6:E$347*(LEFT('表九（录入表）'!$A$6:$A$347,LEN($I56))=$I56))</f>
        <v>0</v>
      </c>
      <c r="N56" s="192">
        <f ca="1">SUMPRODUCT('表九（录入表）'!F$6:F$347*(LEFT('表九（录入表）'!$A$6:$A$347,LEN($I56))=$I56))</f>
        <v>0</v>
      </c>
      <c r="O56" s="125" t="str">
        <f ca="1" t="shared" si="4"/>
        <v/>
      </c>
      <c r="P56" s="125" t="str">
        <f ca="1" t="shared" si="5"/>
        <v/>
      </c>
    </row>
    <row r="57" ht="16.2" customHeight="1" spans="1:16">
      <c r="A57" s="188" t="s">
        <v>13290</v>
      </c>
      <c r="B57" s="167" t="s">
        <v>13291</v>
      </c>
      <c r="C57" s="192">
        <f>SUMPRODUCT('表九（录入表）'!C$6:C$347*(LEFT('表九（录入表）'!$A$6:$A$347,LEN($A57))=$A57))</f>
        <v>0</v>
      </c>
      <c r="D57" s="192">
        <f ca="1">SUMPRODUCT('表九（录入表）'!D$6:D$347*(LEFT('表九（录入表）'!$A$6:$A$347,LEN($A57))=$A57))</f>
        <v>0</v>
      </c>
      <c r="E57" s="192">
        <f>SUMPRODUCT('表九（录入表）'!E$6:E$347*(LEFT('表九（录入表）'!$A$6:$A$347,LEN($A57))=$A57))</f>
        <v>0</v>
      </c>
      <c r="F57" s="192">
        <f ca="1">SUMPRODUCT('表九（录入表）'!F$6:F$347*(LEFT('表九（录入表）'!$A$6:$A$347,LEN($A57))=$A57))</f>
        <v>0</v>
      </c>
      <c r="G57" s="191" t="str">
        <f ca="1" t="shared" si="2"/>
        <v/>
      </c>
      <c r="H57" s="191" t="str">
        <f ca="1" t="shared" si="3"/>
        <v/>
      </c>
      <c r="I57" s="87" t="s">
        <v>10586</v>
      </c>
      <c r="J57" s="88" t="s">
        <v>10587</v>
      </c>
      <c r="K57" s="190">
        <f>SUMPRODUCT('表九（录入表）'!C$6:C$347*(LEFT('表九（录入表）'!$A$6:$A$347,LEN($I57))=$I57))</f>
        <v>0</v>
      </c>
      <c r="L57" s="190">
        <f ca="1">SUMPRODUCT('表九（录入表）'!D$6:D$347*(LEFT('表九（录入表）'!$A$6:$A$347,LEN($I57))=$I57))</f>
        <v>0</v>
      </c>
      <c r="M57" s="190">
        <f>SUMPRODUCT('表九（录入表）'!E$6:E$347*(LEFT('表九（录入表）'!$A$6:$A$347,LEN($I57))=$I57))</f>
        <v>0</v>
      </c>
      <c r="N57" s="190">
        <f ca="1">SUMPRODUCT('表九（录入表）'!F$6:F$347*(LEFT('表九（录入表）'!$A$6:$A$347,LEN($I57))=$I57))</f>
        <v>0</v>
      </c>
      <c r="O57" s="125" t="str">
        <f ca="1" t="shared" si="4"/>
        <v/>
      </c>
      <c r="P57" s="125" t="str">
        <f ca="1" t="shared" si="5"/>
        <v/>
      </c>
    </row>
    <row r="58" ht="16.2" customHeight="1" spans="1:16">
      <c r="A58" s="188" t="s">
        <v>13292</v>
      </c>
      <c r="B58" s="167" t="s">
        <v>13288</v>
      </c>
      <c r="C58" s="192">
        <f>SUMPRODUCT('表九（录入表）'!C$6:C$347*(LEFT('表九（录入表）'!$A$6:$A$347,LEN($A58))=$A58))</f>
        <v>0</v>
      </c>
      <c r="D58" s="192">
        <f ca="1">SUMPRODUCT('表九（录入表）'!D$6:D$347*(LEFT('表九（录入表）'!$A$6:$A$347,LEN($A58))=$A58))</f>
        <v>0</v>
      </c>
      <c r="E58" s="192">
        <f>SUMPRODUCT('表九（录入表）'!E$6:E$347*(LEFT('表九（录入表）'!$A$6:$A$347,LEN($A58))=$A58))</f>
        <v>0</v>
      </c>
      <c r="F58" s="192">
        <f ca="1">SUMPRODUCT('表九（录入表）'!F$6:F$347*(LEFT('表九（录入表）'!$A$6:$A$347,LEN($A58))=$A58))</f>
        <v>0</v>
      </c>
      <c r="G58" s="191" t="str">
        <f ca="1" t="shared" si="2"/>
        <v/>
      </c>
      <c r="H58" s="191" t="str">
        <f ca="1" t="shared" si="3"/>
        <v/>
      </c>
      <c r="I58" s="87" t="s">
        <v>13293</v>
      </c>
      <c r="J58" s="88" t="s">
        <v>13122</v>
      </c>
      <c r="K58" s="190">
        <f>SUMPRODUCT('表九（录入表）'!C$6:C$347*(LEFT('表九（录入表）'!$A$6:$A$347,LEN($I58))=$I58))</f>
        <v>0</v>
      </c>
      <c r="L58" s="190">
        <f ca="1">SUMPRODUCT('表九（录入表）'!D$6:D$347*(LEFT('表九（录入表）'!$A$6:$A$347,LEN($I58))=$I58))</f>
        <v>0</v>
      </c>
      <c r="M58" s="190">
        <f>SUMPRODUCT('表九（录入表）'!E$6:E$347*(LEFT('表九（录入表）'!$A$6:$A$347,LEN($I58))=$I58))</f>
        <v>0</v>
      </c>
      <c r="N58" s="190">
        <f ca="1">SUMPRODUCT('表九（录入表）'!F$6:F$347*(LEFT('表九（录入表）'!$A$6:$A$347,LEN($I58))=$I58))</f>
        <v>0</v>
      </c>
      <c r="O58" s="125" t="str">
        <f ca="1" t="shared" si="4"/>
        <v/>
      </c>
      <c r="P58" s="125" t="str">
        <f ca="1" t="shared" si="5"/>
        <v/>
      </c>
    </row>
    <row r="59" ht="16.2" customHeight="1" spans="1:16">
      <c r="A59" s="87"/>
      <c r="B59" s="88"/>
      <c r="C59" s="193"/>
      <c r="D59" s="193"/>
      <c r="E59" s="193"/>
      <c r="F59" s="193"/>
      <c r="G59" s="194"/>
      <c r="H59" s="194"/>
      <c r="I59" s="87" t="s">
        <v>13294</v>
      </c>
      <c r="J59" s="88" t="s">
        <v>10591</v>
      </c>
      <c r="K59" s="192">
        <f>SUMPRODUCT('表九（录入表）'!C$6:C$347*(LEFT('表九（录入表）'!$A$6:$A$347,LEN($I59))=$I59))</f>
        <v>0</v>
      </c>
      <c r="L59" s="192">
        <f ca="1">SUMPRODUCT('表九（录入表）'!D$6:D$347*(LEFT('表九（录入表）'!$A$6:$A$347,LEN($I59))=$I59))</f>
        <v>0</v>
      </c>
      <c r="M59" s="192">
        <f>SUMPRODUCT('表九（录入表）'!E$6:E$347*(LEFT('表九（录入表）'!$A$6:$A$347,LEN($I59))=$I59))</f>
        <v>0</v>
      </c>
      <c r="N59" s="192">
        <f ca="1">SUMPRODUCT('表九（录入表）'!F$6:F$347*(LEFT('表九（录入表）'!$A$6:$A$347,LEN($I59))=$I59))</f>
        <v>0</v>
      </c>
      <c r="O59" s="125" t="str">
        <f ca="1" t="shared" si="4"/>
        <v/>
      </c>
      <c r="P59" s="125" t="str">
        <f ca="1" t="shared" si="5"/>
        <v/>
      </c>
    </row>
    <row r="60" ht="16.2" customHeight="1" spans="1:16">
      <c r="A60" s="87"/>
      <c r="B60" s="88"/>
      <c r="C60" s="193"/>
      <c r="D60" s="193"/>
      <c r="E60" s="193"/>
      <c r="F60" s="193"/>
      <c r="G60" s="194"/>
      <c r="H60" s="194"/>
      <c r="I60" s="87" t="s">
        <v>13295</v>
      </c>
      <c r="J60" s="88" t="s">
        <v>10593</v>
      </c>
      <c r="K60" s="192">
        <f>SUMPRODUCT('表九（录入表）'!C$6:C$347*(LEFT('表九（录入表）'!$A$6:$A$347,LEN($I60))=$I60))</f>
        <v>0</v>
      </c>
      <c r="L60" s="192">
        <f ca="1">SUMPRODUCT('表九（录入表）'!D$6:D$347*(LEFT('表九（录入表）'!$A$6:$A$347,LEN($I60))=$I60))</f>
        <v>0</v>
      </c>
      <c r="M60" s="192">
        <f>SUMPRODUCT('表九（录入表）'!E$6:E$347*(LEFT('表九（录入表）'!$A$6:$A$347,LEN($I60))=$I60))</f>
        <v>0</v>
      </c>
      <c r="N60" s="192">
        <f ca="1">SUMPRODUCT('表九（录入表）'!F$6:F$347*(LEFT('表九（录入表）'!$A$6:$A$347,LEN($I60))=$I60))</f>
        <v>0</v>
      </c>
      <c r="O60" s="125" t="str">
        <f ca="1" t="shared" si="4"/>
        <v/>
      </c>
      <c r="P60" s="125" t="str">
        <f ca="1" t="shared" si="5"/>
        <v/>
      </c>
    </row>
    <row r="61" ht="16.2" customHeight="1" spans="1:16">
      <c r="A61" s="87"/>
      <c r="B61" s="88"/>
      <c r="C61" s="193"/>
      <c r="D61" s="193"/>
      <c r="E61" s="193"/>
      <c r="F61" s="193"/>
      <c r="G61" s="194"/>
      <c r="H61" s="194"/>
      <c r="I61" s="87" t="s">
        <v>13296</v>
      </c>
      <c r="J61" s="88" t="s">
        <v>13297</v>
      </c>
      <c r="K61" s="192">
        <f>SUMPRODUCT('表九（录入表）'!C$6:C$347*(LEFT('表九（录入表）'!$A$6:$A$347,LEN($I61))=$I61))</f>
        <v>0</v>
      </c>
      <c r="L61" s="192">
        <f ca="1">SUMPRODUCT('表九（录入表）'!D$6:D$347*(LEFT('表九（录入表）'!$A$6:$A$347,LEN($I61))=$I61))</f>
        <v>0</v>
      </c>
      <c r="M61" s="192">
        <f>SUMPRODUCT('表九（录入表）'!E$6:E$347*(LEFT('表九（录入表）'!$A$6:$A$347,LEN($I61))=$I61))</f>
        <v>0</v>
      </c>
      <c r="N61" s="192">
        <f ca="1">SUMPRODUCT('表九（录入表）'!F$6:F$347*(LEFT('表九（录入表）'!$A$6:$A$347,LEN($I61))=$I61))</f>
        <v>0</v>
      </c>
      <c r="O61" s="125" t="str">
        <f ca="1" t="shared" si="4"/>
        <v/>
      </c>
      <c r="P61" s="125" t="str">
        <f ca="1" t="shared" si="5"/>
        <v/>
      </c>
    </row>
    <row r="62" ht="16.2" customHeight="1" spans="1:16">
      <c r="A62" s="87"/>
      <c r="B62" s="88"/>
      <c r="C62" s="193"/>
      <c r="D62" s="193"/>
      <c r="E62" s="193"/>
      <c r="F62" s="193"/>
      <c r="G62" s="194"/>
      <c r="H62" s="194"/>
      <c r="I62" s="87" t="s">
        <v>13298</v>
      </c>
      <c r="J62" s="88" t="s">
        <v>11867</v>
      </c>
      <c r="K62" s="192">
        <f>SUMPRODUCT('表九（录入表）'!C$6:C$347*(LEFT('表九（录入表）'!$A$6:$A$347,LEN($I62))=$I62))</f>
        <v>0</v>
      </c>
      <c r="L62" s="192">
        <f ca="1">SUMPRODUCT('表九（录入表）'!D$6:D$347*(LEFT('表九（录入表）'!$A$6:$A$347,LEN($I62))=$I62))</f>
        <v>0</v>
      </c>
      <c r="M62" s="192">
        <f>SUMPRODUCT('表九（录入表）'!E$6:E$347*(LEFT('表九（录入表）'!$A$6:$A$347,LEN($I62))=$I62))</f>
        <v>0</v>
      </c>
      <c r="N62" s="192">
        <f ca="1">SUMPRODUCT('表九（录入表）'!F$6:F$347*(LEFT('表九（录入表）'!$A$6:$A$347,LEN($I62))=$I62))</f>
        <v>0</v>
      </c>
      <c r="O62" s="125" t="str">
        <f ca="1" t="shared" si="4"/>
        <v/>
      </c>
      <c r="P62" s="125" t="str">
        <f ca="1" t="shared" si="5"/>
        <v/>
      </c>
    </row>
    <row r="63" ht="16.2" customHeight="1" spans="1:16">
      <c r="A63" s="87"/>
      <c r="B63" s="88"/>
      <c r="C63" s="193"/>
      <c r="D63" s="193"/>
      <c r="E63" s="193"/>
      <c r="F63" s="193"/>
      <c r="G63" s="194"/>
      <c r="H63" s="194"/>
      <c r="I63" s="87" t="s">
        <v>13299</v>
      </c>
      <c r="J63" s="88" t="s">
        <v>10615</v>
      </c>
      <c r="K63" s="192">
        <f>SUMPRODUCT('表九（录入表）'!C$6:C$347*(LEFT('表九（录入表）'!$A$6:$A$347,LEN($I63))=$I63))</f>
        <v>0</v>
      </c>
      <c r="L63" s="192">
        <f ca="1">SUMPRODUCT('表九（录入表）'!D$6:D$347*(LEFT('表九（录入表）'!$A$6:$A$347,LEN($I63))=$I63))</f>
        <v>0</v>
      </c>
      <c r="M63" s="192">
        <f>SUMPRODUCT('表九（录入表）'!E$6:E$347*(LEFT('表九（录入表）'!$A$6:$A$347,LEN($I63))=$I63))</f>
        <v>0</v>
      </c>
      <c r="N63" s="192">
        <f ca="1">SUMPRODUCT('表九（录入表）'!F$6:F$347*(LEFT('表九（录入表）'!$A$6:$A$347,LEN($I63))=$I63))</f>
        <v>0</v>
      </c>
      <c r="O63" s="125" t="str">
        <f ca="1" t="shared" si="4"/>
        <v/>
      </c>
      <c r="P63" s="125" t="str">
        <f ca="1" t="shared" si="5"/>
        <v/>
      </c>
    </row>
    <row r="64" ht="16.2" customHeight="1" spans="1:16">
      <c r="A64" s="87"/>
      <c r="B64" s="88"/>
      <c r="C64" s="193"/>
      <c r="D64" s="193"/>
      <c r="E64" s="193"/>
      <c r="F64" s="193"/>
      <c r="G64" s="194"/>
      <c r="H64" s="194"/>
      <c r="I64" s="87" t="s">
        <v>10616</v>
      </c>
      <c r="J64" s="88" t="s">
        <v>10617</v>
      </c>
      <c r="K64" s="190">
        <f>SUMPRODUCT('表九（录入表）'!C$6:C$347*(LEFT('表九（录入表）'!$A$6:$A$347,LEN($I64))=$I64))</f>
        <v>2400</v>
      </c>
      <c r="L64" s="190">
        <f ca="1">SUMPRODUCT('表九（录入表）'!D$6:D$347*(LEFT('表九（录入表）'!$A$6:$A$347,LEN($I64))=$I64))</f>
        <v>2400</v>
      </c>
      <c r="M64" s="190">
        <f>SUMPRODUCT('表九（录入表）'!E$6:E$347*(LEFT('表九（录入表）'!$A$6:$A$347,LEN($I64))=$I64))</f>
        <v>0</v>
      </c>
      <c r="N64" s="190">
        <f ca="1">SUMPRODUCT('表九（录入表）'!F$6:F$347*(LEFT('表九（录入表）'!$A$6:$A$347,LEN($I64))=$I64))</f>
        <v>0</v>
      </c>
      <c r="O64" s="125">
        <f ca="1" t="shared" si="4"/>
        <v>0</v>
      </c>
      <c r="P64" s="125" t="str">
        <f ca="1" t="shared" si="5"/>
        <v/>
      </c>
    </row>
    <row r="65" ht="16.2" customHeight="1" spans="1:16">
      <c r="A65" s="87"/>
      <c r="B65" s="88"/>
      <c r="C65" s="193"/>
      <c r="D65" s="193"/>
      <c r="E65" s="193"/>
      <c r="F65" s="193"/>
      <c r="G65" s="194"/>
      <c r="H65" s="194"/>
      <c r="I65" s="87" t="s">
        <v>13300</v>
      </c>
      <c r="J65" s="88" t="s">
        <v>13301</v>
      </c>
      <c r="K65" s="190">
        <f>SUMPRODUCT('表九（录入表）'!C$6:C$347*(LEFT('表九（录入表）'!$A$6:$A$347,LEN($I65))=$I65))</f>
        <v>0</v>
      </c>
      <c r="L65" s="190">
        <f ca="1">SUMPRODUCT('表九（录入表）'!D$6:D$347*(LEFT('表九（录入表）'!$A$6:$A$347,LEN($I65))=$I65))</f>
        <v>0</v>
      </c>
      <c r="M65" s="190">
        <f>SUMPRODUCT('表九（录入表）'!E$6:E$347*(LEFT('表九（录入表）'!$A$6:$A$347,LEN($I65))=$I65))</f>
        <v>0</v>
      </c>
      <c r="N65" s="190">
        <f ca="1">SUMPRODUCT('表九（录入表）'!F$6:F$347*(LEFT('表九（录入表）'!$A$6:$A$347,LEN($I65))=$I65))</f>
        <v>0</v>
      </c>
      <c r="O65" s="125" t="str">
        <f ca="1" t="shared" si="4"/>
        <v/>
      </c>
      <c r="P65" s="125" t="str">
        <f ca="1" t="shared" si="5"/>
        <v/>
      </c>
    </row>
    <row r="66" ht="16.2" customHeight="1" spans="1:16">
      <c r="A66" s="87"/>
      <c r="B66" s="88"/>
      <c r="C66" s="193"/>
      <c r="D66" s="193"/>
      <c r="E66" s="193"/>
      <c r="F66" s="193"/>
      <c r="G66" s="194"/>
      <c r="H66" s="194"/>
      <c r="I66" s="87" t="s">
        <v>13302</v>
      </c>
      <c r="J66" s="88" t="s">
        <v>13303</v>
      </c>
      <c r="K66" s="192">
        <f>SUMPRODUCT('表九（录入表）'!C$6:C$347*(LEFT('表九（录入表）'!$A$6:$A$347,LEN($I66))=$I66))</f>
        <v>0</v>
      </c>
      <c r="L66" s="192">
        <f ca="1">SUMPRODUCT('表九（录入表）'!D$6:D$347*(LEFT('表九（录入表）'!$A$6:$A$347,LEN($I66))=$I66))</f>
        <v>0</v>
      </c>
      <c r="M66" s="192">
        <f>SUMPRODUCT('表九（录入表）'!E$6:E$347*(LEFT('表九（录入表）'!$A$6:$A$347,LEN($I66))=$I66))</f>
        <v>0</v>
      </c>
      <c r="N66" s="192">
        <f ca="1">SUMPRODUCT('表九（录入表）'!F$6:F$347*(LEFT('表九（录入表）'!$A$6:$A$347,LEN($I66))=$I66))</f>
        <v>0</v>
      </c>
      <c r="O66" s="125" t="str">
        <f ca="1" t="shared" si="4"/>
        <v/>
      </c>
      <c r="P66" s="125" t="str">
        <f ca="1" t="shared" si="5"/>
        <v/>
      </c>
    </row>
    <row r="67" ht="16.2" customHeight="1" spans="1:16">
      <c r="A67" s="87"/>
      <c r="B67" s="88"/>
      <c r="C67" s="193"/>
      <c r="D67" s="193"/>
      <c r="E67" s="193"/>
      <c r="F67" s="193"/>
      <c r="G67" s="194"/>
      <c r="H67" s="194"/>
      <c r="I67" s="87" t="s">
        <v>13304</v>
      </c>
      <c r="J67" s="88" t="s">
        <v>13305</v>
      </c>
      <c r="K67" s="192">
        <f>SUMPRODUCT('表九（录入表）'!C$6:C$347*(LEFT('表九（录入表）'!$A$6:$A$347,LEN($I67))=$I67))</f>
        <v>0</v>
      </c>
      <c r="L67" s="192">
        <f ca="1">SUMPRODUCT('表九（录入表）'!D$6:D$347*(LEFT('表九（录入表）'!$A$6:$A$347,LEN($I67))=$I67))</f>
        <v>0</v>
      </c>
      <c r="M67" s="192">
        <f>SUMPRODUCT('表九（录入表）'!E$6:E$347*(LEFT('表九（录入表）'!$A$6:$A$347,LEN($I67))=$I67))</f>
        <v>0</v>
      </c>
      <c r="N67" s="192">
        <f ca="1">SUMPRODUCT('表九（录入表）'!F$6:F$347*(LEFT('表九（录入表）'!$A$6:$A$347,LEN($I67))=$I67))</f>
        <v>0</v>
      </c>
      <c r="O67" s="125" t="str">
        <f ca="1" t="shared" si="4"/>
        <v/>
      </c>
      <c r="P67" s="125" t="str">
        <f ca="1" t="shared" si="5"/>
        <v/>
      </c>
    </row>
    <row r="68" ht="16.2" customHeight="1" spans="1:16">
      <c r="A68" s="87"/>
      <c r="B68" s="88"/>
      <c r="C68" s="193"/>
      <c r="D68" s="193"/>
      <c r="E68" s="193"/>
      <c r="F68" s="193"/>
      <c r="G68" s="194"/>
      <c r="H68" s="194"/>
      <c r="I68" s="87" t="s">
        <v>13306</v>
      </c>
      <c r="J68" s="88" t="s">
        <v>13307</v>
      </c>
      <c r="K68" s="192">
        <f>SUMPRODUCT('表九（录入表）'!C$6:C$347*(LEFT('表九（录入表）'!$A$6:$A$347,LEN($I68))=$I68))</f>
        <v>0</v>
      </c>
      <c r="L68" s="192">
        <f ca="1">SUMPRODUCT('表九（录入表）'!D$6:D$347*(LEFT('表九（录入表）'!$A$6:$A$347,LEN($I68))=$I68))</f>
        <v>0</v>
      </c>
      <c r="M68" s="192">
        <f>SUMPRODUCT('表九（录入表）'!E$6:E$347*(LEFT('表九（录入表）'!$A$6:$A$347,LEN($I68))=$I68))</f>
        <v>0</v>
      </c>
      <c r="N68" s="192">
        <f ca="1">SUMPRODUCT('表九（录入表）'!F$6:F$347*(LEFT('表九（录入表）'!$A$6:$A$347,LEN($I68))=$I68))</f>
        <v>0</v>
      </c>
      <c r="O68" s="125" t="str">
        <f ca="1" t="shared" si="4"/>
        <v/>
      </c>
      <c r="P68" s="125" t="str">
        <f ca="1" t="shared" si="5"/>
        <v/>
      </c>
    </row>
    <row r="69" ht="16.2" customHeight="1" spans="1:16">
      <c r="A69" s="87"/>
      <c r="B69" s="88"/>
      <c r="C69" s="193"/>
      <c r="D69" s="193"/>
      <c r="E69" s="193"/>
      <c r="F69" s="193"/>
      <c r="G69" s="194"/>
      <c r="H69" s="194"/>
      <c r="I69" s="87" t="s">
        <v>13308</v>
      </c>
      <c r="J69" s="88" t="s">
        <v>13309</v>
      </c>
      <c r="K69" s="192">
        <f>SUMPRODUCT('表九（录入表）'!C$6:C$347*(LEFT('表九（录入表）'!$A$6:$A$347,LEN($I69))=$I69))</f>
        <v>0</v>
      </c>
      <c r="L69" s="192">
        <f ca="1">SUMPRODUCT('表九（录入表）'!D$6:D$347*(LEFT('表九（录入表）'!$A$6:$A$347,LEN($I69))=$I69))</f>
        <v>0</v>
      </c>
      <c r="M69" s="192">
        <f>SUMPRODUCT('表九（录入表）'!E$6:E$347*(LEFT('表九（录入表）'!$A$6:$A$347,LEN($I69))=$I69))</f>
        <v>0</v>
      </c>
      <c r="N69" s="192">
        <f ca="1">SUMPRODUCT('表九（录入表）'!F$6:F$347*(LEFT('表九（录入表）'!$A$6:$A$347,LEN($I69))=$I69))</f>
        <v>0</v>
      </c>
      <c r="O69" s="125" t="str">
        <f ca="1" t="shared" si="4"/>
        <v/>
      </c>
      <c r="P69" s="125" t="str">
        <f ca="1" t="shared" si="5"/>
        <v/>
      </c>
    </row>
    <row r="70" ht="16.2" customHeight="1" spans="1:16">
      <c r="A70" s="87"/>
      <c r="B70" s="88"/>
      <c r="C70" s="193"/>
      <c r="D70" s="193"/>
      <c r="E70" s="193"/>
      <c r="F70" s="193"/>
      <c r="G70" s="194"/>
      <c r="H70" s="194"/>
      <c r="I70" s="87" t="s">
        <v>13310</v>
      </c>
      <c r="J70" s="88" t="s">
        <v>13311</v>
      </c>
      <c r="K70" s="190">
        <f>SUMPRODUCT('表九（录入表）'!C$6:C$347*(LEFT('表九（录入表）'!$A$6:$A$347,LEN($I70))=$I70))</f>
        <v>0</v>
      </c>
      <c r="L70" s="190">
        <f ca="1">SUMPRODUCT('表九（录入表）'!D$6:D$347*(LEFT('表九（录入表）'!$A$6:$A$347,LEN($I70))=$I70))</f>
        <v>0</v>
      </c>
      <c r="M70" s="190">
        <f>SUMPRODUCT('表九（录入表）'!E$6:E$347*(LEFT('表九（录入表）'!$A$6:$A$347,LEN($I70))=$I70))</f>
        <v>0</v>
      </c>
      <c r="N70" s="195"/>
      <c r="O70" s="196"/>
      <c r="P70" s="196"/>
    </row>
    <row r="71" ht="16.2" customHeight="1" spans="1:16">
      <c r="A71" s="87"/>
      <c r="B71" s="88"/>
      <c r="C71" s="193"/>
      <c r="D71" s="193"/>
      <c r="E71" s="193"/>
      <c r="F71" s="193"/>
      <c r="G71" s="194"/>
      <c r="H71" s="194"/>
      <c r="I71" s="87" t="s">
        <v>13312</v>
      </c>
      <c r="J71" s="88" t="s">
        <v>13313</v>
      </c>
      <c r="K71" s="192">
        <f>SUMPRODUCT('表九（录入表）'!C$6:C$347*(LEFT('表九（录入表）'!$A$6:$A$347,LEN($I71))=$I71))</f>
        <v>0</v>
      </c>
      <c r="L71" s="192">
        <f ca="1">SUMPRODUCT('表九（录入表）'!D$6:D$347*(LEFT('表九（录入表）'!$A$6:$A$347,LEN($I71))=$I71))</f>
        <v>0</v>
      </c>
      <c r="M71" s="192">
        <f>SUMPRODUCT('表九（录入表）'!E$6:E$347*(LEFT('表九（录入表）'!$A$6:$A$347,LEN($I71))=$I71))</f>
        <v>0</v>
      </c>
      <c r="N71" s="197"/>
      <c r="O71" s="196"/>
      <c r="P71" s="196"/>
    </row>
    <row r="72" ht="16.2" customHeight="1" spans="1:16">
      <c r="A72" s="87"/>
      <c r="B72" s="88"/>
      <c r="C72" s="193"/>
      <c r="D72" s="193"/>
      <c r="E72" s="193"/>
      <c r="F72" s="193"/>
      <c r="G72" s="194"/>
      <c r="H72" s="194"/>
      <c r="I72" s="87" t="s">
        <v>13314</v>
      </c>
      <c r="J72" s="88" t="s">
        <v>13315</v>
      </c>
      <c r="K72" s="192">
        <f>SUMPRODUCT('表九（录入表）'!C$6:C$347*(LEFT('表九（录入表）'!$A$6:$A$347,LEN($I72))=$I72))</f>
        <v>0</v>
      </c>
      <c r="L72" s="192">
        <f ca="1">SUMPRODUCT('表九（录入表）'!D$6:D$347*(LEFT('表九（录入表）'!$A$6:$A$347,LEN($I72))=$I72))</f>
        <v>0</v>
      </c>
      <c r="M72" s="192">
        <f>SUMPRODUCT('表九（录入表）'!E$6:E$347*(LEFT('表九（录入表）'!$A$6:$A$347,LEN($I72))=$I72))</f>
        <v>0</v>
      </c>
      <c r="N72" s="197"/>
      <c r="O72" s="196"/>
      <c r="P72" s="196"/>
    </row>
    <row r="73" ht="16.2" customHeight="1" spans="1:16">
      <c r="A73" s="87"/>
      <c r="B73" s="88"/>
      <c r="C73" s="193"/>
      <c r="D73" s="193"/>
      <c r="E73" s="193"/>
      <c r="F73" s="193"/>
      <c r="G73" s="194"/>
      <c r="H73" s="194"/>
      <c r="I73" s="87" t="s">
        <v>13316</v>
      </c>
      <c r="J73" s="88" t="s">
        <v>13317</v>
      </c>
      <c r="K73" s="192">
        <f>SUMPRODUCT('表九（录入表）'!C$6:C$347*(LEFT('表九（录入表）'!$A$6:$A$347,LEN($I73))=$I73))</f>
        <v>0</v>
      </c>
      <c r="L73" s="192">
        <f ca="1">SUMPRODUCT('表九（录入表）'!D$6:D$347*(LEFT('表九（录入表）'!$A$6:$A$347,LEN($I73))=$I73))</f>
        <v>0</v>
      </c>
      <c r="M73" s="192">
        <f>SUMPRODUCT('表九（录入表）'!E$6:E$347*(LEFT('表九（录入表）'!$A$6:$A$347,LEN($I73))=$I73))</f>
        <v>0</v>
      </c>
      <c r="N73" s="197"/>
      <c r="O73" s="196"/>
      <c r="P73" s="196"/>
    </row>
    <row r="74" ht="16.2" customHeight="1" spans="1:16">
      <c r="A74" s="87"/>
      <c r="B74" s="88"/>
      <c r="C74" s="193"/>
      <c r="D74" s="193"/>
      <c r="E74" s="193"/>
      <c r="F74" s="193"/>
      <c r="G74" s="194"/>
      <c r="H74" s="194"/>
      <c r="I74" s="87" t="s">
        <v>13318</v>
      </c>
      <c r="J74" s="88" t="s">
        <v>13319</v>
      </c>
      <c r="K74" s="192">
        <f>SUMPRODUCT('表九（录入表）'!C$6:C$347*(LEFT('表九（录入表）'!$A$6:$A$347,LEN($I74))=$I74))</f>
        <v>0</v>
      </c>
      <c r="L74" s="192">
        <f ca="1">SUMPRODUCT('表九（录入表）'!D$6:D$347*(LEFT('表九（录入表）'!$A$6:$A$347,LEN($I74))=$I74))</f>
        <v>0</v>
      </c>
      <c r="M74" s="192">
        <f>SUMPRODUCT('表九（录入表）'!E$6:E$347*(LEFT('表九（录入表）'!$A$6:$A$347,LEN($I74))=$I74))</f>
        <v>0</v>
      </c>
      <c r="N74" s="197"/>
      <c r="O74" s="196"/>
      <c r="P74" s="196"/>
    </row>
    <row r="75" ht="16.2" customHeight="1" spans="1:16">
      <c r="A75" s="87"/>
      <c r="B75" s="88"/>
      <c r="C75" s="193"/>
      <c r="D75" s="193"/>
      <c r="E75" s="193"/>
      <c r="F75" s="193"/>
      <c r="G75" s="194"/>
      <c r="H75" s="194"/>
      <c r="I75" s="87" t="s">
        <v>13320</v>
      </c>
      <c r="J75" s="88" t="s">
        <v>13122</v>
      </c>
      <c r="K75" s="190">
        <f>SUMPRODUCT('表九（录入表）'!C$6:C$347*(LEFT('表九（录入表）'!$A$6:$A$347,LEN($I75))=$I75))</f>
        <v>2400</v>
      </c>
      <c r="L75" s="190">
        <f ca="1">SUMPRODUCT('表九（录入表）'!D$6:D$347*(LEFT('表九（录入表）'!$A$6:$A$347,LEN($I75))=$I75))</f>
        <v>2400</v>
      </c>
      <c r="M75" s="190">
        <f>SUMPRODUCT('表九（录入表）'!E$6:E$347*(LEFT('表九（录入表）'!$A$6:$A$347,LEN($I75))=$I75))</f>
        <v>0</v>
      </c>
      <c r="N75" s="190">
        <f ca="1">SUMPRODUCT('表九（录入表）'!F$6:F$347*(LEFT('表九（录入表）'!$A$6:$A$347,LEN($I75))=$I75))</f>
        <v>0</v>
      </c>
      <c r="O75" s="125">
        <f ca="1" t="shared" ref="O75:O138" si="6">IFERROR($N75/K75,"")</f>
        <v>0</v>
      </c>
      <c r="P75" s="125" t="str">
        <f ca="1" t="shared" ref="P75:P135" si="7">IFERROR($N75/M75,"")</f>
        <v/>
      </c>
    </row>
    <row r="76" ht="16.2" customHeight="1" spans="1:16">
      <c r="A76" s="87"/>
      <c r="B76" s="88"/>
      <c r="C76" s="193"/>
      <c r="D76" s="193"/>
      <c r="E76" s="193"/>
      <c r="F76" s="193"/>
      <c r="G76" s="194"/>
      <c r="H76" s="194"/>
      <c r="I76" s="87" t="s">
        <v>13321</v>
      </c>
      <c r="J76" s="88" t="s">
        <v>13322</v>
      </c>
      <c r="K76" s="192">
        <f>SUMPRODUCT('表九（录入表）'!C$6:C$347*(LEFT('表九（录入表）'!$A$6:$A$347,LEN($I76))=$I76))</f>
        <v>0</v>
      </c>
      <c r="L76" s="192">
        <f ca="1">SUMPRODUCT('表九（录入表）'!D$6:D$347*(LEFT('表九（录入表）'!$A$6:$A$347,LEN($I76))=$I76))</f>
        <v>0</v>
      </c>
      <c r="M76" s="192">
        <f>SUMPRODUCT('表九（录入表）'!E$6:E$347*(LEFT('表九（录入表）'!$A$6:$A$347,LEN($I76))=$I76))</f>
        <v>0</v>
      </c>
      <c r="N76" s="192">
        <f ca="1">SUMPRODUCT('表九（录入表）'!F$6:F$347*(LEFT('表九（录入表）'!$A$6:$A$347,LEN($I76))=$I76))</f>
        <v>0</v>
      </c>
      <c r="O76" s="125" t="str">
        <f ca="1" t="shared" si="6"/>
        <v/>
      </c>
      <c r="P76" s="125" t="str">
        <f ca="1" t="shared" si="7"/>
        <v/>
      </c>
    </row>
    <row r="77" ht="16.2" customHeight="1" spans="1:16">
      <c r="A77" s="87"/>
      <c r="B77" s="88"/>
      <c r="C77" s="193"/>
      <c r="D77" s="193"/>
      <c r="E77" s="193"/>
      <c r="F77" s="193"/>
      <c r="G77" s="194"/>
      <c r="H77" s="194"/>
      <c r="I77" s="87" t="s">
        <v>13323</v>
      </c>
      <c r="J77" s="88" t="s">
        <v>13324</v>
      </c>
      <c r="K77" s="192">
        <f>SUMPRODUCT('表九（录入表）'!C$6:C$347*(LEFT('表九（录入表）'!$A$6:$A$347,LEN($I77))=$I77))</f>
        <v>0</v>
      </c>
      <c r="L77" s="192">
        <f ca="1">SUMPRODUCT('表九（录入表）'!D$6:D$347*(LEFT('表九（录入表）'!$A$6:$A$347,LEN($I77))=$I77))</f>
        <v>0</v>
      </c>
      <c r="M77" s="192">
        <f>SUMPRODUCT('表九（录入表）'!E$6:E$347*(LEFT('表九（录入表）'!$A$6:$A$347,LEN($I77))=$I77))</f>
        <v>0</v>
      </c>
      <c r="N77" s="192">
        <f ca="1">SUMPRODUCT('表九（录入表）'!F$6:F$347*(LEFT('表九（录入表）'!$A$6:$A$347,LEN($I77))=$I77))</f>
        <v>0</v>
      </c>
      <c r="O77" s="125" t="str">
        <f ca="1" t="shared" si="6"/>
        <v/>
      </c>
      <c r="P77" s="125" t="str">
        <f ca="1" t="shared" si="7"/>
        <v/>
      </c>
    </row>
    <row r="78" ht="16.2" customHeight="1" spans="1:16">
      <c r="A78" s="87"/>
      <c r="B78" s="88"/>
      <c r="C78" s="193"/>
      <c r="D78" s="193"/>
      <c r="E78" s="193"/>
      <c r="F78" s="193"/>
      <c r="G78" s="194"/>
      <c r="H78" s="194"/>
      <c r="I78" s="87" t="s">
        <v>13325</v>
      </c>
      <c r="J78" s="88" t="s">
        <v>13326</v>
      </c>
      <c r="K78" s="192">
        <f>SUMPRODUCT('表九（录入表）'!C$6:C$347*(LEFT('表九（录入表）'!$A$6:$A$347,LEN($I78))=$I78))</f>
        <v>0</v>
      </c>
      <c r="L78" s="192">
        <f ca="1">SUMPRODUCT('表九（录入表）'!D$6:D$347*(LEFT('表九（录入表）'!$A$6:$A$347,LEN($I78))=$I78))</f>
        <v>0</v>
      </c>
      <c r="M78" s="192">
        <f>SUMPRODUCT('表九（录入表）'!E$6:E$347*(LEFT('表九（录入表）'!$A$6:$A$347,LEN($I78))=$I78))</f>
        <v>0</v>
      </c>
      <c r="N78" s="192">
        <f ca="1">SUMPRODUCT('表九（录入表）'!F$6:F$347*(LEFT('表九（录入表）'!$A$6:$A$347,LEN($I78))=$I78))</f>
        <v>0</v>
      </c>
      <c r="O78" s="125" t="str">
        <f ca="1" t="shared" si="6"/>
        <v/>
      </c>
      <c r="P78" s="125" t="str">
        <f ca="1" t="shared" si="7"/>
        <v/>
      </c>
    </row>
    <row r="79" ht="16.2" customHeight="1" spans="1:16">
      <c r="A79" s="87"/>
      <c r="B79" s="88"/>
      <c r="C79" s="193"/>
      <c r="D79" s="193"/>
      <c r="E79" s="193"/>
      <c r="F79" s="193"/>
      <c r="G79" s="194"/>
      <c r="H79" s="194"/>
      <c r="I79" s="87" t="s">
        <v>13327</v>
      </c>
      <c r="J79" s="88" t="s">
        <v>10645</v>
      </c>
      <c r="K79" s="192">
        <f>SUMPRODUCT('表九（录入表）'!C$6:C$347*(LEFT('表九（录入表）'!$A$6:$A$347,LEN($I79))=$I79))</f>
        <v>2400</v>
      </c>
      <c r="L79" s="192">
        <f ca="1">SUMPRODUCT('表九（录入表）'!D$6:D$347*(LEFT('表九（录入表）'!$A$6:$A$347,LEN($I79))=$I79))</f>
        <v>2400</v>
      </c>
      <c r="M79" s="192">
        <f>SUMPRODUCT('表九（录入表）'!E$6:E$347*(LEFT('表九（录入表）'!$A$6:$A$347,LEN($I79))=$I79))</f>
        <v>0</v>
      </c>
      <c r="N79" s="192">
        <f ca="1">SUMPRODUCT('表九（录入表）'!F$6:F$347*(LEFT('表九（录入表）'!$A$6:$A$347,LEN($I79))=$I79))</f>
        <v>0</v>
      </c>
      <c r="O79" s="125">
        <f ca="1" t="shared" si="6"/>
        <v>0</v>
      </c>
      <c r="P79" s="125" t="str">
        <f ca="1" t="shared" si="7"/>
        <v/>
      </c>
    </row>
    <row r="80" ht="16.2" customHeight="1" spans="1:16">
      <c r="A80" s="87"/>
      <c r="B80" s="88"/>
      <c r="C80" s="193"/>
      <c r="D80" s="193"/>
      <c r="E80" s="193"/>
      <c r="F80" s="193"/>
      <c r="G80" s="194"/>
      <c r="H80" s="194"/>
      <c r="I80" s="87" t="s">
        <v>10646</v>
      </c>
      <c r="J80" s="88" t="s">
        <v>10647</v>
      </c>
      <c r="K80" s="190">
        <f>SUMPRODUCT('表九（录入表）'!C$6:C$347*(LEFT('表九（录入表）'!$A$6:$A$347,LEN($I80))=$I80))</f>
        <v>1692</v>
      </c>
      <c r="L80" s="190">
        <f ca="1">SUMPRODUCT('表九（录入表）'!D$6:D$347*(LEFT('表九（录入表）'!$A$6:$A$347,LEN($I80))=$I80))</f>
        <v>17932</v>
      </c>
      <c r="M80" s="190">
        <f>SUMPRODUCT('表九（录入表）'!E$6:E$347*(LEFT('表九（录入表）'!$A$6:$A$347,LEN($I80))=$I80))</f>
        <v>25588</v>
      </c>
      <c r="N80" s="190">
        <f ca="1">SUMPRODUCT('表九（录入表）'!F$6:F$347*(LEFT('表九（录入表）'!$A$6:$A$347,LEN($I80))=$I80))</f>
        <v>1900</v>
      </c>
      <c r="O80" s="125">
        <f ca="1" t="shared" si="6"/>
        <v>1.12293144208038</v>
      </c>
      <c r="P80" s="125">
        <f ca="1" t="shared" si="7"/>
        <v>0.0742535563545412</v>
      </c>
    </row>
    <row r="81" ht="16.2" customHeight="1" spans="1:16">
      <c r="A81" s="87"/>
      <c r="B81" s="88"/>
      <c r="C81" s="193"/>
      <c r="D81" s="193"/>
      <c r="E81" s="193"/>
      <c r="F81" s="193"/>
      <c r="G81" s="194"/>
      <c r="H81" s="194"/>
      <c r="I81" s="87" t="s">
        <v>13328</v>
      </c>
      <c r="J81" s="88" t="s">
        <v>13329</v>
      </c>
      <c r="K81" s="190">
        <f>SUMPRODUCT('表九（录入表）'!C$6:C$347*(LEFT('表九（录入表）'!$A$6:$A$347,LEN($I81))=$I81))</f>
        <v>1692</v>
      </c>
      <c r="L81" s="190">
        <f ca="1">SUMPRODUCT('表九（录入表）'!D$6:D$347*(LEFT('表九（录入表）'!$A$6:$A$347,LEN($I81))=$I81))</f>
        <v>17932</v>
      </c>
      <c r="M81" s="190">
        <f>SUMPRODUCT('表九（录入表）'!E$6:E$347*(LEFT('表九（录入表）'!$A$6:$A$347,LEN($I81))=$I81))</f>
        <v>4799</v>
      </c>
      <c r="N81" s="190">
        <f ca="1">SUMPRODUCT('表九（录入表）'!F$6:F$347*(LEFT('表九（录入表）'!$A$6:$A$347,LEN($I81))=$I81))</f>
        <v>330</v>
      </c>
      <c r="O81" s="125">
        <f ca="1" t="shared" si="6"/>
        <v>0.195035460992908</v>
      </c>
      <c r="P81" s="125">
        <f ca="1" t="shared" si="7"/>
        <v>0.0687643259012294</v>
      </c>
    </row>
    <row r="82" ht="16.2" customHeight="1" spans="1:16">
      <c r="A82" s="87"/>
      <c r="B82" s="88"/>
      <c r="C82" s="193"/>
      <c r="D82" s="193"/>
      <c r="E82" s="193"/>
      <c r="F82" s="193"/>
      <c r="G82" s="194"/>
      <c r="H82" s="194"/>
      <c r="I82" s="87" t="s">
        <v>13330</v>
      </c>
      <c r="J82" s="88" t="s">
        <v>13331</v>
      </c>
      <c r="K82" s="192">
        <f>SUMPRODUCT('表九（录入表）'!C$6:C$347*(LEFT('表九（录入表）'!$A$6:$A$347,LEN($I82))=$I82))</f>
        <v>600</v>
      </c>
      <c r="L82" s="192">
        <f ca="1">SUMPRODUCT('表九（录入表）'!D$6:D$347*(LEFT('表九（录入表）'!$A$6:$A$347,LEN($I82))=$I82))</f>
        <v>600</v>
      </c>
      <c r="M82" s="192">
        <f>SUMPRODUCT('表九（录入表）'!E$6:E$347*(LEFT('表九（录入表）'!$A$6:$A$347,LEN($I82))=$I82))</f>
        <v>0</v>
      </c>
      <c r="N82" s="192">
        <f ca="1">SUMPRODUCT('表九（录入表）'!F$6:F$347*(LEFT('表九（录入表）'!$A$6:$A$347,LEN($I82))=$I82))</f>
        <v>0</v>
      </c>
      <c r="O82" s="125">
        <f ca="1" t="shared" si="6"/>
        <v>0</v>
      </c>
      <c r="P82" s="125" t="str">
        <f ca="1" t="shared" si="7"/>
        <v/>
      </c>
    </row>
    <row r="83" ht="16.2" customHeight="1" spans="1:16">
      <c r="A83" s="87"/>
      <c r="B83" s="88"/>
      <c r="C83" s="193"/>
      <c r="D83" s="193"/>
      <c r="E83" s="193"/>
      <c r="F83" s="193"/>
      <c r="G83" s="194"/>
      <c r="H83" s="194"/>
      <c r="I83" s="87" t="s">
        <v>13332</v>
      </c>
      <c r="J83" s="88" t="s">
        <v>13333</v>
      </c>
      <c r="K83" s="192">
        <f>SUMPRODUCT('表九（录入表）'!C$6:C$347*(LEFT('表九（录入表）'!$A$6:$A$347,LEN($I83))=$I83))</f>
        <v>0</v>
      </c>
      <c r="L83" s="192">
        <f ca="1">SUMPRODUCT('表九（录入表）'!D$6:D$347*(LEFT('表九（录入表）'!$A$6:$A$347,LEN($I83))=$I83))</f>
        <v>0</v>
      </c>
      <c r="M83" s="192">
        <f>SUMPRODUCT('表九（录入表）'!E$6:E$347*(LEFT('表九（录入表）'!$A$6:$A$347,LEN($I83))=$I83))</f>
        <v>0</v>
      </c>
      <c r="N83" s="192">
        <f ca="1">SUMPRODUCT('表九（录入表）'!F$6:F$347*(LEFT('表九（录入表）'!$A$6:$A$347,LEN($I83))=$I83))</f>
        <v>0</v>
      </c>
      <c r="O83" s="125" t="str">
        <f ca="1" t="shared" si="6"/>
        <v/>
      </c>
      <c r="P83" s="125" t="str">
        <f ca="1" t="shared" si="7"/>
        <v/>
      </c>
    </row>
    <row r="84" ht="16.2" customHeight="1" spans="1:16">
      <c r="A84" s="87"/>
      <c r="B84" s="88"/>
      <c r="C84" s="193"/>
      <c r="D84" s="193"/>
      <c r="E84" s="193"/>
      <c r="F84" s="193"/>
      <c r="G84" s="194"/>
      <c r="H84" s="194"/>
      <c r="I84" s="87" t="s">
        <v>13334</v>
      </c>
      <c r="J84" s="88" t="s">
        <v>13335</v>
      </c>
      <c r="K84" s="192">
        <f>SUMPRODUCT('表九（录入表）'!C$6:C$347*(LEFT('表九（录入表）'!$A$6:$A$347,LEN($I84))=$I84))</f>
        <v>0</v>
      </c>
      <c r="L84" s="192">
        <f ca="1">SUMPRODUCT('表九（录入表）'!D$6:D$347*(LEFT('表九（录入表）'!$A$6:$A$347,LEN($I84))=$I84))</f>
        <v>0</v>
      </c>
      <c r="M84" s="192">
        <f>SUMPRODUCT('表九（录入表）'!E$6:E$347*(LEFT('表九（录入表）'!$A$6:$A$347,LEN($I84))=$I84))</f>
        <v>0</v>
      </c>
      <c r="N84" s="192">
        <f ca="1">SUMPRODUCT('表九（录入表）'!F$6:F$347*(LEFT('表九（录入表）'!$A$6:$A$347,LEN($I84))=$I84))</f>
        <v>0</v>
      </c>
      <c r="O84" s="125" t="str">
        <f ca="1" t="shared" si="6"/>
        <v/>
      </c>
      <c r="P84" s="125" t="str">
        <f ca="1" t="shared" si="7"/>
        <v/>
      </c>
    </row>
    <row r="85" ht="16.2" customHeight="1" spans="1:16">
      <c r="A85" s="87"/>
      <c r="B85" s="88"/>
      <c r="C85" s="193"/>
      <c r="D85" s="193"/>
      <c r="E85" s="193"/>
      <c r="F85" s="193"/>
      <c r="G85" s="194"/>
      <c r="H85" s="194"/>
      <c r="I85" s="87" t="s">
        <v>13336</v>
      </c>
      <c r="J85" s="88" t="s">
        <v>13337</v>
      </c>
      <c r="K85" s="192">
        <f>SUMPRODUCT('表九（录入表）'!C$6:C$347*(LEFT('表九（录入表）'!$A$6:$A$347,LEN($I85))=$I85))</f>
        <v>200</v>
      </c>
      <c r="L85" s="192">
        <f ca="1">SUMPRODUCT('表九（录入表）'!D$6:D$347*(LEFT('表九（录入表）'!$A$6:$A$347,LEN($I85))=$I85))</f>
        <v>200</v>
      </c>
      <c r="M85" s="192">
        <f>SUMPRODUCT('表九（录入表）'!E$6:E$347*(LEFT('表九（录入表）'!$A$6:$A$347,LEN($I85))=$I85))</f>
        <v>60</v>
      </c>
      <c r="N85" s="192">
        <f ca="1">SUMPRODUCT('表九（录入表）'!F$6:F$347*(LEFT('表九（录入表）'!$A$6:$A$347,LEN($I85))=$I85))</f>
        <v>0</v>
      </c>
      <c r="O85" s="125">
        <f ca="1" t="shared" si="6"/>
        <v>0</v>
      </c>
      <c r="P85" s="125">
        <f ca="1" t="shared" si="7"/>
        <v>0</v>
      </c>
    </row>
    <row r="86" ht="16.2" customHeight="1" spans="1:16">
      <c r="A86" s="87"/>
      <c r="B86" s="88"/>
      <c r="C86" s="193"/>
      <c r="D86" s="193"/>
      <c r="E86" s="193"/>
      <c r="F86" s="193"/>
      <c r="G86" s="194"/>
      <c r="H86" s="194"/>
      <c r="I86" s="87" t="s">
        <v>13338</v>
      </c>
      <c r="J86" s="88" t="s">
        <v>13339</v>
      </c>
      <c r="K86" s="192">
        <f>SUMPRODUCT('表九（录入表）'!C$6:C$347*(LEFT('表九（录入表）'!$A$6:$A$347,LEN($I86))=$I86))</f>
        <v>0</v>
      </c>
      <c r="L86" s="192">
        <f ca="1">SUMPRODUCT('表九（录入表）'!D$6:D$347*(LEFT('表九（录入表）'!$A$6:$A$347,LEN($I86))=$I86))</f>
        <v>0</v>
      </c>
      <c r="M86" s="192">
        <f>SUMPRODUCT('表九（录入表）'!E$6:E$347*(LEFT('表九（录入表）'!$A$6:$A$347,LEN($I86))=$I86))</f>
        <v>0</v>
      </c>
      <c r="N86" s="192">
        <f ca="1">SUMPRODUCT('表九（录入表）'!F$6:F$347*(LEFT('表九（录入表）'!$A$6:$A$347,LEN($I86))=$I86))</f>
        <v>0</v>
      </c>
      <c r="O86" s="125" t="str">
        <f ca="1" t="shared" si="6"/>
        <v/>
      </c>
      <c r="P86" s="125" t="str">
        <f ca="1" t="shared" si="7"/>
        <v/>
      </c>
    </row>
    <row r="87" ht="16.2" customHeight="1" spans="1:16">
      <c r="A87" s="87"/>
      <c r="B87" s="88"/>
      <c r="C87" s="193"/>
      <c r="D87" s="193"/>
      <c r="E87" s="193"/>
      <c r="F87" s="193"/>
      <c r="G87" s="194"/>
      <c r="H87" s="194"/>
      <c r="I87" s="87" t="s">
        <v>13340</v>
      </c>
      <c r="J87" s="88" t="s">
        <v>13341</v>
      </c>
      <c r="K87" s="192">
        <f>SUMPRODUCT('表九（录入表）'!C$6:C$347*(LEFT('表九（录入表）'!$A$6:$A$347,LEN($I87))=$I87))</f>
        <v>0</v>
      </c>
      <c r="L87" s="192">
        <f ca="1">SUMPRODUCT('表九（录入表）'!D$6:D$347*(LEFT('表九（录入表）'!$A$6:$A$347,LEN($I87))=$I87))</f>
        <v>0</v>
      </c>
      <c r="M87" s="192">
        <f>SUMPRODUCT('表九（录入表）'!E$6:E$347*(LEFT('表九（录入表）'!$A$6:$A$347,LEN($I87))=$I87))</f>
        <v>0</v>
      </c>
      <c r="N87" s="192">
        <f ca="1">SUMPRODUCT('表九（录入表）'!F$6:F$347*(LEFT('表九（录入表）'!$A$6:$A$347,LEN($I87))=$I87))</f>
        <v>0</v>
      </c>
      <c r="O87" s="125" t="str">
        <f ca="1" t="shared" si="6"/>
        <v/>
      </c>
      <c r="P87" s="125" t="str">
        <f ca="1" t="shared" si="7"/>
        <v/>
      </c>
    </row>
    <row r="88" ht="16.2" customHeight="1" spans="1:16">
      <c r="A88" s="87"/>
      <c r="B88" s="88"/>
      <c r="C88" s="193"/>
      <c r="D88" s="193"/>
      <c r="E88" s="193"/>
      <c r="F88" s="193"/>
      <c r="G88" s="194"/>
      <c r="H88" s="194"/>
      <c r="I88" s="87" t="s">
        <v>13342</v>
      </c>
      <c r="J88" s="88" t="s">
        <v>13343</v>
      </c>
      <c r="K88" s="192">
        <f>SUMPRODUCT('表九（录入表）'!C$6:C$347*(LEFT('表九（录入表）'!$A$6:$A$347,LEN($I88))=$I88))</f>
        <v>0</v>
      </c>
      <c r="L88" s="192">
        <f ca="1">SUMPRODUCT('表九（录入表）'!D$6:D$347*(LEFT('表九（录入表）'!$A$6:$A$347,LEN($I88))=$I88))</f>
        <v>0</v>
      </c>
      <c r="M88" s="192">
        <f>SUMPRODUCT('表九（录入表）'!E$6:E$347*(LEFT('表九（录入表）'!$A$6:$A$347,LEN($I88))=$I88))</f>
        <v>0</v>
      </c>
      <c r="N88" s="192">
        <f ca="1">SUMPRODUCT('表九（录入表）'!F$6:F$347*(LEFT('表九（录入表）'!$A$6:$A$347,LEN($I88))=$I88))</f>
        <v>0</v>
      </c>
      <c r="O88" s="125" t="str">
        <f ca="1" t="shared" si="6"/>
        <v/>
      </c>
      <c r="P88" s="125" t="str">
        <f ca="1" t="shared" si="7"/>
        <v/>
      </c>
    </row>
    <row r="89" ht="16.2" customHeight="1" spans="1:16">
      <c r="A89" s="87"/>
      <c r="B89" s="88"/>
      <c r="C89" s="193"/>
      <c r="D89" s="193"/>
      <c r="E89" s="193"/>
      <c r="F89" s="193"/>
      <c r="G89" s="194"/>
      <c r="H89" s="194"/>
      <c r="I89" s="87" t="s">
        <v>13344</v>
      </c>
      <c r="J89" s="88" t="s">
        <v>13345</v>
      </c>
      <c r="K89" s="192">
        <f>SUMPRODUCT('表九（录入表）'!C$6:C$347*(LEFT('表九（录入表）'!$A$6:$A$347,LEN($I89))=$I89))</f>
        <v>0</v>
      </c>
      <c r="L89" s="192">
        <f ca="1">SUMPRODUCT('表九（录入表）'!D$6:D$347*(LEFT('表九（录入表）'!$A$6:$A$347,LEN($I89))=$I89))</f>
        <v>0</v>
      </c>
      <c r="M89" s="192">
        <f>SUMPRODUCT('表九（录入表）'!E$6:E$347*(LEFT('表九（录入表）'!$A$6:$A$347,LEN($I89))=$I89))</f>
        <v>0</v>
      </c>
      <c r="N89" s="192">
        <f ca="1">SUMPRODUCT('表九（录入表）'!F$6:F$347*(LEFT('表九（录入表）'!$A$6:$A$347,LEN($I89))=$I89))</f>
        <v>0</v>
      </c>
      <c r="O89" s="125" t="str">
        <f ca="1" t="shared" si="6"/>
        <v/>
      </c>
      <c r="P89" s="125" t="str">
        <f ca="1" t="shared" si="7"/>
        <v/>
      </c>
    </row>
    <row r="90" ht="16.2" customHeight="1" spans="1:16">
      <c r="A90" s="87"/>
      <c r="B90" s="88"/>
      <c r="C90" s="193"/>
      <c r="D90" s="193"/>
      <c r="E90" s="193"/>
      <c r="F90" s="193"/>
      <c r="G90" s="194"/>
      <c r="H90" s="194"/>
      <c r="I90" s="87" t="s">
        <v>13346</v>
      </c>
      <c r="J90" s="88" t="s">
        <v>13347</v>
      </c>
      <c r="K90" s="192">
        <f>SUMPRODUCT('表九（录入表）'!C$6:C$347*(LEFT('表九（录入表）'!$A$6:$A$347,LEN($I90))=$I90))</f>
        <v>0</v>
      </c>
      <c r="L90" s="192">
        <f ca="1">SUMPRODUCT('表九（录入表）'!D$6:D$347*(LEFT('表九（录入表）'!$A$6:$A$347,LEN($I90))=$I90))</f>
        <v>0</v>
      </c>
      <c r="M90" s="192">
        <f>SUMPRODUCT('表九（录入表）'!E$6:E$347*(LEFT('表九（录入表）'!$A$6:$A$347,LEN($I90))=$I90))</f>
        <v>0</v>
      </c>
      <c r="N90" s="192">
        <f ca="1">SUMPRODUCT('表九（录入表）'!F$6:F$347*(LEFT('表九（录入表）'!$A$6:$A$347,LEN($I90))=$I90))</f>
        <v>0</v>
      </c>
      <c r="O90" s="125" t="str">
        <f ca="1" t="shared" si="6"/>
        <v/>
      </c>
      <c r="P90" s="125" t="str">
        <f ca="1" t="shared" si="7"/>
        <v/>
      </c>
    </row>
    <row r="91" ht="16.2" customHeight="1" spans="1:16">
      <c r="A91" s="87"/>
      <c r="B91" s="88"/>
      <c r="C91" s="193"/>
      <c r="D91" s="193"/>
      <c r="E91" s="193"/>
      <c r="F91" s="193"/>
      <c r="G91" s="194"/>
      <c r="H91" s="194"/>
      <c r="I91" s="87" t="s">
        <v>13348</v>
      </c>
      <c r="J91" s="88" t="s">
        <v>13349</v>
      </c>
      <c r="K91" s="192">
        <f>SUMPRODUCT('表九（录入表）'!C$6:C$347*(LEFT('表九（录入表）'!$A$6:$A$347,LEN($I91))=$I91))</f>
        <v>0</v>
      </c>
      <c r="L91" s="192">
        <f ca="1">SUMPRODUCT('表九（录入表）'!D$6:D$347*(LEFT('表九（录入表）'!$A$6:$A$347,LEN($I91))=$I91))</f>
        <v>0</v>
      </c>
      <c r="M91" s="192">
        <f>SUMPRODUCT('表九（录入表）'!E$6:E$347*(LEFT('表九（录入表）'!$A$6:$A$347,LEN($I91))=$I91))</f>
        <v>0</v>
      </c>
      <c r="N91" s="192">
        <f ca="1">SUMPRODUCT('表九（录入表）'!F$6:F$347*(LEFT('表九（录入表）'!$A$6:$A$347,LEN($I91))=$I91))</f>
        <v>0</v>
      </c>
      <c r="O91" s="125" t="str">
        <f ca="1" t="shared" si="6"/>
        <v/>
      </c>
      <c r="P91" s="125" t="str">
        <f ca="1" t="shared" si="7"/>
        <v/>
      </c>
    </row>
    <row r="92" ht="16.2" customHeight="1" spans="1:16">
      <c r="A92" s="87"/>
      <c r="B92" s="88"/>
      <c r="C92" s="193"/>
      <c r="D92" s="193"/>
      <c r="E92" s="193"/>
      <c r="F92" s="193"/>
      <c r="G92" s="194"/>
      <c r="H92" s="194"/>
      <c r="I92" s="87" t="s">
        <v>13350</v>
      </c>
      <c r="J92" s="151" t="s">
        <v>13351</v>
      </c>
      <c r="K92" s="192">
        <f>SUMPRODUCT('表九（录入表）'!C$6:C$347*(LEFT('表九（录入表）'!$A$6:$A$347,LEN($I92))=$I92))</f>
        <v>0</v>
      </c>
      <c r="L92" s="192">
        <f ca="1">SUMPRODUCT('表九（录入表）'!D$6:D$347*(LEFT('表九（录入表）'!$A$6:$A$347,LEN($I92))=$I92))</f>
        <v>0</v>
      </c>
      <c r="M92" s="192">
        <f>SUMPRODUCT('表九（录入表）'!E$6:E$347*(LEFT('表九（录入表）'!$A$6:$A$347,LEN($I92))=$I92))</f>
        <v>0</v>
      </c>
      <c r="N92" s="192">
        <f ca="1">SUMPRODUCT('表九（录入表）'!F$6:F$347*(LEFT('表九（录入表）'!$A$6:$A$347,LEN($I92))=$I92))</f>
        <v>0</v>
      </c>
      <c r="O92" s="125" t="str">
        <f ca="1" t="shared" si="6"/>
        <v/>
      </c>
      <c r="P92" s="125" t="str">
        <f ca="1" t="shared" si="7"/>
        <v/>
      </c>
    </row>
    <row r="93" ht="16.2" customHeight="1" spans="1:16">
      <c r="A93" s="87"/>
      <c r="B93" s="88"/>
      <c r="C93" s="193"/>
      <c r="D93" s="193"/>
      <c r="E93" s="193"/>
      <c r="F93" s="193"/>
      <c r="G93" s="194"/>
      <c r="H93" s="194"/>
      <c r="I93" s="87" t="s">
        <v>13352</v>
      </c>
      <c r="J93" s="151" t="s">
        <v>13353</v>
      </c>
      <c r="K93" s="192">
        <f>SUMPRODUCT('表九（录入表）'!C$6:C$347*(LEFT('表九（录入表）'!$A$6:$A$347,LEN($I93))=$I93))</f>
        <v>0</v>
      </c>
      <c r="L93" s="192">
        <f ca="1">SUMPRODUCT('表九（录入表）'!D$6:D$347*(LEFT('表九（录入表）'!$A$6:$A$347,LEN($I93))=$I93))</f>
        <v>0</v>
      </c>
      <c r="M93" s="192">
        <f>SUMPRODUCT('表九（录入表）'!E$6:E$347*(LEFT('表九（录入表）'!$A$6:$A$347,LEN($I93))=$I93))</f>
        <v>0</v>
      </c>
      <c r="N93" s="192">
        <f ca="1">SUMPRODUCT('表九（录入表）'!F$6:F$347*(LEFT('表九（录入表）'!$A$6:$A$347,LEN($I93))=$I93))</f>
        <v>0</v>
      </c>
      <c r="O93" s="125" t="str">
        <f ca="1" t="shared" si="6"/>
        <v/>
      </c>
      <c r="P93" s="125" t="str">
        <f ca="1" t="shared" si="7"/>
        <v/>
      </c>
    </row>
    <row r="94" ht="16.2" customHeight="1" spans="1:16">
      <c r="A94" s="87"/>
      <c r="B94" s="88"/>
      <c r="C94" s="193"/>
      <c r="D94" s="193"/>
      <c r="E94" s="193"/>
      <c r="F94" s="193"/>
      <c r="G94" s="194"/>
      <c r="H94" s="194"/>
      <c r="I94" s="87" t="s">
        <v>13354</v>
      </c>
      <c r="J94" s="151" t="s">
        <v>13355</v>
      </c>
      <c r="K94" s="192">
        <f>SUMPRODUCT('表九（录入表）'!C$6:C$347*(LEFT('表九（录入表）'!$A$6:$A$347,LEN($I94))=$I94))</f>
        <v>0</v>
      </c>
      <c r="L94" s="192">
        <f ca="1">SUMPRODUCT('表九（录入表）'!D$6:D$347*(LEFT('表九（录入表）'!$A$6:$A$347,LEN($I94))=$I94))</f>
        <v>0</v>
      </c>
      <c r="M94" s="192">
        <f>SUMPRODUCT('表九（录入表）'!E$6:E$347*(LEFT('表九（录入表）'!$A$6:$A$347,LEN($I94))=$I94))</f>
        <v>0</v>
      </c>
      <c r="N94" s="192">
        <f ca="1">SUMPRODUCT('表九（录入表）'!F$6:F$347*(LEFT('表九（录入表）'!$A$6:$A$347,LEN($I94))=$I94))</f>
        <v>0</v>
      </c>
      <c r="O94" s="125" t="str">
        <f ca="1" t="shared" si="6"/>
        <v/>
      </c>
      <c r="P94" s="125" t="str">
        <f ca="1" t="shared" si="7"/>
        <v/>
      </c>
    </row>
    <row r="95" ht="16.2" customHeight="1" spans="1:16">
      <c r="A95" s="87"/>
      <c r="B95" s="88"/>
      <c r="C95" s="193"/>
      <c r="D95" s="193"/>
      <c r="E95" s="193"/>
      <c r="F95" s="193"/>
      <c r="G95" s="194"/>
      <c r="H95" s="194"/>
      <c r="I95" s="87" t="s">
        <v>13356</v>
      </c>
      <c r="J95" s="88" t="s">
        <v>13357</v>
      </c>
      <c r="K95" s="192">
        <f>SUMPRODUCT('表九（录入表）'!C$6:C$347*(LEFT('表九（录入表）'!$A$6:$A$347,LEN($I95))=$I95))</f>
        <v>0</v>
      </c>
      <c r="L95" s="192">
        <f ca="1">SUMPRODUCT('表九（录入表）'!D$6:D$347*(LEFT('表九（录入表）'!$A$6:$A$347,LEN($I95))=$I95))</f>
        <v>0</v>
      </c>
      <c r="M95" s="192">
        <f>SUMPRODUCT('表九（录入表）'!E$6:E$347*(LEFT('表九（录入表）'!$A$6:$A$347,LEN($I95))=$I95))</f>
        <v>5</v>
      </c>
      <c r="N95" s="192">
        <f ca="1">SUMPRODUCT('表九（录入表）'!F$6:F$347*(LEFT('表九（录入表）'!$A$6:$A$347,LEN($I95))=$I95))</f>
        <v>0</v>
      </c>
      <c r="O95" s="125" t="str">
        <f ca="1" t="shared" si="6"/>
        <v/>
      </c>
      <c r="P95" s="125">
        <f ca="1" t="shared" si="7"/>
        <v>0</v>
      </c>
    </row>
    <row r="96" ht="16.2" customHeight="1" spans="1:16">
      <c r="A96" s="87"/>
      <c r="B96" s="88"/>
      <c r="C96" s="193"/>
      <c r="D96" s="193"/>
      <c r="E96" s="193"/>
      <c r="F96" s="193"/>
      <c r="G96" s="194"/>
      <c r="H96" s="194"/>
      <c r="I96" s="87" t="s">
        <v>13358</v>
      </c>
      <c r="J96" s="151" t="s">
        <v>13359</v>
      </c>
      <c r="K96" s="192">
        <f>SUMPRODUCT('表九（录入表）'!C$6:C$347*(LEFT('表九（录入表）'!$A$6:$A$347,LEN($I96))=$I96))</f>
        <v>892</v>
      </c>
      <c r="L96" s="192">
        <f ca="1">SUMPRODUCT('表九（录入表）'!D$6:D$347*(LEFT('表九（录入表）'!$A$6:$A$347,LEN($I96))=$I96))</f>
        <v>17132</v>
      </c>
      <c r="M96" s="192">
        <f>SUMPRODUCT('表九（录入表）'!E$6:E$347*(LEFT('表九（录入表）'!$A$6:$A$347,LEN($I96))=$I96))</f>
        <v>4734</v>
      </c>
      <c r="N96" s="192">
        <f ca="1">SUMPRODUCT('表九（录入表）'!F$6:F$347*(LEFT('表九（录入表）'!$A$6:$A$347,LEN($I96))=$I96))</f>
        <v>330</v>
      </c>
      <c r="O96" s="125">
        <f ca="1" t="shared" si="6"/>
        <v>0.369955156950673</v>
      </c>
      <c r="P96" s="125">
        <f ca="1" t="shared" si="7"/>
        <v>0.0697084917617237</v>
      </c>
    </row>
    <row r="97" ht="16.2" customHeight="1" spans="1:16">
      <c r="A97" s="87"/>
      <c r="B97" s="88"/>
      <c r="C97" s="193"/>
      <c r="D97" s="193"/>
      <c r="E97" s="193"/>
      <c r="F97" s="193"/>
      <c r="G97" s="194"/>
      <c r="H97" s="194"/>
      <c r="I97" s="87" t="s">
        <v>13360</v>
      </c>
      <c r="J97" s="151" t="s">
        <v>13361</v>
      </c>
      <c r="K97" s="190">
        <f>SUMPRODUCT('表九（录入表）'!C$6:C$347*(LEFT('表九（录入表）'!$A$6:$A$347,LEN($I97))=$I97))</f>
        <v>0</v>
      </c>
      <c r="L97" s="190">
        <f ca="1">SUMPRODUCT('表九（录入表）'!D$6:D$347*(LEFT('表九（录入表）'!$A$6:$A$347,LEN($I97))=$I97))</f>
        <v>0</v>
      </c>
      <c r="M97" s="190">
        <f>SUMPRODUCT('表九（录入表）'!E$6:E$347*(LEFT('表九（录入表）'!$A$6:$A$347,LEN($I97))=$I97))</f>
        <v>353</v>
      </c>
      <c r="N97" s="190">
        <f ca="1">SUMPRODUCT('表九（录入表）'!F$6:F$347*(LEFT('表九（录入表）'!$A$6:$A$347,LEN($I97))=$I97))</f>
        <v>0</v>
      </c>
      <c r="O97" s="125" t="str">
        <f ca="1" t="shared" si="6"/>
        <v/>
      </c>
      <c r="P97" s="125">
        <f ca="1" t="shared" si="7"/>
        <v>0</v>
      </c>
    </row>
    <row r="98" ht="16.2" customHeight="1" spans="1:16">
      <c r="A98" s="87"/>
      <c r="B98" s="88"/>
      <c r="C98" s="193"/>
      <c r="D98" s="193"/>
      <c r="E98" s="193"/>
      <c r="F98" s="193"/>
      <c r="G98" s="194"/>
      <c r="H98" s="194"/>
      <c r="I98" s="87" t="s">
        <v>13362</v>
      </c>
      <c r="J98" s="151" t="s">
        <v>13331</v>
      </c>
      <c r="K98" s="192">
        <f>SUMPRODUCT('表九（录入表）'!C$6:C$347*(LEFT('表九（录入表）'!$A$6:$A$347,LEN($I98))=$I98))</f>
        <v>0</v>
      </c>
      <c r="L98" s="192">
        <f ca="1">SUMPRODUCT('表九（录入表）'!D$6:D$347*(LEFT('表九（录入表）'!$A$6:$A$347,LEN($I98))=$I98))</f>
        <v>0</v>
      </c>
      <c r="M98" s="192">
        <f>SUMPRODUCT('表九（录入表）'!E$6:E$347*(LEFT('表九（录入表）'!$A$6:$A$347,LEN($I98))=$I98))</f>
        <v>0</v>
      </c>
      <c r="N98" s="192">
        <f ca="1">SUMPRODUCT('表九（录入表）'!F$6:F$347*(LEFT('表九（录入表）'!$A$6:$A$347,LEN($I98))=$I98))</f>
        <v>0</v>
      </c>
      <c r="O98" s="125" t="str">
        <f ca="1" t="shared" si="6"/>
        <v/>
      </c>
      <c r="P98" s="125" t="str">
        <f ca="1" t="shared" si="7"/>
        <v/>
      </c>
    </row>
    <row r="99" ht="16.2" customHeight="1" spans="1:16">
      <c r="A99" s="87"/>
      <c r="B99" s="88"/>
      <c r="C99" s="193"/>
      <c r="D99" s="193"/>
      <c r="E99" s="193"/>
      <c r="F99" s="193"/>
      <c r="G99" s="194"/>
      <c r="H99" s="194"/>
      <c r="I99" s="87" t="s">
        <v>13363</v>
      </c>
      <c r="J99" s="88" t="s">
        <v>13333</v>
      </c>
      <c r="K99" s="192">
        <f>SUMPRODUCT('表九（录入表）'!C$6:C$347*(LEFT('表九（录入表）'!$A$6:$A$347,LEN($I99))=$I99))</f>
        <v>0</v>
      </c>
      <c r="L99" s="192">
        <f ca="1">SUMPRODUCT('表九（录入表）'!D$6:D$347*(LEFT('表九（录入表）'!$A$6:$A$347,LEN($I99))=$I99))</f>
        <v>0</v>
      </c>
      <c r="M99" s="192">
        <f>SUMPRODUCT('表九（录入表）'!E$6:E$347*(LEFT('表九（录入表）'!$A$6:$A$347,LEN($I99))=$I99))</f>
        <v>0</v>
      </c>
      <c r="N99" s="192">
        <f ca="1">SUMPRODUCT('表九（录入表）'!F$6:F$347*(LEFT('表九（录入表）'!$A$6:$A$347,LEN($I99))=$I99))</f>
        <v>0</v>
      </c>
      <c r="O99" s="125" t="str">
        <f ca="1" t="shared" si="6"/>
        <v/>
      </c>
      <c r="P99" s="125" t="str">
        <f ca="1" t="shared" si="7"/>
        <v/>
      </c>
    </row>
    <row r="100" ht="16.2" customHeight="1" spans="1:16">
      <c r="A100" s="87"/>
      <c r="B100" s="88"/>
      <c r="C100" s="193"/>
      <c r="D100" s="193"/>
      <c r="E100" s="193"/>
      <c r="F100" s="193"/>
      <c r="G100" s="194"/>
      <c r="H100" s="194"/>
      <c r="I100" s="87" t="s">
        <v>13364</v>
      </c>
      <c r="J100" s="151" t="s">
        <v>13365</v>
      </c>
      <c r="K100" s="192">
        <f>SUMPRODUCT('表九（录入表）'!C$6:C$347*(LEFT('表九（录入表）'!$A$6:$A$347,LEN($I100))=$I100))</f>
        <v>0</v>
      </c>
      <c r="L100" s="192">
        <f ca="1">SUMPRODUCT('表九（录入表）'!D$6:D$347*(LEFT('表九（录入表）'!$A$6:$A$347,LEN($I100))=$I100))</f>
        <v>0</v>
      </c>
      <c r="M100" s="192">
        <f>SUMPRODUCT('表九（录入表）'!E$6:E$347*(LEFT('表九（录入表）'!$A$6:$A$347,LEN($I100))=$I100))</f>
        <v>353</v>
      </c>
      <c r="N100" s="192">
        <f ca="1">SUMPRODUCT('表九（录入表）'!F$6:F$347*(LEFT('表九（录入表）'!$A$6:$A$347,LEN($I100))=$I100))</f>
        <v>0</v>
      </c>
      <c r="O100" s="125" t="str">
        <f ca="1" t="shared" si="6"/>
        <v/>
      </c>
      <c r="P100" s="125">
        <f ca="1" t="shared" si="7"/>
        <v>0</v>
      </c>
    </row>
    <row r="101" ht="16.2" customHeight="1" spans="1:16">
      <c r="A101" s="87"/>
      <c r="B101" s="88"/>
      <c r="C101" s="193"/>
      <c r="D101" s="193"/>
      <c r="E101" s="193"/>
      <c r="F101" s="193"/>
      <c r="G101" s="194"/>
      <c r="H101" s="194"/>
      <c r="I101" s="87" t="s">
        <v>13366</v>
      </c>
      <c r="J101" s="151" t="s">
        <v>13367</v>
      </c>
      <c r="K101" s="190">
        <f>SUMPRODUCT('表九（录入表）'!C$6:C$347*(LEFT('表九（录入表）'!$A$6:$A$347,LEN($I101))=$I101))</f>
        <v>0</v>
      </c>
      <c r="L101" s="190">
        <f ca="1">SUMPRODUCT('表九（录入表）'!D$6:D$347*(LEFT('表九（录入表）'!$A$6:$A$347,LEN($I101))=$I101))</f>
        <v>0</v>
      </c>
      <c r="M101" s="190">
        <f>SUMPRODUCT('表九（录入表）'!E$6:E$347*(LEFT('表九（录入表）'!$A$6:$A$347,LEN($I101))=$I101))</f>
        <v>550</v>
      </c>
      <c r="N101" s="190">
        <f ca="1">SUMPRODUCT('表九（录入表）'!F$6:F$347*(LEFT('表九（录入表）'!$A$6:$A$347,LEN($I101))=$I101))</f>
        <v>0</v>
      </c>
      <c r="O101" s="125" t="str">
        <f ca="1" t="shared" si="6"/>
        <v/>
      </c>
      <c r="P101" s="125">
        <f ca="1" t="shared" si="7"/>
        <v>0</v>
      </c>
    </row>
    <row r="102" ht="16.2" customHeight="1" spans="1:16">
      <c r="A102" s="87"/>
      <c r="B102" s="88"/>
      <c r="C102" s="193"/>
      <c r="D102" s="193"/>
      <c r="E102" s="193"/>
      <c r="F102" s="193"/>
      <c r="G102" s="194"/>
      <c r="H102" s="194"/>
      <c r="I102" s="87" t="s">
        <v>13368</v>
      </c>
      <c r="J102" s="151" t="s">
        <v>13369</v>
      </c>
      <c r="K102" s="190">
        <f>SUMPRODUCT('表九（录入表）'!C$6:C$347*(LEFT('表九（录入表）'!$A$6:$A$347,LEN($I102))=$I102))</f>
        <v>0</v>
      </c>
      <c r="L102" s="190">
        <f ca="1">SUMPRODUCT('表九（录入表）'!D$6:D$347*(LEFT('表九（录入表）'!$A$6:$A$347,LEN($I102))=$I102))</f>
        <v>0</v>
      </c>
      <c r="M102" s="190">
        <f>SUMPRODUCT('表九（录入表）'!E$6:E$347*(LEFT('表九（录入表）'!$A$6:$A$347,LEN($I102))=$I102))</f>
        <v>710</v>
      </c>
      <c r="N102" s="190">
        <f ca="1">SUMPRODUCT('表九（录入表）'!F$6:F$347*(LEFT('表九（录入表）'!$A$6:$A$347,LEN($I102))=$I102))</f>
        <v>0</v>
      </c>
      <c r="O102" s="125" t="str">
        <f ca="1" t="shared" si="6"/>
        <v/>
      </c>
      <c r="P102" s="125">
        <f ca="1" t="shared" si="7"/>
        <v>0</v>
      </c>
    </row>
    <row r="103" ht="16.2" customHeight="1" spans="1:16">
      <c r="A103" s="87"/>
      <c r="B103" s="88"/>
      <c r="C103" s="193"/>
      <c r="D103" s="193"/>
      <c r="E103" s="193"/>
      <c r="F103" s="193"/>
      <c r="G103" s="194"/>
      <c r="H103" s="194"/>
      <c r="I103" s="87" t="s">
        <v>13370</v>
      </c>
      <c r="J103" s="151" t="s">
        <v>13371</v>
      </c>
      <c r="K103" s="192">
        <f>SUMPRODUCT('表九（录入表）'!C$6:C$347*(LEFT('表九（录入表）'!$A$6:$A$347,LEN($I103))=$I103))</f>
        <v>0</v>
      </c>
      <c r="L103" s="192">
        <f ca="1">SUMPRODUCT('表九（录入表）'!D$6:D$347*(LEFT('表九（录入表）'!$A$6:$A$347,LEN($I103))=$I103))</f>
        <v>0</v>
      </c>
      <c r="M103" s="192">
        <f>SUMPRODUCT('表九（录入表）'!E$6:E$347*(LEFT('表九（录入表）'!$A$6:$A$347,LEN($I103))=$I103))</f>
        <v>0</v>
      </c>
      <c r="N103" s="192">
        <f ca="1">SUMPRODUCT('表九（录入表）'!F$6:F$347*(LEFT('表九（录入表）'!$A$6:$A$347,LEN($I103))=$I103))</f>
        <v>0</v>
      </c>
      <c r="O103" s="125" t="str">
        <f ca="1" t="shared" si="6"/>
        <v/>
      </c>
      <c r="P103" s="125" t="str">
        <f ca="1" t="shared" si="7"/>
        <v/>
      </c>
    </row>
    <row r="104" ht="16.2" customHeight="1" spans="1:16">
      <c r="A104" s="87"/>
      <c r="B104" s="88"/>
      <c r="C104" s="193"/>
      <c r="D104" s="193"/>
      <c r="E104" s="193"/>
      <c r="F104" s="193"/>
      <c r="G104" s="194"/>
      <c r="H104" s="194"/>
      <c r="I104" s="87" t="s">
        <v>13372</v>
      </c>
      <c r="J104" s="151" t="s">
        <v>13373</v>
      </c>
      <c r="K104" s="192">
        <f>SUMPRODUCT('表九（录入表）'!C$6:C$347*(LEFT('表九（录入表）'!$A$6:$A$347,LEN($I104))=$I104))</f>
        <v>0</v>
      </c>
      <c r="L104" s="192">
        <f ca="1">SUMPRODUCT('表九（录入表）'!D$6:D$347*(LEFT('表九（录入表）'!$A$6:$A$347,LEN($I104))=$I104))</f>
        <v>0</v>
      </c>
      <c r="M104" s="192">
        <f>SUMPRODUCT('表九（录入表）'!E$6:E$347*(LEFT('表九（录入表）'!$A$6:$A$347,LEN($I104))=$I104))</f>
        <v>0</v>
      </c>
      <c r="N104" s="192">
        <f ca="1">SUMPRODUCT('表九（录入表）'!F$6:F$347*(LEFT('表九（录入表）'!$A$6:$A$347,LEN($I104))=$I104))</f>
        <v>0</v>
      </c>
      <c r="O104" s="125" t="str">
        <f ca="1" t="shared" si="6"/>
        <v/>
      </c>
      <c r="P104" s="125" t="str">
        <f ca="1" t="shared" si="7"/>
        <v/>
      </c>
    </row>
    <row r="105" ht="16.2" customHeight="1" spans="1:16">
      <c r="A105" s="87"/>
      <c r="B105" s="88"/>
      <c r="C105" s="193"/>
      <c r="D105" s="193"/>
      <c r="E105" s="193"/>
      <c r="F105" s="193"/>
      <c r="G105" s="194"/>
      <c r="H105" s="194"/>
      <c r="I105" s="87" t="s">
        <v>13374</v>
      </c>
      <c r="J105" s="88" t="s">
        <v>13375</v>
      </c>
      <c r="K105" s="192">
        <f>SUMPRODUCT('表九（录入表）'!C$6:C$347*(LEFT('表九（录入表）'!$A$6:$A$347,LEN($I105))=$I105))</f>
        <v>0</v>
      </c>
      <c r="L105" s="192">
        <f ca="1">SUMPRODUCT('表九（录入表）'!D$6:D$347*(LEFT('表九（录入表）'!$A$6:$A$347,LEN($I105))=$I105))</f>
        <v>0</v>
      </c>
      <c r="M105" s="192">
        <f>SUMPRODUCT('表九（录入表）'!E$6:E$347*(LEFT('表九（录入表）'!$A$6:$A$347,LEN($I105))=$I105))</f>
        <v>0</v>
      </c>
      <c r="N105" s="192">
        <f ca="1">SUMPRODUCT('表九（录入表）'!F$6:F$347*(LEFT('表九（录入表）'!$A$6:$A$347,LEN($I105))=$I105))</f>
        <v>0</v>
      </c>
      <c r="O105" s="125" t="str">
        <f ca="1" t="shared" si="6"/>
        <v/>
      </c>
      <c r="P105" s="125" t="str">
        <f ca="1" t="shared" si="7"/>
        <v/>
      </c>
    </row>
    <row r="106" ht="16.2" customHeight="1" spans="1:16">
      <c r="A106" s="87"/>
      <c r="B106" s="88"/>
      <c r="C106" s="193"/>
      <c r="D106" s="193"/>
      <c r="E106" s="193"/>
      <c r="F106" s="193"/>
      <c r="G106" s="194"/>
      <c r="H106" s="194"/>
      <c r="I106" s="87" t="s">
        <v>13376</v>
      </c>
      <c r="J106" s="151" t="s">
        <v>13377</v>
      </c>
      <c r="K106" s="192">
        <f>SUMPRODUCT('表九（录入表）'!C$6:C$347*(LEFT('表九（录入表）'!$A$6:$A$347,LEN($I106))=$I106))</f>
        <v>0</v>
      </c>
      <c r="L106" s="192">
        <f ca="1">SUMPRODUCT('表九（录入表）'!D$6:D$347*(LEFT('表九（录入表）'!$A$6:$A$347,LEN($I106))=$I106))</f>
        <v>0</v>
      </c>
      <c r="M106" s="192">
        <f>SUMPRODUCT('表九（录入表）'!E$6:E$347*(LEFT('表九（录入表）'!$A$6:$A$347,LEN($I106))=$I106))</f>
        <v>0</v>
      </c>
      <c r="N106" s="192">
        <f ca="1">SUMPRODUCT('表九（录入表）'!F$6:F$347*(LEFT('表九（录入表）'!$A$6:$A$347,LEN($I106))=$I106))</f>
        <v>0</v>
      </c>
      <c r="O106" s="125" t="str">
        <f ca="1" t="shared" si="6"/>
        <v/>
      </c>
      <c r="P106" s="125" t="str">
        <f ca="1" t="shared" si="7"/>
        <v/>
      </c>
    </row>
    <row r="107" ht="16.2" customHeight="1" spans="1:16">
      <c r="A107" s="87"/>
      <c r="B107" s="88"/>
      <c r="C107" s="193"/>
      <c r="D107" s="193"/>
      <c r="E107" s="193"/>
      <c r="F107" s="193"/>
      <c r="G107" s="194"/>
      <c r="H107" s="194"/>
      <c r="I107" s="87" t="s">
        <v>13378</v>
      </c>
      <c r="J107" s="151" t="s">
        <v>13379</v>
      </c>
      <c r="K107" s="192">
        <f>SUMPRODUCT('表九（录入表）'!C$6:C$347*(LEFT('表九（录入表）'!$A$6:$A$347,LEN($I107))=$I107))</f>
        <v>0</v>
      </c>
      <c r="L107" s="192">
        <f ca="1">SUMPRODUCT('表九（录入表）'!D$6:D$347*(LEFT('表九（录入表）'!$A$6:$A$347,LEN($I107))=$I107))</f>
        <v>0</v>
      </c>
      <c r="M107" s="192">
        <f>SUMPRODUCT('表九（录入表）'!E$6:E$347*(LEFT('表九（录入表）'!$A$6:$A$347,LEN($I107))=$I107))</f>
        <v>710</v>
      </c>
      <c r="N107" s="192">
        <f ca="1">SUMPRODUCT('表九（录入表）'!F$6:F$347*(LEFT('表九（录入表）'!$A$6:$A$347,LEN($I107))=$I107))</f>
        <v>0</v>
      </c>
      <c r="O107" s="125" t="str">
        <f ca="1" t="shared" si="6"/>
        <v/>
      </c>
      <c r="P107" s="125">
        <f ca="1" t="shared" si="7"/>
        <v>0</v>
      </c>
    </row>
    <row r="108" ht="16.2" customHeight="1" spans="1:16">
      <c r="A108" s="87"/>
      <c r="B108" s="88"/>
      <c r="C108" s="193"/>
      <c r="D108" s="193"/>
      <c r="E108" s="193"/>
      <c r="F108" s="193"/>
      <c r="G108" s="194"/>
      <c r="H108" s="194"/>
      <c r="I108" s="87" t="s">
        <v>13380</v>
      </c>
      <c r="J108" s="151" t="s">
        <v>13381</v>
      </c>
      <c r="K108" s="190">
        <f>SUMPRODUCT('表九（录入表）'!C$6:C$347*(LEFT('表九（录入表）'!$A$6:$A$347,LEN($I108))=$I108))</f>
        <v>0</v>
      </c>
      <c r="L108" s="190">
        <f ca="1">SUMPRODUCT('表九（录入表）'!D$6:D$347*(LEFT('表九（录入表）'!$A$6:$A$347,LEN($I108))=$I108))</f>
        <v>0</v>
      </c>
      <c r="M108" s="190">
        <f>SUMPRODUCT('表九（录入表）'!E$6:E$347*(LEFT('表九（录入表）'!$A$6:$A$347,LEN($I108))=$I108))</f>
        <v>446</v>
      </c>
      <c r="N108" s="190">
        <f ca="1">SUMPRODUCT('表九（录入表）'!F$6:F$347*(LEFT('表九（录入表）'!$A$6:$A$347,LEN($I108))=$I108))</f>
        <v>0</v>
      </c>
      <c r="O108" s="125" t="str">
        <f ca="1" t="shared" si="6"/>
        <v/>
      </c>
      <c r="P108" s="125">
        <f ca="1" t="shared" si="7"/>
        <v>0</v>
      </c>
    </row>
    <row r="109" ht="16.2" customHeight="1" spans="1:16">
      <c r="A109" s="87"/>
      <c r="B109" s="88"/>
      <c r="C109" s="193"/>
      <c r="D109" s="193"/>
      <c r="E109" s="193"/>
      <c r="F109" s="193"/>
      <c r="G109" s="194"/>
      <c r="H109" s="194"/>
      <c r="I109" s="87" t="s">
        <v>13382</v>
      </c>
      <c r="J109" s="151" t="s">
        <v>13383</v>
      </c>
      <c r="K109" s="192">
        <f>SUMPRODUCT('表九（录入表）'!C$6:C$347*(LEFT('表九（录入表）'!$A$6:$A$347,LEN($I109))=$I109))</f>
        <v>0</v>
      </c>
      <c r="L109" s="192">
        <f ca="1">SUMPRODUCT('表九（录入表）'!D$6:D$347*(LEFT('表九（录入表）'!$A$6:$A$347,LEN($I109))=$I109))</f>
        <v>0</v>
      </c>
      <c r="M109" s="192">
        <f>SUMPRODUCT('表九（录入表）'!E$6:E$347*(LEFT('表九（录入表）'!$A$6:$A$347,LEN($I109))=$I109))</f>
        <v>0</v>
      </c>
      <c r="N109" s="192">
        <f ca="1">SUMPRODUCT('表九（录入表）'!F$6:F$347*(LEFT('表九（录入表）'!$A$6:$A$347,LEN($I109))=$I109))</f>
        <v>0</v>
      </c>
      <c r="O109" s="125" t="str">
        <f ca="1" t="shared" si="6"/>
        <v/>
      </c>
      <c r="P109" s="125" t="str">
        <f ca="1" t="shared" si="7"/>
        <v/>
      </c>
    </row>
    <row r="110" ht="16.2" customHeight="1" spans="1:16">
      <c r="A110" s="87"/>
      <c r="B110" s="88"/>
      <c r="C110" s="193"/>
      <c r="D110" s="193"/>
      <c r="E110" s="193"/>
      <c r="F110" s="193"/>
      <c r="G110" s="194"/>
      <c r="H110" s="194"/>
      <c r="I110" s="87" t="s">
        <v>13384</v>
      </c>
      <c r="J110" s="151" t="s">
        <v>13385</v>
      </c>
      <c r="K110" s="192">
        <f>SUMPRODUCT('表九（录入表）'!C$6:C$347*(LEFT('表九（录入表）'!$A$6:$A$347,LEN($I110))=$I110))</f>
        <v>0</v>
      </c>
      <c r="L110" s="192">
        <f ca="1">SUMPRODUCT('表九（录入表）'!D$6:D$347*(LEFT('表九（录入表）'!$A$6:$A$347,LEN($I110))=$I110))</f>
        <v>0</v>
      </c>
      <c r="M110" s="192">
        <f>SUMPRODUCT('表九（录入表）'!E$6:E$347*(LEFT('表九（录入表）'!$A$6:$A$347,LEN($I110))=$I110))</f>
        <v>0</v>
      </c>
      <c r="N110" s="192">
        <f ca="1">SUMPRODUCT('表九（录入表）'!F$6:F$347*(LEFT('表九（录入表）'!$A$6:$A$347,LEN($I110))=$I110))</f>
        <v>0</v>
      </c>
      <c r="O110" s="125" t="str">
        <f ca="1" t="shared" si="6"/>
        <v/>
      </c>
      <c r="P110" s="125" t="str">
        <f ca="1" t="shared" si="7"/>
        <v/>
      </c>
    </row>
    <row r="111" ht="16.2" customHeight="1" spans="1:16">
      <c r="A111" s="87"/>
      <c r="B111" s="88"/>
      <c r="C111" s="193"/>
      <c r="D111" s="193"/>
      <c r="E111" s="193"/>
      <c r="F111" s="193"/>
      <c r="G111" s="194"/>
      <c r="H111" s="194"/>
      <c r="I111" s="87" t="s">
        <v>13386</v>
      </c>
      <c r="J111" s="151" t="s">
        <v>13387</v>
      </c>
      <c r="K111" s="192">
        <f>SUMPRODUCT('表九（录入表）'!C$6:C$347*(LEFT('表九（录入表）'!$A$6:$A$347,LEN($I111))=$I111))</f>
        <v>0</v>
      </c>
      <c r="L111" s="192">
        <f ca="1">SUMPRODUCT('表九（录入表）'!D$6:D$347*(LEFT('表九（录入表）'!$A$6:$A$347,LEN($I111))=$I111))</f>
        <v>0</v>
      </c>
      <c r="M111" s="192">
        <f>SUMPRODUCT('表九（录入表）'!E$6:E$347*(LEFT('表九（录入表）'!$A$6:$A$347,LEN($I111))=$I111))</f>
        <v>446</v>
      </c>
      <c r="N111" s="192">
        <f ca="1">SUMPRODUCT('表九（录入表）'!F$6:F$347*(LEFT('表九（录入表）'!$A$6:$A$347,LEN($I111))=$I111))</f>
        <v>0</v>
      </c>
      <c r="O111" s="125" t="str">
        <f ca="1" t="shared" si="6"/>
        <v/>
      </c>
      <c r="P111" s="125">
        <f ca="1" t="shared" si="7"/>
        <v>0</v>
      </c>
    </row>
    <row r="112" ht="16.2" customHeight="1" spans="1:16">
      <c r="A112" s="87"/>
      <c r="B112" s="88"/>
      <c r="C112" s="193"/>
      <c r="D112" s="193"/>
      <c r="E112" s="193"/>
      <c r="F112" s="193"/>
      <c r="G112" s="194"/>
      <c r="H112" s="194"/>
      <c r="I112" s="87" t="s">
        <v>13388</v>
      </c>
      <c r="J112" s="151" t="s">
        <v>13389</v>
      </c>
      <c r="K112" s="190">
        <f>SUMPRODUCT('表九（录入表）'!C$6:C$347*(LEFT('表九（录入表）'!$A$6:$A$347,LEN($I112))=$I112))</f>
        <v>0</v>
      </c>
      <c r="L112" s="190">
        <f ca="1">SUMPRODUCT('表九（录入表）'!D$6:D$347*(LEFT('表九（录入表）'!$A$6:$A$347,LEN($I112))=$I112))</f>
        <v>0</v>
      </c>
      <c r="M112" s="190">
        <f>SUMPRODUCT('表九（录入表）'!E$6:E$347*(LEFT('表九（录入表）'!$A$6:$A$347,LEN($I112))=$I112))</f>
        <v>0</v>
      </c>
      <c r="N112" s="190">
        <f ca="1">SUMPRODUCT('表九（录入表）'!F$6:F$347*(LEFT('表九（录入表）'!$A$6:$A$347,LEN($I112))=$I112))</f>
        <v>0</v>
      </c>
      <c r="O112" s="125" t="str">
        <f ca="1" t="shared" si="6"/>
        <v/>
      </c>
      <c r="P112" s="125" t="str">
        <f ca="1" t="shared" si="7"/>
        <v/>
      </c>
    </row>
    <row r="113" ht="16.2" customHeight="1" spans="1:16">
      <c r="A113" s="87"/>
      <c r="B113" s="88"/>
      <c r="C113" s="193"/>
      <c r="D113" s="193"/>
      <c r="E113" s="193"/>
      <c r="F113" s="193"/>
      <c r="G113" s="194"/>
      <c r="H113" s="194"/>
      <c r="I113" s="87" t="s">
        <v>13390</v>
      </c>
      <c r="J113" s="151" t="s">
        <v>13331</v>
      </c>
      <c r="K113" s="192">
        <f>SUMPRODUCT('表九（录入表）'!C$6:C$347*(LEFT('表九（录入表）'!$A$6:$A$347,LEN($I113))=$I113))</f>
        <v>0</v>
      </c>
      <c r="L113" s="192">
        <f ca="1">SUMPRODUCT('表九（录入表）'!D$6:D$347*(LEFT('表九（录入表）'!$A$6:$A$347,LEN($I113))=$I113))</f>
        <v>0</v>
      </c>
      <c r="M113" s="192">
        <f>SUMPRODUCT('表九（录入表）'!E$6:E$347*(LEFT('表九（录入表）'!$A$6:$A$347,LEN($I113))=$I113))</f>
        <v>0</v>
      </c>
      <c r="N113" s="192">
        <f ca="1">SUMPRODUCT('表九（录入表）'!F$6:F$347*(LEFT('表九（录入表）'!$A$6:$A$347,LEN($I113))=$I113))</f>
        <v>0</v>
      </c>
      <c r="O113" s="125" t="str">
        <f ca="1" t="shared" si="6"/>
        <v/>
      </c>
      <c r="P113" s="125" t="str">
        <f ca="1" t="shared" si="7"/>
        <v/>
      </c>
    </row>
    <row r="114" ht="16.2" customHeight="1" spans="1:16">
      <c r="A114" s="87"/>
      <c r="B114" s="88"/>
      <c r="C114" s="193"/>
      <c r="D114" s="193"/>
      <c r="E114" s="193"/>
      <c r="F114" s="193"/>
      <c r="G114" s="194"/>
      <c r="H114" s="194"/>
      <c r="I114" s="87" t="s">
        <v>13391</v>
      </c>
      <c r="J114" s="151" t="s">
        <v>13333</v>
      </c>
      <c r="K114" s="192">
        <f>SUMPRODUCT('表九（录入表）'!C$6:C$347*(LEFT('表九（录入表）'!$A$6:$A$347,LEN($I114))=$I114))</f>
        <v>0</v>
      </c>
      <c r="L114" s="192">
        <f ca="1">SUMPRODUCT('表九（录入表）'!D$6:D$347*(LEFT('表九（录入表）'!$A$6:$A$347,LEN($I114))=$I114))</f>
        <v>0</v>
      </c>
      <c r="M114" s="192">
        <f>SUMPRODUCT('表九（录入表）'!E$6:E$347*(LEFT('表九（录入表）'!$A$6:$A$347,LEN($I114))=$I114))</f>
        <v>0</v>
      </c>
      <c r="N114" s="192">
        <f ca="1">SUMPRODUCT('表九（录入表）'!F$6:F$347*(LEFT('表九（录入表）'!$A$6:$A$347,LEN($I114))=$I114))</f>
        <v>0</v>
      </c>
      <c r="O114" s="125" t="str">
        <f ca="1" t="shared" si="6"/>
        <v/>
      </c>
      <c r="P114" s="125" t="str">
        <f ca="1" t="shared" si="7"/>
        <v/>
      </c>
    </row>
    <row r="115" ht="16.2" customHeight="1" spans="1:16">
      <c r="A115" s="87"/>
      <c r="B115" s="88"/>
      <c r="C115" s="193"/>
      <c r="D115" s="193"/>
      <c r="E115" s="193"/>
      <c r="F115" s="193"/>
      <c r="G115" s="194"/>
      <c r="H115" s="194"/>
      <c r="I115" s="87" t="s">
        <v>13392</v>
      </c>
      <c r="J115" s="151" t="s">
        <v>13393</v>
      </c>
      <c r="K115" s="192">
        <f>SUMPRODUCT('表九（录入表）'!C$6:C$347*(LEFT('表九（录入表）'!$A$6:$A$347,LEN($I115))=$I115))</f>
        <v>0</v>
      </c>
      <c r="L115" s="192">
        <f ca="1">SUMPRODUCT('表九（录入表）'!D$6:D$347*(LEFT('表九（录入表）'!$A$6:$A$347,LEN($I115))=$I115))</f>
        <v>0</v>
      </c>
      <c r="M115" s="192">
        <f>SUMPRODUCT('表九（录入表）'!E$6:E$347*(LEFT('表九（录入表）'!$A$6:$A$347,LEN($I115))=$I115))</f>
        <v>0</v>
      </c>
      <c r="N115" s="192">
        <f ca="1">SUMPRODUCT('表九（录入表）'!F$6:F$347*(LEFT('表九（录入表）'!$A$6:$A$347,LEN($I115))=$I115))</f>
        <v>0</v>
      </c>
      <c r="O115" s="125" t="str">
        <f ca="1" t="shared" si="6"/>
        <v/>
      </c>
      <c r="P115" s="125" t="str">
        <f ca="1" t="shared" si="7"/>
        <v/>
      </c>
    </row>
    <row r="116" ht="16.2" customHeight="1" spans="1:16">
      <c r="A116" s="87"/>
      <c r="B116" s="88"/>
      <c r="C116" s="193"/>
      <c r="D116" s="193"/>
      <c r="E116" s="193"/>
      <c r="F116" s="193"/>
      <c r="G116" s="194"/>
      <c r="H116" s="194"/>
      <c r="I116" s="87" t="s">
        <v>13394</v>
      </c>
      <c r="J116" s="151" t="s">
        <v>13395</v>
      </c>
      <c r="K116" s="190">
        <f>SUMPRODUCT('表九（录入表）'!C$6:C$347*(LEFT('表九（录入表）'!$A$6:$A$347,LEN($I116))=$I116))</f>
        <v>0</v>
      </c>
      <c r="L116" s="190">
        <f ca="1">SUMPRODUCT('表九（录入表）'!D$6:D$347*(LEFT('表九（录入表）'!$A$6:$A$347,LEN($I116))=$I116))</f>
        <v>0</v>
      </c>
      <c r="M116" s="190">
        <f>SUMPRODUCT('表九（录入表）'!E$6:E$347*(LEFT('表九（录入表）'!$A$6:$A$347,LEN($I116))=$I116))</f>
        <v>0</v>
      </c>
      <c r="N116" s="190">
        <f ca="1">SUMPRODUCT('表九（录入表）'!F$6:F$347*(LEFT('表九（录入表）'!$A$6:$A$347,LEN($I116))=$I116))</f>
        <v>0</v>
      </c>
      <c r="O116" s="125" t="str">
        <f ca="1" t="shared" si="6"/>
        <v/>
      </c>
      <c r="P116" s="125" t="str">
        <f ca="1" t="shared" si="7"/>
        <v/>
      </c>
    </row>
    <row r="117" ht="16.2" customHeight="1" spans="1:16">
      <c r="A117" s="87"/>
      <c r="B117" s="88"/>
      <c r="C117" s="193"/>
      <c r="D117" s="193"/>
      <c r="E117" s="193"/>
      <c r="F117" s="193"/>
      <c r="G117" s="194"/>
      <c r="H117" s="194"/>
      <c r="I117" s="87" t="s">
        <v>13396</v>
      </c>
      <c r="J117" s="88" t="s">
        <v>13331</v>
      </c>
      <c r="K117" s="192">
        <f>SUMPRODUCT('表九（录入表）'!C$6:C$347*(LEFT('表九（录入表）'!$A$6:$A$347,LEN($I117))=$I117))</f>
        <v>0</v>
      </c>
      <c r="L117" s="192">
        <f ca="1">SUMPRODUCT('表九（录入表）'!D$6:D$347*(LEFT('表九（录入表）'!$A$6:$A$347,LEN($I117))=$I117))</f>
        <v>0</v>
      </c>
      <c r="M117" s="192">
        <f>SUMPRODUCT('表九（录入表）'!E$6:E$347*(LEFT('表九（录入表）'!$A$6:$A$347,LEN($I117))=$I117))</f>
        <v>0</v>
      </c>
      <c r="N117" s="192">
        <f ca="1">SUMPRODUCT('表九（录入表）'!F$6:F$347*(LEFT('表九（录入表）'!$A$6:$A$347,LEN($I117))=$I117))</f>
        <v>0</v>
      </c>
      <c r="O117" s="125" t="str">
        <f ca="1" t="shared" si="6"/>
        <v/>
      </c>
      <c r="P117" s="125" t="str">
        <f ca="1" t="shared" si="7"/>
        <v/>
      </c>
    </row>
    <row r="118" ht="16.2" customHeight="1" spans="1:16">
      <c r="A118" s="87"/>
      <c r="B118" s="88"/>
      <c r="C118" s="193"/>
      <c r="D118" s="193"/>
      <c r="E118" s="193"/>
      <c r="F118" s="193"/>
      <c r="G118" s="194"/>
      <c r="H118" s="194"/>
      <c r="I118" s="87" t="s">
        <v>13397</v>
      </c>
      <c r="J118" s="88" t="s">
        <v>13333</v>
      </c>
      <c r="K118" s="192">
        <f>SUMPRODUCT('表九（录入表）'!C$6:C$347*(LEFT('表九（录入表）'!$A$6:$A$347,LEN($I118))=$I118))</f>
        <v>0</v>
      </c>
      <c r="L118" s="192">
        <f ca="1">SUMPRODUCT('表九（录入表）'!D$6:D$347*(LEFT('表九（录入表）'!$A$6:$A$347,LEN($I118))=$I118))</f>
        <v>0</v>
      </c>
      <c r="M118" s="192">
        <f>SUMPRODUCT('表九（录入表）'!E$6:E$347*(LEFT('表九（录入表）'!$A$6:$A$347,LEN($I118))=$I118))</f>
        <v>0</v>
      </c>
      <c r="N118" s="192">
        <f ca="1">SUMPRODUCT('表九（录入表）'!F$6:F$347*(LEFT('表九（录入表）'!$A$6:$A$347,LEN($I118))=$I118))</f>
        <v>0</v>
      </c>
      <c r="O118" s="125" t="str">
        <f ca="1" t="shared" si="6"/>
        <v/>
      </c>
      <c r="P118" s="125" t="str">
        <f ca="1" t="shared" si="7"/>
        <v/>
      </c>
    </row>
    <row r="119" ht="16.2" customHeight="1" spans="1:16">
      <c r="A119" s="87"/>
      <c r="B119" s="88"/>
      <c r="C119" s="193"/>
      <c r="D119" s="193"/>
      <c r="E119" s="193"/>
      <c r="F119" s="193"/>
      <c r="G119" s="194"/>
      <c r="H119" s="194"/>
      <c r="I119" s="87" t="s">
        <v>13398</v>
      </c>
      <c r="J119" s="88" t="s">
        <v>13399</v>
      </c>
      <c r="K119" s="192">
        <f>SUMPRODUCT('表九（录入表）'!C$6:C$347*(LEFT('表九（录入表）'!$A$6:$A$347,LEN($I119))=$I119))</f>
        <v>0</v>
      </c>
      <c r="L119" s="192">
        <f ca="1">SUMPRODUCT('表九（录入表）'!D$6:D$347*(LEFT('表九（录入表）'!$A$6:$A$347,LEN($I119))=$I119))</f>
        <v>0</v>
      </c>
      <c r="M119" s="192">
        <f>SUMPRODUCT('表九（录入表）'!E$6:E$347*(LEFT('表九（录入表）'!$A$6:$A$347,LEN($I119))=$I119))</f>
        <v>0</v>
      </c>
      <c r="N119" s="192">
        <f ca="1">SUMPRODUCT('表九（录入表）'!F$6:F$347*(LEFT('表九（录入表）'!$A$6:$A$347,LEN($I119))=$I119))</f>
        <v>0</v>
      </c>
      <c r="O119" s="125" t="str">
        <f ca="1" t="shared" si="6"/>
        <v/>
      </c>
      <c r="P119" s="125" t="str">
        <f ca="1" t="shared" si="7"/>
        <v/>
      </c>
    </row>
    <row r="120" ht="16.2" customHeight="1" spans="1:16">
      <c r="A120" s="87"/>
      <c r="B120" s="88"/>
      <c r="C120" s="193"/>
      <c r="D120" s="193"/>
      <c r="E120" s="193"/>
      <c r="F120" s="193"/>
      <c r="G120" s="194"/>
      <c r="H120" s="194"/>
      <c r="I120" s="87" t="s">
        <v>13400</v>
      </c>
      <c r="J120" s="88" t="s">
        <v>13401</v>
      </c>
      <c r="K120" s="190">
        <f>SUMPRODUCT('表九（录入表）'!C$6:C$347*(LEFT('表九（录入表）'!$A$6:$A$347,LEN($I120))=$I120))</f>
        <v>0</v>
      </c>
      <c r="L120" s="190">
        <f ca="1">SUMPRODUCT('表九（录入表）'!D$6:D$347*(LEFT('表九（录入表）'!$A$6:$A$347,LEN($I120))=$I120))</f>
        <v>0</v>
      </c>
      <c r="M120" s="190">
        <f>SUMPRODUCT('表九（录入表）'!E$6:E$347*(LEFT('表九（录入表）'!$A$6:$A$347,LEN($I120))=$I120))</f>
        <v>0</v>
      </c>
      <c r="N120" s="190">
        <f ca="1">SUMPRODUCT('表九（录入表）'!F$6:F$347*(LEFT('表九（录入表）'!$A$6:$A$347,LEN($I120))=$I120))</f>
        <v>0</v>
      </c>
      <c r="O120" s="125" t="str">
        <f ca="1" t="shared" si="6"/>
        <v/>
      </c>
      <c r="P120" s="125" t="str">
        <f ca="1" t="shared" si="7"/>
        <v/>
      </c>
    </row>
    <row r="121" ht="16.2" customHeight="1" spans="1:16">
      <c r="A121" s="87"/>
      <c r="B121" s="88"/>
      <c r="C121" s="193"/>
      <c r="D121" s="193"/>
      <c r="E121" s="193"/>
      <c r="F121" s="193"/>
      <c r="G121" s="194"/>
      <c r="H121" s="194"/>
      <c r="I121" s="87" t="s">
        <v>13402</v>
      </c>
      <c r="J121" s="88" t="s">
        <v>13371</v>
      </c>
      <c r="K121" s="192">
        <f>SUMPRODUCT('表九（录入表）'!C$6:C$347*(LEFT('表九（录入表）'!$A$6:$A$347,LEN($I121))=$I121))</f>
        <v>0</v>
      </c>
      <c r="L121" s="192">
        <f ca="1">SUMPRODUCT('表九（录入表）'!D$6:D$347*(LEFT('表九（录入表）'!$A$6:$A$347,LEN($I121))=$I121))</f>
        <v>0</v>
      </c>
      <c r="M121" s="192">
        <f>SUMPRODUCT('表九（录入表）'!E$6:E$347*(LEFT('表九（录入表）'!$A$6:$A$347,LEN($I121))=$I121))</f>
        <v>0</v>
      </c>
      <c r="N121" s="192">
        <f ca="1">SUMPRODUCT('表九（录入表）'!F$6:F$347*(LEFT('表九（录入表）'!$A$6:$A$347,LEN($I121))=$I121))</f>
        <v>0</v>
      </c>
      <c r="O121" s="125" t="str">
        <f ca="1" t="shared" si="6"/>
        <v/>
      </c>
      <c r="P121" s="125" t="str">
        <f ca="1" t="shared" si="7"/>
        <v/>
      </c>
    </row>
    <row r="122" ht="16.2" customHeight="1" spans="1:16">
      <c r="A122" s="87"/>
      <c r="B122" s="88"/>
      <c r="C122" s="193"/>
      <c r="D122" s="193"/>
      <c r="E122" s="193"/>
      <c r="F122" s="193"/>
      <c r="G122" s="194"/>
      <c r="H122" s="194"/>
      <c r="I122" s="87" t="s">
        <v>13403</v>
      </c>
      <c r="J122" s="88" t="s">
        <v>13373</v>
      </c>
      <c r="K122" s="192">
        <f>SUMPRODUCT('表九（录入表）'!C$6:C$347*(LEFT('表九（录入表）'!$A$6:$A$347,LEN($I122))=$I122))</f>
        <v>0</v>
      </c>
      <c r="L122" s="192">
        <f ca="1">SUMPRODUCT('表九（录入表）'!D$6:D$347*(LEFT('表九（录入表）'!$A$6:$A$347,LEN($I122))=$I122))</f>
        <v>0</v>
      </c>
      <c r="M122" s="192">
        <f>SUMPRODUCT('表九（录入表）'!E$6:E$347*(LEFT('表九（录入表）'!$A$6:$A$347,LEN($I122))=$I122))</f>
        <v>0</v>
      </c>
      <c r="N122" s="192">
        <f ca="1">SUMPRODUCT('表九（录入表）'!F$6:F$347*(LEFT('表九（录入表）'!$A$6:$A$347,LEN($I122))=$I122))</f>
        <v>0</v>
      </c>
      <c r="O122" s="125" t="str">
        <f ca="1" t="shared" si="6"/>
        <v/>
      </c>
      <c r="P122" s="125" t="str">
        <f ca="1" t="shared" si="7"/>
        <v/>
      </c>
    </row>
    <row r="123" ht="16.2" customHeight="1" spans="1:16">
      <c r="A123" s="87"/>
      <c r="B123" s="88"/>
      <c r="C123" s="193"/>
      <c r="D123" s="193"/>
      <c r="E123" s="193"/>
      <c r="F123" s="193"/>
      <c r="G123" s="194"/>
      <c r="H123" s="194"/>
      <c r="I123" s="87" t="s">
        <v>13404</v>
      </c>
      <c r="J123" s="88" t="s">
        <v>13375</v>
      </c>
      <c r="K123" s="192">
        <f>SUMPRODUCT('表九（录入表）'!C$6:C$347*(LEFT('表九（录入表）'!$A$6:$A$347,LEN($I123))=$I123))</f>
        <v>0</v>
      </c>
      <c r="L123" s="192">
        <f ca="1">SUMPRODUCT('表九（录入表）'!D$6:D$347*(LEFT('表九（录入表）'!$A$6:$A$347,LEN($I123))=$I123))</f>
        <v>0</v>
      </c>
      <c r="M123" s="192">
        <f>SUMPRODUCT('表九（录入表）'!E$6:E$347*(LEFT('表九（录入表）'!$A$6:$A$347,LEN($I123))=$I123))</f>
        <v>0</v>
      </c>
      <c r="N123" s="192">
        <f ca="1">SUMPRODUCT('表九（录入表）'!F$6:F$347*(LEFT('表九（录入表）'!$A$6:$A$347,LEN($I123))=$I123))</f>
        <v>0</v>
      </c>
      <c r="O123" s="125" t="str">
        <f ca="1" t="shared" si="6"/>
        <v/>
      </c>
      <c r="P123" s="125" t="str">
        <f ca="1" t="shared" si="7"/>
        <v/>
      </c>
    </row>
    <row r="124" ht="16.2" customHeight="1" spans="1:16">
      <c r="A124" s="87"/>
      <c r="B124" s="88"/>
      <c r="C124" s="193"/>
      <c r="D124" s="193"/>
      <c r="E124" s="193"/>
      <c r="F124" s="193"/>
      <c r="G124" s="194"/>
      <c r="H124" s="194"/>
      <c r="I124" s="87" t="s">
        <v>13405</v>
      </c>
      <c r="J124" s="88" t="s">
        <v>13377</v>
      </c>
      <c r="K124" s="192">
        <f>SUMPRODUCT('表九（录入表）'!C$6:C$347*(LEFT('表九（录入表）'!$A$6:$A$347,LEN($I124))=$I124))</f>
        <v>0</v>
      </c>
      <c r="L124" s="192">
        <f ca="1">SUMPRODUCT('表九（录入表）'!D$6:D$347*(LEFT('表九（录入表）'!$A$6:$A$347,LEN($I124))=$I124))</f>
        <v>0</v>
      </c>
      <c r="M124" s="192">
        <f>SUMPRODUCT('表九（录入表）'!E$6:E$347*(LEFT('表九（录入表）'!$A$6:$A$347,LEN($I124))=$I124))</f>
        <v>0</v>
      </c>
      <c r="N124" s="192">
        <f ca="1">SUMPRODUCT('表九（录入表）'!F$6:F$347*(LEFT('表九（录入表）'!$A$6:$A$347,LEN($I124))=$I124))</f>
        <v>0</v>
      </c>
      <c r="O124" s="125" t="str">
        <f ca="1" t="shared" si="6"/>
        <v/>
      </c>
      <c r="P124" s="125" t="str">
        <f ca="1" t="shared" si="7"/>
        <v/>
      </c>
    </row>
    <row r="125" ht="16.2" customHeight="1" spans="1:16">
      <c r="A125" s="87"/>
      <c r="B125" s="88"/>
      <c r="C125" s="193"/>
      <c r="D125" s="193"/>
      <c r="E125" s="193"/>
      <c r="F125" s="193"/>
      <c r="G125" s="194"/>
      <c r="H125" s="194"/>
      <c r="I125" s="447" t="s">
        <v>13406</v>
      </c>
      <c r="J125" s="88" t="s">
        <v>13407</v>
      </c>
      <c r="K125" s="192">
        <f>SUMPRODUCT('表九（录入表）'!C$6:C$347*(LEFT('表九（录入表）'!$A$6:$A$347,LEN($I125))=$I125))</f>
        <v>0</v>
      </c>
      <c r="L125" s="192">
        <f ca="1">SUMPRODUCT('表九（录入表）'!D$6:D$347*(LEFT('表九（录入表）'!$A$6:$A$347,LEN($I125))=$I125))</f>
        <v>0</v>
      </c>
      <c r="M125" s="192">
        <f>SUMPRODUCT('表九（录入表）'!E$6:E$347*(LEFT('表九（录入表）'!$A$6:$A$347,LEN($I125))=$I125))</f>
        <v>0</v>
      </c>
      <c r="N125" s="192">
        <f ca="1">SUMPRODUCT('表九（录入表）'!F$6:F$347*(LEFT('表九（录入表）'!$A$6:$A$347,LEN($I125))=$I125))</f>
        <v>0</v>
      </c>
      <c r="O125" s="125" t="str">
        <f ca="1" t="shared" si="6"/>
        <v/>
      </c>
      <c r="P125" s="125" t="str">
        <f ca="1" t="shared" si="7"/>
        <v/>
      </c>
    </row>
    <row r="126" ht="16.2" customHeight="1" spans="1:16">
      <c r="A126" s="87"/>
      <c r="B126" s="88"/>
      <c r="C126" s="193"/>
      <c r="D126" s="193"/>
      <c r="E126" s="193"/>
      <c r="F126" s="193"/>
      <c r="G126" s="194"/>
      <c r="H126" s="194"/>
      <c r="I126" s="447" t="s">
        <v>13408</v>
      </c>
      <c r="J126" s="88" t="s">
        <v>13409</v>
      </c>
      <c r="K126" s="190">
        <f>SUMPRODUCT('表九（录入表）'!C$6:C$347*(LEFT('表九（录入表）'!$A$6:$A$347,LEN($I126))=$I126))</f>
        <v>0</v>
      </c>
      <c r="L126" s="190">
        <f ca="1">SUMPRODUCT('表九（录入表）'!D$6:D$347*(LEFT('表九（录入表）'!$A$6:$A$347,LEN($I126))=$I126))</f>
        <v>0</v>
      </c>
      <c r="M126" s="190">
        <f>SUMPRODUCT('表九（录入表）'!E$6:E$347*(LEFT('表九（录入表）'!$A$6:$A$347,LEN($I126))=$I126))</f>
        <v>0</v>
      </c>
      <c r="N126" s="190">
        <f ca="1">SUMPRODUCT('表九（录入表）'!F$6:F$347*(LEFT('表九（录入表）'!$A$6:$A$347,LEN($I126))=$I126))</f>
        <v>0</v>
      </c>
      <c r="O126" s="125" t="str">
        <f ca="1" t="shared" si="6"/>
        <v/>
      </c>
      <c r="P126" s="125" t="str">
        <f ca="1" t="shared" si="7"/>
        <v/>
      </c>
    </row>
    <row r="127" ht="16.2" customHeight="1" spans="1:16">
      <c r="A127" s="87"/>
      <c r="B127" s="88"/>
      <c r="C127" s="193"/>
      <c r="D127" s="193"/>
      <c r="E127" s="193"/>
      <c r="F127" s="193"/>
      <c r="G127" s="194"/>
      <c r="H127" s="194"/>
      <c r="I127" s="447" t="s">
        <v>13410</v>
      </c>
      <c r="J127" s="88" t="s">
        <v>13383</v>
      </c>
      <c r="K127" s="192">
        <f>SUMPRODUCT('表九（录入表）'!C$6:C$347*(LEFT('表九（录入表）'!$A$6:$A$347,LEN($I127))=$I127))</f>
        <v>0</v>
      </c>
      <c r="L127" s="192">
        <f ca="1">SUMPRODUCT('表九（录入表）'!D$6:D$347*(LEFT('表九（录入表）'!$A$6:$A$347,LEN($I127))=$I127))</f>
        <v>0</v>
      </c>
      <c r="M127" s="192">
        <f>SUMPRODUCT('表九（录入表）'!E$6:E$347*(LEFT('表九（录入表）'!$A$6:$A$347,LEN($I127))=$I127))</f>
        <v>0</v>
      </c>
      <c r="N127" s="192">
        <f ca="1">SUMPRODUCT('表九（录入表）'!F$6:F$347*(LEFT('表九（录入表）'!$A$6:$A$347,LEN($I127))=$I127))</f>
        <v>0</v>
      </c>
      <c r="O127" s="125" t="str">
        <f ca="1" t="shared" si="6"/>
        <v/>
      </c>
      <c r="P127" s="125" t="str">
        <f ca="1" t="shared" si="7"/>
        <v/>
      </c>
    </row>
    <row r="128" ht="16.2" customHeight="1" spans="1:16">
      <c r="A128" s="87"/>
      <c r="B128" s="88"/>
      <c r="C128" s="193"/>
      <c r="D128" s="193"/>
      <c r="E128" s="193"/>
      <c r="F128" s="193"/>
      <c r="G128" s="194"/>
      <c r="H128" s="194"/>
      <c r="I128" s="447" t="s">
        <v>13411</v>
      </c>
      <c r="J128" s="88" t="s">
        <v>13412</v>
      </c>
      <c r="K128" s="192">
        <f>SUMPRODUCT('表九（录入表）'!C$6:C$347*(LEFT('表九（录入表）'!$A$6:$A$347,LEN($I128))=$I128))</f>
        <v>0</v>
      </c>
      <c r="L128" s="192">
        <f ca="1">SUMPRODUCT('表九（录入表）'!D$6:D$347*(LEFT('表九（录入表）'!$A$6:$A$347,LEN($I128))=$I128))</f>
        <v>0</v>
      </c>
      <c r="M128" s="192">
        <f>SUMPRODUCT('表九（录入表）'!E$6:E$347*(LEFT('表九（录入表）'!$A$6:$A$347,LEN($I128))=$I128))</f>
        <v>0</v>
      </c>
      <c r="N128" s="192">
        <f ca="1">SUMPRODUCT('表九（录入表）'!F$6:F$347*(LEFT('表九（录入表）'!$A$6:$A$347,LEN($I128))=$I128))</f>
        <v>0</v>
      </c>
      <c r="O128" s="125" t="str">
        <f ca="1" t="shared" si="6"/>
        <v/>
      </c>
      <c r="P128" s="125" t="str">
        <f ca="1" t="shared" si="7"/>
        <v/>
      </c>
    </row>
    <row r="129" ht="16.2" customHeight="1" spans="1:16">
      <c r="A129" s="87"/>
      <c r="B129" s="88"/>
      <c r="C129" s="193"/>
      <c r="D129" s="193"/>
      <c r="E129" s="193"/>
      <c r="F129" s="193"/>
      <c r="G129" s="194"/>
      <c r="H129" s="194"/>
      <c r="I129" s="447" t="s">
        <v>13413</v>
      </c>
      <c r="J129" s="88" t="s">
        <v>13414</v>
      </c>
      <c r="K129" s="190">
        <f>SUMPRODUCT('表九（录入表）'!C$6:C$347*(LEFT('表九（录入表）'!$A$6:$A$347,LEN($I129))=$I129))</f>
        <v>0</v>
      </c>
      <c r="L129" s="190">
        <f ca="1">SUMPRODUCT('表九（录入表）'!D$6:D$347*(LEFT('表九（录入表）'!$A$6:$A$347,LEN($I129))=$I129))</f>
        <v>0</v>
      </c>
      <c r="M129" s="190">
        <f>SUMPRODUCT('表九（录入表）'!E$6:E$347*(LEFT('表九（录入表）'!$A$6:$A$347,LEN($I129))=$I129))</f>
        <v>18500</v>
      </c>
      <c r="N129" s="190">
        <f ca="1">SUMPRODUCT('表九（录入表）'!F$6:F$347*(LEFT('表九（录入表）'!$A$6:$A$347,LEN($I129))=$I129))</f>
        <v>0</v>
      </c>
      <c r="O129" s="125" t="str">
        <f ca="1" t="shared" si="6"/>
        <v/>
      </c>
      <c r="P129" s="125">
        <f ca="1" t="shared" si="7"/>
        <v>0</v>
      </c>
    </row>
    <row r="130" ht="16.2" customHeight="1" spans="1:16">
      <c r="A130" s="87"/>
      <c r="B130" s="88"/>
      <c r="C130" s="193"/>
      <c r="D130" s="193"/>
      <c r="E130" s="193"/>
      <c r="F130" s="193"/>
      <c r="G130" s="194"/>
      <c r="H130" s="194"/>
      <c r="I130" s="447" t="s">
        <v>13415</v>
      </c>
      <c r="J130" s="88" t="s">
        <v>13331</v>
      </c>
      <c r="K130" s="192">
        <f>SUMPRODUCT('表九（录入表）'!C$6:C$347*(LEFT('表九（录入表）'!$A$6:$A$347,LEN($I130))=$I130))</f>
        <v>0</v>
      </c>
      <c r="L130" s="192">
        <f ca="1">SUMPRODUCT('表九（录入表）'!D$6:D$347*(LEFT('表九（录入表）'!$A$6:$A$347,LEN($I130))=$I130))</f>
        <v>0</v>
      </c>
      <c r="M130" s="192">
        <f>SUMPRODUCT('表九（录入表）'!E$6:E$347*(LEFT('表九（录入表）'!$A$6:$A$347,LEN($I130))=$I130))</f>
        <v>0</v>
      </c>
      <c r="N130" s="192">
        <f ca="1">SUMPRODUCT('表九（录入表）'!F$6:F$347*(LEFT('表九（录入表）'!$A$6:$A$347,LEN($I130))=$I130))</f>
        <v>0</v>
      </c>
      <c r="O130" s="125" t="str">
        <f ca="1" t="shared" si="6"/>
        <v/>
      </c>
      <c r="P130" s="125" t="str">
        <f ca="1" t="shared" si="7"/>
        <v/>
      </c>
    </row>
    <row r="131" ht="16.2" customHeight="1" spans="1:16">
      <c r="A131" s="87"/>
      <c r="B131" s="88"/>
      <c r="C131" s="193"/>
      <c r="D131" s="193"/>
      <c r="E131" s="193"/>
      <c r="F131" s="193"/>
      <c r="G131" s="194"/>
      <c r="H131" s="194"/>
      <c r="I131" s="447" t="s">
        <v>13416</v>
      </c>
      <c r="J131" s="88" t="s">
        <v>13333</v>
      </c>
      <c r="K131" s="192">
        <f>SUMPRODUCT('表九（录入表）'!C$6:C$347*(LEFT('表九（录入表）'!$A$6:$A$347,LEN($I131))=$I131))</f>
        <v>0</v>
      </c>
      <c r="L131" s="192">
        <f ca="1">SUMPRODUCT('表九（录入表）'!D$6:D$347*(LEFT('表九（录入表）'!$A$6:$A$347,LEN($I131))=$I131))</f>
        <v>0</v>
      </c>
      <c r="M131" s="192">
        <f>SUMPRODUCT('表九（录入表）'!E$6:E$347*(LEFT('表九（录入表）'!$A$6:$A$347,LEN($I131))=$I131))</f>
        <v>0</v>
      </c>
      <c r="N131" s="192">
        <f ca="1">SUMPRODUCT('表九（录入表）'!F$6:F$347*(LEFT('表九（录入表）'!$A$6:$A$347,LEN($I131))=$I131))</f>
        <v>0</v>
      </c>
      <c r="O131" s="125" t="str">
        <f ca="1" t="shared" si="6"/>
        <v/>
      </c>
      <c r="P131" s="125" t="str">
        <f ca="1" t="shared" si="7"/>
        <v/>
      </c>
    </row>
    <row r="132" ht="16.2" customHeight="1" spans="1:16">
      <c r="A132" s="87"/>
      <c r="B132" s="88"/>
      <c r="C132" s="193"/>
      <c r="D132" s="193"/>
      <c r="E132" s="193"/>
      <c r="F132" s="193"/>
      <c r="G132" s="194"/>
      <c r="H132" s="194"/>
      <c r="I132" s="447" t="s">
        <v>13417</v>
      </c>
      <c r="J132" s="88" t="s">
        <v>13335</v>
      </c>
      <c r="K132" s="192">
        <f>SUMPRODUCT('表九（录入表）'!C$6:C$347*(LEFT('表九（录入表）'!$A$6:$A$347,LEN($I132))=$I132))</f>
        <v>0</v>
      </c>
      <c r="L132" s="192">
        <f ca="1">SUMPRODUCT('表九（录入表）'!D$6:D$347*(LEFT('表九（录入表）'!$A$6:$A$347,LEN($I132))=$I132))</f>
        <v>0</v>
      </c>
      <c r="M132" s="192">
        <f>SUMPRODUCT('表九（录入表）'!E$6:E$347*(LEFT('表九（录入表）'!$A$6:$A$347,LEN($I132))=$I132))</f>
        <v>0</v>
      </c>
      <c r="N132" s="192">
        <f ca="1">SUMPRODUCT('表九（录入表）'!F$6:F$347*(LEFT('表九（录入表）'!$A$6:$A$347,LEN($I132))=$I132))</f>
        <v>0</v>
      </c>
      <c r="O132" s="125" t="str">
        <f ca="1" t="shared" si="6"/>
        <v/>
      </c>
      <c r="P132" s="125" t="str">
        <f ca="1" t="shared" si="7"/>
        <v/>
      </c>
    </row>
    <row r="133" ht="16.2" customHeight="1" spans="1:16">
      <c r="A133" s="87"/>
      <c r="B133" s="88"/>
      <c r="C133" s="193"/>
      <c r="D133" s="193"/>
      <c r="E133" s="193"/>
      <c r="F133" s="193"/>
      <c r="G133" s="194"/>
      <c r="H133" s="194"/>
      <c r="I133" s="447" t="s">
        <v>13418</v>
      </c>
      <c r="J133" s="88" t="s">
        <v>13337</v>
      </c>
      <c r="K133" s="192">
        <f>SUMPRODUCT('表九（录入表）'!C$6:C$347*(LEFT('表九（录入表）'!$A$6:$A$347,LEN($I133))=$I133))</f>
        <v>0</v>
      </c>
      <c r="L133" s="192">
        <f ca="1">SUMPRODUCT('表九（录入表）'!D$6:D$347*(LEFT('表九（录入表）'!$A$6:$A$347,LEN($I133))=$I133))</f>
        <v>0</v>
      </c>
      <c r="M133" s="192">
        <f>SUMPRODUCT('表九（录入表）'!E$6:E$347*(LEFT('表九（录入表）'!$A$6:$A$347,LEN($I133))=$I133))</f>
        <v>0</v>
      </c>
      <c r="N133" s="192">
        <f ca="1">SUMPRODUCT('表九（录入表）'!F$6:F$347*(LEFT('表九（录入表）'!$A$6:$A$347,LEN($I133))=$I133))</f>
        <v>0</v>
      </c>
      <c r="O133" s="125" t="str">
        <f ca="1" t="shared" si="6"/>
        <v/>
      </c>
      <c r="P133" s="125" t="str">
        <f ca="1" t="shared" si="7"/>
        <v/>
      </c>
    </row>
    <row r="134" ht="16.2" customHeight="1" spans="1:16">
      <c r="A134" s="87"/>
      <c r="B134" s="88"/>
      <c r="C134" s="193"/>
      <c r="D134" s="193"/>
      <c r="E134" s="193"/>
      <c r="F134" s="193"/>
      <c r="G134" s="194"/>
      <c r="H134" s="194"/>
      <c r="I134" s="447" t="s">
        <v>13419</v>
      </c>
      <c r="J134" s="88" t="s">
        <v>13343</v>
      </c>
      <c r="K134" s="192">
        <f>SUMPRODUCT('表九（录入表）'!C$6:C$347*(LEFT('表九（录入表）'!$A$6:$A$347,LEN($I134))=$I134))</f>
        <v>0</v>
      </c>
      <c r="L134" s="192">
        <f ca="1">SUMPRODUCT('表九（录入表）'!D$6:D$347*(LEFT('表九（录入表）'!$A$6:$A$347,LEN($I134))=$I134))</f>
        <v>0</v>
      </c>
      <c r="M134" s="192">
        <f>SUMPRODUCT('表九（录入表）'!E$6:E$347*(LEFT('表九（录入表）'!$A$6:$A$347,LEN($I134))=$I134))</f>
        <v>0</v>
      </c>
      <c r="N134" s="192">
        <f ca="1">SUMPRODUCT('表九（录入表）'!F$6:F$347*(LEFT('表九（录入表）'!$A$6:$A$347,LEN($I134))=$I134))</f>
        <v>0</v>
      </c>
      <c r="O134" s="125" t="str">
        <f ca="1" t="shared" si="6"/>
        <v/>
      </c>
      <c r="P134" s="125" t="str">
        <f ca="1" t="shared" si="7"/>
        <v/>
      </c>
    </row>
    <row r="135" ht="16.2" customHeight="1" spans="1:16">
      <c r="A135" s="87"/>
      <c r="B135" s="88"/>
      <c r="C135" s="193"/>
      <c r="D135" s="193"/>
      <c r="E135" s="193"/>
      <c r="F135" s="193"/>
      <c r="G135" s="194"/>
      <c r="H135" s="194"/>
      <c r="I135" s="87" t="s">
        <v>13420</v>
      </c>
      <c r="J135" s="88" t="s">
        <v>13347</v>
      </c>
      <c r="K135" s="192">
        <f>SUMPRODUCT('表九（录入表）'!C$6:C$347*(LEFT('表九（录入表）'!$A$6:$A$347,LEN($I135))=$I135))</f>
        <v>0</v>
      </c>
      <c r="L135" s="192">
        <f ca="1">SUMPRODUCT('表九（录入表）'!D$6:D$347*(LEFT('表九（录入表）'!$A$6:$A$347,LEN($I135))=$I135))</f>
        <v>0</v>
      </c>
      <c r="M135" s="192">
        <f>SUMPRODUCT('表九（录入表）'!E$6:E$347*(LEFT('表九（录入表）'!$A$6:$A$347,LEN($I135))=$I135))</f>
        <v>0</v>
      </c>
      <c r="N135" s="192">
        <f ca="1">SUMPRODUCT('表九（录入表）'!F$6:F$347*(LEFT('表九（录入表）'!$A$6:$A$347,LEN($I135))=$I135))</f>
        <v>0</v>
      </c>
      <c r="O135" s="125" t="str">
        <f ca="1" t="shared" si="6"/>
        <v/>
      </c>
      <c r="P135" s="125" t="str">
        <f ca="1" t="shared" si="7"/>
        <v/>
      </c>
    </row>
    <row r="136" ht="16.2" customHeight="1" spans="1:16">
      <c r="A136" s="87"/>
      <c r="B136" s="88"/>
      <c r="C136" s="193"/>
      <c r="D136" s="193"/>
      <c r="E136" s="193"/>
      <c r="F136" s="193"/>
      <c r="G136" s="194"/>
      <c r="H136" s="194"/>
      <c r="I136" s="87" t="s">
        <v>13421</v>
      </c>
      <c r="J136" s="88" t="s">
        <v>13349</v>
      </c>
      <c r="K136" s="192">
        <f>SUMPRODUCT('表九（录入表）'!C$6:C$347*(LEFT('表九（录入表）'!$A$6:$A$347,LEN($I136))=$I136))</f>
        <v>0</v>
      </c>
      <c r="L136" s="192">
        <f ca="1">SUMPRODUCT('表九（录入表）'!D$6:D$347*(LEFT('表九（录入表）'!$A$6:$A$347,LEN($I136))=$I136))</f>
        <v>0</v>
      </c>
      <c r="M136" s="192">
        <f>SUMPRODUCT('表九（录入表）'!E$6:E$347*(LEFT('表九（录入表）'!$A$6:$A$347,LEN($I136))=$I136))</f>
        <v>0</v>
      </c>
      <c r="N136" s="192">
        <f ca="1">SUMPRODUCT('表九（录入表）'!F$6:F$347*(LEFT('表九（录入表）'!$A$6:$A$347,LEN($I136))=$I136))</f>
        <v>0</v>
      </c>
      <c r="O136" s="125" t="str">
        <f ca="1" t="shared" si="6"/>
        <v/>
      </c>
      <c r="P136" s="125" t="str">
        <f ca="1" t="shared" ref="P136:P199" si="8">IFERROR($N136/M136,"")</f>
        <v/>
      </c>
    </row>
    <row r="137" ht="16.2" customHeight="1" spans="1:16">
      <c r="A137" s="87"/>
      <c r="B137" s="88"/>
      <c r="C137" s="193"/>
      <c r="D137" s="193"/>
      <c r="E137" s="193"/>
      <c r="F137" s="193"/>
      <c r="G137" s="194"/>
      <c r="H137" s="194"/>
      <c r="I137" s="87" t="s">
        <v>13422</v>
      </c>
      <c r="J137" s="88" t="s">
        <v>13423</v>
      </c>
      <c r="K137" s="192">
        <f>SUMPRODUCT('表九（录入表）'!C$6:C$347*(LEFT('表九（录入表）'!$A$6:$A$347,LEN($I137))=$I137))</f>
        <v>0</v>
      </c>
      <c r="L137" s="192">
        <f ca="1">SUMPRODUCT('表九（录入表）'!D$6:D$347*(LEFT('表九（录入表）'!$A$6:$A$347,LEN($I137))=$I137))</f>
        <v>0</v>
      </c>
      <c r="M137" s="192">
        <f>SUMPRODUCT('表九（录入表）'!E$6:E$347*(LEFT('表九（录入表）'!$A$6:$A$347,LEN($I137))=$I137))</f>
        <v>18500</v>
      </c>
      <c r="N137" s="192">
        <f ca="1">SUMPRODUCT('表九（录入表）'!F$6:F$347*(LEFT('表九（录入表）'!$A$6:$A$347,LEN($I137))=$I137))</f>
        <v>0</v>
      </c>
      <c r="O137" s="125" t="str">
        <f ca="1" t="shared" si="6"/>
        <v/>
      </c>
      <c r="P137" s="125">
        <f ca="1" t="shared" si="8"/>
        <v>0</v>
      </c>
    </row>
    <row r="138" ht="16.2" customHeight="1" spans="1:16">
      <c r="A138" s="87"/>
      <c r="B138" s="88"/>
      <c r="C138" s="193"/>
      <c r="D138" s="193"/>
      <c r="E138" s="193"/>
      <c r="F138" s="193"/>
      <c r="G138" s="194"/>
      <c r="H138" s="194"/>
      <c r="I138" s="87" t="s">
        <v>13424</v>
      </c>
      <c r="J138" s="88" t="s">
        <v>13122</v>
      </c>
      <c r="K138" s="190">
        <f>SUMPRODUCT('表九（录入表）'!C$6:C$347*(LEFT('表九（录入表）'!$A$6:$A$347,LEN($I138))=$I138))</f>
        <v>0</v>
      </c>
      <c r="L138" s="190">
        <f ca="1">SUMPRODUCT('表九（录入表）'!D$6:D$347*(LEFT('表九（录入表）'!$A$6:$A$347,LEN($I138))=$I138))</f>
        <v>0</v>
      </c>
      <c r="M138" s="190">
        <f>SUMPRODUCT('表九（录入表）'!E$6:E$347*(LEFT('表九（录入表）'!$A$6:$A$347,LEN($I138))=$I138))</f>
        <v>230</v>
      </c>
      <c r="N138" s="190">
        <f ca="1">SUMPRODUCT('表九（录入表）'!F$6:F$347*(LEFT('表九（录入表）'!$A$6:$A$347,LEN($I138))=$I138))</f>
        <v>1570</v>
      </c>
      <c r="O138" s="125" t="str">
        <f ca="1" t="shared" si="6"/>
        <v/>
      </c>
      <c r="P138" s="125">
        <f ca="1" t="shared" si="8"/>
        <v>6.82608695652174</v>
      </c>
    </row>
    <row r="139" ht="16.2" customHeight="1" spans="1:16">
      <c r="A139" s="87"/>
      <c r="B139" s="88"/>
      <c r="C139" s="193"/>
      <c r="D139" s="193"/>
      <c r="E139" s="193"/>
      <c r="F139" s="193"/>
      <c r="G139" s="194"/>
      <c r="H139" s="194"/>
      <c r="I139" s="87" t="s">
        <v>13425</v>
      </c>
      <c r="J139" s="88" t="s">
        <v>10653</v>
      </c>
      <c r="K139" s="192">
        <f>SUMPRODUCT('表九（录入表）'!C$6:C$347*(LEFT('表九（录入表）'!$A$6:$A$347,LEN($I139))=$I139))</f>
        <v>0</v>
      </c>
      <c r="L139" s="192">
        <f ca="1">SUMPRODUCT('表九（录入表）'!D$6:D$347*(LEFT('表九（录入表）'!$A$6:$A$347,LEN($I139))=$I139))</f>
        <v>0</v>
      </c>
      <c r="M139" s="192">
        <f>SUMPRODUCT('表九（录入表）'!E$6:E$347*(LEFT('表九（录入表）'!$A$6:$A$347,LEN($I139))=$I139))</f>
        <v>230</v>
      </c>
      <c r="N139" s="192">
        <f ca="1">SUMPRODUCT('表九（录入表）'!F$6:F$347*(LEFT('表九（录入表）'!$A$6:$A$347,LEN($I139))=$I139))</f>
        <v>0</v>
      </c>
      <c r="O139" s="125" t="str">
        <f ca="1" t="shared" ref="O139:O202" si="9">IFERROR($N139/K139,"")</f>
        <v/>
      </c>
      <c r="P139" s="125">
        <f ca="1" t="shared" si="8"/>
        <v>0</v>
      </c>
    </row>
    <row r="140" ht="16.2" customHeight="1" spans="1:16">
      <c r="A140" s="87"/>
      <c r="B140" s="88"/>
      <c r="C140" s="193"/>
      <c r="D140" s="193"/>
      <c r="E140" s="193"/>
      <c r="F140" s="193"/>
      <c r="G140" s="194"/>
      <c r="H140" s="194"/>
      <c r="I140" s="87" t="s">
        <v>13426</v>
      </c>
      <c r="J140" s="88" t="s">
        <v>10659</v>
      </c>
      <c r="K140" s="192">
        <f>SUMPRODUCT('表九（录入表）'!C$6:C$347*(LEFT('表九（录入表）'!$A$6:$A$347,LEN($I140))=$I140))</f>
        <v>0</v>
      </c>
      <c r="L140" s="192">
        <f ca="1">SUMPRODUCT('表九（录入表）'!D$6:D$347*(LEFT('表九（录入表）'!$A$6:$A$347,LEN($I140))=$I140))</f>
        <v>0</v>
      </c>
      <c r="M140" s="192">
        <f>SUMPRODUCT('表九（录入表）'!E$6:E$347*(LEFT('表九（录入表）'!$A$6:$A$347,LEN($I140))=$I140))</f>
        <v>0</v>
      </c>
      <c r="N140" s="192">
        <f ca="1">SUMPRODUCT('表九（录入表）'!F$6:F$347*(LEFT('表九（录入表）'!$A$6:$A$347,LEN($I140))=$I140))</f>
        <v>1570</v>
      </c>
      <c r="O140" s="125" t="str">
        <f ca="1" t="shared" si="9"/>
        <v/>
      </c>
      <c r="P140" s="125" t="str">
        <f ca="1" t="shared" si="8"/>
        <v/>
      </c>
    </row>
    <row r="141" ht="16.2" customHeight="1" spans="1:16">
      <c r="A141" s="87"/>
      <c r="B141" s="88"/>
      <c r="C141" s="193"/>
      <c r="D141" s="193"/>
      <c r="E141" s="193"/>
      <c r="F141" s="193"/>
      <c r="G141" s="194"/>
      <c r="H141" s="194"/>
      <c r="I141" s="87" t="s">
        <v>10660</v>
      </c>
      <c r="J141" s="88" t="s">
        <v>10661</v>
      </c>
      <c r="K141" s="190">
        <f>SUMPRODUCT('表九（录入表）'!C$6:C$347*(LEFT('表九（录入表）'!$A$6:$A$347,LEN($I141))=$I141))</f>
        <v>689</v>
      </c>
      <c r="L141" s="190">
        <f ca="1">SUMPRODUCT('表九（录入表）'!D$6:D$347*(LEFT('表九（录入表）'!$A$6:$A$347,LEN($I141))=$I141))</f>
        <v>689</v>
      </c>
      <c r="M141" s="190">
        <f>SUMPRODUCT('表九（录入表）'!E$6:E$347*(LEFT('表九（录入表）'!$A$6:$A$347,LEN($I141))=$I141))</f>
        <v>1266</v>
      </c>
      <c r="N141" s="190">
        <f ca="1">SUMPRODUCT('表九（录入表）'!F$6:F$347*(LEFT('表九（录入表）'!$A$6:$A$347,LEN($I141))=$I141))</f>
        <v>97</v>
      </c>
      <c r="O141" s="125">
        <f ca="1" t="shared" si="9"/>
        <v>0.140783744557329</v>
      </c>
      <c r="P141" s="125">
        <f ca="1" t="shared" si="8"/>
        <v>0.0766192733017378</v>
      </c>
    </row>
    <row r="142" ht="16.2" customHeight="1" spans="1:16">
      <c r="A142" s="87"/>
      <c r="B142" s="88"/>
      <c r="C142" s="193"/>
      <c r="D142" s="193"/>
      <c r="E142" s="193"/>
      <c r="F142" s="193"/>
      <c r="G142" s="194"/>
      <c r="H142" s="194"/>
      <c r="I142" s="87" t="s">
        <v>13427</v>
      </c>
      <c r="J142" s="88" t="s">
        <v>13428</v>
      </c>
      <c r="K142" s="190">
        <f>SUMPRODUCT('表九（录入表）'!C$6:C$347*(LEFT('表九（录入表）'!$A$6:$A$347,LEN($I142))=$I142))</f>
        <v>0</v>
      </c>
      <c r="L142" s="190">
        <f ca="1">SUMPRODUCT('表九（录入表）'!D$6:D$347*(LEFT('表九（录入表）'!$A$6:$A$347,LEN($I142))=$I142))</f>
        <v>0</v>
      </c>
      <c r="M142" s="190">
        <f>SUMPRODUCT('表九（录入表）'!E$6:E$347*(LEFT('表九（录入表）'!$A$6:$A$347,LEN($I142))=$I142))</f>
        <v>14</v>
      </c>
      <c r="N142" s="190">
        <f ca="1">SUMPRODUCT('表九（录入表）'!F$6:F$347*(LEFT('表九（录入表）'!$A$6:$A$347,LEN($I142))=$I142))</f>
        <v>0</v>
      </c>
      <c r="O142" s="125" t="str">
        <f ca="1" t="shared" si="9"/>
        <v/>
      </c>
      <c r="P142" s="125">
        <f ca="1" t="shared" si="8"/>
        <v>0</v>
      </c>
    </row>
    <row r="143" ht="16.2" customHeight="1" spans="1:16">
      <c r="A143" s="87"/>
      <c r="B143" s="88"/>
      <c r="C143" s="193"/>
      <c r="D143" s="193"/>
      <c r="E143" s="193"/>
      <c r="F143" s="193"/>
      <c r="G143" s="194"/>
      <c r="H143" s="194"/>
      <c r="I143" s="87" t="s">
        <v>13429</v>
      </c>
      <c r="J143" s="88" t="s">
        <v>13430</v>
      </c>
      <c r="K143" s="192">
        <f>SUMPRODUCT('表九（录入表）'!C$6:C$347*(LEFT('表九（录入表）'!$A$6:$A$347,LEN($I143))=$I143))</f>
        <v>0</v>
      </c>
      <c r="L143" s="192">
        <f ca="1">SUMPRODUCT('表九（录入表）'!D$6:D$347*(LEFT('表九（录入表）'!$A$6:$A$347,LEN($I143))=$I143))</f>
        <v>0</v>
      </c>
      <c r="M143" s="192">
        <f>SUMPRODUCT('表九（录入表）'!E$6:E$347*(LEFT('表九（录入表）'!$A$6:$A$347,LEN($I143))=$I143))</f>
        <v>0</v>
      </c>
      <c r="N143" s="192">
        <f ca="1">SUMPRODUCT('表九（录入表）'!F$6:F$347*(LEFT('表九（录入表）'!$A$6:$A$347,LEN($I143))=$I143))</f>
        <v>0</v>
      </c>
      <c r="O143" s="125" t="str">
        <f ca="1" t="shared" si="9"/>
        <v/>
      </c>
      <c r="P143" s="125" t="str">
        <f ca="1" t="shared" si="8"/>
        <v/>
      </c>
    </row>
    <row r="144" ht="16.2" customHeight="1" spans="1:16">
      <c r="A144" s="87"/>
      <c r="B144" s="88"/>
      <c r="C144" s="193"/>
      <c r="D144" s="193"/>
      <c r="E144" s="193"/>
      <c r="F144" s="193"/>
      <c r="G144" s="194"/>
      <c r="H144" s="194"/>
      <c r="I144" s="87" t="s">
        <v>13431</v>
      </c>
      <c r="J144" s="88" t="s">
        <v>13432</v>
      </c>
      <c r="K144" s="192">
        <f>SUMPRODUCT('表九（录入表）'!C$6:C$347*(LEFT('表九（录入表）'!$A$6:$A$347,LEN($I144))=$I144))</f>
        <v>0</v>
      </c>
      <c r="L144" s="192">
        <f ca="1">SUMPRODUCT('表九（录入表）'!D$6:D$347*(LEFT('表九（录入表）'!$A$6:$A$347,LEN($I144))=$I144))</f>
        <v>0</v>
      </c>
      <c r="M144" s="192">
        <f>SUMPRODUCT('表九（录入表）'!E$6:E$347*(LEFT('表九（录入表）'!$A$6:$A$347,LEN($I144))=$I144))</f>
        <v>0</v>
      </c>
      <c r="N144" s="192">
        <f ca="1">SUMPRODUCT('表九（录入表）'!F$6:F$347*(LEFT('表九（录入表）'!$A$6:$A$347,LEN($I144))=$I144))</f>
        <v>0</v>
      </c>
      <c r="O144" s="125" t="str">
        <f ca="1" t="shared" si="9"/>
        <v/>
      </c>
      <c r="P144" s="125" t="str">
        <f ca="1" t="shared" si="8"/>
        <v/>
      </c>
    </row>
    <row r="145" ht="16.2" customHeight="1" spans="1:16">
      <c r="A145" s="87"/>
      <c r="B145" s="88"/>
      <c r="C145" s="193"/>
      <c r="D145" s="193"/>
      <c r="E145" s="193"/>
      <c r="F145" s="193"/>
      <c r="G145" s="194"/>
      <c r="H145" s="194"/>
      <c r="I145" s="87" t="s">
        <v>13433</v>
      </c>
      <c r="J145" s="88" t="s">
        <v>13434</v>
      </c>
      <c r="K145" s="192">
        <f>SUMPRODUCT('表九（录入表）'!C$6:C$347*(LEFT('表九（录入表）'!$A$6:$A$347,LEN($I145))=$I145))</f>
        <v>0</v>
      </c>
      <c r="L145" s="192">
        <f ca="1">SUMPRODUCT('表九（录入表）'!D$6:D$347*(LEFT('表九（录入表）'!$A$6:$A$347,LEN($I145))=$I145))</f>
        <v>0</v>
      </c>
      <c r="M145" s="192">
        <f>SUMPRODUCT('表九（录入表）'!E$6:E$347*(LEFT('表九（录入表）'!$A$6:$A$347,LEN($I145))=$I145))</f>
        <v>0</v>
      </c>
      <c r="N145" s="192">
        <f ca="1">SUMPRODUCT('表九（录入表）'!F$6:F$347*(LEFT('表九（录入表）'!$A$6:$A$347,LEN($I145))=$I145))</f>
        <v>0</v>
      </c>
      <c r="O145" s="125" t="str">
        <f ca="1" t="shared" si="9"/>
        <v/>
      </c>
      <c r="P145" s="125" t="str">
        <f ca="1" t="shared" si="8"/>
        <v/>
      </c>
    </row>
    <row r="146" ht="16.2" customHeight="1" spans="1:16">
      <c r="A146" s="87"/>
      <c r="B146" s="88"/>
      <c r="C146" s="193"/>
      <c r="D146" s="193"/>
      <c r="E146" s="193"/>
      <c r="F146" s="193"/>
      <c r="G146" s="194"/>
      <c r="H146" s="194"/>
      <c r="I146" s="87" t="s">
        <v>13435</v>
      </c>
      <c r="J146" s="88" t="s">
        <v>13436</v>
      </c>
      <c r="K146" s="192">
        <f>SUMPRODUCT('表九（录入表）'!C$6:C$347*(LEFT('表九（录入表）'!$A$6:$A$347,LEN($I146))=$I146))</f>
        <v>0</v>
      </c>
      <c r="L146" s="192">
        <f ca="1">SUMPRODUCT('表九（录入表）'!D$6:D$347*(LEFT('表九（录入表）'!$A$6:$A$347,LEN($I146))=$I146))</f>
        <v>0</v>
      </c>
      <c r="M146" s="192">
        <f>SUMPRODUCT('表九（录入表）'!E$6:E$347*(LEFT('表九（录入表）'!$A$6:$A$347,LEN($I146))=$I146))</f>
        <v>14</v>
      </c>
      <c r="N146" s="192">
        <f ca="1">SUMPRODUCT('表九（录入表）'!F$6:F$347*(LEFT('表九（录入表）'!$A$6:$A$347,LEN($I146))=$I146))</f>
        <v>0</v>
      </c>
      <c r="O146" s="125" t="str">
        <f ca="1" t="shared" si="9"/>
        <v/>
      </c>
      <c r="P146" s="125">
        <f ca="1" t="shared" si="8"/>
        <v>0</v>
      </c>
    </row>
    <row r="147" ht="16.2" customHeight="1" spans="1:16">
      <c r="A147" s="87"/>
      <c r="B147" s="88"/>
      <c r="C147" s="193"/>
      <c r="D147" s="193"/>
      <c r="E147" s="193"/>
      <c r="F147" s="193"/>
      <c r="G147" s="194"/>
      <c r="H147" s="194"/>
      <c r="I147" s="87" t="s">
        <v>13437</v>
      </c>
      <c r="J147" s="88" t="s">
        <v>13438</v>
      </c>
      <c r="K147" s="190">
        <f>SUMPRODUCT('表九（录入表）'!C$6:C$347*(LEFT('表九（录入表）'!$A$6:$A$347,LEN($I147))=$I147))</f>
        <v>0</v>
      </c>
      <c r="L147" s="190">
        <f ca="1">SUMPRODUCT('表九（录入表）'!D$6:D$347*(LEFT('表九（录入表）'!$A$6:$A$347,LEN($I147))=$I147))</f>
        <v>0</v>
      </c>
      <c r="M147" s="190">
        <f>SUMPRODUCT('表九（录入表）'!E$6:E$347*(LEFT('表九（录入表）'!$A$6:$A$347,LEN($I147))=$I147))</f>
        <v>0</v>
      </c>
      <c r="N147" s="190">
        <f ca="1">SUMPRODUCT('表九（录入表）'!F$6:F$347*(LEFT('表九（录入表）'!$A$6:$A$347,LEN($I147))=$I147))</f>
        <v>0</v>
      </c>
      <c r="O147" s="125" t="str">
        <f ca="1" t="shared" si="9"/>
        <v/>
      </c>
      <c r="P147" s="125" t="str">
        <f ca="1" t="shared" si="8"/>
        <v/>
      </c>
    </row>
    <row r="148" ht="16.2" customHeight="1" spans="1:16">
      <c r="A148" s="87"/>
      <c r="B148" s="88"/>
      <c r="C148" s="193"/>
      <c r="D148" s="193"/>
      <c r="E148" s="193"/>
      <c r="F148" s="193"/>
      <c r="G148" s="194"/>
      <c r="H148" s="194"/>
      <c r="I148" s="87" t="s">
        <v>13439</v>
      </c>
      <c r="J148" s="88" t="s">
        <v>13430</v>
      </c>
      <c r="K148" s="192">
        <f>SUMPRODUCT('表九（录入表）'!C$6:C$347*(LEFT('表九（录入表）'!$A$6:$A$347,LEN($I148))=$I148))</f>
        <v>0</v>
      </c>
      <c r="L148" s="192">
        <f ca="1">SUMPRODUCT('表九（录入表）'!D$6:D$347*(LEFT('表九（录入表）'!$A$6:$A$347,LEN($I148))=$I148))</f>
        <v>0</v>
      </c>
      <c r="M148" s="192">
        <f>SUMPRODUCT('表九（录入表）'!E$6:E$347*(LEFT('表九（录入表）'!$A$6:$A$347,LEN($I148))=$I148))</f>
        <v>0</v>
      </c>
      <c r="N148" s="192">
        <f ca="1">SUMPRODUCT('表九（录入表）'!F$6:F$347*(LEFT('表九（录入表）'!$A$6:$A$347,LEN($I148))=$I148))</f>
        <v>0</v>
      </c>
      <c r="O148" s="125" t="str">
        <f ca="1" t="shared" si="9"/>
        <v/>
      </c>
      <c r="P148" s="125" t="str">
        <f ca="1" t="shared" si="8"/>
        <v/>
      </c>
    </row>
    <row r="149" ht="16.2" customHeight="1" spans="1:16">
      <c r="A149" s="87"/>
      <c r="B149" s="88"/>
      <c r="C149" s="193"/>
      <c r="D149" s="193"/>
      <c r="E149" s="193"/>
      <c r="F149" s="193"/>
      <c r="G149" s="194"/>
      <c r="H149" s="194"/>
      <c r="I149" s="87" t="s">
        <v>13440</v>
      </c>
      <c r="J149" s="88" t="s">
        <v>13432</v>
      </c>
      <c r="K149" s="192">
        <f>SUMPRODUCT('表九（录入表）'!C$6:C$347*(LEFT('表九（录入表）'!$A$6:$A$347,LEN($I149))=$I149))</f>
        <v>0</v>
      </c>
      <c r="L149" s="192">
        <f ca="1">SUMPRODUCT('表九（录入表）'!D$6:D$347*(LEFT('表九（录入表）'!$A$6:$A$347,LEN($I149))=$I149))</f>
        <v>0</v>
      </c>
      <c r="M149" s="192">
        <f>SUMPRODUCT('表九（录入表）'!E$6:E$347*(LEFT('表九（录入表）'!$A$6:$A$347,LEN($I149))=$I149))</f>
        <v>0</v>
      </c>
      <c r="N149" s="192">
        <f ca="1">SUMPRODUCT('表九（录入表）'!F$6:F$347*(LEFT('表九（录入表）'!$A$6:$A$347,LEN($I149))=$I149))</f>
        <v>0</v>
      </c>
      <c r="O149" s="125" t="str">
        <f ca="1" t="shared" si="9"/>
        <v/>
      </c>
      <c r="P149" s="125" t="str">
        <f ca="1" t="shared" si="8"/>
        <v/>
      </c>
    </row>
    <row r="150" ht="16.2" customHeight="1" spans="1:16">
      <c r="A150" s="87"/>
      <c r="B150" s="88"/>
      <c r="C150" s="193"/>
      <c r="D150" s="193"/>
      <c r="E150" s="193"/>
      <c r="F150" s="193"/>
      <c r="G150" s="194"/>
      <c r="H150" s="194"/>
      <c r="I150" s="87" t="s">
        <v>13441</v>
      </c>
      <c r="J150" s="88" t="s">
        <v>13442</v>
      </c>
      <c r="K150" s="192">
        <f>SUMPRODUCT('表九（录入表）'!C$6:C$347*(LEFT('表九（录入表）'!$A$6:$A$347,LEN($I150))=$I150))</f>
        <v>0</v>
      </c>
      <c r="L150" s="192">
        <f ca="1">SUMPRODUCT('表九（录入表）'!D$6:D$347*(LEFT('表九（录入表）'!$A$6:$A$347,LEN($I150))=$I150))</f>
        <v>0</v>
      </c>
      <c r="M150" s="192">
        <f>SUMPRODUCT('表九（录入表）'!E$6:E$347*(LEFT('表九（录入表）'!$A$6:$A$347,LEN($I150))=$I150))</f>
        <v>0</v>
      </c>
      <c r="N150" s="192">
        <f ca="1">SUMPRODUCT('表九（录入表）'!F$6:F$347*(LEFT('表九（录入表）'!$A$6:$A$347,LEN($I150))=$I150))</f>
        <v>0</v>
      </c>
      <c r="O150" s="125" t="str">
        <f ca="1" t="shared" si="9"/>
        <v/>
      </c>
      <c r="P150" s="125" t="str">
        <f ca="1" t="shared" si="8"/>
        <v/>
      </c>
    </row>
    <row r="151" ht="16.2" customHeight="1" spans="1:16">
      <c r="A151" s="87"/>
      <c r="B151" s="88"/>
      <c r="C151" s="193"/>
      <c r="D151" s="193"/>
      <c r="E151" s="193"/>
      <c r="F151" s="193"/>
      <c r="G151" s="194"/>
      <c r="H151" s="194"/>
      <c r="I151" s="87" t="s">
        <v>13443</v>
      </c>
      <c r="J151" s="88" t="s">
        <v>13444</v>
      </c>
      <c r="K151" s="192">
        <f>SUMPRODUCT('表九（录入表）'!C$6:C$347*(LEFT('表九（录入表）'!$A$6:$A$347,LEN($I151))=$I151))</f>
        <v>0</v>
      </c>
      <c r="L151" s="192">
        <f ca="1">SUMPRODUCT('表九（录入表）'!D$6:D$347*(LEFT('表九（录入表）'!$A$6:$A$347,LEN($I151))=$I151))</f>
        <v>0</v>
      </c>
      <c r="M151" s="192">
        <f>SUMPRODUCT('表九（录入表）'!E$6:E$347*(LEFT('表九（录入表）'!$A$6:$A$347,LEN($I151))=$I151))</f>
        <v>0</v>
      </c>
      <c r="N151" s="192">
        <f ca="1">SUMPRODUCT('表九（录入表）'!F$6:F$347*(LEFT('表九（录入表）'!$A$6:$A$347,LEN($I151))=$I151))</f>
        <v>0</v>
      </c>
      <c r="O151" s="125" t="str">
        <f ca="1" t="shared" si="9"/>
        <v/>
      </c>
      <c r="P151" s="125" t="str">
        <f ca="1" t="shared" si="8"/>
        <v/>
      </c>
    </row>
    <row r="152" ht="16.2" customHeight="1" spans="1:16">
      <c r="A152" s="87"/>
      <c r="B152" s="88"/>
      <c r="C152" s="193"/>
      <c r="D152" s="193"/>
      <c r="E152" s="193"/>
      <c r="F152" s="193"/>
      <c r="G152" s="194"/>
      <c r="H152" s="194"/>
      <c r="I152" s="87" t="s">
        <v>13445</v>
      </c>
      <c r="J152" s="88" t="s">
        <v>13446</v>
      </c>
      <c r="K152" s="190">
        <f>SUMPRODUCT('表九（录入表）'!C$6:C$347*(LEFT('表九（录入表）'!$A$6:$A$347,LEN($I152))=$I152))</f>
        <v>0</v>
      </c>
      <c r="L152" s="190">
        <f ca="1">SUMPRODUCT('表九（录入表）'!D$6:D$347*(LEFT('表九（录入表）'!$A$6:$A$347,LEN($I152))=$I152))</f>
        <v>0</v>
      </c>
      <c r="M152" s="190">
        <f>SUMPRODUCT('表九（录入表）'!E$6:E$347*(LEFT('表九（录入表）'!$A$6:$A$347,LEN($I152))=$I152))</f>
        <v>0</v>
      </c>
      <c r="N152" s="190">
        <f ca="1">SUMPRODUCT('表九（录入表）'!F$6:F$347*(LEFT('表九（录入表）'!$A$6:$A$347,LEN($I152))=$I152))</f>
        <v>0</v>
      </c>
      <c r="O152" s="125" t="str">
        <f ca="1" t="shared" si="9"/>
        <v/>
      </c>
      <c r="P152" s="125" t="str">
        <f ca="1" t="shared" si="8"/>
        <v/>
      </c>
    </row>
    <row r="153" ht="16.2" customHeight="1" spans="1:16">
      <c r="A153" s="87"/>
      <c r="B153" s="88"/>
      <c r="C153" s="193"/>
      <c r="D153" s="193"/>
      <c r="E153" s="193"/>
      <c r="F153" s="193"/>
      <c r="G153" s="194"/>
      <c r="H153" s="194"/>
      <c r="I153" s="87" t="s">
        <v>13447</v>
      </c>
      <c r="J153" s="88" t="s">
        <v>12124</v>
      </c>
      <c r="K153" s="192">
        <f>SUMPRODUCT('表九（录入表）'!C$6:C$347*(LEFT('表九（录入表）'!$A$6:$A$347,LEN($I153))=$I153))</f>
        <v>0</v>
      </c>
      <c r="L153" s="192">
        <f ca="1">SUMPRODUCT('表九（录入表）'!D$6:D$347*(LEFT('表九（录入表）'!$A$6:$A$347,LEN($I153))=$I153))</f>
        <v>0</v>
      </c>
      <c r="M153" s="192">
        <f>SUMPRODUCT('表九（录入表）'!E$6:E$347*(LEFT('表九（录入表）'!$A$6:$A$347,LEN($I153))=$I153))</f>
        <v>0</v>
      </c>
      <c r="N153" s="192">
        <f ca="1">SUMPRODUCT('表九（录入表）'!F$6:F$347*(LEFT('表九（录入表）'!$A$6:$A$347,LEN($I153))=$I153))</f>
        <v>0</v>
      </c>
      <c r="O153" s="125" t="str">
        <f ca="1" t="shared" si="9"/>
        <v/>
      </c>
      <c r="P153" s="125" t="str">
        <f ca="1" t="shared" si="8"/>
        <v/>
      </c>
    </row>
    <row r="154" ht="16.2" customHeight="1" spans="1:16">
      <c r="A154" s="87"/>
      <c r="B154" s="88"/>
      <c r="C154" s="193"/>
      <c r="D154" s="193"/>
      <c r="E154" s="193"/>
      <c r="F154" s="193"/>
      <c r="G154" s="194"/>
      <c r="H154" s="194"/>
      <c r="I154" s="87" t="s">
        <v>13448</v>
      </c>
      <c r="J154" s="88" t="s">
        <v>13449</v>
      </c>
      <c r="K154" s="192">
        <f>SUMPRODUCT('表九（录入表）'!C$6:C$347*(LEFT('表九（录入表）'!$A$6:$A$347,LEN($I154))=$I154))</f>
        <v>0</v>
      </c>
      <c r="L154" s="192">
        <f ca="1">SUMPRODUCT('表九（录入表）'!D$6:D$347*(LEFT('表九（录入表）'!$A$6:$A$347,LEN($I154))=$I154))</f>
        <v>0</v>
      </c>
      <c r="M154" s="192">
        <f>SUMPRODUCT('表九（录入表）'!E$6:E$347*(LEFT('表九（录入表）'!$A$6:$A$347,LEN($I154))=$I154))</f>
        <v>0</v>
      </c>
      <c r="N154" s="192">
        <f ca="1">SUMPRODUCT('表九（录入表）'!F$6:F$347*(LEFT('表九（录入表）'!$A$6:$A$347,LEN($I154))=$I154))</f>
        <v>0</v>
      </c>
      <c r="O154" s="125" t="str">
        <f ca="1" t="shared" si="9"/>
        <v/>
      </c>
      <c r="P154" s="125" t="str">
        <f ca="1" t="shared" si="8"/>
        <v/>
      </c>
    </row>
    <row r="155" ht="16.2" customHeight="1" spans="1:16">
      <c r="A155" s="87"/>
      <c r="B155" s="88"/>
      <c r="C155" s="193"/>
      <c r="D155" s="193"/>
      <c r="E155" s="193"/>
      <c r="F155" s="193"/>
      <c r="G155" s="194"/>
      <c r="H155" s="194"/>
      <c r="I155" s="87" t="s">
        <v>13450</v>
      </c>
      <c r="J155" s="88" t="s">
        <v>13451</v>
      </c>
      <c r="K155" s="192">
        <f>SUMPRODUCT('表九（录入表）'!C$6:C$347*(LEFT('表九（录入表）'!$A$6:$A$347,LEN($I155))=$I155))</f>
        <v>0</v>
      </c>
      <c r="L155" s="192">
        <f ca="1">SUMPRODUCT('表九（录入表）'!D$6:D$347*(LEFT('表九（录入表）'!$A$6:$A$347,LEN($I155))=$I155))</f>
        <v>0</v>
      </c>
      <c r="M155" s="192">
        <f>SUMPRODUCT('表九（录入表）'!E$6:E$347*(LEFT('表九（录入表）'!$A$6:$A$347,LEN($I155))=$I155))</f>
        <v>0</v>
      </c>
      <c r="N155" s="192">
        <f ca="1">SUMPRODUCT('表九（录入表）'!F$6:F$347*(LEFT('表九（录入表）'!$A$6:$A$347,LEN($I155))=$I155))</f>
        <v>0</v>
      </c>
      <c r="O155" s="125" t="str">
        <f ca="1" t="shared" si="9"/>
        <v/>
      </c>
      <c r="P155" s="125" t="str">
        <f ca="1" t="shared" si="8"/>
        <v/>
      </c>
    </row>
    <row r="156" ht="16.2" customHeight="1" spans="1:16">
      <c r="A156" s="87"/>
      <c r="B156" s="88"/>
      <c r="C156" s="193"/>
      <c r="D156" s="193"/>
      <c r="E156" s="193"/>
      <c r="F156" s="193"/>
      <c r="G156" s="194"/>
      <c r="H156" s="194"/>
      <c r="I156" s="87" t="s">
        <v>13452</v>
      </c>
      <c r="J156" s="88" t="s">
        <v>13453</v>
      </c>
      <c r="K156" s="192">
        <f>SUMPRODUCT('表九（录入表）'!C$6:C$347*(LEFT('表九（录入表）'!$A$6:$A$347,LEN($I156))=$I156))</f>
        <v>0</v>
      </c>
      <c r="L156" s="192">
        <f ca="1">SUMPRODUCT('表九（录入表）'!D$6:D$347*(LEFT('表九（录入表）'!$A$6:$A$347,LEN($I156))=$I156))</f>
        <v>0</v>
      </c>
      <c r="M156" s="192">
        <f>SUMPRODUCT('表九（录入表）'!E$6:E$347*(LEFT('表九（录入表）'!$A$6:$A$347,LEN($I156))=$I156))</f>
        <v>0</v>
      </c>
      <c r="N156" s="192">
        <f ca="1">SUMPRODUCT('表九（录入表）'!F$6:F$347*(LEFT('表九（录入表）'!$A$6:$A$347,LEN($I156))=$I156))</f>
        <v>0</v>
      </c>
      <c r="O156" s="125" t="str">
        <f ca="1" t="shared" si="9"/>
        <v/>
      </c>
      <c r="P156" s="125" t="str">
        <f ca="1" t="shared" si="8"/>
        <v/>
      </c>
    </row>
    <row r="157" ht="16.2" customHeight="1" spans="1:16">
      <c r="A157" s="87"/>
      <c r="B157" s="88"/>
      <c r="C157" s="193"/>
      <c r="D157" s="193"/>
      <c r="E157" s="193"/>
      <c r="F157" s="193"/>
      <c r="G157" s="194"/>
      <c r="H157" s="194"/>
      <c r="I157" s="87" t="s">
        <v>13454</v>
      </c>
      <c r="J157" s="88" t="s">
        <v>13455</v>
      </c>
      <c r="K157" s="190">
        <f>SUMPRODUCT('表九（录入表）'!C$6:C$347*(LEFT('表九（录入表）'!$A$6:$A$347,LEN($I157))=$I157))</f>
        <v>0</v>
      </c>
      <c r="L157" s="190">
        <f ca="1">SUMPRODUCT('表九（录入表）'!D$6:D$347*(LEFT('表九（录入表）'!$A$6:$A$347,LEN($I157))=$I157))</f>
        <v>0</v>
      </c>
      <c r="M157" s="190">
        <f>SUMPRODUCT('表九（录入表）'!E$6:E$347*(LEFT('表九（录入表）'!$A$6:$A$347,LEN($I157))=$I157))</f>
        <v>0</v>
      </c>
      <c r="N157" s="190">
        <f ca="1">SUMPRODUCT('表九（录入表）'!F$6:F$347*(LEFT('表九（录入表）'!$A$6:$A$347,LEN($I157))=$I157))</f>
        <v>0</v>
      </c>
      <c r="O157" s="125" t="str">
        <f ca="1" t="shared" si="9"/>
        <v/>
      </c>
      <c r="P157" s="125" t="str">
        <f ca="1" t="shared" si="8"/>
        <v/>
      </c>
    </row>
    <row r="158" ht="16.2" customHeight="1" spans="1:16">
      <c r="A158" s="87"/>
      <c r="B158" s="88"/>
      <c r="C158" s="193"/>
      <c r="D158" s="193"/>
      <c r="E158" s="193"/>
      <c r="F158" s="193"/>
      <c r="G158" s="194"/>
      <c r="H158" s="194"/>
      <c r="I158" s="87" t="s">
        <v>13456</v>
      </c>
      <c r="J158" s="88" t="s">
        <v>13430</v>
      </c>
      <c r="K158" s="192">
        <f>SUMPRODUCT('表九（录入表）'!C$6:C$347*(LEFT('表九（录入表）'!$A$6:$A$347,LEN($I158))=$I158))</f>
        <v>0</v>
      </c>
      <c r="L158" s="192">
        <f ca="1">SUMPRODUCT('表九（录入表）'!D$6:D$347*(LEFT('表九（录入表）'!$A$6:$A$347,LEN($I158))=$I158))</f>
        <v>0</v>
      </c>
      <c r="M158" s="192">
        <f>SUMPRODUCT('表九（录入表）'!E$6:E$347*(LEFT('表九（录入表）'!$A$6:$A$347,LEN($I158))=$I158))</f>
        <v>0</v>
      </c>
      <c r="N158" s="192">
        <f ca="1">SUMPRODUCT('表九（录入表）'!F$6:F$347*(LEFT('表九（录入表）'!$A$6:$A$347,LEN($I158))=$I158))</f>
        <v>0</v>
      </c>
      <c r="O158" s="125" t="str">
        <f ca="1" t="shared" si="9"/>
        <v/>
      </c>
      <c r="P158" s="125" t="str">
        <f ca="1" t="shared" si="8"/>
        <v/>
      </c>
    </row>
    <row r="159" ht="16.2" customHeight="1" spans="1:16">
      <c r="A159" s="87"/>
      <c r="B159" s="88"/>
      <c r="C159" s="193"/>
      <c r="D159" s="193"/>
      <c r="E159" s="193"/>
      <c r="F159" s="193"/>
      <c r="G159" s="194"/>
      <c r="H159" s="194"/>
      <c r="I159" s="87" t="s">
        <v>13457</v>
      </c>
      <c r="J159" s="88" t="s">
        <v>13458</v>
      </c>
      <c r="K159" s="192">
        <f>SUMPRODUCT('表九（录入表）'!C$6:C$347*(LEFT('表九（录入表）'!$A$6:$A$347,LEN($I159))=$I159))</f>
        <v>0</v>
      </c>
      <c r="L159" s="192">
        <f ca="1">SUMPRODUCT('表九（录入表）'!D$6:D$347*(LEFT('表九（录入表）'!$A$6:$A$347,LEN($I159))=$I159))</f>
        <v>0</v>
      </c>
      <c r="M159" s="192">
        <f>SUMPRODUCT('表九（录入表）'!E$6:E$347*(LEFT('表九（录入表）'!$A$6:$A$347,LEN($I159))=$I159))</f>
        <v>0</v>
      </c>
      <c r="N159" s="192">
        <f ca="1">SUMPRODUCT('表九（录入表）'!F$6:F$347*(LEFT('表九（录入表）'!$A$6:$A$347,LEN($I159))=$I159))</f>
        <v>0</v>
      </c>
      <c r="O159" s="125" t="str">
        <f ca="1" t="shared" si="9"/>
        <v/>
      </c>
      <c r="P159" s="125" t="str">
        <f ca="1" t="shared" si="8"/>
        <v/>
      </c>
    </row>
    <row r="160" ht="16.2" customHeight="1" spans="1:16">
      <c r="A160" s="87"/>
      <c r="B160" s="88"/>
      <c r="C160" s="193"/>
      <c r="D160" s="193"/>
      <c r="E160" s="193"/>
      <c r="F160" s="193"/>
      <c r="G160" s="194"/>
      <c r="H160" s="194"/>
      <c r="I160" s="87" t="s">
        <v>13459</v>
      </c>
      <c r="J160" s="88" t="s">
        <v>13460</v>
      </c>
      <c r="K160" s="190">
        <f>SUMPRODUCT('表九（录入表）'!C$6:C$347*(LEFT('表九（录入表）'!$A$6:$A$347,LEN($I160))=$I160))</f>
        <v>0</v>
      </c>
      <c r="L160" s="190">
        <f ca="1">SUMPRODUCT('表九（录入表）'!D$6:D$347*(LEFT('表九（录入表）'!$A$6:$A$347,LEN($I160))=$I160))</f>
        <v>0</v>
      </c>
      <c r="M160" s="190">
        <f>SUMPRODUCT('表九（录入表）'!E$6:E$347*(LEFT('表九（录入表）'!$A$6:$A$347,LEN($I160))=$I160))</f>
        <v>0</v>
      </c>
      <c r="N160" s="190">
        <f ca="1">SUMPRODUCT('表九（录入表）'!F$6:F$347*(LEFT('表九（录入表）'!$A$6:$A$347,LEN($I160))=$I160))</f>
        <v>0</v>
      </c>
      <c r="O160" s="125" t="str">
        <f ca="1" t="shared" si="9"/>
        <v/>
      </c>
      <c r="P160" s="125" t="str">
        <f ca="1" t="shared" si="8"/>
        <v/>
      </c>
    </row>
    <row r="161" ht="16.2" customHeight="1" spans="1:16">
      <c r="A161" s="87"/>
      <c r="B161" s="88"/>
      <c r="C161" s="193"/>
      <c r="D161" s="193"/>
      <c r="E161" s="193"/>
      <c r="F161" s="193"/>
      <c r="G161" s="194"/>
      <c r="H161" s="194"/>
      <c r="I161" s="87" t="s">
        <v>13461</v>
      </c>
      <c r="J161" s="88" t="s">
        <v>12124</v>
      </c>
      <c r="K161" s="192">
        <f>SUMPRODUCT('表九（录入表）'!C$6:C$347*(LEFT('表九（录入表）'!$A$6:$A$347,LEN($I161))=$I161))</f>
        <v>0</v>
      </c>
      <c r="L161" s="192">
        <f ca="1">SUMPRODUCT('表九（录入表）'!D$6:D$347*(LEFT('表九（录入表）'!$A$6:$A$347,LEN($I161))=$I161))</f>
        <v>0</v>
      </c>
      <c r="M161" s="192">
        <f>SUMPRODUCT('表九（录入表）'!E$6:E$347*(LEFT('表九（录入表）'!$A$6:$A$347,LEN($I161))=$I161))</f>
        <v>0</v>
      </c>
      <c r="N161" s="192">
        <f ca="1">SUMPRODUCT('表九（录入表）'!F$6:F$347*(LEFT('表九（录入表）'!$A$6:$A$347,LEN($I161))=$I161))</f>
        <v>0</v>
      </c>
      <c r="O161" s="125" t="str">
        <f ca="1" t="shared" si="9"/>
        <v/>
      </c>
      <c r="P161" s="125" t="str">
        <f ca="1" t="shared" si="8"/>
        <v/>
      </c>
    </row>
    <row r="162" ht="16.2" customHeight="1" spans="1:16">
      <c r="A162" s="87"/>
      <c r="B162" s="88"/>
      <c r="C162" s="193"/>
      <c r="D162" s="193"/>
      <c r="E162" s="193"/>
      <c r="F162" s="193"/>
      <c r="G162" s="194"/>
      <c r="H162" s="194"/>
      <c r="I162" s="87" t="s">
        <v>13462</v>
      </c>
      <c r="J162" s="88" t="s">
        <v>13463</v>
      </c>
      <c r="K162" s="192">
        <f>SUMPRODUCT('表九（录入表）'!C$6:C$347*(LEFT('表九（录入表）'!$A$6:$A$347,LEN($I162))=$I162))</f>
        <v>0</v>
      </c>
      <c r="L162" s="192">
        <f ca="1">SUMPRODUCT('表九（录入表）'!D$6:D$347*(LEFT('表九（录入表）'!$A$6:$A$347,LEN($I162))=$I162))</f>
        <v>0</v>
      </c>
      <c r="M162" s="192">
        <f>SUMPRODUCT('表九（录入表）'!E$6:E$347*(LEFT('表九（录入表）'!$A$6:$A$347,LEN($I162))=$I162))</f>
        <v>0</v>
      </c>
      <c r="N162" s="192">
        <f ca="1">SUMPRODUCT('表九（录入表）'!F$6:F$347*(LEFT('表九（录入表）'!$A$6:$A$347,LEN($I162))=$I162))</f>
        <v>0</v>
      </c>
      <c r="O162" s="125" t="str">
        <f ca="1" t="shared" si="9"/>
        <v/>
      </c>
      <c r="P162" s="125" t="str">
        <f ca="1" t="shared" si="8"/>
        <v/>
      </c>
    </row>
    <row r="163" ht="16.2" customHeight="1" spans="1:16">
      <c r="A163" s="87"/>
      <c r="B163" s="88"/>
      <c r="C163" s="193"/>
      <c r="D163" s="193"/>
      <c r="E163" s="193"/>
      <c r="F163" s="193"/>
      <c r="G163" s="194"/>
      <c r="H163" s="194"/>
      <c r="I163" s="87" t="s">
        <v>13464</v>
      </c>
      <c r="J163" s="88" t="s">
        <v>13451</v>
      </c>
      <c r="K163" s="192">
        <f>SUMPRODUCT('表九（录入表）'!C$6:C$347*(LEFT('表九（录入表）'!$A$6:$A$347,LEN($I163))=$I163))</f>
        <v>0</v>
      </c>
      <c r="L163" s="192">
        <f ca="1">SUMPRODUCT('表九（录入表）'!D$6:D$347*(LEFT('表九（录入表）'!$A$6:$A$347,LEN($I163))=$I163))</f>
        <v>0</v>
      </c>
      <c r="M163" s="192">
        <f>SUMPRODUCT('表九（录入表）'!E$6:E$347*(LEFT('表九（录入表）'!$A$6:$A$347,LEN($I163))=$I163))</f>
        <v>0</v>
      </c>
      <c r="N163" s="192">
        <f ca="1">SUMPRODUCT('表九（录入表）'!F$6:F$347*(LEFT('表九（录入表）'!$A$6:$A$347,LEN($I163))=$I163))</f>
        <v>0</v>
      </c>
      <c r="O163" s="125" t="str">
        <f ca="1" t="shared" si="9"/>
        <v/>
      </c>
      <c r="P163" s="125" t="str">
        <f ca="1" t="shared" si="8"/>
        <v/>
      </c>
    </row>
    <row r="164" ht="16.2" customHeight="1" spans="1:16">
      <c r="A164" s="87"/>
      <c r="B164" s="88"/>
      <c r="C164" s="193"/>
      <c r="D164" s="193"/>
      <c r="E164" s="193"/>
      <c r="F164" s="193"/>
      <c r="G164" s="194"/>
      <c r="H164" s="194"/>
      <c r="I164" s="87" t="s">
        <v>13465</v>
      </c>
      <c r="J164" s="88" t="s">
        <v>13466</v>
      </c>
      <c r="K164" s="192">
        <f>SUMPRODUCT('表九（录入表）'!C$6:C$347*(LEFT('表九（录入表）'!$A$6:$A$347,LEN($I164))=$I164))</f>
        <v>0</v>
      </c>
      <c r="L164" s="192">
        <f ca="1">SUMPRODUCT('表九（录入表）'!D$6:D$347*(LEFT('表九（录入表）'!$A$6:$A$347,LEN($I164))=$I164))</f>
        <v>0</v>
      </c>
      <c r="M164" s="192">
        <f>SUMPRODUCT('表九（录入表）'!E$6:E$347*(LEFT('表九（录入表）'!$A$6:$A$347,LEN($I164))=$I164))</f>
        <v>0</v>
      </c>
      <c r="N164" s="192">
        <f ca="1">SUMPRODUCT('表九（录入表）'!F$6:F$347*(LEFT('表九（录入表）'!$A$6:$A$347,LEN($I164))=$I164))</f>
        <v>0</v>
      </c>
      <c r="O164" s="125" t="str">
        <f ca="1" t="shared" si="9"/>
        <v/>
      </c>
      <c r="P164" s="125" t="str">
        <f ca="1" t="shared" si="8"/>
        <v/>
      </c>
    </row>
    <row r="165" ht="16.2" customHeight="1" spans="1:16">
      <c r="A165" s="87"/>
      <c r="B165" s="88"/>
      <c r="C165" s="193"/>
      <c r="D165" s="193"/>
      <c r="E165" s="193"/>
      <c r="F165" s="193"/>
      <c r="G165" s="194"/>
      <c r="H165" s="194"/>
      <c r="I165" s="87" t="s">
        <v>13467</v>
      </c>
      <c r="J165" s="88" t="s">
        <v>13468</v>
      </c>
      <c r="K165" s="190">
        <f>SUMPRODUCT('表九（录入表）'!C$6:C$347*(LEFT('表九（录入表）'!$A$6:$A$347,LEN($I165))=$I165))</f>
        <v>689</v>
      </c>
      <c r="L165" s="190">
        <f ca="1">SUMPRODUCT('表九（录入表）'!D$6:D$347*(LEFT('表九（录入表）'!$A$6:$A$347,LEN($I165))=$I165))</f>
        <v>689</v>
      </c>
      <c r="M165" s="190">
        <f>SUMPRODUCT('表九（录入表）'!E$6:E$347*(LEFT('表九（录入表）'!$A$6:$A$347,LEN($I165))=$I165))</f>
        <v>968</v>
      </c>
      <c r="N165" s="190">
        <f ca="1">SUMPRODUCT('表九（录入表）'!F$6:F$347*(LEFT('表九（录入表）'!$A$6:$A$347,LEN($I165))=$I165))</f>
        <v>97</v>
      </c>
      <c r="O165" s="125">
        <f ca="1" t="shared" si="9"/>
        <v>0.140783744557329</v>
      </c>
      <c r="P165" s="125">
        <f ca="1" t="shared" si="8"/>
        <v>0.100206611570248</v>
      </c>
    </row>
    <row r="166" ht="16.2" customHeight="1" spans="1:16">
      <c r="A166" s="87"/>
      <c r="B166" s="88"/>
      <c r="C166" s="193"/>
      <c r="D166" s="193"/>
      <c r="E166" s="193"/>
      <c r="F166" s="193"/>
      <c r="G166" s="194"/>
      <c r="H166" s="194"/>
      <c r="I166" s="87" t="s">
        <v>13469</v>
      </c>
      <c r="J166" s="88" t="s">
        <v>13470</v>
      </c>
      <c r="K166" s="192">
        <f>SUMPRODUCT('表九（录入表）'!C$6:C$347*(LEFT('表九（录入表）'!$A$6:$A$347,LEN($I166))=$I166))</f>
        <v>192</v>
      </c>
      <c r="L166" s="192">
        <f ca="1">SUMPRODUCT('表九（录入表）'!D$6:D$347*(LEFT('表九（录入表）'!$A$6:$A$347,LEN($I166))=$I166))</f>
        <v>192</v>
      </c>
      <c r="M166" s="192">
        <f>SUMPRODUCT('表九（录入表）'!E$6:E$347*(LEFT('表九（录入表）'!$A$6:$A$347,LEN($I166))=$I166))</f>
        <v>192</v>
      </c>
      <c r="N166" s="192">
        <f ca="1">SUMPRODUCT('表九（录入表）'!F$6:F$347*(LEFT('表九（录入表）'!$A$6:$A$347,LEN($I166))=$I166))</f>
        <v>97</v>
      </c>
      <c r="O166" s="125">
        <f ca="1" t="shared" si="9"/>
        <v>0.505208333333333</v>
      </c>
      <c r="P166" s="125">
        <f ca="1" t="shared" si="8"/>
        <v>0.505208333333333</v>
      </c>
    </row>
    <row r="167" ht="16.2" customHeight="1" spans="1:16">
      <c r="A167" s="87"/>
      <c r="B167" s="88"/>
      <c r="C167" s="193"/>
      <c r="D167" s="193"/>
      <c r="E167" s="193"/>
      <c r="F167" s="193"/>
      <c r="G167" s="194"/>
      <c r="H167" s="194"/>
      <c r="I167" s="87" t="s">
        <v>13471</v>
      </c>
      <c r="J167" s="88" t="s">
        <v>13430</v>
      </c>
      <c r="K167" s="192">
        <f>SUMPRODUCT('表九（录入表）'!C$6:C$347*(LEFT('表九（录入表）'!$A$6:$A$347,LEN($I167))=$I167))</f>
        <v>497</v>
      </c>
      <c r="L167" s="192">
        <f ca="1">SUMPRODUCT('表九（录入表）'!D$6:D$347*(LEFT('表九（录入表）'!$A$6:$A$347,LEN($I167))=$I167))</f>
        <v>497</v>
      </c>
      <c r="M167" s="192">
        <f>SUMPRODUCT('表九（录入表）'!E$6:E$347*(LEFT('表九（录入表）'!$A$6:$A$347,LEN($I167))=$I167))</f>
        <v>776</v>
      </c>
      <c r="N167" s="192">
        <f ca="1">SUMPRODUCT('表九（录入表）'!F$6:F$347*(LEFT('表九（录入表）'!$A$6:$A$347,LEN($I167))=$I167))</f>
        <v>0</v>
      </c>
      <c r="O167" s="125">
        <f ca="1" t="shared" si="9"/>
        <v>0</v>
      </c>
      <c r="P167" s="125">
        <f ca="1" t="shared" si="8"/>
        <v>0</v>
      </c>
    </row>
    <row r="168" ht="16.2" customHeight="1" spans="1:16">
      <c r="A168" s="87"/>
      <c r="B168" s="88"/>
      <c r="C168" s="193"/>
      <c r="D168" s="193"/>
      <c r="E168" s="193"/>
      <c r="F168" s="193"/>
      <c r="G168" s="194"/>
      <c r="H168" s="194"/>
      <c r="I168" s="87" t="s">
        <v>13472</v>
      </c>
      <c r="J168" s="88" t="s">
        <v>13473</v>
      </c>
      <c r="K168" s="192">
        <f>SUMPRODUCT('表九（录入表）'!C$6:C$347*(LEFT('表九（录入表）'!$A$6:$A$347,LEN($I168))=$I168))</f>
        <v>0</v>
      </c>
      <c r="L168" s="192">
        <f ca="1">SUMPRODUCT('表九（录入表）'!D$6:D$347*(LEFT('表九（录入表）'!$A$6:$A$347,LEN($I168))=$I168))</f>
        <v>0</v>
      </c>
      <c r="M168" s="192">
        <f>SUMPRODUCT('表九（录入表）'!E$6:E$347*(LEFT('表九（录入表）'!$A$6:$A$347,LEN($I168))=$I168))</f>
        <v>0</v>
      </c>
      <c r="N168" s="192">
        <f ca="1">SUMPRODUCT('表九（录入表）'!F$6:F$347*(LEFT('表九（录入表）'!$A$6:$A$347,LEN($I168))=$I168))</f>
        <v>0</v>
      </c>
      <c r="O168" s="125" t="str">
        <f ca="1" t="shared" si="9"/>
        <v/>
      </c>
      <c r="P168" s="125" t="str">
        <f ca="1" t="shared" si="8"/>
        <v/>
      </c>
    </row>
    <row r="169" ht="16.2" customHeight="1" spans="1:16">
      <c r="A169" s="87"/>
      <c r="B169" s="88"/>
      <c r="C169" s="193"/>
      <c r="D169" s="193"/>
      <c r="E169" s="193"/>
      <c r="F169" s="193"/>
      <c r="G169" s="194"/>
      <c r="H169" s="194"/>
      <c r="I169" s="87" t="s">
        <v>13474</v>
      </c>
      <c r="J169" s="88" t="s">
        <v>13475</v>
      </c>
      <c r="K169" s="190">
        <f>SUMPRODUCT('表九（录入表）'!C$6:C$347*(LEFT('表九（录入表）'!$A$6:$A$347,LEN($I169))=$I169))</f>
        <v>0</v>
      </c>
      <c r="L169" s="190">
        <f ca="1">SUMPRODUCT('表九（录入表）'!D$6:D$347*(LEFT('表九（录入表）'!$A$6:$A$347,LEN($I169))=$I169))</f>
        <v>0</v>
      </c>
      <c r="M169" s="190">
        <f>SUMPRODUCT('表九（录入表）'!E$6:E$347*(LEFT('表九（录入表）'!$A$6:$A$347,LEN($I169))=$I169))</f>
        <v>284</v>
      </c>
      <c r="N169" s="190">
        <f ca="1">SUMPRODUCT('表九（录入表）'!F$6:F$347*(LEFT('表九（录入表）'!$A$6:$A$347,LEN($I169))=$I169))</f>
        <v>0</v>
      </c>
      <c r="O169" s="125" t="str">
        <f ca="1" t="shared" si="9"/>
        <v/>
      </c>
      <c r="P169" s="125">
        <f ca="1" t="shared" si="8"/>
        <v>0</v>
      </c>
    </row>
    <row r="170" ht="16.2" customHeight="1" spans="1:16">
      <c r="A170" s="87"/>
      <c r="B170" s="88"/>
      <c r="C170" s="193"/>
      <c r="D170" s="193"/>
      <c r="E170" s="193"/>
      <c r="F170" s="193"/>
      <c r="G170" s="194"/>
      <c r="H170" s="194"/>
      <c r="I170" s="87" t="s">
        <v>13476</v>
      </c>
      <c r="J170" s="88" t="s">
        <v>13470</v>
      </c>
      <c r="K170" s="192">
        <f>SUMPRODUCT('表九（录入表）'!C$6:C$347*(LEFT('表九（录入表）'!$A$6:$A$347,LEN($I170))=$I170))</f>
        <v>0</v>
      </c>
      <c r="L170" s="192">
        <f ca="1">SUMPRODUCT('表九（录入表）'!D$6:D$347*(LEFT('表九（录入表）'!$A$6:$A$347,LEN($I170))=$I170))</f>
        <v>0</v>
      </c>
      <c r="M170" s="192">
        <f>SUMPRODUCT('表九（录入表）'!E$6:E$347*(LEFT('表九（录入表）'!$A$6:$A$347,LEN($I170))=$I170))</f>
        <v>0</v>
      </c>
      <c r="N170" s="192">
        <f ca="1">SUMPRODUCT('表九（录入表）'!F$6:F$347*(LEFT('表九（录入表）'!$A$6:$A$347,LEN($I170))=$I170))</f>
        <v>0</v>
      </c>
      <c r="O170" s="125" t="str">
        <f ca="1" t="shared" si="9"/>
        <v/>
      </c>
      <c r="P170" s="125" t="str">
        <f ca="1" t="shared" si="8"/>
        <v/>
      </c>
    </row>
    <row r="171" ht="16.2" customHeight="1" spans="1:16">
      <c r="A171" s="87"/>
      <c r="B171" s="88"/>
      <c r="C171" s="193"/>
      <c r="D171" s="193"/>
      <c r="E171" s="193"/>
      <c r="F171" s="193"/>
      <c r="G171" s="194"/>
      <c r="H171" s="194"/>
      <c r="I171" s="87" t="s">
        <v>13477</v>
      </c>
      <c r="J171" s="88" t="s">
        <v>13430</v>
      </c>
      <c r="K171" s="192">
        <f>SUMPRODUCT('表九（录入表）'!C$6:C$347*(LEFT('表九（录入表）'!$A$6:$A$347,LEN($I171))=$I171))</f>
        <v>0</v>
      </c>
      <c r="L171" s="192">
        <f ca="1">SUMPRODUCT('表九（录入表）'!D$6:D$347*(LEFT('表九（录入表）'!$A$6:$A$347,LEN($I171))=$I171))</f>
        <v>0</v>
      </c>
      <c r="M171" s="192">
        <f>SUMPRODUCT('表九（录入表）'!E$6:E$347*(LEFT('表九（录入表）'!$A$6:$A$347,LEN($I171))=$I171))</f>
        <v>284</v>
      </c>
      <c r="N171" s="192">
        <f ca="1">SUMPRODUCT('表九（录入表）'!F$6:F$347*(LEFT('表九（录入表）'!$A$6:$A$347,LEN($I171))=$I171))</f>
        <v>0</v>
      </c>
      <c r="O171" s="125" t="str">
        <f ca="1" t="shared" si="9"/>
        <v/>
      </c>
      <c r="P171" s="125">
        <f ca="1" t="shared" si="8"/>
        <v>0</v>
      </c>
    </row>
    <row r="172" ht="16.2" customHeight="1" spans="1:16">
      <c r="A172" s="87"/>
      <c r="B172" s="88"/>
      <c r="C172" s="193"/>
      <c r="D172" s="193"/>
      <c r="E172" s="193"/>
      <c r="F172" s="193"/>
      <c r="G172" s="194"/>
      <c r="H172" s="194"/>
      <c r="I172" s="87" t="s">
        <v>13478</v>
      </c>
      <c r="J172" s="88" t="s">
        <v>13479</v>
      </c>
      <c r="K172" s="192">
        <f>SUMPRODUCT('表九（录入表）'!C$6:C$347*(LEFT('表九（录入表）'!$A$6:$A$347,LEN($I172))=$I172))</f>
        <v>0</v>
      </c>
      <c r="L172" s="192">
        <f ca="1">SUMPRODUCT('表九（录入表）'!D$6:D$347*(LEFT('表九（录入表）'!$A$6:$A$347,LEN($I172))=$I172))</f>
        <v>0</v>
      </c>
      <c r="M172" s="192">
        <f>SUMPRODUCT('表九（录入表）'!E$6:E$347*(LEFT('表九（录入表）'!$A$6:$A$347,LEN($I172))=$I172))</f>
        <v>0</v>
      </c>
      <c r="N172" s="192">
        <f ca="1">SUMPRODUCT('表九（录入表）'!F$6:F$347*(LEFT('表九（录入表）'!$A$6:$A$347,LEN($I172))=$I172))</f>
        <v>0</v>
      </c>
      <c r="O172" s="125" t="str">
        <f ca="1" t="shared" si="9"/>
        <v/>
      </c>
      <c r="P172" s="125" t="str">
        <f ca="1" t="shared" si="8"/>
        <v/>
      </c>
    </row>
    <row r="173" ht="16.2" customHeight="1" spans="1:16">
      <c r="A173" s="87"/>
      <c r="B173" s="88"/>
      <c r="C173" s="193"/>
      <c r="D173" s="193"/>
      <c r="E173" s="193"/>
      <c r="F173" s="193"/>
      <c r="G173" s="194"/>
      <c r="H173" s="194"/>
      <c r="I173" s="87" t="s">
        <v>13480</v>
      </c>
      <c r="J173" s="88" t="s">
        <v>13481</v>
      </c>
      <c r="K173" s="190">
        <f>SUMPRODUCT('表九（录入表）'!C$6:C$347*(LEFT('表九（录入表）'!$A$6:$A$347,LEN($I173))=$I173))</f>
        <v>0</v>
      </c>
      <c r="L173" s="190">
        <f ca="1">SUMPRODUCT('表九（录入表）'!D$6:D$347*(LEFT('表九（录入表）'!$A$6:$A$347,LEN($I173))=$I173))</f>
        <v>0</v>
      </c>
      <c r="M173" s="190">
        <f>SUMPRODUCT('表九（录入表）'!E$6:E$347*(LEFT('表九（录入表）'!$A$6:$A$347,LEN($I173))=$I173))</f>
        <v>0</v>
      </c>
      <c r="N173" s="190">
        <f ca="1">SUMPRODUCT('表九（录入表）'!F$6:F$347*(LEFT('表九（录入表）'!$A$6:$A$347,LEN($I173))=$I173))</f>
        <v>0</v>
      </c>
      <c r="O173" s="125" t="str">
        <f ca="1" t="shared" si="9"/>
        <v/>
      </c>
      <c r="P173" s="125" t="str">
        <f ca="1" t="shared" si="8"/>
        <v/>
      </c>
    </row>
    <row r="174" ht="16.2" customHeight="1" spans="1:16">
      <c r="A174" s="87"/>
      <c r="B174" s="88"/>
      <c r="C174" s="193"/>
      <c r="D174" s="193"/>
      <c r="E174" s="193"/>
      <c r="F174" s="193"/>
      <c r="G174" s="194"/>
      <c r="H174" s="194"/>
      <c r="I174" s="87" t="s">
        <v>13482</v>
      </c>
      <c r="J174" s="88" t="s">
        <v>13430</v>
      </c>
      <c r="K174" s="192">
        <f>SUMPRODUCT('表九（录入表）'!C$6:C$347*(LEFT('表九（录入表）'!$A$6:$A$347,LEN($I174))=$I174))</f>
        <v>0</v>
      </c>
      <c r="L174" s="192">
        <f ca="1">SUMPRODUCT('表九（录入表）'!D$6:D$347*(LEFT('表九（录入表）'!$A$6:$A$347,LEN($I174))=$I174))</f>
        <v>0</v>
      </c>
      <c r="M174" s="192">
        <f>SUMPRODUCT('表九（录入表）'!E$6:E$347*(LEFT('表九（录入表）'!$A$6:$A$347,LEN($I174))=$I174))</f>
        <v>0</v>
      </c>
      <c r="N174" s="192">
        <f ca="1">SUMPRODUCT('表九（录入表）'!F$6:F$347*(LEFT('表九（录入表）'!$A$6:$A$347,LEN($I174))=$I174))</f>
        <v>0</v>
      </c>
      <c r="O174" s="125" t="str">
        <f ca="1" t="shared" si="9"/>
        <v/>
      </c>
      <c r="P174" s="125" t="str">
        <f ca="1" t="shared" si="8"/>
        <v/>
      </c>
    </row>
    <row r="175" ht="16.2" customHeight="1" spans="1:16">
      <c r="A175" s="87"/>
      <c r="B175" s="88"/>
      <c r="C175" s="193"/>
      <c r="D175" s="193"/>
      <c r="E175" s="193"/>
      <c r="F175" s="193"/>
      <c r="G175" s="194"/>
      <c r="H175" s="194"/>
      <c r="I175" s="87" t="s">
        <v>13483</v>
      </c>
      <c r="J175" s="88" t="s">
        <v>13484</v>
      </c>
      <c r="K175" s="192">
        <f>SUMPRODUCT('表九（录入表）'!C$6:C$347*(LEFT('表九（录入表）'!$A$6:$A$347,LEN($I175))=$I175))</f>
        <v>0</v>
      </c>
      <c r="L175" s="192">
        <f ca="1">SUMPRODUCT('表九（录入表）'!D$6:D$347*(LEFT('表九（录入表）'!$A$6:$A$347,LEN($I175))=$I175))</f>
        <v>0</v>
      </c>
      <c r="M175" s="192">
        <f>SUMPRODUCT('表九（录入表）'!E$6:E$347*(LEFT('表九（录入表）'!$A$6:$A$347,LEN($I175))=$I175))</f>
        <v>0</v>
      </c>
      <c r="N175" s="192">
        <f ca="1">SUMPRODUCT('表九（录入表）'!F$6:F$347*(LEFT('表九（录入表）'!$A$6:$A$347,LEN($I175))=$I175))</f>
        <v>0</v>
      </c>
      <c r="O175" s="125" t="str">
        <f ca="1" t="shared" si="9"/>
        <v/>
      </c>
      <c r="P175" s="125" t="str">
        <f ca="1" t="shared" si="8"/>
        <v/>
      </c>
    </row>
    <row r="176" ht="16.2" customHeight="1" spans="1:16">
      <c r="A176" s="87"/>
      <c r="B176" s="88"/>
      <c r="C176" s="193"/>
      <c r="D176" s="193"/>
      <c r="E176" s="193"/>
      <c r="F176" s="193"/>
      <c r="G176" s="194"/>
      <c r="H176" s="194"/>
      <c r="I176" s="87" t="s">
        <v>13485</v>
      </c>
      <c r="J176" s="88" t="s">
        <v>13122</v>
      </c>
      <c r="K176" s="190">
        <f>SUMPRODUCT('表九（录入表）'!C$6:C$347*(LEFT('表九（录入表）'!$A$6:$A$347,LEN($I176))=$I176))</f>
        <v>0</v>
      </c>
      <c r="L176" s="190">
        <f ca="1">SUMPRODUCT('表九（录入表）'!D$6:D$347*(LEFT('表九（录入表）'!$A$6:$A$347,LEN($I176))=$I176))</f>
        <v>0</v>
      </c>
      <c r="M176" s="190">
        <f>SUMPRODUCT('表九（录入表）'!E$6:E$347*(LEFT('表九（录入表）'!$A$6:$A$347,LEN($I176))=$I176))</f>
        <v>0</v>
      </c>
      <c r="N176" s="190">
        <f ca="1">SUMPRODUCT('表九（录入表）'!F$6:F$347*(LEFT('表九（录入表）'!$A$6:$A$347,LEN($I176))=$I176))</f>
        <v>0</v>
      </c>
      <c r="O176" s="125" t="str">
        <f ca="1" t="shared" si="9"/>
        <v/>
      </c>
      <c r="P176" s="125" t="str">
        <f ca="1" t="shared" si="8"/>
        <v/>
      </c>
    </row>
    <row r="177" ht="16.2" customHeight="1" spans="1:16">
      <c r="A177" s="87"/>
      <c r="B177" s="88"/>
      <c r="C177" s="193"/>
      <c r="D177" s="193"/>
      <c r="E177" s="193"/>
      <c r="F177" s="193"/>
      <c r="G177" s="194"/>
      <c r="H177" s="194"/>
      <c r="I177" s="87" t="s">
        <v>13486</v>
      </c>
      <c r="J177" s="88" t="s">
        <v>13487</v>
      </c>
      <c r="K177" s="192">
        <f>SUMPRODUCT('表九（录入表）'!C$6:C$347*(LEFT('表九（录入表）'!$A$6:$A$347,LEN($I177))=$I177))</f>
        <v>0</v>
      </c>
      <c r="L177" s="192">
        <f ca="1">SUMPRODUCT('表九（录入表）'!D$6:D$347*(LEFT('表九（录入表）'!$A$6:$A$347,LEN($I177))=$I177))</f>
        <v>0</v>
      </c>
      <c r="M177" s="192">
        <f>SUMPRODUCT('表九（录入表）'!E$6:E$347*(LEFT('表九（录入表）'!$A$6:$A$347,LEN($I177))=$I177))</f>
        <v>0</v>
      </c>
      <c r="N177" s="192">
        <f ca="1">SUMPRODUCT('表九（录入表）'!F$6:F$347*(LEFT('表九（录入表）'!$A$6:$A$347,LEN($I177))=$I177))</f>
        <v>0</v>
      </c>
      <c r="O177" s="125" t="str">
        <f ca="1" t="shared" si="9"/>
        <v/>
      </c>
      <c r="P177" s="125" t="str">
        <f ca="1" t="shared" si="8"/>
        <v/>
      </c>
    </row>
    <row r="178" ht="16.2" customHeight="1" spans="1:16">
      <c r="A178" s="87"/>
      <c r="B178" s="88"/>
      <c r="C178" s="193"/>
      <c r="D178" s="193"/>
      <c r="E178" s="193"/>
      <c r="F178" s="193"/>
      <c r="G178" s="194"/>
      <c r="H178" s="194"/>
      <c r="I178" s="87" t="s">
        <v>13488</v>
      </c>
      <c r="J178" s="88" t="s">
        <v>13489</v>
      </c>
      <c r="K178" s="192">
        <f>SUMPRODUCT('表九（录入表）'!C$6:C$347*(LEFT('表九（录入表）'!$A$6:$A$347,LEN($I178))=$I178))</f>
        <v>0</v>
      </c>
      <c r="L178" s="192">
        <f ca="1">SUMPRODUCT('表九（录入表）'!D$6:D$347*(LEFT('表九（录入表）'!$A$6:$A$347,LEN($I178))=$I178))</f>
        <v>0</v>
      </c>
      <c r="M178" s="192">
        <f>SUMPRODUCT('表九（录入表）'!E$6:E$347*(LEFT('表九（录入表）'!$A$6:$A$347,LEN($I178))=$I178))</f>
        <v>0</v>
      </c>
      <c r="N178" s="192">
        <f ca="1">SUMPRODUCT('表九（录入表）'!F$6:F$347*(LEFT('表九（录入表）'!$A$6:$A$347,LEN($I178))=$I178))</f>
        <v>0</v>
      </c>
      <c r="O178" s="125" t="str">
        <f ca="1" t="shared" si="9"/>
        <v/>
      </c>
      <c r="P178" s="125" t="str">
        <f ca="1" t="shared" si="8"/>
        <v/>
      </c>
    </row>
    <row r="179" ht="16.2" customHeight="1" spans="1:16">
      <c r="A179" s="87"/>
      <c r="B179" s="88"/>
      <c r="C179" s="193"/>
      <c r="D179" s="193"/>
      <c r="E179" s="193"/>
      <c r="F179" s="193"/>
      <c r="G179" s="194"/>
      <c r="H179" s="194"/>
      <c r="I179" s="87" t="s">
        <v>13490</v>
      </c>
      <c r="J179" s="88" t="s">
        <v>10677</v>
      </c>
      <c r="K179" s="192">
        <f>SUMPRODUCT('表九（录入表）'!C$6:C$347*(LEFT('表九（录入表）'!$A$6:$A$347,LEN($I179))=$I179))</f>
        <v>0</v>
      </c>
      <c r="L179" s="192">
        <f ca="1">SUMPRODUCT('表九（录入表）'!D$6:D$347*(LEFT('表九（录入表）'!$A$6:$A$347,LEN($I179))=$I179))</f>
        <v>0</v>
      </c>
      <c r="M179" s="192">
        <f>SUMPRODUCT('表九（录入表）'!E$6:E$347*(LEFT('表九（录入表）'!$A$6:$A$347,LEN($I179))=$I179))</f>
        <v>0</v>
      </c>
      <c r="N179" s="192">
        <f ca="1">SUMPRODUCT('表九（录入表）'!F$6:F$347*(LEFT('表九（录入表）'!$A$6:$A$347,LEN($I179))=$I179))</f>
        <v>0</v>
      </c>
      <c r="O179" s="125" t="str">
        <f ca="1" t="shared" si="9"/>
        <v/>
      </c>
      <c r="P179" s="125" t="str">
        <f ca="1" t="shared" si="8"/>
        <v/>
      </c>
    </row>
    <row r="180" ht="16.2" customHeight="1" spans="1:16">
      <c r="A180" s="87"/>
      <c r="B180" s="88"/>
      <c r="C180" s="193"/>
      <c r="D180" s="193"/>
      <c r="E180" s="193"/>
      <c r="F180" s="193"/>
      <c r="G180" s="194"/>
      <c r="H180" s="194"/>
      <c r="I180" s="87" t="s">
        <v>10678</v>
      </c>
      <c r="J180" s="88" t="s">
        <v>10679</v>
      </c>
      <c r="K180" s="190">
        <f>SUMPRODUCT('表九（录入表）'!C$6:C$347*(LEFT('表九（录入表）'!$A$6:$A$347,LEN($I180))=$I180))</f>
        <v>0</v>
      </c>
      <c r="L180" s="190">
        <f ca="1">SUMPRODUCT('表九（录入表）'!D$6:D$347*(LEFT('表九（录入表）'!$A$6:$A$347,LEN($I180))=$I180))</f>
        <v>0</v>
      </c>
      <c r="M180" s="190">
        <f>SUMPRODUCT('表九（录入表）'!E$6:E$347*(LEFT('表九（录入表）'!$A$6:$A$347,LEN($I180))=$I180))</f>
        <v>0</v>
      </c>
      <c r="N180" s="190">
        <f ca="1">SUMPRODUCT('表九（录入表）'!F$6:F$347*(LEFT('表九（录入表）'!$A$6:$A$347,LEN($I180))=$I180))</f>
        <v>0</v>
      </c>
      <c r="O180" s="125" t="str">
        <f ca="1" t="shared" si="9"/>
        <v/>
      </c>
      <c r="P180" s="125" t="str">
        <f ca="1" t="shared" si="8"/>
        <v/>
      </c>
    </row>
    <row r="181" ht="16.2" customHeight="1" spans="1:16">
      <c r="A181" s="87"/>
      <c r="B181" s="88"/>
      <c r="C181" s="193"/>
      <c r="D181" s="193"/>
      <c r="E181" s="193"/>
      <c r="F181" s="193"/>
      <c r="G181" s="194"/>
      <c r="H181" s="194"/>
      <c r="I181" s="87" t="s">
        <v>13491</v>
      </c>
      <c r="J181" s="88" t="s">
        <v>13492</v>
      </c>
      <c r="K181" s="190">
        <f>SUMPRODUCT('表九（录入表）'!C$6:C$347*(LEFT('表九（录入表）'!$A$6:$A$347,LEN($I181))=$I181))</f>
        <v>0</v>
      </c>
      <c r="L181" s="190">
        <f ca="1">SUMPRODUCT('表九（录入表）'!D$6:D$347*(LEFT('表九（录入表）'!$A$6:$A$347,LEN($I181))=$I181))</f>
        <v>0</v>
      </c>
      <c r="M181" s="190">
        <f>SUMPRODUCT('表九（录入表）'!E$6:E$347*(LEFT('表九（录入表）'!$A$6:$A$347,LEN($I181))=$I181))</f>
        <v>0</v>
      </c>
      <c r="N181" s="190">
        <f ca="1">SUMPRODUCT('表九（录入表）'!F$6:F$347*(LEFT('表九（录入表）'!$A$6:$A$347,LEN($I181))=$I181))</f>
        <v>0</v>
      </c>
      <c r="O181" s="125" t="str">
        <f ca="1" t="shared" si="9"/>
        <v/>
      </c>
      <c r="P181" s="125" t="str">
        <f ca="1" t="shared" si="8"/>
        <v/>
      </c>
    </row>
    <row r="182" ht="16.2" customHeight="1" spans="1:16">
      <c r="A182" s="87"/>
      <c r="B182" s="88"/>
      <c r="C182" s="193"/>
      <c r="D182" s="193"/>
      <c r="E182" s="193"/>
      <c r="F182" s="193"/>
      <c r="G182" s="194"/>
      <c r="H182" s="194"/>
      <c r="I182" s="87" t="s">
        <v>13493</v>
      </c>
      <c r="J182" s="151" t="s">
        <v>12172</v>
      </c>
      <c r="K182" s="192">
        <f>SUMPRODUCT('表九（录入表）'!C$6:C$347*(LEFT('表九（录入表）'!$A$6:$A$347,LEN($I182))=$I182))</f>
        <v>0</v>
      </c>
      <c r="L182" s="192">
        <f ca="1">SUMPRODUCT('表九（录入表）'!D$6:D$347*(LEFT('表九（录入表）'!$A$6:$A$347,LEN($I182))=$I182))</f>
        <v>0</v>
      </c>
      <c r="M182" s="192">
        <f>SUMPRODUCT('表九（录入表）'!E$6:E$347*(LEFT('表九（录入表）'!$A$6:$A$347,LEN($I182))=$I182))</f>
        <v>0</v>
      </c>
      <c r="N182" s="192">
        <f ca="1">SUMPRODUCT('表九（录入表）'!F$6:F$347*(LEFT('表九（录入表）'!$A$6:$A$347,LEN($I182))=$I182))</f>
        <v>0</v>
      </c>
      <c r="O182" s="125" t="str">
        <f ca="1" t="shared" si="9"/>
        <v/>
      </c>
      <c r="P182" s="125" t="str">
        <f ca="1" t="shared" si="8"/>
        <v/>
      </c>
    </row>
    <row r="183" ht="16.2" customHeight="1" spans="1:16">
      <c r="A183" s="87"/>
      <c r="B183" s="88"/>
      <c r="C183" s="193"/>
      <c r="D183" s="193"/>
      <c r="E183" s="193"/>
      <c r="F183" s="193"/>
      <c r="G183" s="194"/>
      <c r="H183" s="194"/>
      <c r="I183" s="87" t="s">
        <v>13494</v>
      </c>
      <c r="J183" s="151" t="s">
        <v>12174</v>
      </c>
      <c r="K183" s="192">
        <f>SUMPRODUCT('表九（录入表）'!C$6:C$347*(LEFT('表九（录入表）'!$A$6:$A$347,LEN($I183))=$I183))</f>
        <v>0</v>
      </c>
      <c r="L183" s="192">
        <f ca="1">SUMPRODUCT('表九（录入表）'!D$6:D$347*(LEFT('表九（录入表）'!$A$6:$A$347,LEN($I183))=$I183))</f>
        <v>0</v>
      </c>
      <c r="M183" s="192">
        <f>SUMPRODUCT('表九（录入表）'!E$6:E$347*(LEFT('表九（录入表）'!$A$6:$A$347,LEN($I183))=$I183))</f>
        <v>0</v>
      </c>
      <c r="N183" s="192">
        <f ca="1">SUMPRODUCT('表九（录入表）'!F$6:F$347*(LEFT('表九（录入表）'!$A$6:$A$347,LEN($I183))=$I183))</f>
        <v>0</v>
      </c>
      <c r="O183" s="125" t="str">
        <f ca="1" t="shared" si="9"/>
        <v/>
      </c>
      <c r="P183" s="125" t="str">
        <f ca="1" t="shared" si="8"/>
        <v/>
      </c>
    </row>
    <row r="184" ht="16.2" customHeight="1" spans="1:16">
      <c r="A184" s="87"/>
      <c r="B184" s="88"/>
      <c r="C184" s="193"/>
      <c r="D184" s="193"/>
      <c r="E184" s="193"/>
      <c r="F184" s="193"/>
      <c r="G184" s="194"/>
      <c r="H184" s="194"/>
      <c r="I184" s="87" t="s">
        <v>13495</v>
      </c>
      <c r="J184" s="88" t="s">
        <v>13496</v>
      </c>
      <c r="K184" s="192">
        <f>SUMPRODUCT('表九（录入表）'!C$6:C$347*(LEFT('表九（录入表）'!$A$6:$A$347,LEN($I184))=$I184))</f>
        <v>0</v>
      </c>
      <c r="L184" s="192">
        <f ca="1">SUMPRODUCT('表九（录入表）'!D$6:D$347*(LEFT('表九（录入表）'!$A$6:$A$347,LEN($I184))=$I184))</f>
        <v>0</v>
      </c>
      <c r="M184" s="192">
        <f>SUMPRODUCT('表九（录入表）'!E$6:E$347*(LEFT('表九（录入表）'!$A$6:$A$347,LEN($I184))=$I184))</f>
        <v>0</v>
      </c>
      <c r="N184" s="192">
        <f ca="1">SUMPRODUCT('表九（录入表）'!F$6:F$347*(LEFT('表九（录入表）'!$A$6:$A$347,LEN($I184))=$I184))</f>
        <v>0</v>
      </c>
      <c r="O184" s="125" t="str">
        <f ca="1" t="shared" si="9"/>
        <v/>
      </c>
      <c r="P184" s="125" t="str">
        <f ca="1" t="shared" si="8"/>
        <v/>
      </c>
    </row>
    <row r="185" ht="16.2" customHeight="1" spans="1:16">
      <c r="A185" s="87"/>
      <c r="B185" s="88"/>
      <c r="C185" s="193"/>
      <c r="D185" s="193"/>
      <c r="E185" s="193"/>
      <c r="F185" s="193"/>
      <c r="G185" s="194"/>
      <c r="H185" s="194"/>
      <c r="I185" s="447" t="s">
        <v>13497</v>
      </c>
      <c r="J185" s="88" t="s">
        <v>13498</v>
      </c>
      <c r="K185" s="192">
        <f>SUMPRODUCT('表九（录入表）'!C$6:C$347*(LEFT('表九（录入表）'!$A$6:$A$347,LEN($I185))=$I185))</f>
        <v>0</v>
      </c>
      <c r="L185" s="192">
        <f ca="1">SUMPRODUCT('表九（录入表）'!D$6:D$347*(LEFT('表九（录入表）'!$A$6:$A$347,LEN($I185))=$I185))</f>
        <v>0</v>
      </c>
      <c r="M185" s="192">
        <f>SUMPRODUCT('表九（录入表）'!E$6:E$347*(LEFT('表九（录入表）'!$A$6:$A$347,LEN($I185))=$I185))</f>
        <v>0</v>
      </c>
      <c r="N185" s="192">
        <f ca="1">SUMPRODUCT('表九（录入表）'!F$6:F$347*(LEFT('表九（录入表）'!$A$6:$A$347,LEN($I185))=$I185))</f>
        <v>0</v>
      </c>
      <c r="O185" s="125" t="str">
        <f ca="1" t="shared" si="9"/>
        <v/>
      </c>
      <c r="P185" s="125" t="str">
        <f ca="1" t="shared" si="8"/>
        <v/>
      </c>
    </row>
    <row r="186" ht="16.2" customHeight="1" spans="1:16">
      <c r="A186" s="87"/>
      <c r="B186" s="88"/>
      <c r="C186" s="193"/>
      <c r="D186" s="193"/>
      <c r="E186" s="193"/>
      <c r="F186" s="193"/>
      <c r="G186" s="194"/>
      <c r="H186" s="194"/>
      <c r="I186" s="87" t="s">
        <v>13499</v>
      </c>
      <c r="J186" s="151" t="s">
        <v>13500</v>
      </c>
      <c r="K186" s="190">
        <f>SUMPRODUCT('表九（录入表）'!C$6:C$347*(LEFT('表九（录入表）'!$A$6:$A$347,LEN($I186))=$I186))</f>
        <v>0</v>
      </c>
      <c r="L186" s="190">
        <f ca="1">SUMPRODUCT('表九（录入表）'!D$6:D$347*(LEFT('表九（录入表）'!$A$6:$A$347,LEN($I186))=$I186))</f>
        <v>0</v>
      </c>
      <c r="M186" s="190">
        <f>SUMPRODUCT('表九（录入表）'!E$6:E$347*(LEFT('表九（录入表）'!$A$6:$A$347,LEN($I186))=$I186))</f>
        <v>0</v>
      </c>
      <c r="N186" s="190">
        <f ca="1">SUMPRODUCT('表九（录入表）'!F$6:F$347*(LEFT('表九（录入表）'!$A$6:$A$347,LEN($I186))=$I186))</f>
        <v>0</v>
      </c>
      <c r="O186" s="125" t="str">
        <f ca="1" t="shared" si="9"/>
        <v/>
      </c>
      <c r="P186" s="125" t="str">
        <f ca="1" t="shared" si="8"/>
        <v/>
      </c>
    </row>
    <row r="187" ht="16.2" customHeight="1" spans="1:16">
      <c r="A187" s="87"/>
      <c r="B187" s="88"/>
      <c r="C187" s="193"/>
      <c r="D187" s="193"/>
      <c r="E187" s="193"/>
      <c r="F187" s="193"/>
      <c r="G187" s="194"/>
      <c r="H187" s="194"/>
      <c r="I187" s="87" t="s">
        <v>13501</v>
      </c>
      <c r="J187" s="151" t="s">
        <v>13496</v>
      </c>
      <c r="K187" s="192">
        <f>SUMPRODUCT('表九（录入表）'!C$6:C$347*(LEFT('表九（录入表）'!$A$6:$A$347,LEN($I187))=$I187))</f>
        <v>0</v>
      </c>
      <c r="L187" s="192">
        <f ca="1">SUMPRODUCT('表九（录入表）'!D$6:D$347*(LEFT('表九（录入表）'!$A$6:$A$347,LEN($I187))=$I187))</f>
        <v>0</v>
      </c>
      <c r="M187" s="192">
        <f>SUMPRODUCT('表九（录入表）'!E$6:E$347*(LEFT('表九（录入表）'!$A$6:$A$347,LEN($I187))=$I187))</f>
        <v>0</v>
      </c>
      <c r="N187" s="192">
        <f ca="1">SUMPRODUCT('表九（录入表）'!F$6:F$347*(LEFT('表九（录入表）'!$A$6:$A$347,LEN($I187))=$I187))</f>
        <v>0</v>
      </c>
      <c r="O187" s="125" t="str">
        <f ca="1" t="shared" si="9"/>
        <v/>
      </c>
      <c r="P187" s="125" t="str">
        <f ca="1" t="shared" si="8"/>
        <v/>
      </c>
    </row>
    <row r="188" ht="16.2" customHeight="1" spans="1:16">
      <c r="A188" s="87"/>
      <c r="B188" s="88"/>
      <c r="C188" s="193"/>
      <c r="D188" s="193"/>
      <c r="E188" s="193"/>
      <c r="F188" s="193"/>
      <c r="G188" s="194"/>
      <c r="H188" s="194"/>
      <c r="I188" s="87" t="s">
        <v>13502</v>
      </c>
      <c r="J188" s="88" t="s">
        <v>13503</v>
      </c>
      <c r="K188" s="192">
        <f>SUMPRODUCT('表九（录入表）'!C$6:C$347*(LEFT('表九（录入表）'!$A$6:$A$347,LEN($I188))=$I188))</f>
        <v>0</v>
      </c>
      <c r="L188" s="192">
        <f ca="1">SUMPRODUCT('表九（录入表）'!D$6:D$347*(LEFT('表九（录入表）'!$A$6:$A$347,LEN($I188))=$I188))</f>
        <v>0</v>
      </c>
      <c r="M188" s="192">
        <f>SUMPRODUCT('表九（录入表）'!E$6:E$347*(LEFT('表九（录入表）'!$A$6:$A$347,LEN($I188))=$I188))</f>
        <v>0</v>
      </c>
      <c r="N188" s="192">
        <f ca="1">SUMPRODUCT('表九（录入表）'!F$6:F$347*(LEFT('表九（录入表）'!$A$6:$A$347,LEN($I188))=$I188))</f>
        <v>0</v>
      </c>
      <c r="O188" s="125" t="str">
        <f ca="1" t="shared" si="9"/>
        <v/>
      </c>
      <c r="P188" s="125" t="str">
        <f ca="1" t="shared" si="8"/>
        <v/>
      </c>
    </row>
    <row r="189" ht="16.2" customHeight="1" spans="1:16">
      <c r="A189" s="87"/>
      <c r="B189" s="88"/>
      <c r="C189" s="193"/>
      <c r="D189" s="193"/>
      <c r="E189" s="193"/>
      <c r="F189" s="193"/>
      <c r="G189" s="194"/>
      <c r="H189" s="194"/>
      <c r="I189" s="87" t="s">
        <v>13504</v>
      </c>
      <c r="J189" s="88" t="s">
        <v>13505</v>
      </c>
      <c r="K189" s="192">
        <f>SUMPRODUCT('表九（录入表）'!C$6:C$347*(LEFT('表九（录入表）'!$A$6:$A$347,LEN($I189))=$I189))</f>
        <v>0</v>
      </c>
      <c r="L189" s="192">
        <f ca="1">SUMPRODUCT('表九（录入表）'!D$6:D$347*(LEFT('表九（录入表）'!$A$6:$A$347,LEN($I189))=$I189))</f>
        <v>0</v>
      </c>
      <c r="M189" s="192">
        <f>SUMPRODUCT('表九（录入表）'!E$6:E$347*(LEFT('表九（录入表）'!$A$6:$A$347,LEN($I189))=$I189))</f>
        <v>0</v>
      </c>
      <c r="N189" s="192">
        <f ca="1">SUMPRODUCT('表九（录入表）'!F$6:F$347*(LEFT('表九（录入表）'!$A$6:$A$347,LEN($I189))=$I189))</f>
        <v>0</v>
      </c>
      <c r="O189" s="125" t="str">
        <f ca="1" t="shared" si="9"/>
        <v/>
      </c>
      <c r="P189" s="125" t="str">
        <f ca="1" t="shared" si="8"/>
        <v/>
      </c>
    </row>
    <row r="190" ht="16.2" customHeight="1" spans="1:16">
      <c r="A190" s="87"/>
      <c r="B190" s="88"/>
      <c r="C190" s="193"/>
      <c r="D190" s="193"/>
      <c r="E190" s="193"/>
      <c r="F190" s="193"/>
      <c r="G190" s="194"/>
      <c r="H190" s="194"/>
      <c r="I190" s="87" t="s">
        <v>13506</v>
      </c>
      <c r="J190" s="88" t="s">
        <v>13507</v>
      </c>
      <c r="K190" s="192">
        <f>SUMPRODUCT('表九（录入表）'!C$6:C$347*(LEFT('表九（录入表）'!$A$6:$A$347,LEN($I190))=$I190))</f>
        <v>0</v>
      </c>
      <c r="L190" s="192">
        <f ca="1">SUMPRODUCT('表九（录入表）'!D$6:D$347*(LEFT('表九（录入表）'!$A$6:$A$347,LEN($I190))=$I190))</f>
        <v>0</v>
      </c>
      <c r="M190" s="192">
        <f>SUMPRODUCT('表九（录入表）'!E$6:E$347*(LEFT('表九（录入表）'!$A$6:$A$347,LEN($I190))=$I190))</f>
        <v>0</v>
      </c>
      <c r="N190" s="192">
        <f ca="1">SUMPRODUCT('表九（录入表）'!F$6:F$347*(LEFT('表九（录入表）'!$A$6:$A$347,LEN($I190))=$I190))</f>
        <v>0</v>
      </c>
      <c r="O190" s="125" t="str">
        <f ca="1" t="shared" si="9"/>
        <v/>
      </c>
      <c r="P190" s="125" t="str">
        <f ca="1" t="shared" si="8"/>
        <v/>
      </c>
    </row>
    <row r="191" ht="16.2" customHeight="1" spans="1:16">
      <c r="A191" s="87"/>
      <c r="B191" s="88"/>
      <c r="C191" s="193"/>
      <c r="D191" s="193"/>
      <c r="E191" s="193"/>
      <c r="F191" s="193"/>
      <c r="G191" s="194"/>
      <c r="H191" s="194"/>
      <c r="I191" s="87" t="s">
        <v>13508</v>
      </c>
      <c r="J191" s="88" t="s">
        <v>13509</v>
      </c>
      <c r="K191" s="190">
        <f>SUMPRODUCT('表九（录入表）'!C$6:C$347*(LEFT('表九（录入表）'!$A$6:$A$347,LEN($I191))=$I191))</f>
        <v>0</v>
      </c>
      <c r="L191" s="190">
        <f ca="1">SUMPRODUCT('表九（录入表）'!D$6:D$347*(LEFT('表九（录入表）'!$A$6:$A$347,LEN($I191))=$I191))</f>
        <v>0</v>
      </c>
      <c r="M191" s="190">
        <f>SUMPRODUCT('表九（录入表）'!E$6:E$347*(LEFT('表九（录入表）'!$A$6:$A$347,LEN($I191))=$I191))</f>
        <v>0</v>
      </c>
      <c r="N191" s="190">
        <f ca="1">SUMPRODUCT('表九（录入表）'!F$6:F$347*(LEFT('表九（录入表）'!$A$6:$A$347,LEN($I191))=$I191))</f>
        <v>0</v>
      </c>
      <c r="O191" s="125" t="str">
        <f ca="1" t="shared" si="9"/>
        <v/>
      </c>
      <c r="P191" s="125" t="str">
        <f ca="1" t="shared" si="8"/>
        <v/>
      </c>
    </row>
    <row r="192" ht="16.2" customHeight="1" spans="1:16">
      <c r="A192" s="87"/>
      <c r="B192" s="88"/>
      <c r="C192" s="193"/>
      <c r="D192" s="193"/>
      <c r="E192" s="193"/>
      <c r="F192" s="193"/>
      <c r="G192" s="194"/>
      <c r="H192" s="194"/>
      <c r="I192" s="87" t="s">
        <v>13510</v>
      </c>
      <c r="J192" s="88" t="s">
        <v>13511</v>
      </c>
      <c r="K192" s="192">
        <f>SUMPRODUCT('表九（录入表）'!C$6:C$347*(LEFT('表九（录入表）'!$A$6:$A$347,LEN($I192))=$I192))</f>
        <v>0</v>
      </c>
      <c r="L192" s="192">
        <f ca="1">SUMPRODUCT('表九（录入表）'!D$6:D$347*(LEFT('表九（录入表）'!$A$6:$A$347,LEN($I192))=$I192))</f>
        <v>0</v>
      </c>
      <c r="M192" s="192">
        <f>SUMPRODUCT('表九（录入表）'!E$6:E$347*(LEFT('表九（录入表）'!$A$6:$A$347,LEN($I192))=$I192))</f>
        <v>0</v>
      </c>
      <c r="N192" s="192">
        <f ca="1">SUMPRODUCT('表九（录入表）'!F$6:F$347*(LEFT('表九（录入表）'!$A$6:$A$347,LEN($I192))=$I192))</f>
        <v>0</v>
      </c>
      <c r="O192" s="125" t="str">
        <f ca="1" t="shared" si="9"/>
        <v/>
      </c>
      <c r="P192" s="125" t="str">
        <f ca="1" t="shared" si="8"/>
        <v/>
      </c>
    </row>
    <row r="193" ht="16.2" customHeight="1" spans="1:16">
      <c r="A193" s="87"/>
      <c r="B193" s="88"/>
      <c r="C193" s="193"/>
      <c r="D193" s="193"/>
      <c r="E193" s="193"/>
      <c r="F193" s="193"/>
      <c r="G193" s="194"/>
      <c r="H193" s="194"/>
      <c r="I193" s="87" t="s">
        <v>13512</v>
      </c>
      <c r="J193" s="88" t="s">
        <v>13513</v>
      </c>
      <c r="K193" s="192">
        <f>SUMPRODUCT('表九（录入表）'!C$6:C$347*(LEFT('表九（录入表）'!$A$6:$A$347,LEN($I193))=$I193))</f>
        <v>0</v>
      </c>
      <c r="L193" s="192">
        <f ca="1">SUMPRODUCT('表九（录入表）'!D$6:D$347*(LEFT('表九（录入表）'!$A$6:$A$347,LEN($I193))=$I193))</f>
        <v>0</v>
      </c>
      <c r="M193" s="192">
        <f>SUMPRODUCT('表九（录入表）'!E$6:E$347*(LEFT('表九（录入表）'!$A$6:$A$347,LEN($I193))=$I193))</f>
        <v>0</v>
      </c>
      <c r="N193" s="192">
        <f ca="1">SUMPRODUCT('表九（录入表）'!F$6:F$347*(LEFT('表九（录入表）'!$A$6:$A$347,LEN($I193))=$I193))</f>
        <v>0</v>
      </c>
      <c r="O193" s="125" t="str">
        <f ca="1" t="shared" si="9"/>
        <v/>
      </c>
      <c r="P193" s="125" t="str">
        <f ca="1" t="shared" si="8"/>
        <v/>
      </c>
    </row>
    <row r="194" ht="16.2" customHeight="1" spans="1:16">
      <c r="A194" s="87"/>
      <c r="B194" s="88"/>
      <c r="C194" s="193"/>
      <c r="D194" s="193"/>
      <c r="E194" s="193"/>
      <c r="F194" s="193"/>
      <c r="G194" s="194"/>
      <c r="H194" s="194"/>
      <c r="I194" s="87" t="s">
        <v>13514</v>
      </c>
      <c r="J194" s="88" t="s">
        <v>13515</v>
      </c>
      <c r="K194" s="192">
        <f>SUMPRODUCT('表九（录入表）'!C$6:C$347*(LEFT('表九（录入表）'!$A$6:$A$347,LEN($I194))=$I194))</f>
        <v>0</v>
      </c>
      <c r="L194" s="192">
        <f ca="1">SUMPRODUCT('表九（录入表）'!D$6:D$347*(LEFT('表九（录入表）'!$A$6:$A$347,LEN($I194))=$I194))</f>
        <v>0</v>
      </c>
      <c r="M194" s="192">
        <f>SUMPRODUCT('表九（录入表）'!E$6:E$347*(LEFT('表九（录入表）'!$A$6:$A$347,LEN($I194))=$I194))</f>
        <v>0</v>
      </c>
      <c r="N194" s="192">
        <f ca="1">SUMPRODUCT('表九（录入表）'!F$6:F$347*(LEFT('表九（录入表）'!$A$6:$A$347,LEN($I194))=$I194))</f>
        <v>0</v>
      </c>
      <c r="O194" s="125" t="str">
        <f ca="1" t="shared" si="9"/>
        <v/>
      </c>
      <c r="P194" s="125" t="str">
        <f ca="1" t="shared" si="8"/>
        <v/>
      </c>
    </row>
    <row r="195" ht="16.2" customHeight="1" spans="1:16">
      <c r="A195" s="87"/>
      <c r="B195" s="88"/>
      <c r="C195" s="193"/>
      <c r="D195" s="193"/>
      <c r="E195" s="193"/>
      <c r="F195" s="193"/>
      <c r="G195" s="194"/>
      <c r="H195" s="194"/>
      <c r="I195" s="87" t="s">
        <v>13516</v>
      </c>
      <c r="J195" s="88" t="s">
        <v>13517</v>
      </c>
      <c r="K195" s="192">
        <f>SUMPRODUCT('表九（录入表）'!C$6:C$347*(LEFT('表九（录入表）'!$A$6:$A$347,LEN($I195))=$I195))</f>
        <v>0</v>
      </c>
      <c r="L195" s="192">
        <f ca="1">SUMPRODUCT('表九（录入表）'!D$6:D$347*(LEFT('表九（录入表）'!$A$6:$A$347,LEN($I195))=$I195))</f>
        <v>0</v>
      </c>
      <c r="M195" s="192">
        <f>SUMPRODUCT('表九（录入表）'!E$6:E$347*(LEFT('表九（录入表）'!$A$6:$A$347,LEN($I195))=$I195))</f>
        <v>0</v>
      </c>
      <c r="N195" s="192">
        <f ca="1">SUMPRODUCT('表九（录入表）'!F$6:F$347*(LEFT('表九（录入表）'!$A$6:$A$347,LEN($I195))=$I195))</f>
        <v>0</v>
      </c>
      <c r="O195" s="125" t="str">
        <f ca="1" t="shared" si="9"/>
        <v/>
      </c>
      <c r="P195" s="125" t="str">
        <f ca="1" t="shared" si="8"/>
        <v/>
      </c>
    </row>
    <row r="196" ht="16.2" customHeight="1" spans="1:16">
      <c r="A196" s="87"/>
      <c r="B196" s="88"/>
      <c r="C196" s="193"/>
      <c r="D196" s="193"/>
      <c r="E196" s="193"/>
      <c r="F196" s="193"/>
      <c r="G196" s="194"/>
      <c r="H196" s="194"/>
      <c r="I196" s="87" t="s">
        <v>13518</v>
      </c>
      <c r="J196" s="88" t="s">
        <v>13519</v>
      </c>
      <c r="K196" s="192">
        <f>SUMPRODUCT('表九（录入表）'!C$6:C$347*(LEFT('表九（录入表）'!$A$6:$A$347,LEN($I196))=$I196))</f>
        <v>0</v>
      </c>
      <c r="L196" s="192">
        <f ca="1">SUMPRODUCT('表九（录入表）'!D$6:D$347*(LEFT('表九（录入表）'!$A$6:$A$347,LEN($I196))=$I196))</f>
        <v>0</v>
      </c>
      <c r="M196" s="192">
        <f>SUMPRODUCT('表九（录入表）'!E$6:E$347*(LEFT('表九（录入表）'!$A$6:$A$347,LEN($I196))=$I196))</f>
        <v>0</v>
      </c>
      <c r="N196" s="192">
        <f ca="1">SUMPRODUCT('表九（录入表）'!F$6:F$347*(LEFT('表九（录入表）'!$A$6:$A$347,LEN($I196))=$I196))</f>
        <v>0</v>
      </c>
      <c r="O196" s="125" t="str">
        <f ca="1" t="shared" si="9"/>
        <v/>
      </c>
      <c r="P196" s="125" t="str">
        <f ca="1" t="shared" si="8"/>
        <v/>
      </c>
    </row>
    <row r="197" ht="16.2" customHeight="1" spans="1:16">
      <c r="A197" s="87"/>
      <c r="B197" s="88"/>
      <c r="C197" s="193"/>
      <c r="D197" s="193"/>
      <c r="E197" s="193"/>
      <c r="F197" s="193"/>
      <c r="G197" s="194"/>
      <c r="H197" s="194"/>
      <c r="I197" s="87" t="s">
        <v>13520</v>
      </c>
      <c r="J197" s="88" t="s">
        <v>13521</v>
      </c>
      <c r="K197" s="192">
        <f>SUMPRODUCT('表九（录入表）'!C$6:C$347*(LEFT('表九（录入表）'!$A$6:$A$347,LEN($I197))=$I197))</f>
        <v>0</v>
      </c>
      <c r="L197" s="192">
        <f ca="1">SUMPRODUCT('表九（录入表）'!D$6:D$347*(LEFT('表九（录入表）'!$A$6:$A$347,LEN($I197))=$I197))</f>
        <v>0</v>
      </c>
      <c r="M197" s="192">
        <f>SUMPRODUCT('表九（录入表）'!E$6:E$347*(LEFT('表九（录入表）'!$A$6:$A$347,LEN($I197))=$I197))</f>
        <v>0</v>
      </c>
      <c r="N197" s="192">
        <f ca="1">SUMPRODUCT('表九（录入表）'!F$6:F$347*(LEFT('表九（录入表）'!$A$6:$A$347,LEN($I197))=$I197))</f>
        <v>0</v>
      </c>
      <c r="O197" s="125" t="str">
        <f ca="1" t="shared" si="9"/>
        <v/>
      </c>
      <c r="P197" s="125" t="str">
        <f ca="1" t="shared" si="8"/>
        <v/>
      </c>
    </row>
    <row r="198" ht="16.2" customHeight="1" spans="1:16">
      <c r="A198" s="87"/>
      <c r="B198" s="88"/>
      <c r="C198" s="193"/>
      <c r="D198" s="193"/>
      <c r="E198" s="193"/>
      <c r="F198" s="193"/>
      <c r="G198" s="194"/>
      <c r="H198" s="194"/>
      <c r="I198" s="87" t="s">
        <v>13522</v>
      </c>
      <c r="J198" s="88" t="s">
        <v>13523</v>
      </c>
      <c r="K198" s="192">
        <f>SUMPRODUCT('表九（录入表）'!C$6:C$347*(LEFT('表九（录入表）'!$A$6:$A$347,LEN($I198))=$I198))</f>
        <v>0</v>
      </c>
      <c r="L198" s="192">
        <f ca="1">SUMPRODUCT('表九（录入表）'!D$6:D$347*(LEFT('表九（录入表）'!$A$6:$A$347,LEN($I198))=$I198))</f>
        <v>0</v>
      </c>
      <c r="M198" s="192">
        <f>SUMPRODUCT('表九（录入表）'!E$6:E$347*(LEFT('表九（录入表）'!$A$6:$A$347,LEN($I198))=$I198))</f>
        <v>0</v>
      </c>
      <c r="N198" s="192">
        <f ca="1">SUMPRODUCT('表九（录入表）'!F$6:F$347*(LEFT('表九（录入表）'!$A$6:$A$347,LEN($I198))=$I198))</f>
        <v>0</v>
      </c>
      <c r="O198" s="125" t="str">
        <f ca="1" t="shared" si="9"/>
        <v/>
      </c>
      <c r="P198" s="125" t="str">
        <f ca="1" t="shared" si="8"/>
        <v/>
      </c>
    </row>
    <row r="199" ht="16.2" customHeight="1" spans="1:16">
      <c r="A199" s="87"/>
      <c r="B199" s="88"/>
      <c r="C199" s="193"/>
      <c r="D199" s="193"/>
      <c r="E199" s="193"/>
      <c r="F199" s="193"/>
      <c r="G199" s="194"/>
      <c r="H199" s="194"/>
      <c r="I199" s="87" t="s">
        <v>13524</v>
      </c>
      <c r="J199" s="88" t="s">
        <v>13525</v>
      </c>
      <c r="K199" s="192">
        <f>SUMPRODUCT('表九（录入表）'!C$6:C$347*(LEFT('表九（录入表）'!$A$6:$A$347,LEN($I199))=$I199))</f>
        <v>0</v>
      </c>
      <c r="L199" s="192">
        <f ca="1">SUMPRODUCT('表九（录入表）'!D$6:D$347*(LEFT('表九（录入表）'!$A$6:$A$347,LEN($I199))=$I199))</f>
        <v>0</v>
      </c>
      <c r="M199" s="192">
        <f>SUMPRODUCT('表九（录入表）'!E$6:E$347*(LEFT('表九（录入表）'!$A$6:$A$347,LEN($I199))=$I199))</f>
        <v>0</v>
      </c>
      <c r="N199" s="192">
        <f ca="1">SUMPRODUCT('表九（录入表）'!F$6:F$347*(LEFT('表九（录入表）'!$A$6:$A$347,LEN($I199))=$I199))</f>
        <v>0</v>
      </c>
      <c r="O199" s="125" t="str">
        <f ca="1" t="shared" si="9"/>
        <v/>
      </c>
      <c r="P199" s="125" t="str">
        <f ca="1" t="shared" si="8"/>
        <v/>
      </c>
    </row>
    <row r="200" ht="16.2" customHeight="1" spans="1:16">
      <c r="A200" s="87"/>
      <c r="B200" s="88"/>
      <c r="C200" s="193"/>
      <c r="D200" s="193"/>
      <c r="E200" s="193"/>
      <c r="F200" s="193"/>
      <c r="G200" s="194"/>
      <c r="H200" s="194"/>
      <c r="I200" s="87" t="s">
        <v>13526</v>
      </c>
      <c r="J200" s="88" t="s">
        <v>13527</v>
      </c>
      <c r="K200" s="190">
        <f>SUMPRODUCT('表九（录入表）'!C$6:C$347*(LEFT('表九（录入表）'!$A$6:$A$347,LEN($I200))=$I200))</f>
        <v>0</v>
      </c>
      <c r="L200" s="190">
        <f ca="1">SUMPRODUCT('表九（录入表）'!D$6:D$347*(LEFT('表九（录入表）'!$A$6:$A$347,LEN($I200))=$I200))</f>
        <v>0</v>
      </c>
      <c r="M200" s="190">
        <f>SUMPRODUCT('表九（录入表）'!E$6:E$347*(LEFT('表九（录入表）'!$A$6:$A$347,LEN($I200))=$I200))</f>
        <v>0</v>
      </c>
      <c r="N200" s="190">
        <f ca="1">SUMPRODUCT('表九（录入表）'!F$6:F$347*(LEFT('表九（录入表）'!$A$6:$A$347,LEN($I200))=$I200))</f>
        <v>0</v>
      </c>
      <c r="O200" s="125" t="str">
        <f ca="1" t="shared" si="9"/>
        <v/>
      </c>
      <c r="P200" s="125" t="str">
        <f ca="1" t="shared" ref="P200:P263" si="10">IFERROR($N200/M200,"")</f>
        <v/>
      </c>
    </row>
    <row r="201" ht="16.2" customHeight="1" spans="1:16">
      <c r="A201" s="87"/>
      <c r="B201" s="88"/>
      <c r="C201" s="193"/>
      <c r="D201" s="193"/>
      <c r="E201" s="193"/>
      <c r="F201" s="193"/>
      <c r="G201" s="194"/>
      <c r="H201" s="194"/>
      <c r="I201" s="87" t="s">
        <v>13528</v>
      </c>
      <c r="J201" s="88" t="s">
        <v>13529</v>
      </c>
      <c r="K201" s="192">
        <f>SUMPRODUCT('表九（录入表）'!C$6:C$347*(LEFT('表九（录入表）'!$A$6:$A$347,LEN($I201))=$I201))</f>
        <v>0</v>
      </c>
      <c r="L201" s="192">
        <f ca="1">SUMPRODUCT('表九（录入表）'!D$6:D$347*(LEFT('表九（录入表）'!$A$6:$A$347,LEN($I201))=$I201))</f>
        <v>0</v>
      </c>
      <c r="M201" s="192">
        <f>SUMPRODUCT('表九（录入表）'!E$6:E$347*(LEFT('表九（录入表）'!$A$6:$A$347,LEN($I201))=$I201))</f>
        <v>0</v>
      </c>
      <c r="N201" s="192">
        <f ca="1">SUMPRODUCT('表九（录入表）'!F$6:F$347*(LEFT('表九（录入表）'!$A$6:$A$347,LEN($I201))=$I201))</f>
        <v>0</v>
      </c>
      <c r="O201" s="125" t="str">
        <f ca="1" t="shared" si="9"/>
        <v/>
      </c>
      <c r="P201" s="125" t="str">
        <f ca="1" t="shared" si="10"/>
        <v/>
      </c>
    </row>
    <row r="202" ht="16.2" customHeight="1" spans="1:16">
      <c r="A202" s="87"/>
      <c r="B202" s="88"/>
      <c r="C202" s="193"/>
      <c r="D202" s="193"/>
      <c r="E202" s="193"/>
      <c r="F202" s="193"/>
      <c r="G202" s="194"/>
      <c r="H202" s="194"/>
      <c r="I202" s="87" t="s">
        <v>13530</v>
      </c>
      <c r="J202" s="88" t="s">
        <v>13531</v>
      </c>
      <c r="K202" s="192">
        <f>SUMPRODUCT('表九（录入表）'!C$6:C$347*(LEFT('表九（录入表）'!$A$6:$A$347,LEN($I202))=$I202))</f>
        <v>0</v>
      </c>
      <c r="L202" s="192">
        <f ca="1">SUMPRODUCT('表九（录入表）'!D$6:D$347*(LEFT('表九（录入表）'!$A$6:$A$347,LEN($I202))=$I202))</f>
        <v>0</v>
      </c>
      <c r="M202" s="192">
        <f>SUMPRODUCT('表九（录入表）'!E$6:E$347*(LEFT('表九（录入表）'!$A$6:$A$347,LEN($I202))=$I202))</f>
        <v>0</v>
      </c>
      <c r="N202" s="192">
        <f ca="1">SUMPRODUCT('表九（录入表）'!F$6:F$347*(LEFT('表九（录入表）'!$A$6:$A$347,LEN($I202))=$I202))</f>
        <v>0</v>
      </c>
      <c r="O202" s="125" t="str">
        <f ca="1" t="shared" si="9"/>
        <v/>
      </c>
      <c r="P202" s="125" t="str">
        <f ca="1" t="shared" si="10"/>
        <v/>
      </c>
    </row>
    <row r="203" ht="16.2" customHeight="1" spans="1:16">
      <c r="A203" s="87"/>
      <c r="B203" s="88"/>
      <c r="C203" s="193"/>
      <c r="D203" s="193"/>
      <c r="E203" s="193"/>
      <c r="F203" s="193"/>
      <c r="G203" s="194"/>
      <c r="H203" s="194"/>
      <c r="I203" s="447" t="s">
        <v>13532</v>
      </c>
      <c r="J203" s="88" t="s">
        <v>13533</v>
      </c>
      <c r="K203" s="192">
        <f>SUMPRODUCT('表九（录入表）'!C$6:C$347*(LEFT('表九（录入表）'!$A$6:$A$347,LEN($I203))=$I203))</f>
        <v>0</v>
      </c>
      <c r="L203" s="192">
        <f ca="1">SUMPRODUCT('表九（录入表）'!D$6:D$347*(LEFT('表九（录入表）'!$A$6:$A$347,LEN($I203))=$I203))</f>
        <v>0</v>
      </c>
      <c r="M203" s="192">
        <f>SUMPRODUCT('表九（录入表）'!E$6:E$347*(LEFT('表九（录入表）'!$A$6:$A$347,LEN($I203))=$I203))</f>
        <v>0</v>
      </c>
      <c r="N203" s="192">
        <f ca="1">SUMPRODUCT('表九（录入表）'!F$6:F$347*(LEFT('表九（录入表）'!$A$6:$A$347,LEN($I203))=$I203))</f>
        <v>0</v>
      </c>
      <c r="O203" s="125" t="str">
        <f ca="1" t="shared" ref="O203:O266" si="11">IFERROR($N203/K203,"")</f>
        <v/>
      </c>
      <c r="P203" s="125" t="str">
        <f ca="1" t="shared" si="10"/>
        <v/>
      </c>
    </row>
    <row r="204" ht="16.2" customHeight="1" spans="1:16">
      <c r="A204" s="87"/>
      <c r="B204" s="88"/>
      <c r="C204" s="193"/>
      <c r="D204" s="193"/>
      <c r="E204" s="193"/>
      <c r="F204" s="193"/>
      <c r="G204" s="194"/>
      <c r="H204" s="194"/>
      <c r="I204" s="87" t="s">
        <v>13534</v>
      </c>
      <c r="J204" s="88" t="s">
        <v>13535</v>
      </c>
      <c r="K204" s="192">
        <f>SUMPRODUCT('表九（录入表）'!C$6:C$347*(LEFT('表九（录入表）'!$A$6:$A$347,LEN($I204))=$I204))</f>
        <v>0</v>
      </c>
      <c r="L204" s="192">
        <f ca="1">SUMPRODUCT('表九（录入表）'!D$6:D$347*(LEFT('表九（录入表）'!$A$6:$A$347,LEN($I204))=$I204))</f>
        <v>0</v>
      </c>
      <c r="M204" s="192">
        <f>SUMPRODUCT('表九（录入表）'!E$6:E$347*(LEFT('表九（录入表）'!$A$6:$A$347,LEN($I204))=$I204))</f>
        <v>0</v>
      </c>
      <c r="N204" s="192">
        <f ca="1">SUMPRODUCT('表九（录入表）'!F$6:F$347*(LEFT('表九（录入表）'!$A$6:$A$347,LEN($I204))=$I204))</f>
        <v>0</v>
      </c>
      <c r="O204" s="125" t="str">
        <f ca="1" t="shared" si="11"/>
        <v/>
      </c>
      <c r="P204" s="125" t="str">
        <f ca="1" t="shared" si="10"/>
        <v/>
      </c>
    </row>
    <row r="205" ht="16.2" customHeight="1" spans="1:16">
      <c r="A205" s="87"/>
      <c r="B205" s="88"/>
      <c r="C205" s="193"/>
      <c r="D205" s="193"/>
      <c r="E205" s="193"/>
      <c r="F205" s="193"/>
      <c r="G205" s="194"/>
      <c r="H205" s="194"/>
      <c r="I205" s="87" t="s">
        <v>13536</v>
      </c>
      <c r="J205" s="88" t="s">
        <v>13537</v>
      </c>
      <c r="K205" s="192">
        <f>SUMPRODUCT('表九（录入表）'!C$6:C$347*(LEFT('表九（录入表）'!$A$6:$A$347,LEN($I205))=$I205))</f>
        <v>0</v>
      </c>
      <c r="L205" s="192">
        <f ca="1">SUMPRODUCT('表九（录入表）'!D$6:D$347*(LEFT('表九（录入表）'!$A$6:$A$347,LEN($I205))=$I205))</f>
        <v>0</v>
      </c>
      <c r="M205" s="192">
        <f>SUMPRODUCT('表九（录入表）'!E$6:E$347*(LEFT('表九（录入表）'!$A$6:$A$347,LEN($I205))=$I205))</f>
        <v>0</v>
      </c>
      <c r="N205" s="192">
        <f ca="1">SUMPRODUCT('表九（录入表）'!F$6:F$347*(LEFT('表九（录入表）'!$A$6:$A$347,LEN($I205))=$I205))</f>
        <v>0</v>
      </c>
      <c r="O205" s="125" t="str">
        <f ca="1" t="shared" si="11"/>
        <v/>
      </c>
      <c r="P205" s="125" t="str">
        <f ca="1" t="shared" si="10"/>
        <v/>
      </c>
    </row>
    <row r="206" ht="16.2" customHeight="1" spans="1:16">
      <c r="A206" s="87"/>
      <c r="B206" s="88"/>
      <c r="C206" s="193"/>
      <c r="D206" s="193"/>
      <c r="E206" s="193"/>
      <c r="F206" s="193"/>
      <c r="G206" s="194"/>
      <c r="H206" s="194"/>
      <c r="I206" s="87" t="s">
        <v>13538</v>
      </c>
      <c r="J206" s="88" t="s">
        <v>13539</v>
      </c>
      <c r="K206" s="192">
        <f>SUMPRODUCT('表九（录入表）'!C$6:C$347*(LEFT('表九（录入表）'!$A$6:$A$347,LEN($I206))=$I206))</f>
        <v>0</v>
      </c>
      <c r="L206" s="192">
        <f ca="1">SUMPRODUCT('表九（录入表）'!D$6:D$347*(LEFT('表九（录入表）'!$A$6:$A$347,LEN($I206))=$I206))</f>
        <v>0</v>
      </c>
      <c r="M206" s="192">
        <f>SUMPRODUCT('表九（录入表）'!E$6:E$347*(LEFT('表九（录入表）'!$A$6:$A$347,LEN($I206))=$I206))</f>
        <v>0</v>
      </c>
      <c r="N206" s="192">
        <f ca="1">SUMPRODUCT('表九（录入表）'!F$6:F$347*(LEFT('表九（录入表）'!$A$6:$A$347,LEN($I206))=$I206))</f>
        <v>0</v>
      </c>
      <c r="O206" s="125" t="str">
        <f ca="1" t="shared" si="11"/>
        <v/>
      </c>
      <c r="P206" s="125" t="str">
        <f ca="1" t="shared" si="10"/>
        <v/>
      </c>
    </row>
    <row r="207" ht="16.2" customHeight="1" spans="1:16">
      <c r="A207" s="87"/>
      <c r="B207" s="88"/>
      <c r="C207" s="193"/>
      <c r="D207" s="193"/>
      <c r="E207" s="193"/>
      <c r="F207" s="193"/>
      <c r="G207" s="194"/>
      <c r="H207" s="194"/>
      <c r="I207" s="87" t="s">
        <v>13540</v>
      </c>
      <c r="J207" s="88" t="s">
        <v>13541</v>
      </c>
      <c r="K207" s="190">
        <f>SUMPRODUCT('表九（录入表）'!C$6:C$347*(LEFT('表九（录入表）'!$A$6:$A$347,LEN($I207))=$I207))</f>
        <v>0</v>
      </c>
      <c r="L207" s="190">
        <f ca="1">SUMPRODUCT('表九（录入表）'!D$6:D$347*(LEFT('表九（录入表）'!$A$6:$A$347,LEN($I207))=$I207))</f>
        <v>0</v>
      </c>
      <c r="M207" s="190">
        <f>SUMPRODUCT('表九（录入表）'!E$6:E$347*(LEFT('表九（录入表）'!$A$6:$A$347,LEN($I207))=$I207))</f>
        <v>0</v>
      </c>
      <c r="N207" s="190">
        <f ca="1">SUMPRODUCT('表九（录入表）'!F$6:F$347*(LEFT('表九（录入表）'!$A$6:$A$347,LEN($I207))=$I207))</f>
        <v>0</v>
      </c>
      <c r="O207" s="125" t="str">
        <f ca="1" t="shared" si="11"/>
        <v/>
      </c>
      <c r="P207" s="125" t="str">
        <f ca="1" t="shared" si="10"/>
        <v/>
      </c>
    </row>
    <row r="208" ht="16.2" customHeight="1" spans="1:16">
      <c r="A208" s="87"/>
      <c r="B208" s="88"/>
      <c r="C208" s="193"/>
      <c r="D208" s="193"/>
      <c r="E208" s="193"/>
      <c r="F208" s="193"/>
      <c r="G208" s="194"/>
      <c r="H208" s="194"/>
      <c r="I208" s="87" t="s">
        <v>13542</v>
      </c>
      <c r="J208" s="167" t="s">
        <v>13543</v>
      </c>
      <c r="K208" s="192">
        <f>SUMPRODUCT('表九（录入表）'!C$6:C$347*(LEFT('表九（录入表）'!$A$6:$A$347,LEN($I208))=$I208))</f>
        <v>0</v>
      </c>
      <c r="L208" s="192">
        <f ca="1">SUMPRODUCT('表九（录入表）'!D$6:D$347*(LEFT('表九（录入表）'!$A$6:$A$347,LEN($I208))=$I208))</f>
        <v>0</v>
      </c>
      <c r="M208" s="192">
        <f>SUMPRODUCT('表九（录入表）'!E$6:E$347*(LEFT('表九（录入表）'!$A$6:$A$347,LEN($I208))=$I208))</f>
        <v>0</v>
      </c>
      <c r="N208" s="192">
        <f ca="1">SUMPRODUCT('表九（录入表）'!F$6:F$347*(LEFT('表九（录入表）'!$A$6:$A$347,LEN($I208))=$I208))</f>
        <v>0</v>
      </c>
      <c r="O208" s="125" t="str">
        <f ca="1" t="shared" si="11"/>
        <v/>
      </c>
      <c r="P208" s="125" t="str">
        <f ca="1" t="shared" si="10"/>
        <v/>
      </c>
    </row>
    <row r="209" ht="16.2" customHeight="1" spans="1:16">
      <c r="A209" s="87"/>
      <c r="B209" s="88"/>
      <c r="C209" s="193"/>
      <c r="D209" s="193"/>
      <c r="E209" s="193"/>
      <c r="F209" s="193"/>
      <c r="G209" s="194"/>
      <c r="H209" s="194"/>
      <c r="I209" s="87" t="s">
        <v>13544</v>
      </c>
      <c r="J209" s="88" t="s">
        <v>12226</v>
      </c>
      <c r="K209" s="192">
        <f>SUMPRODUCT('表九（录入表）'!C$6:C$347*(LEFT('表九（录入表）'!$A$6:$A$347,LEN($I209))=$I209))</f>
        <v>0</v>
      </c>
      <c r="L209" s="192">
        <f ca="1">SUMPRODUCT('表九（录入表）'!D$6:D$347*(LEFT('表九（录入表）'!$A$6:$A$347,LEN($I209))=$I209))</f>
        <v>0</v>
      </c>
      <c r="M209" s="192">
        <f>SUMPRODUCT('表九（录入表）'!E$6:E$347*(LEFT('表九（录入表）'!$A$6:$A$347,LEN($I209))=$I209))</f>
        <v>0</v>
      </c>
      <c r="N209" s="192">
        <f ca="1">SUMPRODUCT('表九（录入表）'!F$6:F$347*(LEFT('表九（录入表）'!$A$6:$A$347,LEN($I209))=$I209))</f>
        <v>0</v>
      </c>
      <c r="O209" s="125" t="str">
        <f ca="1" t="shared" si="11"/>
        <v/>
      </c>
      <c r="P209" s="125" t="str">
        <f ca="1" t="shared" si="10"/>
        <v/>
      </c>
    </row>
    <row r="210" ht="16.2" customHeight="1" spans="1:16">
      <c r="A210" s="87"/>
      <c r="B210" s="88"/>
      <c r="C210" s="193"/>
      <c r="D210" s="193"/>
      <c r="E210" s="193"/>
      <c r="F210" s="193"/>
      <c r="G210" s="194"/>
      <c r="H210" s="194"/>
      <c r="I210" s="87" t="s">
        <v>13545</v>
      </c>
      <c r="J210" s="88" t="s">
        <v>13546</v>
      </c>
      <c r="K210" s="192">
        <f>SUMPRODUCT('表九（录入表）'!C$6:C$347*(LEFT('表九（录入表）'!$A$6:$A$347,LEN($I210))=$I210))</f>
        <v>0</v>
      </c>
      <c r="L210" s="192">
        <f ca="1">SUMPRODUCT('表九（录入表）'!D$6:D$347*(LEFT('表九（录入表）'!$A$6:$A$347,LEN($I210))=$I210))</f>
        <v>0</v>
      </c>
      <c r="M210" s="192">
        <f>SUMPRODUCT('表九（录入表）'!E$6:E$347*(LEFT('表九（录入表）'!$A$6:$A$347,LEN($I210))=$I210))</f>
        <v>0</v>
      </c>
      <c r="N210" s="192">
        <f ca="1">SUMPRODUCT('表九（录入表）'!F$6:F$347*(LEFT('表九（录入表）'!$A$6:$A$347,LEN($I210))=$I210))</f>
        <v>0</v>
      </c>
      <c r="O210" s="125" t="str">
        <f ca="1" t="shared" si="11"/>
        <v/>
      </c>
      <c r="P210" s="125" t="str">
        <f ca="1" t="shared" si="10"/>
        <v/>
      </c>
    </row>
    <row r="211" ht="16.2" customHeight="1" spans="1:16">
      <c r="A211" s="87"/>
      <c r="B211" s="88"/>
      <c r="C211" s="193"/>
      <c r="D211" s="193"/>
      <c r="E211" s="193"/>
      <c r="F211" s="193"/>
      <c r="G211" s="194"/>
      <c r="H211" s="194"/>
      <c r="I211" s="87" t="s">
        <v>13547</v>
      </c>
      <c r="J211" s="88" t="s">
        <v>13548</v>
      </c>
      <c r="K211" s="192">
        <f>SUMPRODUCT('表九（录入表）'!C$6:C$347*(LEFT('表九（录入表）'!$A$6:$A$347,LEN($I211))=$I211))</f>
        <v>0</v>
      </c>
      <c r="L211" s="192">
        <f ca="1">SUMPRODUCT('表九（录入表）'!D$6:D$347*(LEFT('表九（录入表）'!$A$6:$A$347,LEN($I211))=$I211))</f>
        <v>0</v>
      </c>
      <c r="M211" s="192">
        <f>SUMPRODUCT('表九（录入表）'!E$6:E$347*(LEFT('表九（录入表）'!$A$6:$A$347,LEN($I211))=$I211))</f>
        <v>0</v>
      </c>
      <c r="N211" s="192">
        <f ca="1">SUMPRODUCT('表九（录入表）'!F$6:F$347*(LEFT('表九（录入表）'!$A$6:$A$347,LEN($I211))=$I211))</f>
        <v>0</v>
      </c>
      <c r="O211" s="125" t="str">
        <f ca="1" t="shared" si="11"/>
        <v/>
      </c>
      <c r="P211" s="125" t="str">
        <f ca="1" t="shared" si="10"/>
        <v/>
      </c>
    </row>
    <row r="212" ht="16.2" customHeight="1" spans="1:16">
      <c r="A212" s="87"/>
      <c r="B212" s="88"/>
      <c r="C212" s="193"/>
      <c r="D212" s="193"/>
      <c r="E212" s="193"/>
      <c r="F212" s="193"/>
      <c r="G212" s="194"/>
      <c r="H212" s="194"/>
      <c r="I212" s="87" t="s">
        <v>13549</v>
      </c>
      <c r="J212" s="88" t="s">
        <v>13550</v>
      </c>
      <c r="K212" s="192">
        <f>SUMPRODUCT('表九（录入表）'!C$6:C$347*(LEFT('表九（录入表）'!$A$6:$A$347,LEN($I212))=$I212))</f>
        <v>0</v>
      </c>
      <c r="L212" s="192">
        <f ca="1">SUMPRODUCT('表九（录入表）'!D$6:D$347*(LEFT('表九（录入表）'!$A$6:$A$347,LEN($I212))=$I212))</f>
        <v>0</v>
      </c>
      <c r="M212" s="192">
        <f>SUMPRODUCT('表九（录入表）'!E$6:E$347*(LEFT('表九（录入表）'!$A$6:$A$347,LEN($I212))=$I212))</f>
        <v>0</v>
      </c>
      <c r="N212" s="192">
        <f ca="1">SUMPRODUCT('表九（录入表）'!F$6:F$347*(LEFT('表九（录入表）'!$A$6:$A$347,LEN($I212))=$I212))</f>
        <v>0</v>
      </c>
      <c r="O212" s="125" t="str">
        <f ca="1" t="shared" si="11"/>
        <v/>
      </c>
      <c r="P212" s="125" t="str">
        <f ca="1" t="shared" si="10"/>
        <v/>
      </c>
    </row>
    <row r="213" ht="16.2" customHeight="1" spans="1:16">
      <c r="A213" s="87"/>
      <c r="B213" s="88"/>
      <c r="C213" s="193"/>
      <c r="D213" s="193"/>
      <c r="E213" s="193"/>
      <c r="F213" s="193"/>
      <c r="G213" s="194"/>
      <c r="H213" s="194"/>
      <c r="I213" s="87" t="s">
        <v>13551</v>
      </c>
      <c r="J213" s="88" t="s">
        <v>13552</v>
      </c>
      <c r="K213" s="192">
        <f>SUMPRODUCT('表九（录入表）'!C$6:C$347*(LEFT('表九（录入表）'!$A$6:$A$347,LEN($I213))=$I213))</f>
        <v>0</v>
      </c>
      <c r="L213" s="192">
        <f ca="1">SUMPRODUCT('表九（录入表）'!D$6:D$347*(LEFT('表九（录入表）'!$A$6:$A$347,LEN($I213))=$I213))</f>
        <v>0</v>
      </c>
      <c r="M213" s="192">
        <f>SUMPRODUCT('表九（录入表）'!E$6:E$347*(LEFT('表九（录入表）'!$A$6:$A$347,LEN($I213))=$I213))</f>
        <v>0</v>
      </c>
      <c r="N213" s="192">
        <f ca="1">SUMPRODUCT('表九（录入表）'!F$6:F$347*(LEFT('表九（录入表）'!$A$6:$A$347,LEN($I213))=$I213))</f>
        <v>0</v>
      </c>
      <c r="O213" s="125" t="str">
        <f ca="1" t="shared" si="11"/>
        <v/>
      </c>
      <c r="P213" s="125" t="str">
        <f ca="1" t="shared" si="10"/>
        <v/>
      </c>
    </row>
    <row r="214" ht="16.2" customHeight="1" spans="1:16">
      <c r="A214" s="87"/>
      <c r="B214" s="88"/>
      <c r="C214" s="193"/>
      <c r="D214" s="193"/>
      <c r="E214" s="193"/>
      <c r="F214" s="193"/>
      <c r="G214" s="194"/>
      <c r="H214" s="194"/>
      <c r="I214" s="87" t="s">
        <v>13553</v>
      </c>
      <c r="J214" s="88" t="s">
        <v>13554</v>
      </c>
      <c r="K214" s="192">
        <f>SUMPRODUCT('表九（录入表）'!C$6:C$347*(LEFT('表九（录入表）'!$A$6:$A$347,LEN($I214))=$I214))</f>
        <v>0</v>
      </c>
      <c r="L214" s="192">
        <f ca="1">SUMPRODUCT('表九（录入表）'!D$6:D$347*(LEFT('表九（录入表）'!$A$6:$A$347,LEN($I214))=$I214))</f>
        <v>0</v>
      </c>
      <c r="M214" s="192">
        <f>SUMPRODUCT('表九（录入表）'!E$6:E$347*(LEFT('表九（录入表）'!$A$6:$A$347,LEN($I214))=$I214))</f>
        <v>0</v>
      </c>
      <c r="N214" s="192">
        <f ca="1">SUMPRODUCT('表九（录入表）'!F$6:F$347*(LEFT('表九（录入表）'!$A$6:$A$347,LEN($I214))=$I214))</f>
        <v>0</v>
      </c>
      <c r="O214" s="125" t="str">
        <f ca="1" t="shared" si="11"/>
        <v/>
      </c>
      <c r="P214" s="125" t="str">
        <f ca="1" t="shared" si="10"/>
        <v/>
      </c>
    </row>
    <row r="215" ht="16.2" customHeight="1" spans="1:16">
      <c r="A215" s="87"/>
      <c r="B215" s="88"/>
      <c r="C215" s="193"/>
      <c r="D215" s="193"/>
      <c r="E215" s="193"/>
      <c r="F215" s="193"/>
      <c r="G215" s="194"/>
      <c r="H215" s="194"/>
      <c r="I215" s="87" t="s">
        <v>13555</v>
      </c>
      <c r="J215" s="88" t="s">
        <v>13556</v>
      </c>
      <c r="K215" s="192">
        <f>SUMPRODUCT('表九（录入表）'!C$6:C$347*(LEFT('表九（录入表）'!$A$6:$A$347,LEN($I215))=$I215))</f>
        <v>0</v>
      </c>
      <c r="L215" s="192">
        <f ca="1">SUMPRODUCT('表九（录入表）'!D$6:D$347*(LEFT('表九（录入表）'!$A$6:$A$347,LEN($I215))=$I215))</f>
        <v>0</v>
      </c>
      <c r="M215" s="192">
        <f>SUMPRODUCT('表九（录入表）'!E$6:E$347*(LEFT('表九（录入表）'!$A$6:$A$347,LEN($I215))=$I215))</f>
        <v>0</v>
      </c>
      <c r="N215" s="192">
        <f ca="1">SUMPRODUCT('表九（录入表）'!F$6:F$347*(LEFT('表九（录入表）'!$A$6:$A$347,LEN($I215))=$I215))</f>
        <v>0</v>
      </c>
      <c r="O215" s="125" t="str">
        <f ca="1" t="shared" si="11"/>
        <v/>
      </c>
      <c r="P215" s="125" t="str">
        <f ca="1" t="shared" si="10"/>
        <v/>
      </c>
    </row>
    <row r="216" ht="16.2" customHeight="1" spans="1:16">
      <c r="A216" s="87"/>
      <c r="B216" s="88"/>
      <c r="C216" s="193"/>
      <c r="D216" s="193"/>
      <c r="E216" s="193"/>
      <c r="F216" s="193"/>
      <c r="G216" s="194"/>
      <c r="H216" s="194"/>
      <c r="I216" s="87" t="s">
        <v>13557</v>
      </c>
      <c r="J216" s="88" t="s">
        <v>13558</v>
      </c>
      <c r="K216" s="192">
        <f>SUMPRODUCT('表九（录入表）'!C$6:C$347*(LEFT('表九（录入表）'!$A$6:$A$347,LEN($I216))=$I216))</f>
        <v>0</v>
      </c>
      <c r="L216" s="192">
        <f ca="1">SUMPRODUCT('表九（录入表）'!D$6:D$347*(LEFT('表九（录入表）'!$A$6:$A$347,LEN($I216))=$I216))</f>
        <v>0</v>
      </c>
      <c r="M216" s="192">
        <f>SUMPRODUCT('表九（录入表）'!E$6:E$347*(LEFT('表九（录入表）'!$A$6:$A$347,LEN($I216))=$I216))</f>
        <v>0</v>
      </c>
      <c r="N216" s="192">
        <f ca="1">SUMPRODUCT('表九（录入表）'!F$6:F$347*(LEFT('表九（录入表）'!$A$6:$A$347,LEN($I216))=$I216))</f>
        <v>0</v>
      </c>
      <c r="O216" s="125" t="str">
        <f ca="1" t="shared" si="11"/>
        <v/>
      </c>
      <c r="P216" s="125" t="str">
        <f ca="1" t="shared" si="10"/>
        <v/>
      </c>
    </row>
    <row r="217" ht="16.2" customHeight="1" spans="1:16">
      <c r="A217" s="87"/>
      <c r="B217" s="88"/>
      <c r="C217" s="193"/>
      <c r="D217" s="193"/>
      <c r="E217" s="193"/>
      <c r="F217" s="193"/>
      <c r="G217" s="194"/>
      <c r="H217" s="194"/>
      <c r="I217" s="87" t="s">
        <v>13559</v>
      </c>
      <c r="J217" s="88" t="s">
        <v>13560</v>
      </c>
      <c r="K217" s="190">
        <f>SUMPRODUCT('表九（录入表）'!C$6:C$347*(LEFT('表九（录入表）'!$A$6:$A$347,LEN($I217))=$I217))</f>
        <v>0</v>
      </c>
      <c r="L217" s="190">
        <f ca="1">SUMPRODUCT('表九（录入表）'!D$6:D$347*(LEFT('表九（录入表）'!$A$6:$A$347,LEN($I217))=$I217))</f>
        <v>0</v>
      </c>
      <c r="M217" s="190">
        <f>SUMPRODUCT('表九（录入表）'!E$6:E$347*(LEFT('表九（录入表）'!$A$6:$A$347,LEN($I217))=$I217))</f>
        <v>0</v>
      </c>
      <c r="N217" s="190">
        <f ca="1">SUMPRODUCT('表九（录入表）'!F$6:F$347*(LEFT('表九（录入表）'!$A$6:$A$347,LEN($I217))=$I217))</f>
        <v>0</v>
      </c>
      <c r="O217" s="125" t="str">
        <f ca="1" t="shared" si="11"/>
        <v/>
      </c>
      <c r="P217" s="125" t="str">
        <f ca="1" t="shared" si="10"/>
        <v/>
      </c>
    </row>
    <row r="218" ht="16.2" customHeight="1" spans="1:16">
      <c r="A218" s="87"/>
      <c r="B218" s="88"/>
      <c r="C218" s="193"/>
      <c r="D218" s="193"/>
      <c r="E218" s="193"/>
      <c r="F218" s="193"/>
      <c r="G218" s="194"/>
      <c r="H218" s="194"/>
      <c r="I218" s="87" t="s">
        <v>13561</v>
      </c>
      <c r="J218" s="88" t="s">
        <v>12172</v>
      </c>
      <c r="K218" s="192">
        <f>SUMPRODUCT('表九（录入表）'!C$6:C$347*(LEFT('表九（录入表）'!$A$6:$A$347,LEN($I218))=$I218))</f>
        <v>0</v>
      </c>
      <c r="L218" s="192">
        <f ca="1">SUMPRODUCT('表九（录入表）'!D$6:D$347*(LEFT('表九（录入表）'!$A$6:$A$347,LEN($I218))=$I218))</f>
        <v>0</v>
      </c>
      <c r="M218" s="192">
        <f>SUMPRODUCT('表九（录入表）'!E$6:E$347*(LEFT('表九（录入表）'!$A$6:$A$347,LEN($I218))=$I218))</f>
        <v>0</v>
      </c>
      <c r="N218" s="192">
        <f ca="1">SUMPRODUCT('表九（录入表）'!F$6:F$347*(LEFT('表九（录入表）'!$A$6:$A$347,LEN($I218))=$I218))</f>
        <v>0</v>
      </c>
      <c r="O218" s="125" t="str">
        <f ca="1" t="shared" si="11"/>
        <v/>
      </c>
      <c r="P218" s="125" t="str">
        <f ca="1" t="shared" si="10"/>
        <v/>
      </c>
    </row>
    <row r="219" ht="16.2" customHeight="1" spans="1:16">
      <c r="A219" s="87"/>
      <c r="B219" s="88"/>
      <c r="C219" s="193"/>
      <c r="D219" s="193"/>
      <c r="E219" s="193"/>
      <c r="F219" s="193"/>
      <c r="G219" s="194"/>
      <c r="H219" s="194"/>
      <c r="I219" s="87" t="s">
        <v>13562</v>
      </c>
      <c r="J219" s="88" t="s">
        <v>13563</v>
      </c>
      <c r="K219" s="192">
        <f>SUMPRODUCT('表九（录入表）'!C$6:C$347*(LEFT('表九（录入表）'!$A$6:$A$347,LEN($I219))=$I219))</f>
        <v>0</v>
      </c>
      <c r="L219" s="192">
        <f ca="1">SUMPRODUCT('表九（录入表）'!D$6:D$347*(LEFT('表九（录入表）'!$A$6:$A$347,LEN($I219))=$I219))</f>
        <v>0</v>
      </c>
      <c r="M219" s="192">
        <f>SUMPRODUCT('表九（录入表）'!E$6:E$347*(LEFT('表九（录入表）'!$A$6:$A$347,LEN($I219))=$I219))</f>
        <v>0</v>
      </c>
      <c r="N219" s="192">
        <f ca="1">SUMPRODUCT('表九（录入表）'!F$6:F$347*(LEFT('表九（录入表）'!$A$6:$A$347,LEN($I219))=$I219))</f>
        <v>0</v>
      </c>
      <c r="O219" s="125" t="str">
        <f ca="1" t="shared" si="11"/>
        <v/>
      </c>
      <c r="P219" s="125" t="str">
        <f ca="1" t="shared" si="10"/>
        <v/>
      </c>
    </row>
    <row r="220" ht="16.2" customHeight="1" spans="1:16">
      <c r="A220" s="87"/>
      <c r="B220" s="88"/>
      <c r="C220" s="193"/>
      <c r="D220" s="193"/>
      <c r="E220" s="193"/>
      <c r="F220" s="193"/>
      <c r="G220" s="194"/>
      <c r="H220" s="194"/>
      <c r="I220" s="87" t="s">
        <v>13564</v>
      </c>
      <c r="J220" s="88" t="s">
        <v>13565</v>
      </c>
      <c r="K220" s="190">
        <f>SUMPRODUCT('表九（录入表）'!C$6:C$347*(LEFT('表九（录入表）'!$A$6:$A$347,LEN($I220))=$I220))</f>
        <v>0</v>
      </c>
      <c r="L220" s="190">
        <f ca="1">SUMPRODUCT('表九（录入表）'!D$6:D$347*(LEFT('表九（录入表）'!$A$6:$A$347,LEN($I220))=$I220))</f>
        <v>0</v>
      </c>
      <c r="M220" s="190">
        <f>SUMPRODUCT('表九（录入表）'!E$6:E$347*(LEFT('表九（录入表）'!$A$6:$A$347,LEN($I220))=$I220))</f>
        <v>0</v>
      </c>
      <c r="N220" s="190">
        <f ca="1">SUMPRODUCT('表九（录入表）'!F$6:F$347*(LEFT('表九（录入表）'!$A$6:$A$347,LEN($I220))=$I220))</f>
        <v>0</v>
      </c>
      <c r="O220" s="125" t="str">
        <f ca="1" t="shared" si="11"/>
        <v/>
      </c>
      <c r="P220" s="125" t="str">
        <f ca="1" t="shared" si="10"/>
        <v/>
      </c>
    </row>
    <row r="221" ht="16.2" customHeight="1" spans="1:16">
      <c r="A221" s="87"/>
      <c r="B221" s="88"/>
      <c r="C221" s="193"/>
      <c r="D221" s="193"/>
      <c r="E221" s="193"/>
      <c r="F221" s="193"/>
      <c r="G221" s="194"/>
      <c r="H221" s="194"/>
      <c r="I221" s="87" t="s">
        <v>13566</v>
      </c>
      <c r="J221" s="88" t="s">
        <v>12172</v>
      </c>
      <c r="K221" s="192">
        <f>SUMPRODUCT('表九（录入表）'!C$6:C$347*(LEFT('表九（录入表）'!$A$6:$A$347,LEN($I221))=$I221))</f>
        <v>0</v>
      </c>
      <c r="L221" s="192">
        <f ca="1">SUMPRODUCT('表九（录入表）'!D$6:D$347*(LEFT('表九（录入表）'!$A$6:$A$347,LEN($I221))=$I221))</f>
        <v>0</v>
      </c>
      <c r="M221" s="192">
        <f>SUMPRODUCT('表九（录入表）'!E$6:E$347*(LEFT('表九（录入表）'!$A$6:$A$347,LEN($I221))=$I221))</f>
        <v>0</v>
      </c>
      <c r="N221" s="192">
        <f ca="1">SUMPRODUCT('表九（录入表）'!F$6:F$347*(LEFT('表九（录入表）'!$A$6:$A$347,LEN($I221))=$I221))</f>
        <v>0</v>
      </c>
      <c r="O221" s="125" t="str">
        <f ca="1" t="shared" si="11"/>
        <v/>
      </c>
      <c r="P221" s="125" t="str">
        <f ca="1" t="shared" si="10"/>
        <v/>
      </c>
    </row>
    <row r="222" ht="16.2" customHeight="1" spans="1:16">
      <c r="A222" s="87"/>
      <c r="B222" s="88"/>
      <c r="C222" s="193"/>
      <c r="D222" s="193"/>
      <c r="E222" s="193"/>
      <c r="F222" s="193"/>
      <c r="G222" s="194"/>
      <c r="H222" s="194"/>
      <c r="I222" s="87" t="s">
        <v>13567</v>
      </c>
      <c r="J222" s="88" t="s">
        <v>13568</v>
      </c>
      <c r="K222" s="192">
        <f>SUMPRODUCT('表九（录入表）'!C$6:C$347*(LEFT('表九（录入表）'!$A$6:$A$347,LEN($I222))=$I222))</f>
        <v>0</v>
      </c>
      <c r="L222" s="192">
        <f ca="1">SUMPRODUCT('表九（录入表）'!D$6:D$347*(LEFT('表九（录入表）'!$A$6:$A$347,LEN($I222))=$I222))</f>
        <v>0</v>
      </c>
      <c r="M222" s="192">
        <f>SUMPRODUCT('表九（录入表）'!E$6:E$347*(LEFT('表九（录入表）'!$A$6:$A$347,LEN($I222))=$I222))</f>
        <v>0</v>
      </c>
      <c r="N222" s="192">
        <f ca="1">SUMPRODUCT('表九（录入表）'!F$6:F$347*(LEFT('表九（录入表）'!$A$6:$A$347,LEN($I222))=$I222))</f>
        <v>0</v>
      </c>
      <c r="O222" s="125" t="str">
        <f ca="1" t="shared" si="11"/>
        <v/>
      </c>
      <c r="P222" s="125" t="str">
        <f ca="1" t="shared" si="10"/>
        <v/>
      </c>
    </row>
    <row r="223" ht="16.2" customHeight="1" spans="1:16">
      <c r="A223" s="87"/>
      <c r="B223" s="88"/>
      <c r="C223" s="193"/>
      <c r="D223" s="193"/>
      <c r="E223" s="193"/>
      <c r="F223" s="193"/>
      <c r="G223" s="194"/>
      <c r="H223" s="194"/>
      <c r="I223" s="87" t="s">
        <v>13569</v>
      </c>
      <c r="J223" s="88" t="s">
        <v>13570</v>
      </c>
      <c r="K223" s="190">
        <f>SUMPRODUCT('表九（录入表）'!C$6:C$347*(LEFT('表九（录入表）'!$A$6:$A$347,LEN($I223))=$I223))</f>
        <v>0</v>
      </c>
      <c r="L223" s="190">
        <f ca="1">SUMPRODUCT('表九（录入表）'!D$6:D$347*(LEFT('表九（录入表）'!$A$6:$A$347,LEN($I223))=$I223))</f>
        <v>0</v>
      </c>
      <c r="M223" s="190">
        <f>SUMPRODUCT('表九（录入表）'!E$6:E$347*(LEFT('表九（录入表）'!$A$6:$A$347,LEN($I223))=$I223))</f>
        <v>0</v>
      </c>
      <c r="N223" s="190">
        <f ca="1">SUMPRODUCT('表九（录入表）'!F$6:F$347*(LEFT('表九（录入表）'!$A$6:$A$347,LEN($I223))=$I223))</f>
        <v>0</v>
      </c>
      <c r="O223" s="125" t="str">
        <f ca="1" t="shared" si="11"/>
        <v/>
      </c>
      <c r="P223" s="125" t="str">
        <f ca="1" t="shared" si="10"/>
        <v/>
      </c>
    </row>
    <row r="224" ht="16.2" customHeight="1" spans="1:16">
      <c r="A224" s="87"/>
      <c r="B224" s="88"/>
      <c r="C224" s="193"/>
      <c r="D224" s="193"/>
      <c r="E224" s="193"/>
      <c r="F224" s="193"/>
      <c r="G224" s="194"/>
      <c r="H224" s="194"/>
      <c r="I224" s="87" t="s">
        <v>13571</v>
      </c>
      <c r="J224" s="88" t="s">
        <v>13122</v>
      </c>
      <c r="K224" s="190">
        <f>SUMPRODUCT('表九（录入表）'!C$6:C$347*(LEFT('表九（录入表）'!$A$6:$A$347,LEN($I224))=$I224))</f>
        <v>0</v>
      </c>
      <c r="L224" s="190">
        <f ca="1">SUMPRODUCT('表九（录入表）'!D$6:D$347*(LEFT('表九（录入表）'!$A$6:$A$347,LEN($I224))=$I224))</f>
        <v>0</v>
      </c>
      <c r="M224" s="190">
        <f>SUMPRODUCT('表九（录入表）'!E$6:E$347*(LEFT('表九（录入表）'!$A$6:$A$347,LEN($I224))=$I224))</f>
        <v>0</v>
      </c>
      <c r="N224" s="190">
        <f ca="1">SUMPRODUCT('表九（录入表）'!F$6:F$347*(LEFT('表九（录入表）'!$A$6:$A$347,LEN($I224))=$I224))</f>
        <v>0</v>
      </c>
      <c r="O224" s="125" t="str">
        <f ca="1" t="shared" si="11"/>
        <v/>
      </c>
      <c r="P224" s="125" t="str">
        <f ca="1" t="shared" si="10"/>
        <v/>
      </c>
    </row>
    <row r="225" ht="16.2" customHeight="1" spans="1:16">
      <c r="A225" s="87"/>
      <c r="B225" s="88"/>
      <c r="C225" s="193"/>
      <c r="D225" s="193"/>
      <c r="E225" s="193"/>
      <c r="F225" s="193"/>
      <c r="G225" s="194"/>
      <c r="H225" s="194"/>
      <c r="I225" s="87" t="s">
        <v>13572</v>
      </c>
      <c r="J225" s="88" t="s">
        <v>10681</v>
      </c>
      <c r="K225" s="192">
        <f>SUMPRODUCT('表九（录入表）'!C$6:C$347*(LEFT('表九（录入表）'!$A$6:$A$347,LEN($I225))=$I225))</f>
        <v>0</v>
      </c>
      <c r="L225" s="192">
        <f ca="1">SUMPRODUCT('表九（录入表）'!D$6:D$347*(LEFT('表九（录入表）'!$A$6:$A$347,LEN($I225))=$I225))</f>
        <v>0</v>
      </c>
      <c r="M225" s="192">
        <f>SUMPRODUCT('表九（录入表）'!E$6:E$347*(LEFT('表九（录入表）'!$A$6:$A$347,LEN($I225))=$I225))</f>
        <v>0</v>
      </c>
      <c r="N225" s="192">
        <f ca="1">SUMPRODUCT('表九（录入表）'!F$6:F$347*(LEFT('表九（录入表）'!$A$6:$A$347,LEN($I225))=$I225))</f>
        <v>0</v>
      </c>
      <c r="O225" s="125" t="str">
        <f ca="1" t="shared" si="11"/>
        <v/>
      </c>
      <c r="P225" s="125" t="str">
        <f ca="1" t="shared" si="10"/>
        <v/>
      </c>
    </row>
    <row r="226" ht="16.2" customHeight="1" spans="1:16">
      <c r="A226" s="87"/>
      <c r="B226" s="88"/>
      <c r="C226" s="193"/>
      <c r="D226" s="193"/>
      <c r="E226" s="193"/>
      <c r="F226" s="193"/>
      <c r="G226" s="194"/>
      <c r="H226" s="194"/>
      <c r="I226" s="87" t="s">
        <v>13573</v>
      </c>
      <c r="J226" s="88" t="s">
        <v>10683</v>
      </c>
      <c r="K226" s="192">
        <f>SUMPRODUCT('表九（录入表）'!C$6:C$347*(LEFT('表九（录入表）'!$A$6:$A$347,LEN($I226))=$I226))</f>
        <v>0</v>
      </c>
      <c r="L226" s="192">
        <f ca="1">SUMPRODUCT('表九（录入表）'!D$6:D$347*(LEFT('表九（录入表）'!$A$6:$A$347,LEN($I226))=$I226))</f>
        <v>0</v>
      </c>
      <c r="M226" s="192">
        <f>SUMPRODUCT('表九（录入表）'!E$6:E$347*(LEFT('表九（录入表）'!$A$6:$A$347,LEN($I226))=$I226))</f>
        <v>0</v>
      </c>
      <c r="N226" s="192">
        <f ca="1">SUMPRODUCT('表九（录入表）'!F$6:F$347*(LEFT('表九（录入表）'!$A$6:$A$347,LEN($I226))=$I226))</f>
        <v>0</v>
      </c>
      <c r="O226" s="125" t="str">
        <f ca="1" t="shared" si="11"/>
        <v/>
      </c>
      <c r="P226" s="125" t="str">
        <f ca="1" t="shared" si="10"/>
        <v/>
      </c>
    </row>
    <row r="227" ht="16.2" customHeight="1" spans="1:16">
      <c r="A227" s="87"/>
      <c r="B227" s="88"/>
      <c r="C227" s="193"/>
      <c r="D227" s="193"/>
      <c r="E227" s="193"/>
      <c r="F227" s="193"/>
      <c r="G227" s="194"/>
      <c r="H227" s="194"/>
      <c r="I227" s="87" t="s">
        <v>13574</v>
      </c>
      <c r="J227" s="88" t="s">
        <v>10685</v>
      </c>
      <c r="K227" s="192">
        <f>SUMPRODUCT('表九（录入表）'!C$6:C$347*(LEFT('表九（录入表）'!$A$6:$A$347,LEN($I227))=$I227))</f>
        <v>0</v>
      </c>
      <c r="L227" s="192">
        <f ca="1">SUMPRODUCT('表九（录入表）'!D$6:D$347*(LEFT('表九（录入表）'!$A$6:$A$347,LEN($I227))=$I227))</f>
        <v>0</v>
      </c>
      <c r="M227" s="192">
        <f>SUMPRODUCT('表九（录入表）'!E$6:E$347*(LEFT('表九（录入表）'!$A$6:$A$347,LEN($I227))=$I227))</f>
        <v>0</v>
      </c>
      <c r="N227" s="192">
        <f ca="1">SUMPRODUCT('表九（录入表）'!F$6:F$347*(LEFT('表九（录入表）'!$A$6:$A$347,LEN($I227))=$I227))</f>
        <v>0</v>
      </c>
      <c r="O227" s="125" t="str">
        <f ca="1" t="shared" si="11"/>
        <v/>
      </c>
      <c r="P227" s="125" t="str">
        <f ca="1" t="shared" si="10"/>
        <v/>
      </c>
    </row>
    <row r="228" ht="16.2" customHeight="1" spans="1:16">
      <c r="A228" s="87"/>
      <c r="B228" s="88"/>
      <c r="C228" s="193"/>
      <c r="D228" s="193"/>
      <c r="E228" s="193"/>
      <c r="F228" s="193"/>
      <c r="G228" s="194"/>
      <c r="H228" s="194"/>
      <c r="I228" s="87" t="s">
        <v>13575</v>
      </c>
      <c r="J228" s="88" t="s">
        <v>10687</v>
      </c>
      <c r="K228" s="192">
        <f>SUMPRODUCT('表九（录入表）'!C$6:C$347*(LEFT('表九（录入表）'!$A$6:$A$347,LEN($I228))=$I228))</f>
        <v>0</v>
      </c>
      <c r="L228" s="192">
        <f ca="1">SUMPRODUCT('表九（录入表）'!D$6:D$347*(LEFT('表九（录入表）'!$A$6:$A$347,LEN($I228))=$I228))</f>
        <v>0</v>
      </c>
      <c r="M228" s="192">
        <f>SUMPRODUCT('表九（录入表）'!E$6:E$347*(LEFT('表九（录入表）'!$A$6:$A$347,LEN($I228))=$I228))</f>
        <v>0</v>
      </c>
      <c r="N228" s="192">
        <f ca="1">SUMPRODUCT('表九（录入表）'!F$6:F$347*(LEFT('表九（录入表）'!$A$6:$A$347,LEN($I228))=$I228))</f>
        <v>0</v>
      </c>
      <c r="O228" s="125" t="str">
        <f ca="1" t="shared" si="11"/>
        <v/>
      </c>
      <c r="P228" s="125" t="str">
        <f ca="1" t="shared" si="10"/>
        <v/>
      </c>
    </row>
    <row r="229" ht="16.2" customHeight="1" spans="1:16">
      <c r="A229" s="87"/>
      <c r="B229" s="88"/>
      <c r="C229" s="193"/>
      <c r="D229" s="193"/>
      <c r="E229" s="193"/>
      <c r="F229" s="193"/>
      <c r="G229" s="194"/>
      <c r="H229" s="194"/>
      <c r="I229" s="87" t="s">
        <v>13576</v>
      </c>
      <c r="J229" s="88" t="s">
        <v>10689</v>
      </c>
      <c r="K229" s="192">
        <f>SUMPRODUCT('表九（录入表）'!C$6:C$347*(LEFT('表九（录入表）'!$A$6:$A$347,LEN($I229))=$I229))</f>
        <v>0</v>
      </c>
      <c r="L229" s="192">
        <f ca="1">SUMPRODUCT('表九（录入表）'!D$6:D$347*(LEFT('表九（录入表）'!$A$6:$A$347,LEN($I229))=$I229))</f>
        <v>0</v>
      </c>
      <c r="M229" s="192">
        <f>SUMPRODUCT('表九（录入表）'!E$6:E$347*(LEFT('表九（录入表）'!$A$6:$A$347,LEN($I229))=$I229))</f>
        <v>0</v>
      </c>
      <c r="N229" s="192">
        <f ca="1">SUMPRODUCT('表九（录入表）'!F$6:F$347*(LEFT('表九（录入表）'!$A$6:$A$347,LEN($I229))=$I229))</f>
        <v>0</v>
      </c>
      <c r="O229" s="125" t="str">
        <f ca="1" t="shared" si="11"/>
        <v/>
      </c>
      <c r="P229" s="125" t="str">
        <f ca="1" t="shared" si="10"/>
        <v/>
      </c>
    </row>
    <row r="230" ht="16.2" customHeight="1" spans="1:16">
      <c r="A230" s="87"/>
      <c r="B230" s="88"/>
      <c r="C230" s="193"/>
      <c r="D230" s="193"/>
      <c r="E230" s="193"/>
      <c r="F230" s="193"/>
      <c r="G230" s="194"/>
      <c r="H230" s="194"/>
      <c r="I230" s="87" t="s">
        <v>10690</v>
      </c>
      <c r="J230" s="88" t="s">
        <v>10691</v>
      </c>
      <c r="K230" s="190">
        <f>SUMPRODUCT('表九（录入表）'!C$6:C$347*(LEFT('表九（录入表）'!$A$6:$A$347,LEN($I230))=$I230))</f>
        <v>0</v>
      </c>
      <c r="L230" s="190">
        <f ca="1">SUMPRODUCT('表九（录入表）'!D$6:D$347*(LEFT('表九（录入表）'!$A$6:$A$347,LEN($I230))=$I230))</f>
        <v>0</v>
      </c>
      <c r="M230" s="190">
        <f>SUMPRODUCT('表九（录入表）'!E$6:E$347*(LEFT('表九（录入表）'!$A$6:$A$347,LEN($I230))=$I230))</f>
        <v>1839</v>
      </c>
      <c r="N230" s="190">
        <f ca="1">SUMPRODUCT('表九（录入表）'!F$6:F$347*(LEFT('表九（录入表）'!$A$6:$A$347,LEN($I230))=$I230))</f>
        <v>3676</v>
      </c>
      <c r="O230" s="125" t="str">
        <f ca="1" t="shared" si="11"/>
        <v/>
      </c>
      <c r="P230" s="125">
        <f ca="1" t="shared" si="10"/>
        <v>1.99891245241979</v>
      </c>
    </row>
    <row r="231" ht="16.2" customHeight="1" spans="1:16">
      <c r="A231" s="87"/>
      <c r="B231" s="88"/>
      <c r="C231" s="193"/>
      <c r="D231" s="193"/>
      <c r="E231" s="193"/>
      <c r="F231" s="193"/>
      <c r="G231" s="194"/>
      <c r="H231" s="194"/>
      <c r="I231" s="87" t="s">
        <v>13577</v>
      </c>
      <c r="J231" s="88" t="s">
        <v>13578</v>
      </c>
      <c r="K231" s="190">
        <f>SUMPRODUCT('表九（录入表）'!C$6:C$347*(LEFT('表九（录入表）'!$A$6:$A$347,LEN($I231))=$I231))</f>
        <v>0</v>
      </c>
      <c r="L231" s="190">
        <f ca="1">SUMPRODUCT('表九（录入表）'!D$6:D$347*(LEFT('表九（录入表）'!$A$6:$A$347,LEN($I231))=$I231))</f>
        <v>0</v>
      </c>
      <c r="M231" s="190">
        <f>SUMPRODUCT('表九（录入表）'!E$6:E$347*(LEFT('表九（录入表）'!$A$6:$A$347,LEN($I231))=$I231))</f>
        <v>0</v>
      </c>
      <c r="N231" s="190">
        <f ca="1">SUMPRODUCT('表九（录入表）'!F$6:F$347*(LEFT('表九（录入表）'!$A$6:$A$347,LEN($I231))=$I231))</f>
        <v>0</v>
      </c>
      <c r="O231" s="125" t="str">
        <f ca="1" t="shared" si="11"/>
        <v/>
      </c>
      <c r="P231" s="125" t="str">
        <f ca="1" t="shared" si="10"/>
        <v/>
      </c>
    </row>
    <row r="232" ht="16.2" customHeight="1" spans="1:16">
      <c r="A232" s="87"/>
      <c r="B232" s="88"/>
      <c r="C232" s="193"/>
      <c r="D232" s="193"/>
      <c r="E232" s="193"/>
      <c r="F232" s="193"/>
      <c r="G232" s="194"/>
      <c r="H232" s="194"/>
      <c r="I232" s="87" t="s">
        <v>13579</v>
      </c>
      <c r="J232" s="88" t="s">
        <v>13580</v>
      </c>
      <c r="K232" s="192">
        <f>SUMPRODUCT('表九（录入表）'!C$6:C$347*(LEFT('表九（录入表）'!$A$6:$A$347,LEN($I232))=$I232))</f>
        <v>0</v>
      </c>
      <c r="L232" s="192">
        <f ca="1">SUMPRODUCT('表九（录入表）'!D$6:D$347*(LEFT('表九（录入表）'!$A$6:$A$347,LEN($I232))=$I232))</f>
        <v>0</v>
      </c>
      <c r="M232" s="192">
        <f>SUMPRODUCT('表九（录入表）'!E$6:E$347*(LEFT('表九（录入表）'!$A$6:$A$347,LEN($I232))=$I232))</f>
        <v>0</v>
      </c>
      <c r="N232" s="192">
        <f ca="1">SUMPRODUCT('表九（录入表）'!F$6:F$347*(LEFT('表九（录入表）'!$A$6:$A$347,LEN($I232))=$I232))</f>
        <v>0</v>
      </c>
      <c r="O232" s="125" t="str">
        <f ca="1" t="shared" si="11"/>
        <v/>
      </c>
      <c r="P232" s="125" t="str">
        <f ca="1" t="shared" si="10"/>
        <v/>
      </c>
    </row>
    <row r="233" ht="16.2" customHeight="1" spans="1:16">
      <c r="A233" s="87"/>
      <c r="B233" s="88"/>
      <c r="C233" s="193"/>
      <c r="D233" s="193"/>
      <c r="E233" s="193"/>
      <c r="F233" s="193"/>
      <c r="G233" s="194"/>
      <c r="H233" s="194"/>
      <c r="I233" s="87" t="s">
        <v>13581</v>
      </c>
      <c r="J233" s="88" t="s">
        <v>13582</v>
      </c>
      <c r="K233" s="192">
        <f>SUMPRODUCT('表九（录入表）'!C$6:C$347*(LEFT('表九（录入表）'!$A$6:$A$347,LEN($I233))=$I233))</f>
        <v>0</v>
      </c>
      <c r="L233" s="192">
        <f ca="1">SUMPRODUCT('表九（录入表）'!D$6:D$347*(LEFT('表九（录入表）'!$A$6:$A$347,LEN($I233))=$I233))</f>
        <v>0</v>
      </c>
      <c r="M233" s="192">
        <f>SUMPRODUCT('表九（录入表）'!E$6:E$347*(LEFT('表九（录入表）'!$A$6:$A$347,LEN($I233))=$I233))</f>
        <v>0</v>
      </c>
      <c r="N233" s="192">
        <f ca="1">SUMPRODUCT('表九（录入表）'!F$6:F$347*(LEFT('表九（录入表）'!$A$6:$A$347,LEN($I233))=$I233))</f>
        <v>0</v>
      </c>
      <c r="O233" s="125" t="str">
        <f ca="1" t="shared" si="11"/>
        <v/>
      </c>
      <c r="P233" s="125" t="str">
        <f ca="1" t="shared" si="10"/>
        <v/>
      </c>
    </row>
    <row r="234" ht="16.2" customHeight="1" spans="1:16">
      <c r="A234" s="87"/>
      <c r="B234" s="88"/>
      <c r="C234" s="193"/>
      <c r="D234" s="193"/>
      <c r="E234" s="193"/>
      <c r="F234" s="193"/>
      <c r="G234" s="194"/>
      <c r="H234" s="194"/>
      <c r="I234" s="87" t="s">
        <v>13583</v>
      </c>
      <c r="J234" s="88" t="s">
        <v>13584</v>
      </c>
      <c r="K234" s="192">
        <f>SUMPRODUCT('表九（录入表）'!C$6:C$347*(LEFT('表九（录入表）'!$A$6:$A$347,LEN($I234))=$I234))</f>
        <v>0</v>
      </c>
      <c r="L234" s="192">
        <f ca="1">SUMPRODUCT('表九（录入表）'!D$6:D$347*(LEFT('表九（录入表）'!$A$6:$A$347,LEN($I234))=$I234))</f>
        <v>0</v>
      </c>
      <c r="M234" s="192">
        <f>SUMPRODUCT('表九（录入表）'!E$6:E$347*(LEFT('表九（录入表）'!$A$6:$A$347,LEN($I234))=$I234))</f>
        <v>0</v>
      </c>
      <c r="N234" s="192">
        <f ca="1">SUMPRODUCT('表九（录入表）'!F$6:F$347*(LEFT('表九（录入表）'!$A$6:$A$347,LEN($I234))=$I234))</f>
        <v>0</v>
      </c>
      <c r="O234" s="125" t="str">
        <f ca="1" t="shared" si="11"/>
        <v/>
      </c>
      <c r="P234" s="125" t="str">
        <f ca="1" t="shared" si="10"/>
        <v/>
      </c>
    </row>
    <row r="235" ht="16.2" customHeight="1" spans="1:16">
      <c r="A235" s="87"/>
      <c r="B235" s="88"/>
      <c r="C235" s="193"/>
      <c r="D235" s="193"/>
      <c r="E235" s="193"/>
      <c r="F235" s="193"/>
      <c r="G235" s="194"/>
      <c r="H235" s="194"/>
      <c r="I235" s="87" t="s">
        <v>13585</v>
      </c>
      <c r="J235" s="88" t="s">
        <v>13122</v>
      </c>
      <c r="K235" s="190">
        <f>SUMPRODUCT('表九（录入表）'!C$6:C$347*(LEFT('表九（录入表）'!$A$6:$A$347,LEN($I235))=$I235))</f>
        <v>0</v>
      </c>
      <c r="L235" s="190">
        <f ca="1">SUMPRODUCT('表九（录入表）'!D$6:D$347*(LEFT('表九（录入表）'!$A$6:$A$347,LEN($I235))=$I235))</f>
        <v>0</v>
      </c>
      <c r="M235" s="190">
        <f>SUMPRODUCT('表九（录入表）'!E$6:E$347*(LEFT('表九（录入表）'!$A$6:$A$347,LEN($I235))=$I235))</f>
        <v>1839</v>
      </c>
      <c r="N235" s="190">
        <f ca="1">SUMPRODUCT('表九（录入表）'!F$6:F$347*(LEFT('表九（录入表）'!$A$6:$A$347,LEN($I235))=$I235))</f>
        <v>3676</v>
      </c>
      <c r="O235" s="125" t="str">
        <f ca="1" t="shared" si="11"/>
        <v/>
      </c>
      <c r="P235" s="125">
        <f ca="1" t="shared" si="10"/>
        <v>1.99891245241979</v>
      </c>
    </row>
    <row r="236" ht="16.2" customHeight="1" spans="1:16">
      <c r="A236" s="87"/>
      <c r="B236" s="88"/>
      <c r="C236" s="193"/>
      <c r="D236" s="193"/>
      <c r="E236" s="193"/>
      <c r="F236" s="193"/>
      <c r="G236" s="194"/>
      <c r="H236" s="194"/>
      <c r="I236" s="87" t="s">
        <v>13586</v>
      </c>
      <c r="J236" s="88" t="s">
        <v>10693</v>
      </c>
      <c r="K236" s="192">
        <f>SUMPRODUCT('表九（录入表）'!C$6:C$347*(LEFT('表九（录入表）'!$A$6:$A$347,LEN($I236))=$I236))</f>
        <v>0</v>
      </c>
      <c r="L236" s="192">
        <f ca="1">SUMPRODUCT('表九（录入表）'!D$6:D$347*(LEFT('表九（录入表）'!$A$6:$A$347,LEN($I236))=$I236))</f>
        <v>0</v>
      </c>
      <c r="M236" s="192">
        <f>SUMPRODUCT('表九（录入表）'!E$6:E$347*(LEFT('表九（录入表）'!$A$6:$A$347,LEN($I236))=$I236))</f>
        <v>0</v>
      </c>
      <c r="N236" s="192">
        <f ca="1">SUMPRODUCT('表九（录入表）'!F$6:F$347*(LEFT('表九（录入表）'!$A$6:$A$347,LEN($I236))=$I236))</f>
        <v>0</v>
      </c>
      <c r="O236" s="125" t="str">
        <f ca="1" t="shared" si="11"/>
        <v/>
      </c>
      <c r="P236" s="125" t="str">
        <f ca="1" t="shared" si="10"/>
        <v/>
      </c>
    </row>
    <row r="237" ht="16.2" customHeight="1" spans="1:16">
      <c r="A237" s="87"/>
      <c r="B237" s="88"/>
      <c r="C237" s="193"/>
      <c r="D237" s="193"/>
      <c r="E237" s="193"/>
      <c r="F237" s="193"/>
      <c r="G237" s="194"/>
      <c r="H237" s="194"/>
      <c r="I237" s="87" t="s">
        <v>13587</v>
      </c>
      <c r="J237" s="88" t="s">
        <v>10695</v>
      </c>
      <c r="K237" s="192">
        <f>SUMPRODUCT('表九（录入表）'!C$6:C$347*(LEFT('表九（录入表）'!$A$6:$A$347,LEN($I237))=$I237))</f>
        <v>0</v>
      </c>
      <c r="L237" s="192">
        <f ca="1">SUMPRODUCT('表九（录入表）'!D$6:D$347*(LEFT('表九（录入表）'!$A$6:$A$347,LEN($I237))=$I237))</f>
        <v>0</v>
      </c>
      <c r="M237" s="192">
        <f>SUMPRODUCT('表九（录入表）'!E$6:E$347*(LEFT('表九（录入表）'!$A$6:$A$347,LEN($I237))=$I237))</f>
        <v>1839</v>
      </c>
      <c r="N237" s="192">
        <f ca="1">SUMPRODUCT('表九（录入表）'!F$6:F$347*(LEFT('表九（录入表）'!$A$6:$A$347,LEN($I237))=$I237))</f>
        <v>3676</v>
      </c>
      <c r="O237" s="125" t="str">
        <f ca="1" t="shared" si="11"/>
        <v/>
      </c>
      <c r="P237" s="125">
        <f ca="1" t="shared" si="10"/>
        <v>1.99891245241979</v>
      </c>
    </row>
    <row r="238" ht="16.2" customHeight="1" spans="1:16">
      <c r="A238" s="87"/>
      <c r="B238" s="88"/>
      <c r="C238" s="193"/>
      <c r="D238" s="193"/>
      <c r="E238" s="193"/>
      <c r="F238" s="193"/>
      <c r="G238" s="194"/>
      <c r="H238" s="194"/>
      <c r="I238" s="87" t="s">
        <v>13588</v>
      </c>
      <c r="J238" s="88" t="s">
        <v>10699</v>
      </c>
      <c r="K238" s="192">
        <f>SUMPRODUCT('表九（录入表）'!C$6:C$347*(LEFT('表九（录入表）'!$A$6:$A$347,LEN($I238))=$I238))</f>
        <v>0</v>
      </c>
      <c r="L238" s="192">
        <f ca="1">SUMPRODUCT('表九（录入表）'!D$6:D$347*(LEFT('表九（录入表）'!$A$6:$A$347,LEN($I238))=$I238))</f>
        <v>0</v>
      </c>
      <c r="M238" s="192">
        <f>SUMPRODUCT('表九（录入表）'!E$6:E$347*(LEFT('表九（录入表）'!$A$6:$A$347,LEN($I238))=$I238))</f>
        <v>0</v>
      </c>
      <c r="N238" s="192">
        <f ca="1">SUMPRODUCT('表九（录入表）'!F$6:F$347*(LEFT('表九（录入表）'!$A$6:$A$347,LEN($I238))=$I238))</f>
        <v>0</v>
      </c>
      <c r="O238" s="125" t="str">
        <f ca="1" t="shared" si="11"/>
        <v/>
      </c>
      <c r="P238" s="125" t="str">
        <f ca="1" t="shared" si="10"/>
        <v/>
      </c>
    </row>
    <row r="239" ht="16.2" customHeight="1" spans="1:16">
      <c r="A239" s="87"/>
      <c r="B239" s="88"/>
      <c r="C239" s="193"/>
      <c r="D239" s="193"/>
      <c r="E239" s="193"/>
      <c r="F239" s="193"/>
      <c r="G239" s="194"/>
      <c r="H239" s="194"/>
      <c r="I239" s="87" t="s">
        <v>13589</v>
      </c>
      <c r="J239" s="88" t="s">
        <v>10705</v>
      </c>
      <c r="K239" s="192">
        <f>SUMPRODUCT('表九（录入表）'!C$6:C$347*(LEFT('表九（录入表）'!$A$6:$A$347,LEN($I239))=$I239))</f>
        <v>0</v>
      </c>
      <c r="L239" s="192">
        <f ca="1">SUMPRODUCT('表九（录入表）'!D$6:D$347*(LEFT('表九（录入表）'!$A$6:$A$347,LEN($I239))=$I239))</f>
        <v>0</v>
      </c>
      <c r="M239" s="192">
        <f>SUMPRODUCT('表九（录入表）'!E$6:E$347*(LEFT('表九（录入表）'!$A$6:$A$347,LEN($I239))=$I239))</f>
        <v>0</v>
      </c>
      <c r="N239" s="192">
        <f ca="1">SUMPRODUCT('表九（录入表）'!F$6:F$347*(LEFT('表九（录入表）'!$A$6:$A$347,LEN($I239))=$I239))</f>
        <v>0</v>
      </c>
      <c r="O239" s="125" t="str">
        <f ca="1" t="shared" si="11"/>
        <v/>
      </c>
      <c r="P239" s="125" t="str">
        <f ca="1" t="shared" si="10"/>
        <v/>
      </c>
    </row>
    <row r="240" ht="16.2" customHeight="1" spans="1:16">
      <c r="A240" s="87"/>
      <c r="B240" s="88"/>
      <c r="C240" s="193"/>
      <c r="D240" s="193"/>
      <c r="E240" s="193"/>
      <c r="F240" s="193"/>
      <c r="G240" s="194"/>
      <c r="H240" s="194"/>
      <c r="I240" s="87" t="s">
        <v>10714</v>
      </c>
      <c r="J240" s="88" t="s">
        <v>10715</v>
      </c>
      <c r="K240" s="190">
        <f>SUMPRODUCT('表九（录入表）'!C$6:C$347*(LEFT('表九（录入表）'!$A$6:$A$347,LEN($I240))=$I240))</f>
        <v>0</v>
      </c>
      <c r="L240" s="190">
        <f ca="1">SUMPRODUCT('表九（录入表）'!D$6:D$347*(LEFT('表九（录入表）'!$A$6:$A$347,LEN($I240))=$I240))</f>
        <v>0</v>
      </c>
      <c r="M240" s="190">
        <f>SUMPRODUCT('表九（录入表）'!E$6:E$347*(LEFT('表九（录入表）'!$A$6:$A$347,LEN($I240))=$I240))</f>
        <v>0</v>
      </c>
      <c r="N240" s="190">
        <f ca="1">SUMPRODUCT('表九（录入表）'!F$6:F$347*(LEFT('表九（录入表）'!$A$6:$A$347,LEN($I240))=$I240))</f>
        <v>0</v>
      </c>
      <c r="O240" s="125" t="str">
        <f ca="1" t="shared" si="11"/>
        <v/>
      </c>
      <c r="P240" s="125" t="str">
        <f ca="1" t="shared" si="10"/>
        <v/>
      </c>
    </row>
    <row r="241" ht="16.2" customHeight="1" spans="1:16">
      <c r="A241" s="87"/>
      <c r="B241" s="88"/>
      <c r="C241" s="193"/>
      <c r="D241" s="193"/>
      <c r="E241" s="193"/>
      <c r="F241" s="193"/>
      <c r="G241" s="194"/>
      <c r="H241" s="194"/>
      <c r="I241" s="87" t="s">
        <v>10722</v>
      </c>
      <c r="J241" s="88" t="s">
        <v>10723</v>
      </c>
      <c r="K241" s="190">
        <f>SUMPRODUCT('表九（录入表）'!C$6:C$347*(LEFT('表九（录入表）'!$A$6:$A$347,LEN($I241))=$I241))</f>
        <v>0</v>
      </c>
      <c r="L241" s="190">
        <f ca="1">SUMPRODUCT('表九（录入表）'!D$6:D$347*(LEFT('表九（录入表）'!$A$6:$A$347,LEN($I241))=$I241))</f>
        <v>0</v>
      </c>
      <c r="M241" s="190">
        <f>SUMPRODUCT('表九（录入表）'!E$6:E$347*(LEFT('表九（录入表）'!$A$6:$A$347,LEN($I241))=$I241))</f>
        <v>0</v>
      </c>
      <c r="N241" s="190">
        <f ca="1">SUMPRODUCT('表九（录入表）'!F$6:F$347*(LEFT('表九（录入表）'!$A$6:$A$347,LEN($I241))=$I241))</f>
        <v>0</v>
      </c>
      <c r="O241" s="125" t="str">
        <f ca="1" t="shared" si="11"/>
        <v/>
      </c>
      <c r="P241" s="125" t="str">
        <f ca="1" t="shared" si="10"/>
        <v/>
      </c>
    </row>
    <row r="242" ht="16.2" customHeight="1" spans="1:16">
      <c r="A242" s="87"/>
      <c r="B242" s="88"/>
      <c r="C242" s="193"/>
      <c r="D242" s="193"/>
      <c r="E242" s="193"/>
      <c r="F242" s="193"/>
      <c r="G242" s="194"/>
      <c r="H242" s="194"/>
      <c r="I242" s="87" t="s">
        <v>13590</v>
      </c>
      <c r="J242" s="88" t="s">
        <v>13591</v>
      </c>
      <c r="K242" s="192">
        <f>SUMPRODUCT('表九（录入表）'!C$6:C$347*(LEFT('表九（录入表）'!$A$6:$A$347,LEN($I242))=$I242))</f>
        <v>0</v>
      </c>
      <c r="L242" s="192">
        <f ca="1">SUMPRODUCT('表九（录入表）'!D$6:D$347*(LEFT('表九（录入表）'!$A$6:$A$347,LEN($I242))=$I242))</f>
        <v>0</v>
      </c>
      <c r="M242" s="192">
        <f>SUMPRODUCT('表九（录入表）'!E$6:E$347*(LEFT('表九（录入表）'!$A$6:$A$347,LEN($I242))=$I242))</f>
        <v>0</v>
      </c>
      <c r="N242" s="192">
        <f ca="1">SUMPRODUCT('表九（录入表）'!F$6:F$347*(LEFT('表九（录入表）'!$A$6:$A$347,LEN($I242))=$I242))</f>
        <v>0</v>
      </c>
      <c r="O242" s="125" t="str">
        <f ca="1" t="shared" si="11"/>
        <v/>
      </c>
      <c r="P242" s="125" t="str">
        <f ca="1" t="shared" si="10"/>
        <v/>
      </c>
    </row>
    <row r="243" ht="16.2" customHeight="1" spans="1:16">
      <c r="A243" s="87"/>
      <c r="B243" s="88"/>
      <c r="C243" s="193"/>
      <c r="D243" s="193"/>
      <c r="E243" s="193"/>
      <c r="F243" s="193"/>
      <c r="G243" s="194"/>
      <c r="H243" s="194"/>
      <c r="I243" s="87" t="s">
        <v>13592</v>
      </c>
      <c r="J243" s="88" t="s">
        <v>13593</v>
      </c>
      <c r="K243" s="192">
        <f>SUMPRODUCT('表九（录入表）'!C$6:C$347*(LEFT('表九（录入表）'!$A$6:$A$347,LEN($I243))=$I243))</f>
        <v>0</v>
      </c>
      <c r="L243" s="192">
        <f ca="1">SUMPRODUCT('表九（录入表）'!D$6:D$347*(LEFT('表九（录入表）'!$A$6:$A$347,LEN($I243))=$I243))</f>
        <v>0</v>
      </c>
      <c r="M243" s="192">
        <f>SUMPRODUCT('表九（录入表）'!E$6:E$347*(LEFT('表九（录入表）'!$A$6:$A$347,LEN($I243))=$I243))</f>
        <v>0</v>
      </c>
      <c r="N243" s="192">
        <f ca="1">SUMPRODUCT('表九（录入表）'!F$6:F$347*(LEFT('表九（录入表）'!$A$6:$A$347,LEN($I243))=$I243))</f>
        <v>0</v>
      </c>
      <c r="O243" s="125" t="str">
        <f ca="1" t="shared" si="11"/>
        <v/>
      </c>
      <c r="P243" s="125" t="str">
        <f ca="1" t="shared" si="10"/>
        <v/>
      </c>
    </row>
    <row r="244" ht="16.2" customHeight="1" spans="1:16">
      <c r="A244" s="87"/>
      <c r="B244" s="88"/>
      <c r="C244" s="193"/>
      <c r="D244" s="193"/>
      <c r="E244" s="193"/>
      <c r="F244" s="193"/>
      <c r="G244" s="194"/>
      <c r="H244" s="194"/>
      <c r="I244" s="87" t="s">
        <v>10745</v>
      </c>
      <c r="J244" s="88" t="s">
        <v>10746</v>
      </c>
      <c r="K244" s="190">
        <f>SUMPRODUCT('表九（录入表）'!C$6:C$347*(LEFT('表九（录入表）'!$A$6:$A$347,LEN($I244))=$I244))</f>
        <v>0</v>
      </c>
      <c r="L244" s="190">
        <f ca="1">SUMPRODUCT('表九（录入表）'!D$6:D$347*(LEFT('表九（录入表）'!$A$6:$A$347,LEN($I244))=$I244))</f>
        <v>0</v>
      </c>
      <c r="M244" s="190">
        <f>SUMPRODUCT('表九（录入表）'!E$6:E$347*(LEFT('表九（录入表）'!$A$6:$A$347,LEN($I244))=$I244))</f>
        <v>0</v>
      </c>
      <c r="N244" s="190">
        <f ca="1">SUMPRODUCT('表九（录入表）'!F$6:F$347*(LEFT('表九（录入表）'!$A$6:$A$347,LEN($I244))=$I244))</f>
        <v>0</v>
      </c>
      <c r="O244" s="125" t="str">
        <f ca="1" t="shared" si="11"/>
        <v/>
      </c>
      <c r="P244" s="125" t="str">
        <f ca="1" t="shared" si="10"/>
        <v/>
      </c>
    </row>
    <row r="245" ht="16.2" customHeight="1" spans="1:16">
      <c r="A245" s="87"/>
      <c r="B245" s="88"/>
      <c r="C245" s="193"/>
      <c r="D245" s="193"/>
      <c r="E245" s="193"/>
      <c r="F245" s="193"/>
      <c r="G245" s="194"/>
      <c r="H245" s="194"/>
      <c r="I245" s="87" t="s">
        <v>13594</v>
      </c>
      <c r="J245" s="88" t="s">
        <v>13595</v>
      </c>
      <c r="K245" s="190">
        <f>SUMPRODUCT('表九（录入表）'!C$6:C$347*(LEFT('表九（录入表）'!$A$6:$A$347,LEN($I245))=$I245))</f>
        <v>0</v>
      </c>
      <c r="L245" s="190">
        <f ca="1">SUMPRODUCT('表九（录入表）'!D$6:D$347*(LEFT('表九（录入表）'!$A$6:$A$347,LEN($I245))=$I245))</f>
        <v>0</v>
      </c>
      <c r="M245" s="190">
        <f>SUMPRODUCT('表九（录入表）'!E$6:E$347*(LEFT('表九（录入表）'!$A$6:$A$347,LEN($I245))=$I245))</f>
        <v>0</v>
      </c>
      <c r="N245" s="190">
        <f ca="1">SUMPRODUCT('表九（录入表）'!F$6:F$347*(LEFT('表九（录入表）'!$A$6:$A$347,LEN($I245))=$I245))</f>
        <v>0</v>
      </c>
      <c r="O245" s="125" t="str">
        <f ca="1" t="shared" si="11"/>
        <v/>
      </c>
      <c r="P245" s="125" t="str">
        <f ca="1" t="shared" si="10"/>
        <v/>
      </c>
    </row>
    <row r="246" ht="16.2" customHeight="1" spans="1:16">
      <c r="A246" s="87"/>
      <c r="B246" s="88"/>
      <c r="C246" s="193"/>
      <c r="D246" s="193"/>
      <c r="E246" s="193"/>
      <c r="F246" s="193"/>
      <c r="G246" s="194"/>
      <c r="H246" s="194"/>
      <c r="I246" s="87" t="s">
        <v>13596</v>
      </c>
      <c r="J246" s="88" t="s">
        <v>13597</v>
      </c>
      <c r="K246" s="192">
        <f>SUMPRODUCT('表九（录入表）'!C$6:C$347*(LEFT('表九（录入表）'!$A$6:$A$347,LEN($I246))=$I246))</f>
        <v>0</v>
      </c>
      <c r="L246" s="192">
        <f ca="1">SUMPRODUCT('表九（录入表）'!D$6:D$347*(LEFT('表九（录入表）'!$A$6:$A$347,LEN($I246))=$I246))</f>
        <v>0</v>
      </c>
      <c r="M246" s="192">
        <f>SUMPRODUCT('表九（录入表）'!E$6:E$347*(LEFT('表九（录入表）'!$A$6:$A$347,LEN($I246))=$I246))</f>
        <v>0</v>
      </c>
      <c r="N246" s="192">
        <f ca="1">SUMPRODUCT('表九（录入表）'!F$6:F$347*(LEFT('表九（录入表）'!$A$6:$A$347,LEN($I246))=$I246))</f>
        <v>0</v>
      </c>
      <c r="O246" s="125" t="str">
        <f ca="1" t="shared" si="11"/>
        <v/>
      </c>
      <c r="P246" s="125" t="str">
        <f ca="1" t="shared" si="10"/>
        <v/>
      </c>
    </row>
    <row r="247" ht="16.2" customHeight="1" spans="1:16">
      <c r="A247" s="87"/>
      <c r="B247" s="88"/>
      <c r="C247" s="193"/>
      <c r="D247" s="193"/>
      <c r="E247" s="193"/>
      <c r="F247" s="193"/>
      <c r="G247" s="194"/>
      <c r="H247" s="194"/>
      <c r="I247" s="87" t="s">
        <v>13598</v>
      </c>
      <c r="J247" s="88" t="s">
        <v>13599</v>
      </c>
      <c r="K247" s="192">
        <f>SUMPRODUCT('表九（录入表）'!C$6:C$347*(LEFT('表九（录入表）'!$A$6:$A$347,LEN($I247))=$I247))</f>
        <v>0</v>
      </c>
      <c r="L247" s="192">
        <f ca="1">SUMPRODUCT('表九（录入表）'!D$6:D$347*(LEFT('表九（录入表）'!$A$6:$A$347,LEN($I247))=$I247))</f>
        <v>0</v>
      </c>
      <c r="M247" s="192">
        <f>SUMPRODUCT('表九（录入表）'!E$6:E$347*(LEFT('表九（录入表）'!$A$6:$A$347,LEN($I247))=$I247))</f>
        <v>0</v>
      </c>
      <c r="N247" s="192">
        <f ca="1">SUMPRODUCT('表九（录入表）'!F$6:F$347*(LEFT('表九（录入表）'!$A$6:$A$347,LEN($I247))=$I247))</f>
        <v>0</v>
      </c>
      <c r="O247" s="125" t="str">
        <f ca="1" t="shared" si="11"/>
        <v/>
      </c>
      <c r="P247" s="125" t="str">
        <f ca="1" t="shared" si="10"/>
        <v/>
      </c>
    </row>
    <row r="248" ht="16.2" customHeight="1" spans="1:16">
      <c r="A248" s="87"/>
      <c r="B248" s="88"/>
      <c r="C248" s="193"/>
      <c r="D248" s="193"/>
      <c r="E248" s="193"/>
      <c r="F248" s="193"/>
      <c r="G248" s="194"/>
      <c r="H248" s="194"/>
      <c r="I248" s="87" t="s">
        <v>10753</v>
      </c>
      <c r="J248" s="88" t="s">
        <v>10754</v>
      </c>
      <c r="K248" s="190">
        <f>SUMPRODUCT('表九（录入表）'!C$6:C$347*(LEFT('表九（录入表）'!$A$6:$A$347,LEN($I248))=$I248))</f>
        <v>0</v>
      </c>
      <c r="L248" s="190">
        <f ca="1">SUMPRODUCT('表九（录入表）'!D$6:D$347*(LEFT('表九（录入表）'!$A$6:$A$347,LEN($I248))=$I248))</f>
        <v>0</v>
      </c>
      <c r="M248" s="190">
        <f>SUMPRODUCT('表九（录入表）'!E$6:E$347*(LEFT('表九（录入表）'!$A$6:$A$347,LEN($I248))=$I248))</f>
        <v>0</v>
      </c>
      <c r="N248" s="190">
        <f ca="1">SUMPRODUCT('表九（录入表）'!F$6:F$347*(LEFT('表九（录入表）'!$A$6:$A$347,LEN($I248))=$I248))</f>
        <v>0</v>
      </c>
      <c r="O248" s="125" t="str">
        <f ca="1" t="shared" si="11"/>
        <v/>
      </c>
      <c r="P248" s="125" t="str">
        <f ca="1" t="shared" si="10"/>
        <v/>
      </c>
    </row>
    <row r="249" ht="16.2" customHeight="1" spans="1:16">
      <c r="A249" s="87"/>
      <c r="B249" s="88"/>
      <c r="C249" s="193"/>
      <c r="D249" s="193"/>
      <c r="E249" s="193"/>
      <c r="F249" s="193"/>
      <c r="G249" s="194"/>
      <c r="H249" s="194"/>
      <c r="I249" s="87" t="s">
        <v>13600</v>
      </c>
      <c r="J249" s="88" t="s">
        <v>13122</v>
      </c>
      <c r="K249" s="190">
        <f>SUMPRODUCT('表九（录入表）'!C$6:C$347*(LEFT('表九（录入表）'!$A$6:$A$347,LEN($I249))=$I249))</f>
        <v>0</v>
      </c>
      <c r="L249" s="190">
        <f ca="1">SUMPRODUCT('表九（录入表）'!D$6:D$347*(LEFT('表九（录入表）'!$A$6:$A$347,LEN($I249))=$I249))</f>
        <v>0</v>
      </c>
      <c r="M249" s="190">
        <f>SUMPRODUCT('表九（录入表）'!E$6:E$347*(LEFT('表九（录入表）'!$A$6:$A$347,LEN($I249))=$I249))</f>
        <v>0</v>
      </c>
      <c r="N249" s="190">
        <f ca="1">SUMPRODUCT('表九（录入表）'!F$6:F$347*(LEFT('表九（录入表）'!$A$6:$A$347,LEN($I249))=$I249))</f>
        <v>0</v>
      </c>
      <c r="O249" s="125" t="str">
        <f ca="1" t="shared" si="11"/>
        <v/>
      </c>
      <c r="P249" s="125" t="str">
        <f ca="1" t="shared" si="10"/>
        <v/>
      </c>
    </row>
    <row r="250" ht="16.2" customHeight="1" spans="1:16">
      <c r="A250" s="87"/>
      <c r="B250" s="88"/>
      <c r="C250" s="193"/>
      <c r="D250" s="193"/>
      <c r="E250" s="193"/>
      <c r="F250" s="193"/>
      <c r="G250" s="194"/>
      <c r="H250" s="194"/>
      <c r="I250" s="87" t="s">
        <v>13601</v>
      </c>
      <c r="J250" s="88" t="s">
        <v>13602</v>
      </c>
      <c r="K250" s="192">
        <f>SUMPRODUCT('表九（录入表）'!C$6:C$347*(LEFT('表九（录入表）'!$A$6:$A$347,LEN($I250))=$I250))</f>
        <v>0</v>
      </c>
      <c r="L250" s="192">
        <f ca="1">SUMPRODUCT('表九（录入表）'!D$6:D$347*(LEFT('表九（录入表）'!$A$6:$A$347,LEN($I250))=$I250))</f>
        <v>0</v>
      </c>
      <c r="M250" s="192">
        <f>SUMPRODUCT('表九（录入表）'!E$6:E$347*(LEFT('表九（录入表）'!$A$6:$A$347,LEN($I250))=$I250))</f>
        <v>0</v>
      </c>
      <c r="N250" s="192">
        <f ca="1">SUMPRODUCT('表九（录入表）'!F$6:F$347*(LEFT('表九（录入表）'!$A$6:$A$347,LEN($I250))=$I250))</f>
        <v>0</v>
      </c>
      <c r="O250" s="125" t="str">
        <f ca="1" t="shared" si="11"/>
        <v/>
      </c>
      <c r="P250" s="125" t="str">
        <f ca="1" t="shared" si="10"/>
        <v/>
      </c>
    </row>
    <row r="251" ht="16.2" customHeight="1" spans="1:16">
      <c r="A251" s="87"/>
      <c r="B251" s="88"/>
      <c r="C251" s="193"/>
      <c r="D251" s="193"/>
      <c r="E251" s="193"/>
      <c r="F251" s="193"/>
      <c r="G251" s="194"/>
      <c r="H251" s="194"/>
      <c r="I251" s="87" t="s">
        <v>13603</v>
      </c>
      <c r="J251" s="88" t="s">
        <v>13604</v>
      </c>
      <c r="K251" s="192">
        <f>SUMPRODUCT('表九（录入表）'!C$6:C$347*(LEFT('表九（录入表）'!$A$6:$A$347,LEN($I251))=$I251))</f>
        <v>0</v>
      </c>
      <c r="L251" s="192">
        <f ca="1">SUMPRODUCT('表九（录入表）'!D$6:D$347*(LEFT('表九（录入表）'!$A$6:$A$347,LEN($I251))=$I251))</f>
        <v>0</v>
      </c>
      <c r="M251" s="192">
        <f>SUMPRODUCT('表九（录入表）'!E$6:E$347*(LEFT('表九（录入表）'!$A$6:$A$347,LEN($I251))=$I251))</f>
        <v>0</v>
      </c>
      <c r="N251" s="192">
        <f ca="1">SUMPRODUCT('表九（录入表）'!F$6:F$347*(LEFT('表九（录入表）'!$A$6:$A$347,LEN($I251))=$I251))</f>
        <v>0</v>
      </c>
      <c r="O251" s="125" t="str">
        <f ca="1" t="shared" si="11"/>
        <v/>
      </c>
      <c r="P251" s="125" t="str">
        <f ca="1" t="shared" si="10"/>
        <v/>
      </c>
    </row>
    <row r="252" ht="16.2" customHeight="1" spans="1:16">
      <c r="A252" s="87"/>
      <c r="B252" s="88"/>
      <c r="C252" s="193"/>
      <c r="D252" s="193"/>
      <c r="E252" s="193"/>
      <c r="F252" s="193"/>
      <c r="G252" s="194"/>
      <c r="H252" s="194"/>
      <c r="I252" s="87" t="s">
        <v>10761</v>
      </c>
      <c r="J252" s="88" t="s">
        <v>10762</v>
      </c>
      <c r="K252" s="190">
        <f>SUMPRODUCT('表九（录入表）'!C$6:C$347*(LEFT('表九（录入表）'!$A$6:$A$347,LEN($I252))=$I252))</f>
        <v>0</v>
      </c>
      <c r="L252" s="190">
        <f ca="1">SUMPRODUCT('表九（录入表）'!D$6:D$347*(LEFT('表九（录入表）'!$A$6:$A$347,LEN($I252))=$I252))</f>
        <v>0</v>
      </c>
      <c r="M252" s="190">
        <f>SUMPRODUCT('表九（录入表）'!E$6:E$347*(LEFT('表九（录入表）'!$A$6:$A$347,LEN($I252))=$I252))</f>
        <v>0</v>
      </c>
      <c r="N252" s="190">
        <f ca="1">SUMPRODUCT('表九（录入表）'!F$6:F$347*(LEFT('表九（录入表）'!$A$6:$A$347,LEN($I252))=$I252))</f>
        <v>0</v>
      </c>
      <c r="O252" s="125" t="str">
        <f ca="1" t="shared" si="11"/>
        <v/>
      </c>
      <c r="P252" s="125" t="str">
        <f ca="1" t="shared" si="10"/>
        <v/>
      </c>
    </row>
    <row r="253" ht="16.2" customHeight="1" spans="1:16">
      <c r="A253" s="87"/>
      <c r="B253" s="88"/>
      <c r="C253" s="193"/>
      <c r="D253" s="193"/>
      <c r="E253" s="193"/>
      <c r="F253" s="193"/>
      <c r="G253" s="194"/>
      <c r="H253" s="194"/>
      <c r="I253" s="87" t="s">
        <v>13605</v>
      </c>
      <c r="J253" s="88" t="s">
        <v>13122</v>
      </c>
      <c r="K253" s="190">
        <f>SUMPRODUCT('表九（录入表）'!C$6:C$347*(LEFT('表九（录入表）'!$A$6:$A$347,LEN($I253))=$I253))</f>
        <v>0</v>
      </c>
      <c r="L253" s="190">
        <f ca="1">SUMPRODUCT('表九（录入表）'!D$6:D$347*(LEFT('表九（录入表）'!$A$6:$A$347,LEN($I253))=$I253))</f>
        <v>0</v>
      </c>
      <c r="M253" s="190">
        <f>SUMPRODUCT('表九（录入表）'!E$6:E$347*(LEFT('表九（录入表）'!$A$6:$A$347,LEN($I253))=$I253))</f>
        <v>0</v>
      </c>
      <c r="N253" s="190">
        <f ca="1">SUMPRODUCT('表九（录入表）'!F$6:F$347*(LEFT('表九（录入表）'!$A$6:$A$347,LEN($I253))=$I253))</f>
        <v>0</v>
      </c>
      <c r="O253" s="125" t="str">
        <f ca="1" t="shared" si="11"/>
        <v/>
      </c>
      <c r="P253" s="125" t="str">
        <f ca="1" t="shared" si="10"/>
        <v/>
      </c>
    </row>
    <row r="254" ht="16.2" customHeight="1" spans="1:16">
      <c r="A254" s="87"/>
      <c r="B254" s="88"/>
      <c r="C254" s="193"/>
      <c r="D254" s="193"/>
      <c r="E254" s="193"/>
      <c r="F254" s="193"/>
      <c r="G254" s="194"/>
      <c r="H254" s="194"/>
      <c r="I254" s="87" t="s">
        <v>13606</v>
      </c>
      <c r="J254" s="88" t="s">
        <v>12525</v>
      </c>
      <c r="K254" s="192">
        <f>SUMPRODUCT('表九（录入表）'!C$6:C$347*(LEFT('表九（录入表）'!$A$6:$A$347,LEN($I254))=$I254))</f>
        <v>0</v>
      </c>
      <c r="L254" s="192">
        <f ca="1">SUMPRODUCT('表九（录入表）'!D$6:D$347*(LEFT('表九（录入表）'!$A$6:$A$347,LEN($I254))=$I254))</f>
        <v>0</v>
      </c>
      <c r="M254" s="192">
        <f>SUMPRODUCT('表九（录入表）'!E$6:E$347*(LEFT('表九（录入表）'!$A$6:$A$347,LEN($I254))=$I254))</f>
        <v>0</v>
      </c>
      <c r="N254" s="192">
        <f ca="1">SUMPRODUCT('表九（录入表）'!F$6:F$347*(LEFT('表九（录入表）'!$A$6:$A$347,LEN($I254))=$I254))</f>
        <v>0</v>
      </c>
      <c r="O254" s="125" t="str">
        <f ca="1" t="shared" si="11"/>
        <v/>
      </c>
      <c r="P254" s="125" t="str">
        <f ca="1" t="shared" si="10"/>
        <v/>
      </c>
    </row>
    <row r="255" ht="16.2" customHeight="1" spans="1:16">
      <c r="A255" s="87"/>
      <c r="B255" s="88"/>
      <c r="C255" s="193"/>
      <c r="D255" s="193"/>
      <c r="E255" s="193"/>
      <c r="F255" s="193"/>
      <c r="G255" s="194"/>
      <c r="H255" s="194"/>
      <c r="I255" s="87" t="s">
        <v>13607</v>
      </c>
      <c r="J255" s="88" t="s">
        <v>13608</v>
      </c>
      <c r="K255" s="192">
        <f>SUMPRODUCT('表九（录入表）'!C$6:C$347*(LEFT('表九（录入表）'!$A$6:$A$347,LEN($I255))=$I255))</f>
        <v>0</v>
      </c>
      <c r="L255" s="192">
        <f ca="1">SUMPRODUCT('表九（录入表）'!D$6:D$347*(LEFT('表九（录入表）'!$A$6:$A$347,LEN($I255))=$I255))</f>
        <v>0</v>
      </c>
      <c r="M255" s="192">
        <f>SUMPRODUCT('表九（录入表）'!E$6:E$347*(LEFT('表九（录入表）'!$A$6:$A$347,LEN($I255))=$I255))</f>
        <v>0</v>
      </c>
      <c r="N255" s="192">
        <f ca="1">SUMPRODUCT('表九（录入表）'!F$6:F$347*(LEFT('表九（录入表）'!$A$6:$A$347,LEN($I255))=$I255))</f>
        <v>0</v>
      </c>
      <c r="O255" s="125" t="str">
        <f ca="1" t="shared" si="11"/>
        <v/>
      </c>
      <c r="P255" s="125" t="str">
        <f ca="1" t="shared" si="10"/>
        <v/>
      </c>
    </row>
    <row r="256" ht="16.2" customHeight="1" spans="1:16">
      <c r="A256" s="87"/>
      <c r="B256" s="88"/>
      <c r="C256" s="193"/>
      <c r="D256" s="193"/>
      <c r="E256" s="193"/>
      <c r="F256" s="193"/>
      <c r="G256" s="194"/>
      <c r="H256" s="194"/>
      <c r="I256" s="87" t="s">
        <v>10771</v>
      </c>
      <c r="J256" s="88" t="s">
        <v>10772</v>
      </c>
      <c r="K256" s="190">
        <f>SUMPRODUCT('表九（录入表）'!C$6:C$347*(LEFT('表九（录入表）'!$A$6:$A$347,LEN($I256))=$I256))</f>
        <v>0</v>
      </c>
      <c r="L256" s="190">
        <f ca="1">SUMPRODUCT('表九（录入表）'!D$6:D$347*(LEFT('表九（录入表）'!$A$6:$A$347,LEN($I256))=$I256))</f>
        <v>0</v>
      </c>
      <c r="M256" s="190">
        <f>SUMPRODUCT('表九（录入表）'!E$6:E$347*(LEFT('表九（录入表）'!$A$6:$A$347,LEN($I256))=$I256))</f>
        <v>0</v>
      </c>
      <c r="N256" s="190">
        <f ca="1">SUMPRODUCT('表九（录入表）'!F$6:F$347*(LEFT('表九（录入表）'!$A$6:$A$347,LEN($I256))=$I256))</f>
        <v>0</v>
      </c>
      <c r="O256" s="125" t="str">
        <f ca="1" t="shared" si="11"/>
        <v/>
      </c>
      <c r="P256" s="125" t="str">
        <f ca="1" t="shared" si="10"/>
        <v/>
      </c>
    </row>
    <row r="257" ht="16.2" customHeight="1" spans="1:16">
      <c r="A257" s="87"/>
      <c r="B257" s="88"/>
      <c r="C257" s="193"/>
      <c r="D257" s="193"/>
      <c r="E257" s="193"/>
      <c r="F257" s="193"/>
      <c r="G257" s="194"/>
      <c r="H257" s="194"/>
      <c r="I257" s="87" t="s">
        <v>13609</v>
      </c>
      <c r="J257" s="88" t="s">
        <v>13122</v>
      </c>
      <c r="K257" s="190">
        <f>SUMPRODUCT('表九（录入表）'!C$6:C$347*(LEFT('表九（录入表）'!$A$6:$A$347,LEN($I257))=$I257))</f>
        <v>0</v>
      </c>
      <c r="L257" s="190">
        <f ca="1">SUMPRODUCT('表九（录入表）'!D$6:D$347*(LEFT('表九（录入表）'!$A$6:$A$347,LEN($I257))=$I257))</f>
        <v>0</v>
      </c>
      <c r="M257" s="190">
        <f>SUMPRODUCT('表九（录入表）'!E$6:E$347*(LEFT('表九（录入表）'!$A$6:$A$347,LEN($I257))=$I257))</f>
        <v>0</v>
      </c>
      <c r="N257" s="190">
        <f ca="1">SUMPRODUCT('表九（录入表）'!F$6:F$347*(LEFT('表九（录入表）'!$A$6:$A$347,LEN($I257))=$I257))</f>
        <v>0</v>
      </c>
      <c r="O257" s="125" t="str">
        <f ca="1" t="shared" si="11"/>
        <v/>
      </c>
      <c r="P257" s="125" t="str">
        <f ca="1" t="shared" si="10"/>
        <v/>
      </c>
    </row>
    <row r="258" ht="16.2" customHeight="1" spans="1:16">
      <c r="A258" s="87"/>
      <c r="B258" s="88"/>
      <c r="C258" s="193"/>
      <c r="D258" s="193"/>
      <c r="E258" s="193"/>
      <c r="F258" s="193"/>
      <c r="G258" s="194"/>
      <c r="H258" s="194"/>
      <c r="I258" s="87" t="s">
        <v>13610</v>
      </c>
      <c r="J258" s="88" t="s">
        <v>10782</v>
      </c>
      <c r="K258" s="192">
        <f>SUMPRODUCT('表九（录入表）'!C$6:C$347*(LEFT('表九（录入表）'!$A$6:$A$347,LEN($I258))=$I258))</f>
        <v>0</v>
      </c>
      <c r="L258" s="192">
        <f ca="1">SUMPRODUCT('表九（录入表）'!D$6:D$347*(LEFT('表九（录入表）'!$A$6:$A$347,LEN($I258))=$I258))</f>
        <v>0</v>
      </c>
      <c r="M258" s="192">
        <f>SUMPRODUCT('表九（录入表）'!E$6:E$347*(LEFT('表九（录入表）'!$A$6:$A$347,LEN($I258))=$I258))</f>
        <v>0</v>
      </c>
      <c r="N258" s="192">
        <f ca="1">SUMPRODUCT('表九（录入表）'!F$6:F$347*(LEFT('表九（录入表）'!$A$6:$A$347,LEN($I258))=$I258))</f>
        <v>0</v>
      </c>
      <c r="O258" s="125" t="str">
        <f ca="1" t="shared" si="11"/>
        <v/>
      </c>
      <c r="P258" s="125" t="str">
        <f ca="1" t="shared" si="10"/>
        <v/>
      </c>
    </row>
    <row r="259" ht="16.2" customHeight="1" spans="1:16">
      <c r="A259" s="87"/>
      <c r="B259" s="88"/>
      <c r="C259" s="193"/>
      <c r="D259" s="193"/>
      <c r="E259" s="193"/>
      <c r="F259" s="193"/>
      <c r="G259" s="194"/>
      <c r="H259" s="194"/>
      <c r="I259" s="87" t="s">
        <v>13611</v>
      </c>
      <c r="J259" s="88" t="s">
        <v>13612</v>
      </c>
      <c r="K259" s="192">
        <f>SUMPRODUCT('表九（录入表）'!C$6:C$347*(LEFT('表九（录入表）'!$A$6:$A$347,LEN($I259))=$I259))</f>
        <v>0</v>
      </c>
      <c r="L259" s="192">
        <f ca="1">SUMPRODUCT('表九（录入表）'!D$6:D$347*(LEFT('表九（录入表）'!$A$6:$A$347,LEN($I259))=$I259))</f>
        <v>0</v>
      </c>
      <c r="M259" s="192">
        <f>SUMPRODUCT('表九（录入表）'!E$6:E$347*(LEFT('表九（录入表）'!$A$6:$A$347,LEN($I259))=$I259))</f>
        <v>0</v>
      </c>
      <c r="N259" s="192">
        <f ca="1">SUMPRODUCT('表九（录入表）'!F$6:F$347*(LEFT('表九（录入表）'!$A$6:$A$347,LEN($I259))=$I259))</f>
        <v>0</v>
      </c>
      <c r="O259" s="125" t="str">
        <f ca="1" t="shared" si="11"/>
        <v/>
      </c>
      <c r="P259" s="125" t="str">
        <f ca="1" t="shared" si="10"/>
        <v/>
      </c>
    </row>
    <row r="260" ht="16.2" customHeight="1" spans="1:16">
      <c r="A260" s="87"/>
      <c r="B260" s="88"/>
      <c r="C260" s="193"/>
      <c r="D260" s="193"/>
      <c r="E260" s="193"/>
      <c r="F260" s="193"/>
      <c r="G260" s="194"/>
      <c r="H260" s="194"/>
      <c r="I260" s="87" t="s">
        <v>13613</v>
      </c>
      <c r="J260" s="88" t="s">
        <v>10786</v>
      </c>
      <c r="K260" s="192">
        <f>SUMPRODUCT('表九（录入表）'!C$6:C$347*(LEFT('表九（录入表）'!$A$6:$A$347,LEN($I260))=$I260))</f>
        <v>0</v>
      </c>
      <c r="L260" s="192">
        <f ca="1">SUMPRODUCT('表九（录入表）'!D$6:D$347*(LEFT('表九（录入表）'!$A$6:$A$347,LEN($I260))=$I260))</f>
        <v>0</v>
      </c>
      <c r="M260" s="192">
        <f>SUMPRODUCT('表九（录入表）'!E$6:E$347*(LEFT('表九（录入表）'!$A$6:$A$347,LEN($I260))=$I260))</f>
        <v>0</v>
      </c>
      <c r="N260" s="192">
        <f ca="1">SUMPRODUCT('表九（录入表）'!F$6:F$347*(LEFT('表九（录入表）'!$A$6:$A$347,LEN($I260))=$I260))</f>
        <v>0</v>
      </c>
      <c r="O260" s="125" t="str">
        <f ca="1" t="shared" si="11"/>
        <v/>
      </c>
      <c r="P260" s="125" t="str">
        <f ca="1" t="shared" si="10"/>
        <v/>
      </c>
    </row>
    <row r="261" ht="16.2" customHeight="1" spans="1:16">
      <c r="A261" s="87"/>
      <c r="B261" s="88"/>
      <c r="C261" s="193"/>
      <c r="D261" s="193"/>
      <c r="E261" s="193"/>
      <c r="F261" s="193"/>
      <c r="G261" s="194"/>
      <c r="H261" s="194"/>
      <c r="I261" s="87" t="s">
        <v>10789</v>
      </c>
      <c r="J261" s="88" t="s">
        <v>10744</v>
      </c>
      <c r="K261" s="190">
        <f>SUMPRODUCT('表九（录入表）'!C$6:C$347*(LEFT('表九（录入表）'!$A$6:$A$347,LEN($I261))=$I261))</f>
        <v>4744</v>
      </c>
      <c r="L261" s="190">
        <f ca="1">SUMPRODUCT('表九（录入表）'!D$6:D$347*(LEFT('表九（录入表）'!$A$6:$A$347,LEN($I261))=$I261))</f>
        <v>54384</v>
      </c>
      <c r="M261" s="190">
        <f>SUMPRODUCT('表九（录入表）'!E$6:E$347*(LEFT('表九（录入表）'!$A$6:$A$347,LEN($I261))=$I261))</f>
        <v>56349</v>
      </c>
      <c r="N261" s="190">
        <f ca="1">SUMPRODUCT('表九（录入表）'!F$6:F$347*(LEFT('表九（录入表）'!$A$6:$A$347,LEN($I261))=$I261))</f>
        <v>27202</v>
      </c>
      <c r="O261" s="125">
        <f ca="1" t="shared" si="11"/>
        <v>5.73397976391231</v>
      </c>
      <c r="P261" s="125">
        <f ca="1" t="shared" si="10"/>
        <v>0.482741486095583</v>
      </c>
    </row>
    <row r="262" ht="16.2" customHeight="1" spans="1:16">
      <c r="A262" s="87"/>
      <c r="B262" s="88"/>
      <c r="C262" s="193"/>
      <c r="D262" s="193"/>
      <c r="E262" s="193"/>
      <c r="F262" s="193"/>
      <c r="G262" s="194"/>
      <c r="H262" s="194"/>
      <c r="I262" s="87" t="s">
        <v>13614</v>
      </c>
      <c r="J262" s="88" t="s">
        <v>13615</v>
      </c>
      <c r="K262" s="190">
        <f>SUMPRODUCT('表九（录入表）'!C$6:C$347*(LEFT('表九（录入表）'!$A$6:$A$347,LEN($I262))=$I262))</f>
        <v>4200</v>
      </c>
      <c r="L262" s="190">
        <f ca="1">SUMPRODUCT('表九（录入表）'!D$6:D$347*(LEFT('表九（录入表）'!$A$6:$A$347,LEN($I262))=$I262))</f>
        <v>53840</v>
      </c>
      <c r="M262" s="190">
        <f>SUMPRODUCT('表九（录入表）'!E$6:E$347*(LEFT('表九（录入表）'!$A$6:$A$347,LEN($I262))=$I262))</f>
        <v>55287</v>
      </c>
      <c r="N262" s="190">
        <f ca="1">SUMPRODUCT('表九（录入表）'!F$6:F$347*(LEFT('表九（录入表）'!$A$6:$A$347,LEN($I262))=$I262))</f>
        <v>15600</v>
      </c>
      <c r="O262" s="125">
        <f ca="1" t="shared" si="11"/>
        <v>3.71428571428571</v>
      </c>
      <c r="P262" s="125">
        <f ca="1" t="shared" si="10"/>
        <v>0.28216398068262</v>
      </c>
    </row>
    <row r="263" ht="16.2" customHeight="1" spans="1:16">
      <c r="A263" s="87"/>
      <c r="B263" s="88"/>
      <c r="C263" s="193"/>
      <c r="D263" s="193"/>
      <c r="E263" s="193"/>
      <c r="F263" s="193"/>
      <c r="G263" s="194"/>
      <c r="H263" s="194"/>
      <c r="I263" s="87" t="s">
        <v>13616</v>
      </c>
      <c r="J263" s="88" t="s">
        <v>13617</v>
      </c>
      <c r="K263" s="192">
        <f>SUMPRODUCT('表九（录入表）'!C$6:C$347*(LEFT('表九（录入表）'!$A$6:$A$347,LEN($I263))=$I263))</f>
        <v>0</v>
      </c>
      <c r="L263" s="192">
        <f ca="1">SUMPRODUCT('表九（录入表）'!D$6:D$347*(LEFT('表九（录入表）'!$A$6:$A$347,LEN($I263))=$I263))</f>
        <v>0</v>
      </c>
      <c r="M263" s="192">
        <f>SUMPRODUCT('表九（录入表）'!E$6:E$347*(LEFT('表九（录入表）'!$A$6:$A$347,LEN($I263))=$I263))</f>
        <v>0</v>
      </c>
      <c r="N263" s="192">
        <f ca="1">SUMPRODUCT('表九（录入表）'!F$6:F$347*(LEFT('表九（录入表）'!$A$6:$A$347,LEN($I263))=$I263))</f>
        <v>0</v>
      </c>
      <c r="O263" s="125" t="str">
        <f ca="1" t="shared" si="11"/>
        <v/>
      </c>
      <c r="P263" s="125" t="str">
        <f ca="1" t="shared" si="10"/>
        <v/>
      </c>
    </row>
    <row r="264" ht="16.2" customHeight="1" spans="1:16">
      <c r="A264" s="87"/>
      <c r="B264" s="88"/>
      <c r="C264" s="193"/>
      <c r="D264" s="193"/>
      <c r="E264" s="193"/>
      <c r="F264" s="193"/>
      <c r="G264" s="194"/>
      <c r="H264" s="194"/>
      <c r="I264" s="87" t="s">
        <v>13618</v>
      </c>
      <c r="J264" s="88" t="s">
        <v>13619</v>
      </c>
      <c r="K264" s="192">
        <f>SUMPRODUCT('表九（录入表）'!C$6:C$347*(LEFT('表九（录入表）'!$A$6:$A$347,LEN($I264))=$I264))</f>
        <v>4200</v>
      </c>
      <c r="L264" s="192">
        <f ca="1">SUMPRODUCT('表九（录入表）'!D$6:D$347*(LEFT('表九（录入表）'!$A$6:$A$347,LEN($I264))=$I264))</f>
        <v>53840</v>
      </c>
      <c r="M264" s="192">
        <f>SUMPRODUCT('表九（录入表）'!E$6:E$347*(LEFT('表九（录入表）'!$A$6:$A$347,LEN($I264))=$I264))</f>
        <v>55287</v>
      </c>
      <c r="N264" s="192">
        <f ca="1">SUMPRODUCT('表九（录入表）'!F$6:F$347*(LEFT('表九（录入表）'!$A$6:$A$347,LEN($I264))=$I264))</f>
        <v>15600</v>
      </c>
      <c r="O264" s="125">
        <f ca="1" t="shared" si="11"/>
        <v>3.71428571428571</v>
      </c>
      <c r="P264" s="125">
        <f ca="1" t="shared" ref="P264:P327" si="12">IFERROR($N264/M264,"")</f>
        <v>0.28216398068262</v>
      </c>
    </row>
    <row r="265" ht="16.2" customHeight="1" spans="1:16">
      <c r="A265" s="87"/>
      <c r="B265" s="88"/>
      <c r="C265" s="193"/>
      <c r="D265" s="193"/>
      <c r="E265" s="193"/>
      <c r="F265" s="193"/>
      <c r="G265" s="194"/>
      <c r="H265" s="194"/>
      <c r="I265" s="87" t="s">
        <v>13620</v>
      </c>
      <c r="J265" s="88" t="s">
        <v>13621</v>
      </c>
      <c r="K265" s="192">
        <f>SUMPRODUCT('表九（录入表）'!C$6:C$347*(LEFT('表九（录入表）'!$A$6:$A$347,LEN($I265))=$I265))</f>
        <v>0</v>
      </c>
      <c r="L265" s="192">
        <f ca="1">SUMPRODUCT('表九（录入表）'!D$6:D$347*(LEFT('表九（录入表）'!$A$6:$A$347,LEN($I265))=$I265))</f>
        <v>0</v>
      </c>
      <c r="M265" s="192">
        <f>SUMPRODUCT('表九（录入表）'!E$6:E$347*(LEFT('表九（录入表）'!$A$6:$A$347,LEN($I265))=$I265))</f>
        <v>0</v>
      </c>
      <c r="N265" s="192">
        <f ca="1">SUMPRODUCT('表九（录入表）'!F$6:F$347*(LEFT('表九（录入表）'!$A$6:$A$347,LEN($I265))=$I265))</f>
        <v>0</v>
      </c>
      <c r="O265" s="125" t="str">
        <f ca="1" t="shared" si="11"/>
        <v/>
      </c>
      <c r="P265" s="125" t="str">
        <f ca="1" t="shared" si="12"/>
        <v/>
      </c>
    </row>
    <row r="266" ht="16.2" customHeight="1" spans="1:16">
      <c r="A266" s="87"/>
      <c r="B266" s="88"/>
      <c r="C266" s="193"/>
      <c r="D266" s="193"/>
      <c r="E266" s="193"/>
      <c r="F266" s="193"/>
      <c r="G266" s="194"/>
      <c r="H266" s="194"/>
      <c r="I266" s="87" t="s">
        <v>13622</v>
      </c>
      <c r="J266" s="88" t="s">
        <v>13623</v>
      </c>
      <c r="K266" s="190">
        <f>SUMPRODUCT('表九（录入表）'!C$6:C$347*(LEFT('表九（录入表）'!$A$6:$A$347,LEN($I266))=$I266))</f>
        <v>0</v>
      </c>
      <c r="L266" s="190">
        <f ca="1">SUMPRODUCT('表九（录入表）'!D$6:D$347*(LEFT('表九（录入表）'!$A$6:$A$347,LEN($I266))=$I266))</f>
        <v>0</v>
      </c>
      <c r="M266" s="190">
        <f>SUMPRODUCT('表九（录入表）'!E$6:E$347*(LEFT('表九（录入表）'!$A$6:$A$347,LEN($I266))=$I266))</f>
        <v>0</v>
      </c>
      <c r="N266" s="190">
        <f ca="1">SUMPRODUCT('表九（录入表）'!F$6:F$347*(LEFT('表九（录入表）'!$A$6:$A$347,LEN($I266))=$I266))</f>
        <v>0</v>
      </c>
      <c r="O266" s="125" t="str">
        <f ca="1" t="shared" si="11"/>
        <v/>
      </c>
      <c r="P266" s="125" t="str">
        <f ca="1" t="shared" si="12"/>
        <v/>
      </c>
    </row>
    <row r="267" ht="16.2" customHeight="1" spans="1:16">
      <c r="A267" s="87"/>
      <c r="B267" s="88"/>
      <c r="C267" s="193"/>
      <c r="D267" s="193"/>
      <c r="E267" s="193"/>
      <c r="F267" s="193"/>
      <c r="G267" s="194"/>
      <c r="H267" s="194"/>
      <c r="I267" s="87" t="s">
        <v>13624</v>
      </c>
      <c r="J267" s="88" t="s">
        <v>13625</v>
      </c>
      <c r="K267" s="192">
        <f>SUMPRODUCT('表九（录入表）'!C$6:C$347*(LEFT('表九（录入表）'!$A$6:$A$347,LEN($I267))=$I267))</f>
        <v>0</v>
      </c>
      <c r="L267" s="192">
        <f ca="1">SUMPRODUCT('表九（录入表）'!D$6:D$347*(LEFT('表九（录入表）'!$A$6:$A$347,LEN($I267))=$I267))</f>
        <v>0</v>
      </c>
      <c r="M267" s="192">
        <f>SUMPRODUCT('表九（录入表）'!E$6:E$347*(LEFT('表九（录入表）'!$A$6:$A$347,LEN($I267))=$I267))</f>
        <v>0</v>
      </c>
      <c r="N267" s="192">
        <f ca="1">SUMPRODUCT('表九（录入表）'!F$6:F$347*(LEFT('表九（录入表）'!$A$6:$A$347,LEN($I267))=$I267))</f>
        <v>0</v>
      </c>
      <c r="O267" s="125" t="str">
        <f ca="1" t="shared" ref="O267:O330" si="13">IFERROR($N267/K267,"")</f>
        <v/>
      </c>
      <c r="P267" s="125" t="str">
        <f ca="1" t="shared" si="12"/>
        <v/>
      </c>
    </row>
    <row r="268" ht="16.2" customHeight="1" spans="1:16">
      <c r="A268" s="87"/>
      <c r="B268" s="88"/>
      <c r="C268" s="193"/>
      <c r="D268" s="193"/>
      <c r="E268" s="193"/>
      <c r="F268" s="193"/>
      <c r="G268" s="194"/>
      <c r="H268" s="194"/>
      <c r="I268" s="87" t="s">
        <v>13626</v>
      </c>
      <c r="J268" s="88" t="s">
        <v>13627</v>
      </c>
      <c r="K268" s="192">
        <f>SUMPRODUCT('表九（录入表）'!C$6:C$347*(LEFT('表九（录入表）'!$A$6:$A$347,LEN($I268))=$I268))</f>
        <v>0</v>
      </c>
      <c r="L268" s="192">
        <f ca="1">SUMPRODUCT('表九（录入表）'!D$6:D$347*(LEFT('表九（录入表）'!$A$6:$A$347,LEN($I268))=$I268))</f>
        <v>0</v>
      </c>
      <c r="M268" s="192">
        <f>SUMPRODUCT('表九（录入表）'!E$6:E$347*(LEFT('表九（录入表）'!$A$6:$A$347,LEN($I268))=$I268))</f>
        <v>0</v>
      </c>
      <c r="N268" s="192">
        <f ca="1">SUMPRODUCT('表九（录入表）'!F$6:F$347*(LEFT('表九（录入表）'!$A$6:$A$347,LEN($I268))=$I268))</f>
        <v>0</v>
      </c>
      <c r="O268" s="125" t="str">
        <f ca="1" t="shared" si="13"/>
        <v/>
      </c>
      <c r="P268" s="125" t="str">
        <f ca="1" t="shared" si="12"/>
        <v/>
      </c>
    </row>
    <row r="269" ht="16.2" customHeight="1" spans="1:16">
      <c r="A269" s="87"/>
      <c r="B269" s="88"/>
      <c r="C269" s="193"/>
      <c r="D269" s="193"/>
      <c r="E269" s="193"/>
      <c r="F269" s="193"/>
      <c r="G269" s="194"/>
      <c r="H269" s="194"/>
      <c r="I269" s="87" t="s">
        <v>13628</v>
      </c>
      <c r="J269" s="88" t="s">
        <v>13629</v>
      </c>
      <c r="K269" s="192">
        <f>SUMPRODUCT('表九（录入表）'!C$6:C$347*(LEFT('表九（录入表）'!$A$6:$A$347,LEN($I269))=$I269))</f>
        <v>0</v>
      </c>
      <c r="L269" s="192">
        <f ca="1">SUMPRODUCT('表九（录入表）'!D$6:D$347*(LEFT('表九（录入表）'!$A$6:$A$347,LEN($I269))=$I269))</f>
        <v>0</v>
      </c>
      <c r="M269" s="192">
        <f>SUMPRODUCT('表九（录入表）'!E$6:E$347*(LEFT('表九（录入表）'!$A$6:$A$347,LEN($I269))=$I269))</f>
        <v>0</v>
      </c>
      <c r="N269" s="192">
        <f ca="1">SUMPRODUCT('表九（录入表）'!F$6:F$347*(LEFT('表九（录入表）'!$A$6:$A$347,LEN($I269))=$I269))</f>
        <v>0</v>
      </c>
      <c r="O269" s="125" t="str">
        <f ca="1" t="shared" si="13"/>
        <v/>
      </c>
      <c r="P269" s="125" t="str">
        <f ca="1" t="shared" si="12"/>
        <v/>
      </c>
    </row>
    <row r="270" ht="16.2" customHeight="1" spans="1:16">
      <c r="A270" s="87"/>
      <c r="B270" s="88"/>
      <c r="C270" s="193"/>
      <c r="D270" s="193"/>
      <c r="E270" s="193"/>
      <c r="F270" s="193"/>
      <c r="G270" s="194"/>
      <c r="H270" s="194"/>
      <c r="I270" s="87" t="s">
        <v>13630</v>
      </c>
      <c r="J270" s="88" t="s">
        <v>13631</v>
      </c>
      <c r="K270" s="192">
        <f>SUMPRODUCT('表九（录入表）'!C$6:C$347*(LEFT('表九（录入表）'!$A$6:$A$347,LEN($I270))=$I270))</f>
        <v>0</v>
      </c>
      <c r="L270" s="192">
        <f ca="1">SUMPRODUCT('表九（录入表）'!D$6:D$347*(LEFT('表九（录入表）'!$A$6:$A$347,LEN($I270))=$I270))</f>
        <v>0</v>
      </c>
      <c r="M270" s="192">
        <f>SUMPRODUCT('表九（录入表）'!E$6:E$347*(LEFT('表九（录入表）'!$A$6:$A$347,LEN($I270))=$I270))</f>
        <v>0</v>
      </c>
      <c r="N270" s="192">
        <f ca="1">SUMPRODUCT('表九（录入表）'!F$6:F$347*(LEFT('表九（录入表）'!$A$6:$A$347,LEN($I270))=$I270))</f>
        <v>0</v>
      </c>
      <c r="O270" s="125" t="str">
        <f ca="1" t="shared" si="13"/>
        <v/>
      </c>
      <c r="P270" s="125" t="str">
        <f ca="1" t="shared" si="12"/>
        <v/>
      </c>
    </row>
    <row r="271" ht="16.2" customHeight="1" spans="1:16">
      <c r="A271" s="87"/>
      <c r="B271" s="88"/>
      <c r="C271" s="193"/>
      <c r="D271" s="193"/>
      <c r="E271" s="193"/>
      <c r="F271" s="193"/>
      <c r="G271" s="194"/>
      <c r="H271" s="194"/>
      <c r="I271" s="87" t="s">
        <v>13632</v>
      </c>
      <c r="J271" s="88" t="s">
        <v>13633</v>
      </c>
      <c r="K271" s="192">
        <f>SUMPRODUCT('表九（录入表）'!C$6:C$347*(LEFT('表九（录入表）'!$A$6:$A$347,LEN($I271))=$I271))</f>
        <v>0</v>
      </c>
      <c r="L271" s="192">
        <f ca="1">SUMPRODUCT('表九（录入表）'!D$6:D$347*(LEFT('表九（录入表）'!$A$6:$A$347,LEN($I271))=$I271))</f>
        <v>0</v>
      </c>
      <c r="M271" s="192">
        <f>SUMPRODUCT('表九（录入表）'!E$6:E$347*(LEFT('表九（录入表）'!$A$6:$A$347,LEN($I271))=$I271))</f>
        <v>0</v>
      </c>
      <c r="N271" s="192">
        <f ca="1">SUMPRODUCT('表九（录入表）'!F$6:F$347*(LEFT('表九（录入表）'!$A$6:$A$347,LEN($I271))=$I271))</f>
        <v>0</v>
      </c>
      <c r="O271" s="125" t="str">
        <f ca="1" t="shared" si="13"/>
        <v/>
      </c>
      <c r="P271" s="125" t="str">
        <f ca="1" t="shared" si="12"/>
        <v/>
      </c>
    </row>
    <row r="272" ht="16.2" customHeight="1" spans="1:16">
      <c r="A272" s="87"/>
      <c r="B272" s="88"/>
      <c r="C272" s="193"/>
      <c r="D272" s="193"/>
      <c r="E272" s="193"/>
      <c r="F272" s="193"/>
      <c r="G272" s="194"/>
      <c r="H272" s="194"/>
      <c r="I272" s="87" t="s">
        <v>13634</v>
      </c>
      <c r="J272" s="88" t="s">
        <v>13635</v>
      </c>
      <c r="K272" s="192">
        <f>SUMPRODUCT('表九（录入表）'!C$6:C$347*(LEFT('表九（录入表）'!$A$6:$A$347,LEN($I272))=$I272))</f>
        <v>0</v>
      </c>
      <c r="L272" s="192">
        <f ca="1">SUMPRODUCT('表九（录入表）'!D$6:D$347*(LEFT('表九（录入表）'!$A$6:$A$347,LEN($I272))=$I272))</f>
        <v>0</v>
      </c>
      <c r="M272" s="192">
        <f>SUMPRODUCT('表九（录入表）'!E$6:E$347*(LEFT('表九（录入表）'!$A$6:$A$347,LEN($I272))=$I272))</f>
        <v>0</v>
      </c>
      <c r="N272" s="192">
        <f ca="1">SUMPRODUCT('表九（录入表）'!F$6:F$347*(LEFT('表九（录入表）'!$A$6:$A$347,LEN($I272))=$I272))</f>
        <v>0</v>
      </c>
      <c r="O272" s="125" t="str">
        <f ca="1" t="shared" si="13"/>
        <v/>
      </c>
      <c r="P272" s="125" t="str">
        <f ca="1" t="shared" si="12"/>
        <v/>
      </c>
    </row>
    <row r="273" ht="16.2" customHeight="1" spans="1:16">
      <c r="A273" s="87"/>
      <c r="B273" s="88"/>
      <c r="C273" s="193"/>
      <c r="D273" s="193"/>
      <c r="E273" s="193"/>
      <c r="F273" s="193"/>
      <c r="G273" s="194"/>
      <c r="H273" s="194"/>
      <c r="I273" s="87" t="s">
        <v>13636</v>
      </c>
      <c r="J273" s="88" t="s">
        <v>13637</v>
      </c>
      <c r="K273" s="192">
        <f>SUMPRODUCT('表九（录入表）'!C$6:C$347*(LEFT('表九（录入表）'!$A$6:$A$347,LEN($I273))=$I273))</f>
        <v>0</v>
      </c>
      <c r="L273" s="192">
        <f ca="1">SUMPRODUCT('表九（录入表）'!D$6:D$347*(LEFT('表九（录入表）'!$A$6:$A$347,LEN($I273))=$I273))</f>
        <v>0</v>
      </c>
      <c r="M273" s="192">
        <f>SUMPRODUCT('表九（录入表）'!E$6:E$347*(LEFT('表九（录入表）'!$A$6:$A$347,LEN($I273))=$I273))</f>
        <v>0</v>
      </c>
      <c r="N273" s="192">
        <f ca="1">SUMPRODUCT('表九（录入表）'!F$6:F$347*(LEFT('表九（录入表）'!$A$6:$A$347,LEN($I273))=$I273))</f>
        <v>0</v>
      </c>
      <c r="O273" s="125" t="str">
        <f ca="1" t="shared" si="13"/>
        <v/>
      </c>
      <c r="P273" s="125" t="str">
        <f ca="1" t="shared" si="12"/>
        <v/>
      </c>
    </row>
    <row r="274" ht="16.2" customHeight="1" spans="1:16">
      <c r="A274" s="87"/>
      <c r="B274" s="88"/>
      <c r="C274" s="193"/>
      <c r="D274" s="193"/>
      <c r="E274" s="193"/>
      <c r="F274" s="193"/>
      <c r="G274" s="194"/>
      <c r="H274" s="194"/>
      <c r="I274" s="87" t="s">
        <v>13638</v>
      </c>
      <c r="J274" s="88" t="s">
        <v>13639</v>
      </c>
      <c r="K274" s="192">
        <f>SUMPRODUCT('表九（录入表）'!C$6:C$347*(LEFT('表九（录入表）'!$A$6:$A$347,LEN($I274))=$I274))</f>
        <v>0</v>
      </c>
      <c r="L274" s="192">
        <f ca="1">SUMPRODUCT('表九（录入表）'!D$6:D$347*(LEFT('表九（录入表）'!$A$6:$A$347,LEN($I274))=$I274))</f>
        <v>0</v>
      </c>
      <c r="M274" s="192">
        <f>SUMPRODUCT('表九（录入表）'!E$6:E$347*(LEFT('表九（录入表）'!$A$6:$A$347,LEN($I274))=$I274))</f>
        <v>0</v>
      </c>
      <c r="N274" s="192">
        <f ca="1">SUMPRODUCT('表九（录入表）'!F$6:F$347*(LEFT('表九（录入表）'!$A$6:$A$347,LEN($I274))=$I274))</f>
        <v>0</v>
      </c>
      <c r="O274" s="125" t="str">
        <f ca="1" t="shared" si="13"/>
        <v/>
      </c>
      <c r="P274" s="125" t="str">
        <f ca="1" t="shared" si="12"/>
        <v/>
      </c>
    </row>
    <row r="275" ht="16.2" customHeight="1" spans="1:16">
      <c r="A275" s="87"/>
      <c r="B275" s="88"/>
      <c r="C275" s="193"/>
      <c r="D275" s="193"/>
      <c r="E275" s="193"/>
      <c r="F275" s="193"/>
      <c r="G275" s="194"/>
      <c r="H275" s="194"/>
      <c r="I275" s="87" t="s">
        <v>13640</v>
      </c>
      <c r="J275" s="88" t="s">
        <v>13641</v>
      </c>
      <c r="K275" s="190">
        <f>SUMPRODUCT('表九（录入表）'!C$6:C$347*(LEFT('表九（录入表）'!$A$6:$A$347,LEN($I275))=$I275))</f>
        <v>0</v>
      </c>
      <c r="L275" s="190">
        <f ca="1">SUMPRODUCT('表九（录入表）'!D$6:D$347*(LEFT('表九（录入表）'!$A$6:$A$347,LEN($I275))=$I275))</f>
        <v>0</v>
      </c>
      <c r="M275" s="190">
        <f>SUMPRODUCT('表九（录入表）'!E$6:E$347*(LEFT('表九（录入表）'!$A$6:$A$347,LEN($I275))=$I275))</f>
        <v>0</v>
      </c>
      <c r="N275" s="190">
        <f ca="1">SUMPRODUCT('表九（录入表）'!F$6:F$347*(LEFT('表九（录入表）'!$A$6:$A$347,LEN($I275))=$I275))</f>
        <v>0</v>
      </c>
      <c r="O275" s="125" t="str">
        <f ca="1" t="shared" si="13"/>
        <v/>
      </c>
      <c r="P275" s="125" t="str">
        <f ca="1" t="shared" si="12"/>
        <v/>
      </c>
    </row>
    <row r="276" ht="16.2" customHeight="1" spans="1:16">
      <c r="A276" s="87"/>
      <c r="B276" s="88"/>
      <c r="C276" s="193"/>
      <c r="D276" s="193"/>
      <c r="E276" s="193"/>
      <c r="F276" s="193"/>
      <c r="G276" s="194"/>
      <c r="H276" s="194"/>
      <c r="I276" s="87" t="s">
        <v>13642</v>
      </c>
      <c r="J276" s="88" t="s">
        <v>13641</v>
      </c>
      <c r="K276" s="192">
        <f>SUMPRODUCT('表九（录入表）'!C$6:C$347*(LEFT('表九（录入表）'!$A$6:$A$347,LEN($I276))=$I276))</f>
        <v>0</v>
      </c>
      <c r="L276" s="192">
        <f ca="1">SUMPRODUCT('表九（录入表）'!D$6:D$347*(LEFT('表九（录入表）'!$A$6:$A$347,LEN($I276))=$I276))</f>
        <v>0</v>
      </c>
      <c r="M276" s="192">
        <f>SUMPRODUCT('表九（录入表）'!E$6:E$347*(LEFT('表九（录入表）'!$A$6:$A$347,LEN($I276))=$I276))</f>
        <v>0</v>
      </c>
      <c r="N276" s="192">
        <f ca="1">SUMPRODUCT('表九（录入表）'!F$6:F$347*(LEFT('表九（录入表）'!$A$6:$A$347,LEN($I276))=$I276))</f>
        <v>0</v>
      </c>
      <c r="O276" s="125" t="str">
        <f ca="1" t="shared" si="13"/>
        <v/>
      </c>
      <c r="P276" s="125" t="str">
        <f ca="1" t="shared" si="12"/>
        <v/>
      </c>
    </row>
    <row r="277" ht="16.2" customHeight="1" spans="1:16">
      <c r="A277" s="87"/>
      <c r="B277" s="88"/>
      <c r="C277" s="193"/>
      <c r="D277" s="193"/>
      <c r="E277" s="193"/>
      <c r="F277" s="193"/>
      <c r="G277" s="194"/>
      <c r="H277" s="194"/>
      <c r="I277" s="87" t="s">
        <v>13643</v>
      </c>
      <c r="J277" s="88" t="s">
        <v>13644</v>
      </c>
      <c r="K277" s="190">
        <f>SUMPRODUCT('表九（录入表）'!C$6:C$347*(LEFT('表九（录入表）'!$A$6:$A$347,LEN($I277))=$I277))</f>
        <v>0</v>
      </c>
      <c r="L277" s="190">
        <f ca="1">SUMPRODUCT('表九（录入表）'!D$6:D$347*(LEFT('表九（录入表）'!$A$6:$A$347,LEN($I277))=$I277))</f>
        <v>0</v>
      </c>
      <c r="M277" s="190">
        <f>SUMPRODUCT('表九（录入表）'!E$6:E$347*(LEFT('表九（录入表）'!$A$6:$A$347,LEN($I277))=$I277))</f>
        <v>0</v>
      </c>
      <c r="N277" s="190">
        <f ca="1">SUMPRODUCT('表九（录入表）'!F$6:F$347*(LEFT('表九（录入表）'!$A$6:$A$347,LEN($I277))=$I277))</f>
        <v>0</v>
      </c>
      <c r="O277" s="125" t="str">
        <f ca="1" t="shared" si="13"/>
        <v/>
      </c>
      <c r="P277" s="125" t="str">
        <f ca="1" t="shared" si="12"/>
        <v/>
      </c>
    </row>
    <row r="278" ht="16.2" customHeight="1" spans="1:16">
      <c r="A278" s="87"/>
      <c r="B278" s="88"/>
      <c r="C278" s="193"/>
      <c r="D278" s="193"/>
      <c r="E278" s="193"/>
      <c r="F278" s="193"/>
      <c r="G278" s="194"/>
      <c r="H278" s="194"/>
      <c r="I278" s="87" t="s">
        <v>13645</v>
      </c>
      <c r="J278" s="88" t="s">
        <v>13644</v>
      </c>
      <c r="K278" s="192">
        <f>SUMPRODUCT('表九（录入表）'!C$6:C$347*(LEFT('表九（录入表）'!$A$6:$A$347,LEN($I278))=$I278))</f>
        <v>0</v>
      </c>
      <c r="L278" s="192">
        <f ca="1">SUMPRODUCT('表九（录入表）'!D$6:D$347*(LEFT('表九（录入表）'!$A$6:$A$347,LEN($I278))=$I278))</f>
        <v>0</v>
      </c>
      <c r="M278" s="192">
        <f>SUMPRODUCT('表九（录入表）'!E$6:E$347*(LEFT('表九（录入表）'!$A$6:$A$347,LEN($I278))=$I278))</f>
        <v>0</v>
      </c>
      <c r="N278" s="192">
        <f ca="1">SUMPRODUCT('表九（录入表）'!F$6:F$347*(LEFT('表九（录入表）'!$A$6:$A$347,LEN($I278))=$I278))</f>
        <v>0</v>
      </c>
      <c r="O278" s="125" t="str">
        <f ca="1" t="shared" si="13"/>
        <v/>
      </c>
      <c r="P278" s="125" t="str">
        <f ca="1" t="shared" si="12"/>
        <v/>
      </c>
    </row>
    <row r="279" ht="16.2" customHeight="1" spans="1:16">
      <c r="A279" s="87"/>
      <c r="B279" s="88"/>
      <c r="C279" s="193"/>
      <c r="D279" s="193"/>
      <c r="E279" s="193"/>
      <c r="F279" s="193"/>
      <c r="G279" s="194"/>
      <c r="H279" s="194"/>
      <c r="I279" s="87" t="s">
        <v>13646</v>
      </c>
      <c r="J279" s="88" t="s">
        <v>13647</v>
      </c>
      <c r="K279" s="190">
        <f>SUMPRODUCT('表九（录入表）'!C$6:C$347*(LEFT('表九（录入表）'!$A$6:$A$347,LEN($I279))=$I279))</f>
        <v>280</v>
      </c>
      <c r="L279" s="190">
        <f ca="1">SUMPRODUCT('表九（录入表）'!D$6:D$347*(LEFT('表九（录入表）'!$A$6:$A$347,LEN($I279))=$I279))</f>
        <v>280</v>
      </c>
      <c r="M279" s="190">
        <f>SUMPRODUCT('表九（录入表）'!E$6:E$347*(LEFT('表九（录入表）'!$A$6:$A$347,LEN($I279))=$I279))</f>
        <v>1062</v>
      </c>
      <c r="N279" s="190">
        <f ca="1">SUMPRODUCT('表九（录入表）'!F$6:F$347*(LEFT('表九（录入表）'!$A$6:$A$347,LEN($I279))=$I279))</f>
        <v>163</v>
      </c>
      <c r="O279" s="125">
        <f ca="1" t="shared" si="13"/>
        <v>0.582142857142857</v>
      </c>
      <c r="P279" s="125">
        <f ca="1" t="shared" si="12"/>
        <v>0.153483992467043</v>
      </c>
    </row>
    <row r="280" ht="16.2" customHeight="1" spans="1:16">
      <c r="A280" s="87"/>
      <c r="B280" s="88"/>
      <c r="C280" s="193"/>
      <c r="D280" s="193"/>
      <c r="E280" s="193"/>
      <c r="F280" s="193"/>
      <c r="G280" s="194"/>
      <c r="H280" s="194"/>
      <c r="I280" s="87" t="s">
        <v>13648</v>
      </c>
      <c r="J280" s="88" t="s">
        <v>13649</v>
      </c>
      <c r="K280" s="192">
        <f>SUMPRODUCT('表九（录入表）'!C$6:C$347*(LEFT('表九（录入表）'!$A$6:$A$347,LEN($I280))=$I280))</f>
        <v>0</v>
      </c>
      <c r="L280" s="192">
        <f ca="1">SUMPRODUCT('表九（录入表）'!D$6:D$347*(LEFT('表九（录入表）'!$A$6:$A$347,LEN($I280))=$I280))</f>
        <v>0</v>
      </c>
      <c r="M280" s="192">
        <f>SUMPRODUCT('表九（录入表）'!E$6:E$347*(LEFT('表九（录入表）'!$A$6:$A$347,LEN($I280))=$I280))</f>
        <v>0</v>
      </c>
      <c r="N280" s="192">
        <f ca="1">SUMPRODUCT('表九（录入表）'!F$6:F$347*(LEFT('表九（录入表）'!$A$6:$A$347,LEN($I280))=$I280))</f>
        <v>0</v>
      </c>
      <c r="O280" s="125" t="str">
        <f ca="1" t="shared" si="13"/>
        <v/>
      </c>
      <c r="P280" s="125" t="str">
        <f ca="1" t="shared" si="12"/>
        <v/>
      </c>
    </row>
    <row r="281" ht="16.2" customHeight="1" spans="1:16">
      <c r="A281" s="87"/>
      <c r="B281" s="88"/>
      <c r="C281" s="193"/>
      <c r="D281" s="193"/>
      <c r="E281" s="193"/>
      <c r="F281" s="193"/>
      <c r="G281" s="194"/>
      <c r="H281" s="194"/>
      <c r="I281" s="87" t="s">
        <v>13650</v>
      </c>
      <c r="J281" s="88" t="s">
        <v>13651</v>
      </c>
      <c r="K281" s="192">
        <f>SUMPRODUCT('表九（录入表）'!C$6:C$347*(LEFT('表九（录入表）'!$A$6:$A$347,LEN($I281))=$I281))</f>
        <v>236</v>
      </c>
      <c r="L281" s="192">
        <f ca="1">SUMPRODUCT('表九（录入表）'!D$6:D$347*(LEFT('表九（录入表）'!$A$6:$A$347,LEN($I281))=$I281))</f>
        <v>236</v>
      </c>
      <c r="M281" s="192">
        <f>SUMPRODUCT('表九（录入表）'!E$6:E$347*(LEFT('表九（录入表）'!$A$6:$A$347,LEN($I281))=$I281))</f>
        <v>490</v>
      </c>
      <c r="N281" s="192">
        <f ca="1">SUMPRODUCT('表九（录入表）'!F$6:F$347*(LEFT('表九（录入表）'!$A$6:$A$347,LEN($I281))=$I281))</f>
        <v>116</v>
      </c>
      <c r="O281" s="125">
        <f ca="1" t="shared" si="13"/>
        <v>0.491525423728814</v>
      </c>
      <c r="P281" s="125">
        <f ca="1" t="shared" si="12"/>
        <v>0.236734693877551</v>
      </c>
    </row>
    <row r="282" ht="16.2" customHeight="1" spans="1:16">
      <c r="A282" s="87"/>
      <c r="B282" s="88"/>
      <c r="C282" s="193"/>
      <c r="D282" s="193"/>
      <c r="E282" s="193"/>
      <c r="F282" s="193"/>
      <c r="G282" s="194"/>
      <c r="H282" s="194"/>
      <c r="I282" s="87" t="s">
        <v>13652</v>
      </c>
      <c r="J282" s="88" t="s">
        <v>13653</v>
      </c>
      <c r="K282" s="192">
        <f>SUMPRODUCT('表九（录入表）'!C$6:C$347*(LEFT('表九（录入表）'!$A$6:$A$347,LEN($I282))=$I282))</f>
        <v>0</v>
      </c>
      <c r="L282" s="192">
        <f ca="1">SUMPRODUCT('表九（录入表）'!D$6:D$347*(LEFT('表九（录入表）'!$A$6:$A$347,LEN($I282))=$I282))</f>
        <v>0</v>
      </c>
      <c r="M282" s="192">
        <f>SUMPRODUCT('表九（录入表）'!E$6:E$347*(LEFT('表九（录入表）'!$A$6:$A$347,LEN($I282))=$I282))</f>
        <v>454</v>
      </c>
      <c r="N282" s="192">
        <f ca="1">SUMPRODUCT('表九（录入表）'!F$6:F$347*(LEFT('表九（录入表）'!$A$6:$A$347,LEN($I282))=$I282))</f>
        <v>0</v>
      </c>
      <c r="O282" s="125" t="str">
        <f ca="1" t="shared" si="13"/>
        <v/>
      </c>
      <c r="P282" s="125">
        <f ca="1" t="shared" si="12"/>
        <v>0</v>
      </c>
    </row>
    <row r="283" ht="16.2" customHeight="1" spans="1:16">
      <c r="A283" s="87"/>
      <c r="B283" s="88"/>
      <c r="C283" s="193"/>
      <c r="D283" s="193"/>
      <c r="E283" s="193"/>
      <c r="F283" s="193"/>
      <c r="G283" s="194"/>
      <c r="H283" s="194"/>
      <c r="I283" s="87" t="s">
        <v>13654</v>
      </c>
      <c r="J283" s="88" t="s">
        <v>13655</v>
      </c>
      <c r="K283" s="192">
        <f>SUMPRODUCT('表九（录入表）'!C$6:C$347*(LEFT('表九（录入表）'!$A$6:$A$347,LEN($I283))=$I283))</f>
        <v>0</v>
      </c>
      <c r="L283" s="192">
        <f ca="1">SUMPRODUCT('表九（录入表）'!D$6:D$347*(LEFT('表九（录入表）'!$A$6:$A$347,LEN($I283))=$I283))</f>
        <v>0</v>
      </c>
      <c r="M283" s="192">
        <f>SUMPRODUCT('表九（录入表）'!E$6:E$347*(LEFT('表九（录入表）'!$A$6:$A$347,LEN($I283))=$I283))</f>
        <v>0</v>
      </c>
      <c r="N283" s="192">
        <f ca="1">SUMPRODUCT('表九（录入表）'!F$6:F$347*(LEFT('表九（录入表）'!$A$6:$A$347,LEN($I283))=$I283))</f>
        <v>0</v>
      </c>
      <c r="O283" s="125" t="str">
        <f ca="1" t="shared" si="13"/>
        <v/>
      </c>
      <c r="P283" s="125" t="str">
        <f ca="1" t="shared" si="12"/>
        <v/>
      </c>
    </row>
    <row r="284" ht="16.2" customHeight="1" spans="1:16">
      <c r="A284" s="87"/>
      <c r="B284" s="88"/>
      <c r="C284" s="193"/>
      <c r="D284" s="193"/>
      <c r="E284" s="193"/>
      <c r="F284" s="193"/>
      <c r="G284" s="194"/>
      <c r="H284" s="194"/>
      <c r="I284" s="87" t="s">
        <v>13656</v>
      </c>
      <c r="J284" s="88" t="s">
        <v>13657</v>
      </c>
      <c r="K284" s="192">
        <f>SUMPRODUCT('表九（录入表）'!C$6:C$347*(LEFT('表九（录入表）'!$A$6:$A$347,LEN($I284))=$I284))</f>
        <v>0</v>
      </c>
      <c r="L284" s="192">
        <f ca="1">SUMPRODUCT('表九（录入表）'!D$6:D$347*(LEFT('表九（录入表）'!$A$6:$A$347,LEN($I284))=$I284))</f>
        <v>0</v>
      </c>
      <c r="M284" s="192">
        <f>SUMPRODUCT('表九（录入表）'!E$6:E$347*(LEFT('表九（录入表）'!$A$6:$A$347,LEN($I284))=$I284))</f>
        <v>0</v>
      </c>
      <c r="N284" s="192">
        <f ca="1">SUMPRODUCT('表九（录入表）'!F$6:F$347*(LEFT('表九（录入表）'!$A$6:$A$347,LEN($I284))=$I284))</f>
        <v>0</v>
      </c>
      <c r="O284" s="125" t="str">
        <f ca="1" t="shared" si="13"/>
        <v/>
      </c>
      <c r="P284" s="125" t="str">
        <f ca="1" t="shared" si="12"/>
        <v/>
      </c>
    </row>
    <row r="285" ht="16.2" customHeight="1" spans="1:16">
      <c r="A285" s="87"/>
      <c r="B285" s="88"/>
      <c r="C285" s="193"/>
      <c r="D285" s="193"/>
      <c r="E285" s="193"/>
      <c r="F285" s="193"/>
      <c r="G285" s="194"/>
      <c r="H285" s="194"/>
      <c r="I285" s="87" t="s">
        <v>13658</v>
      </c>
      <c r="J285" s="88" t="s">
        <v>13659</v>
      </c>
      <c r="K285" s="192">
        <f>SUMPRODUCT('表九（录入表）'!C$6:C$347*(LEFT('表九（录入表）'!$A$6:$A$347,LEN($I285))=$I285))</f>
        <v>40</v>
      </c>
      <c r="L285" s="192">
        <f ca="1">SUMPRODUCT('表九（录入表）'!D$6:D$347*(LEFT('表九（录入表）'!$A$6:$A$347,LEN($I285))=$I285))</f>
        <v>40</v>
      </c>
      <c r="M285" s="192">
        <f>SUMPRODUCT('表九（录入表）'!E$6:E$347*(LEFT('表九（录入表）'!$A$6:$A$347,LEN($I285))=$I285))</f>
        <v>105</v>
      </c>
      <c r="N285" s="192">
        <f ca="1">SUMPRODUCT('表九（录入表）'!F$6:F$347*(LEFT('表九（录入表）'!$A$6:$A$347,LEN($I285))=$I285))</f>
        <v>47</v>
      </c>
      <c r="O285" s="125">
        <f ca="1" t="shared" si="13"/>
        <v>1.175</v>
      </c>
      <c r="P285" s="125">
        <f ca="1" t="shared" si="12"/>
        <v>0.447619047619048</v>
      </c>
    </row>
    <row r="286" ht="16.2" customHeight="1" spans="1:16">
      <c r="A286" s="87"/>
      <c r="B286" s="88"/>
      <c r="C286" s="193"/>
      <c r="D286" s="193"/>
      <c r="E286" s="193"/>
      <c r="F286" s="193"/>
      <c r="G286" s="194"/>
      <c r="H286" s="194"/>
      <c r="I286" s="87" t="s">
        <v>13660</v>
      </c>
      <c r="J286" s="88" t="s">
        <v>13661</v>
      </c>
      <c r="K286" s="192">
        <f>SUMPRODUCT('表九（录入表）'!C$6:C$347*(LEFT('表九（录入表）'!$A$6:$A$347,LEN($I286))=$I286))</f>
        <v>0</v>
      </c>
      <c r="L286" s="192">
        <f ca="1">SUMPRODUCT('表九（录入表）'!D$6:D$347*(LEFT('表九（录入表）'!$A$6:$A$347,LEN($I286))=$I286))</f>
        <v>0</v>
      </c>
      <c r="M286" s="192">
        <f>SUMPRODUCT('表九（录入表）'!E$6:E$347*(LEFT('表九（录入表）'!$A$6:$A$347,LEN($I286))=$I286))</f>
        <v>0</v>
      </c>
      <c r="N286" s="192">
        <f ca="1">SUMPRODUCT('表九（录入表）'!F$6:F$347*(LEFT('表九（录入表）'!$A$6:$A$347,LEN($I286))=$I286))</f>
        <v>0</v>
      </c>
      <c r="O286" s="125" t="str">
        <f ca="1" t="shared" si="13"/>
        <v/>
      </c>
      <c r="P286" s="125" t="str">
        <f ca="1" t="shared" si="12"/>
        <v/>
      </c>
    </row>
    <row r="287" ht="16.2" customHeight="1" spans="1:16">
      <c r="A287" s="87"/>
      <c r="B287" s="88"/>
      <c r="C287" s="193"/>
      <c r="D287" s="193"/>
      <c r="E287" s="193"/>
      <c r="F287" s="193"/>
      <c r="G287" s="194"/>
      <c r="H287" s="194"/>
      <c r="I287" s="87" t="s">
        <v>13662</v>
      </c>
      <c r="J287" s="88" t="s">
        <v>13663</v>
      </c>
      <c r="K287" s="192">
        <f>SUMPRODUCT('表九（录入表）'!C$6:C$347*(LEFT('表九（录入表）'!$A$6:$A$347,LEN($I287))=$I287))</f>
        <v>0</v>
      </c>
      <c r="L287" s="192">
        <f ca="1">SUMPRODUCT('表九（录入表）'!D$6:D$347*(LEFT('表九（录入表）'!$A$6:$A$347,LEN($I287))=$I287))</f>
        <v>0</v>
      </c>
      <c r="M287" s="192">
        <f>SUMPRODUCT('表九（录入表）'!E$6:E$347*(LEFT('表九（录入表）'!$A$6:$A$347,LEN($I287))=$I287))</f>
        <v>0</v>
      </c>
      <c r="N287" s="192">
        <f ca="1">SUMPRODUCT('表九（录入表）'!F$6:F$347*(LEFT('表九（录入表）'!$A$6:$A$347,LEN($I287))=$I287))</f>
        <v>0</v>
      </c>
      <c r="O287" s="125" t="str">
        <f ca="1" t="shared" si="13"/>
        <v/>
      </c>
      <c r="P287" s="125" t="str">
        <f ca="1" t="shared" si="12"/>
        <v/>
      </c>
    </row>
    <row r="288" ht="16.2" customHeight="1" spans="1:16">
      <c r="A288" s="87"/>
      <c r="B288" s="88"/>
      <c r="C288" s="193"/>
      <c r="D288" s="193"/>
      <c r="E288" s="193"/>
      <c r="F288" s="193"/>
      <c r="G288" s="194"/>
      <c r="H288" s="194"/>
      <c r="I288" s="87" t="s">
        <v>13664</v>
      </c>
      <c r="J288" s="88" t="s">
        <v>13665</v>
      </c>
      <c r="K288" s="192">
        <f>SUMPRODUCT('表九（录入表）'!C$6:C$347*(LEFT('表九（录入表）'!$A$6:$A$347,LEN($I288))=$I288))</f>
        <v>0</v>
      </c>
      <c r="L288" s="192">
        <f ca="1">SUMPRODUCT('表九（录入表）'!D$6:D$347*(LEFT('表九（录入表）'!$A$6:$A$347,LEN($I288))=$I288))</f>
        <v>0</v>
      </c>
      <c r="M288" s="192">
        <f>SUMPRODUCT('表九（录入表）'!E$6:E$347*(LEFT('表九（录入表）'!$A$6:$A$347,LEN($I288))=$I288))</f>
        <v>0</v>
      </c>
      <c r="N288" s="192">
        <f ca="1">SUMPRODUCT('表九（录入表）'!F$6:F$347*(LEFT('表九（录入表）'!$A$6:$A$347,LEN($I288))=$I288))</f>
        <v>0</v>
      </c>
      <c r="O288" s="125" t="str">
        <f ca="1" t="shared" si="13"/>
        <v/>
      </c>
      <c r="P288" s="125" t="str">
        <f ca="1" t="shared" si="12"/>
        <v/>
      </c>
    </row>
    <row r="289" ht="16.2" customHeight="1" spans="1:16">
      <c r="A289" s="87"/>
      <c r="B289" s="88"/>
      <c r="C289" s="193"/>
      <c r="D289" s="193"/>
      <c r="E289" s="193"/>
      <c r="F289" s="193"/>
      <c r="G289" s="194"/>
      <c r="H289" s="194"/>
      <c r="I289" s="87" t="s">
        <v>13666</v>
      </c>
      <c r="J289" s="88" t="s">
        <v>13667</v>
      </c>
      <c r="K289" s="192">
        <f>SUMPRODUCT('表九（录入表）'!C$6:C$347*(LEFT('表九（录入表）'!$A$6:$A$347,LEN($I289))=$I289))</f>
        <v>0</v>
      </c>
      <c r="L289" s="192">
        <f ca="1">SUMPRODUCT('表九（录入表）'!D$6:D$347*(LEFT('表九（录入表）'!$A$6:$A$347,LEN($I289))=$I289))</f>
        <v>0</v>
      </c>
      <c r="M289" s="192">
        <f>SUMPRODUCT('表九（录入表）'!E$6:E$347*(LEFT('表九（录入表）'!$A$6:$A$347,LEN($I289))=$I289))</f>
        <v>0</v>
      </c>
      <c r="N289" s="192">
        <f ca="1">SUMPRODUCT('表九（录入表）'!F$6:F$347*(LEFT('表九（录入表）'!$A$6:$A$347,LEN($I289))=$I289))</f>
        <v>0</v>
      </c>
      <c r="O289" s="125" t="str">
        <f ca="1" t="shared" si="13"/>
        <v/>
      </c>
      <c r="P289" s="125" t="str">
        <f ca="1" t="shared" si="12"/>
        <v/>
      </c>
    </row>
    <row r="290" ht="16.2" customHeight="1" spans="1:16">
      <c r="A290" s="87"/>
      <c r="B290" s="88"/>
      <c r="C290" s="193"/>
      <c r="D290" s="193"/>
      <c r="E290" s="193"/>
      <c r="F290" s="193"/>
      <c r="G290" s="194"/>
      <c r="H290" s="194"/>
      <c r="I290" s="87" t="s">
        <v>13668</v>
      </c>
      <c r="J290" s="88" t="s">
        <v>13669</v>
      </c>
      <c r="K290" s="192">
        <f>SUMPRODUCT('表九（录入表）'!C$6:C$347*(LEFT('表九（录入表）'!$A$6:$A$347,LEN($I290))=$I290))</f>
        <v>4</v>
      </c>
      <c r="L290" s="192">
        <f ca="1">SUMPRODUCT('表九（录入表）'!D$6:D$347*(LEFT('表九（录入表）'!$A$6:$A$347,LEN($I290))=$I290))</f>
        <v>4</v>
      </c>
      <c r="M290" s="192">
        <f>SUMPRODUCT('表九（录入表）'!E$6:E$347*(LEFT('表九（录入表）'!$A$6:$A$347,LEN($I290))=$I290))</f>
        <v>13</v>
      </c>
      <c r="N290" s="192">
        <f ca="1">SUMPRODUCT('表九（录入表）'!F$6:F$347*(LEFT('表九（录入表）'!$A$6:$A$347,LEN($I290))=$I290))</f>
        <v>0</v>
      </c>
      <c r="O290" s="125">
        <f ca="1" t="shared" si="13"/>
        <v>0</v>
      </c>
      <c r="P290" s="125">
        <f ca="1" t="shared" si="12"/>
        <v>0</v>
      </c>
    </row>
    <row r="291" ht="16.2" customHeight="1" spans="1:16">
      <c r="A291" s="87"/>
      <c r="B291" s="88"/>
      <c r="C291" s="193"/>
      <c r="D291" s="193"/>
      <c r="E291" s="193"/>
      <c r="F291" s="193"/>
      <c r="G291" s="194"/>
      <c r="H291" s="194"/>
      <c r="I291" s="87" t="s">
        <v>13670</v>
      </c>
      <c r="J291" s="88" t="s">
        <v>13671</v>
      </c>
      <c r="K291" s="190">
        <f>SUMPRODUCT('表九（录入表）'!C$6:C$347*(LEFT('表九（录入表）'!$A$6:$A$347,LEN($I291))=$I291))</f>
        <v>264</v>
      </c>
      <c r="L291" s="190">
        <f ca="1">SUMPRODUCT('表九（录入表）'!D$6:D$347*(LEFT('表九（录入表）'!$A$6:$A$347,LEN($I291))=$I291))</f>
        <v>264</v>
      </c>
      <c r="M291" s="190">
        <f>SUMPRODUCT('表九（录入表）'!E$6:E$347*(LEFT('表九（录入表）'!$A$6:$A$347,LEN($I291))=$I291))</f>
        <v>0</v>
      </c>
      <c r="N291" s="190">
        <f ca="1">SUMPRODUCT('表九（录入表）'!F$6:F$347*(LEFT('表九（录入表）'!$A$6:$A$347,LEN($I291))=$I291))</f>
        <v>11439</v>
      </c>
      <c r="O291" s="125">
        <f ca="1" t="shared" si="13"/>
        <v>43.3295454545455</v>
      </c>
      <c r="P291" s="125" t="str">
        <f ca="1" t="shared" si="12"/>
        <v/>
      </c>
    </row>
    <row r="292" ht="16.2" customHeight="1" spans="1:16">
      <c r="A292" s="87"/>
      <c r="B292" s="88"/>
      <c r="C292" s="193"/>
      <c r="D292" s="193"/>
      <c r="E292" s="193"/>
      <c r="F292" s="193"/>
      <c r="G292" s="194"/>
      <c r="H292" s="194"/>
      <c r="I292" s="87" t="s">
        <v>13672</v>
      </c>
      <c r="J292" s="88" t="s">
        <v>10744</v>
      </c>
      <c r="K292" s="192">
        <f>SUMPRODUCT('表九（录入表）'!C$6:C$347*(LEFT('表九（录入表）'!$A$6:$A$347,LEN($I292))=$I292))</f>
        <v>264</v>
      </c>
      <c r="L292" s="192">
        <f ca="1">SUMPRODUCT('表九（录入表）'!D$6:D$347*(LEFT('表九（录入表）'!$A$6:$A$347,LEN($I292))=$I292))</f>
        <v>264</v>
      </c>
      <c r="M292" s="192">
        <f>SUMPRODUCT('表九（录入表）'!E$6:E$347*(LEFT('表九（录入表）'!$A$6:$A$347,LEN($I292))=$I292))</f>
        <v>0</v>
      </c>
      <c r="N292" s="192">
        <f ca="1">SUMPRODUCT('表九（录入表）'!F$6:F$347*(LEFT('表九（录入表）'!$A$6:$A$347,LEN($I292))=$I292))</f>
        <v>11439</v>
      </c>
      <c r="O292" s="125">
        <f ca="1" t="shared" si="13"/>
        <v>43.3295454545455</v>
      </c>
      <c r="P292" s="125" t="str">
        <f ca="1" t="shared" si="12"/>
        <v/>
      </c>
    </row>
    <row r="293" ht="16.2" customHeight="1" spans="1:16">
      <c r="A293" s="87"/>
      <c r="B293" s="88"/>
      <c r="C293" s="193"/>
      <c r="D293" s="193"/>
      <c r="E293" s="193"/>
      <c r="F293" s="193"/>
      <c r="G293" s="194"/>
      <c r="H293" s="194"/>
      <c r="I293" s="87" t="s">
        <v>10793</v>
      </c>
      <c r="J293" s="88" t="s">
        <v>10794</v>
      </c>
      <c r="K293" s="190">
        <f>SUMPRODUCT('表九（录入表）'!C$6:C$347*(LEFT('表九（录入表）'!$A$6:$A$347,LEN($I293))=$I293))</f>
        <v>16450</v>
      </c>
      <c r="L293" s="190">
        <f ca="1">SUMPRODUCT('表九（录入表）'!D$6:D$347*(LEFT('表九（录入表）'!$A$6:$A$347,LEN($I293))=$I293))</f>
        <v>16450</v>
      </c>
      <c r="M293" s="190">
        <f>SUMPRODUCT('表九（录入表）'!E$6:E$347*(LEFT('表九（录入表）'!$A$6:$A$347,LEN($I293))=$I293))</f>
        <v>17719</v>
      </c>
      <c r="N293" s="190">
        <f ca="1">SUMPRODUCT('表九（录入表）'!F$6:F$347*(LEFT('表九（录入表）'!$A$6:$A$347,LEN($I293))=$I293))</f>
        <v>18232</v>
      </c>
      <c r="O293" s="125">
        <f ca="1" t="shared" si="13"/>
        <v>1.1083282674772</v>
      </c>
      <c r="P293" s="125">
        <f ca="1" t="shared" si="12"/>
        <v>1.02895197245894</v>
      </c>
    </row>
    <row r="294" ht="16.2" customHeight="1" spans="1:16">
      <c r="A294" s="87"/>
      <c r="B294" s="88"/>
      <c r="C294" s="193"/>
      <c r="D294" s="193"/>
      <c r="E294" s="193"/>
      <c r="F294" s="193"/>
      <c r="G294" s="194"/>
      <c r="H294" s="194"/>
      <c r="I294" s="87" t="s">
        <v>13673</v>
      </c>
      <c r="J294" s="88" t="s">
        <v>13674</v>
      </c>
      <c r="K294" s="190">
        <f>SUMPRODUCT('表九（录入表）'!C$6:C$347*(LEFT('表九（录入表）'!$A$6:$A$347,LEN($I294))=$I294))</f>
        <v>16450</v>
      </c>
      <c r="L294" s="190">
        <f ca="1">SUMPRODUCT('表九（录入表）'!D$6:D$347*(LEFT('表九（录入表）'!$A$6:$A$347,LEN($I294))=$I294))</f>
        <v>16450</v>
      </c>
      <c r="M294" s="190">
        <f>SUMPRODUCT('表九（录入表）'!E$6:E$347*(LEFT('表九（录入表）'!$A$6:$A$347,LEN($I294))=$I294))</f>
        <v>17719</v>
      </c>
      <c r="N294" s="190">
        <f ca="1">SUMPRODUCT('表九（录入表）'!F$6:F$347*(LEFT('表九（录入表）'!$A$6:$A$347,LEN($I294))=$I294))</f>
        <v>18232</v>
      </c>
      <c r="O294" s="125">
        <f ca="1" t="shared" si="13"/>
        <v>1.1083282674772</v>
      </c>
      <c r="P294" s="125">
        <f ca="1" t="shared" si="12"/>
        <v>1.02895197245894</v>
      </c>
    </row>
    <row r="295" ht="16.2" customHeight="1" spans="1:16">
      <c r="A295" s="87"/>
      <c r="B295" s="88"/>
      <c r="C295" s="193"/>
      <c r="D295" s="193"/>
      <c r="E295" s="193"/>
      <c r="F295" s="193"/>
      <c r="G295" s="194"/>
      <c r="H295" s="194"/>
      <c r="I295" s="87" t="s">
        <v>13675</v>
      </c>
      <c r="J295" s="88" t="s">
        <v>13676</v>
      </c>
      <c r="K295" s="192">
        <f>SUMPRODUCT('表九（录入表）'!C$6:C$347*(LEFT('表九（录入表）'!$A$6:$A$347,LEN($I295))=$I295))</f>
        <v>0</v>
      </c>
      <c r="L295" s="192">
        <f ca="1">SUMPRODUCT('表九（录入表）'!D$6:D$347*(LEFT('表九（录入表）'!$A$6:$A$347,LEN($I295))=$I295))</f>
        <v>0</v>
      </c>
      <c r="M295" s="192">
        <f>SUMPRODUCT('表九（录入表）'!E$6:E$347*(LEFT('表九（录入表）'!$A$6:$A$347,LEN($I295))=$I295))</f>
        <v>0</v>
      </c>
      <c r="N295" s="192">
        <f ca="1">SUMPRODUCT('表九（录入表）'!F$6:F$347*(LEFT('表九（录入表）'!$A$6:$A$347,LEN($I295))=$I295))</f>
        <v>0</v>
      </c>
      <c r="O295" s="125" t="str">
        <f ca="1" t="shared" si="13"/>
        <v/>
      </c>
      <c r="P295" s="125" t="str">
        <f ca="1" t="shared" si="12"/>
        <v/>
      </c>
    </row>
    <row r="296" ht="16.2" customHeight="1" spans="1:16">
      <c r="A296" s="87"/>
      <c r="B296" s="88"/>
      <c r="C296" s="193"/>
      <c r="D296" s="193"/>
      <c r="E296" s="193"/>
      <c r="F296" s="193"/>
      <c r="G296" s="194"/>
      <c r="H296" s="194"/>
      <c r="I296" s="87" t="s">
        <v>13677</v>
      </c>
      <c r="J296" s="88" t="s">
        <v>13678</v>
      </c>
      <c r="K296" s="192">
        <f>SUMPRODUCT('表九（录入表）'!C$6:C$347*(LEFT('表九（录入表）'!$A$6:$A$347,LEN($I296))=$I296))</f>
        <v>0</v>
      </c>
      <c r="L296" s="192">
        <f ca="1">SUMPRODUCT('表九（录入表）'!D$6:D$347*(LEFT('表九（录入表）'!$A$6:$A$347,LEN($I296))=$I296))</f>
        <v>0</v>
      </c>
      <c r="M296" s="192">
        <f>SUMPRODUCT('表九（录入表）'!E$6:E$347*(LEFT('表九（录入表）'!$A$6:$A$347,LEN($I296))=$I296))</f>
        <v>0</v>
      </c>
      <c r="N296" s="192">
        <f ca="1">SUMPRODUCT('表九（录入表）'!F$6:F$347*(LEFT('表九（录入表）'!$A$6:$A$347,LEN($I296))=$I296))</f>
        <v>0</v>
      </c>
      <c r="O296" s="125" t="str">
        <f ca="1" t="shared" si="13"/>
        <v/>
      </c>
      <c r="P296" s="125" t="str">
        <f ca="1" t="shared" si="12"/>
        <v/>
      </c>
    </row>
    <row r="297" ht="16.2" customHeight="1" spans="1:16">
      <c r="A297" s="87"/>
      <c r="B297" s="88"/>
      <c r="C297" s="193"/>
      <c r="D297" s="193"/>
      <c r="E297" s="193"/>
      <c r="F297" s="193"/>
      <c r="G297" s="194"/>
      <c r="H297" s="194"/>
      <c r="I297" s="87" t="s">
        <v>13679</v>
      </c>
      <c r="J297" s="88" t="s">
        <v>13680</v>
      </c>
      <c r="K297" s="192">
        <f>SUMPRODUCT('表九（录入表）'!C$6:C$347*(LEFT('表九（录入表）'!$A$6:$A$347,LEN($I297))=$I297))</f>
        <v>0</v>
      </c>
      <c r="L297" s="192">
        <f ca="1">SUMPRODUCT('表九（录入表）'!D$6:D$347*(LEFT('表九（录入表）'!$A$6:$A$347,LEN($I297))=$I297))</f>
        <v>0</v>
      </c>
      <c r="M297" s="192">
        <f>SUMPRODUCT('表九（录入表）'!E$6:E$347*(LEFT('表九（录入表）'!$A$6:$A$347,LEN($I297))=$I297))</f>
        <v>0</v>
      </c>
      <c r="N297" s="192">
        <f ca="1">SUMPRODUCT('表九（录入表）'!F$6:F$347*(LEFT('表九（录入表）'!$A$6:$A$347,LEN($I297))=$I297))</f>
        <v>0</v>
      </c>
      <c r="O297" s="125" t="str">
        <f ca="1" t="shared" si="13"/>
        <v/>
      </c>
      <c r="P297" s="125" t="str">
        <f ca="1" t="shared" si="12"/>
        <v/>
      </c>
    </row>
    <row r="298" ht="16.2" customHeight="1" spans="1:16">
      <c r="A298" s="87"/>
      <c r="B298" s="88"/>
      <c r="C298" s="193"/>
      <c r="D298" s="193"/>
      <c r="E298" s="193"/>
      <c r="F298" s="193"/>
      <c r="G298" s="194"/>
      <c r="H298" s="194"/>
      <c r="I298" s="87" t="s">
        <v>13681</v>
      </c>
      <c r="J298" s="88" t="s">
        <v>13682</v>
      </c>
      <c r="K298" s="192">
        <f>SUMPRODUCT('表九（录入表）'!C$6:C$347*(LEFT('表九（录入表）'!$A$6:$A$347,LEN($I298))=$I298))</f>
        <v>0</v>
      </c>
      <c r="L298" s="192">
        <f ca="1">SUMPRODUCT('表九（录入表）'!D$6:D$347*(LEFT('表九（录入表）'!$A$6:$A$347,LEN($I298))=$I298))</f>
        <v>0</v>
      </c>
      <c r="M298" s="192">
        <f>SUMPRODUCT('表九（录入表）'!E$6:E$347*(LEFT('表九（录入表）'!$A$6:$A$347,LEN($I298))=$I298))</f>
        <v>0</v>
      </c>
      <c r="N298" s="192">
        <f ca="1">SUMPRODUCT('表九（录入表）'!F$6:F$347*(LEFT('表九（录入表）'!$A$6:$A$347,LEN($I298))=$I298))</f>
        <v>0</v>
      </c>
      <c r="O298" s="125" t="str">
        <f ca="1" t="shared" si="13"/>
        <v/>
      </c>
      <c r="P298" s="125" t="str">
        <f ca="1" t="shared" si="12"/>
        <v/>
      </c>
    </row>
    <row r="299" ht="16.2" customHeight="1" spans="1:16">
      <c r="A299" s="87"/>
      <c r="B299" s="88"/>
      <c r="C299" s="193"/>
      <c r="D299" s="193"/>
      <c r="E299" s="193"/>
      <c r="F299" s="193"/>
      <c r="G299" s="194"/>
      <c r="H299" s="194"/>
      <c r="I299" s="87" t="s">
        <v>13683</v>
      </c>
      <c r="J299" s="88" t="s">
        <v>13684</v>
      </c>
      <c r="K299" s="192">
        <f>SUMPRODUCT('表九（录入表）'!C$6:C$347*(LEFT('表九（录入表）'!$A$6:$A$347,LEN($I299))=$I299))</f>
        <v>0</v>
      </c>
      <c r="L299" s="192">
        <f ca="1">SUMPRODUCT('表九（录入表）'!D$6:D$347*(LEFT('表九（录入表）'!$A$6:$A$347,LEN($I299))=$I299))</f>
        <v>0</v>
      </c>
      <c r="M299" s="192">
        <f>SUMPRODUCT('表九（录入表）'!E$6:E$347*(LEFT('表九（录入表）'!$A$6:$A$347,LEN($I299))=$I299))</f>
        <v>0</v>
      </c>
      <c r="N299" s="192">
        <f ca="1">SUMPRODUCT('表九（录入表）'!F$6:F$347*(LEFT('表九（录入表）'!$A$6:$A$347,LEN($I299))=$I299))</f>
        <v>0</v>
      </c>
      <c r="O299" s="125" t="str">
        <f ca="1" t="shared" si="13"/>
        <v/>
      </c>
      <c r="P299" s="125" t="str">
        <f ca="1" t="shared" si="12"/>
        <v/>
      </c>
    </row>
    <row r="300" ht="16.2" customHeight="1" spans="1:16">
      <c r="A300" s="87"/>
      <c r="B300" s="88"/>
      <c r="C300" s="193"/>
      <c r="D300" s="193"/>
      <c r="E300" s="193"/>
      <c r="F300" s="193"/>
      <c r="G300" s="194"/>
      <c r="H300" s="194"/>
      <c r="I300" s="87" t="s">
        <v>13685</v>
      </c>
      <c r="J300" s="88" t="s">
        <v>13686</v>
      </c>
      <c r="K300" s="192">
        <f>SUMPRODUCT('表九（录入表）'!C$6:C$347*(LEFT('表九（录入表）'!$A$6:$A$347,LEN($I300))=$I300))</f>
        <v>0</v>
      </c>
      <c r="L300" s="192">
        <f ca="1">SUMPRODUCT('表九（录入表）'!D$6:D$347*(LEFT('表九（录入表）'!$A$6:$A$347,LEN($I300))=$I300))</f>
        <v>0</v>
      </c>
      <c r="M300" s="192">
        <f>SUMPRODUCT('表九（录入表）'!E$6:E$347*(LEFT('表九（录入表）'!$A$6:$A$347,LEN($I300))=$I300))</f>
        <v>0</v>
      </c>
      <c r="N300" s="192">
        <f ca="1">SUMPRODUCT('表九（录入表）'!F$6:F$347*(LEFT('表九（录入表）'!$A$6:$A$347,LEN($I300))=$I300))</f>
        <v>0</v>
      </c>
      <c r="O300" s="125" t="str">
        <f ca="1" t="shared" si="13"/>
        <v/>
      </c>
      <c r="P300" s="125" t="str">
        <f ca="1" t="shared" si="12"/>
        <v/>
      </c>
    </row>
    <row r="301" ht="16.2" customHeight="1" spans="1:16">
      <c r="A301" s="87"/>
      <c r="B301" s="88"/>
      <c r="C301" s="193"/>
      <c r="D301" s="193"/>
      <c r="E301" s="193"/>
      <c r="F301" s="193"/>
      <c r="G301" s="194"/>
      <c r="H301" s="194"/>
      <c r="I301" s="87" t="s">
        <v>13687</v>
      </c>
      <c r="J301" s="88" t="s">
        <v>13688</v>
      </c>
      <c r="K301" s="192">
        <f>SUMPRODUCT('表九（录入表）'!C$6:C$347*(LEFT('表九（录入表）'!$A$6:$A$347,LEN($I301))=$I301))</f>
        <v>0</v>
      </c>
      <c r="L301" s="192">
        <f ca="1">SUMPRODUCT('表九（录入表）'!D$6:D$347*(LEFT('表九（录入表）'!$A$6:$A$347,LEN($I301))=$I301))</f>
        <v>0</v>
      </c>
      <c r="M301" s="192">
        <f>SUMPRODUCT('表九（录入表）'!E$6:E$347*(LEFT('表九（录入表）'!$A$6:$A$347,LEN($I301))=$I301))</f>
        <v>0</v>
      </c>
      <c r="N301" s="192">
        <f ca="1">SUMPRODUCT('表九（录入表）'!F$6:F$347*(LEFT('表九（录入表）'!$A$6:$A$347,LEN($I301))=$I301))</f>
        <v>0</v>
      </c>
      <c r="O301" s="125" t="str">
        <f ca="1" t="shared" si="13"/>
        <v/>
      </c>
      <c r="P301" s="125" t="str">
        <f ca="1" t="shared" si="12"/>
        <v/>
      </c>
    </row>
    <row r="302" ht="16.2" customHeight="1" spans="1:16">
      <c r="A302" s="87"/>
      <c r="B302" s="88"/>
      <c r="C302" s="193"/>
      <c r="D302" s="193"/>
      <c r="E302" s="193"/>
      <c r="F302" s="193"/>
      <c r="G302" s="194"/>
      <c r="H302" s="194"/>
      <c r="I302" s="87" t="s">
        <v>13689</v>
      </c>
      <c r="J302" s="88" t="s">
        <v>13690</v>
      </c>
      <c r="K302" s="192">
        <f>SUMPRODUCT('表九（录入表）'!C$6:C$347*(LEFT('表九（录入表）'!$A$6:$A$347,LEN($I302))=$I302))</f>
        <v>0</v>
      </c>
      <c r="L302" s="192">
        <f ca="1">SUMPRODUCT('表九（录入表）'!D$6:D$347*(LEFT('表九（录入表）'!$A$6:$A$347,LEN($I302))=$I302))</f>
        <v>0</v>
      </c>
      <c r="M302" s="192">
        <f>SUMPRODUCT('表九（录入表）'!E$6:E$347*(LEFT('表九（录入表）'!$A$6:$A$347,LEN($I302))=$I302))</f>
        <v>0</v>
      </c>
      <c r="N302" s="192">
        <f ca="1">SUMPRODUCT('表九（录入表）'!F$6:F$347*(LEFT('表九（录入表）'!$A$6:$A$347,LEN($I302))=$I302))</f>
        <v>0</v>
      </c>
      <c r="O302" s="125" t="str">
        <f ca="1" t="shared" si="13"/>
        <v/>
      </c>
      <c r="P302" s="125" t="str">
        <f ca="1" t="shared" si="12"/>
        <v/>
      </c>
    </row>
    <row r="303" ht="16.2" customHeight="1" spans="1:16">
      <c r="A303" s="87"/>
      <c r="B303" s="88"/>
      <c r="C303" s="193"/>
      <c r="D303" s="193"/>
      <c r="E303" s="193"/>
      <c r="F303" s="193"/>
      <c r="G303" s="194"/>
      <c r="H303" s="194"/>
      <c r="I303" s="87" t="s">
        <v>13691</v>
      </c>
      <c r="J303" s="88" t="s">
        <v>13692</v>
      </c>
      <c r="K303" s="192">
        <f>SUMPRODUCT('表九（录入表）'!C$6:C$347*(LEFT('表九（录入表）'!$A$6:$A$347,LEN($I303))=$I303))</f>
        <v>0</v>
      </c>
      <c r="L303" s="192">
        <f ca="1">SUMPRODUCT('表九（录入表）'!D$6:D$347*(LEFT('表九（录入表）'!$A$6:$A$347,LEN($I303))=$I303))</f>
        <v>0</v>
      </c>
      <c r="M303" s="192">
        <f>SUMPRODUCT('表九（录入表）'!E$6:E$347*(LEFT('表九（录入表）'!$A$6:$A$347,LEN($I303))=$I303))</f>
        <v>0</v>
      </c>
      <c r="N303" s="192">
        <f ca="1">SUMPRODUCT('表九（录入表）'!F$6:F$347*(LEFT('表九（录入表）'!$A$6:$A$347,LEN($I303))=$I303))</f>
        <v>0</v>
      </c>
      <c r="O303" s="125" t="str">
        <f ca="1" t="shared" si="13"/>
        <v/>
      </c>
      <c r="P303" s="125" t="str">
        <f ca="1" t="shared" si="12"/>
        <v/>
      </c>
    </row>
    <row r="304" ht="16.2" customHeight="1" spans="1:16">
      <c r="A304" s="87"/>
      <c r="B304" s="88"/>
      <c r="C304" s="193"/>
      <c r="D304" s="193"/>
      <c r="E304" s="193"/>
      <c r="F304" s="193"/>
      <c r="G304" s="194"/>
      <c r="H304" s="194"/>
      <c r="I304" s="87" t="s">
        <v>13693</v>
      </c>
      <c r="J304" s="88" t="s">
        <v>13694</v>
      </c>
      <c r="K304" s="192">
        <f>SUMPRODUCT('表九（录入表）'!C$6:C$347*(LEFT('表九（录入表）'!$A$6:$A$347,LEN($I304))=$I304))</f>
        <v>0</v>
      </c>
      <c r="L304" s="192">
        <f ca="1">SUMPRODUCT('表九（录入表）'!D$6:D$347*(LEFT('表九（录入表）'!$A$6:$A$347,LEN($I304))=$I304))</f>
        <v>0</v>
      </c>
      <c r="M304" s="192">
        <f>SUMPRODUCT('表九（录入表）'!E$6:E$347*(LEFT('表九（录入表）'!$A$6:$A$347,LEN($I304))=$I304))</f>
        <v>0</v>
      </c>
      <c r="N304" s="192">
        <f ca="1">SUMPRODUCT('表九（录入表）'!F$6:F$347*(LEFT('表九（录入表）'!$A$6:$A$347,LEN($I304))=$I304))</f>
        <v>0</v>
      </c>
      <c r="O304" s="125" t="str">
        <f ca="1" t="shared" si="13"/>
        <v/>
      </c>
      <c r="P304" s="125" t="str">
        <f ca="1" t="shared" si="12"/>
        <v/>
      </c>
    </row>
    <row r="305" ht="16.2" customHeight="1" spans="1:16">
      <c r="A305" s="87"/>
      <c r="B305" s="88"/>
      <c r="C305" s="193"/>
      <c r="D305" s="193"/>
      <c r="E305" s="193"/>
      <c r="F305" s="193"/>
      <c r="G305" s="194"/>
      <c r="H305" s="194"/>
      <c r="I305" s="87" t="s">
        <v>13695</v>
      </c>
      <c r="J305" s="88" t="s">
        <v>13696</v>
      </c>
      <c r="K305" s="192">
        <f>SUMPRODUCT('表九（录入表）'!C$6:C$347*(LEFT('表九（录入表）'!$A$6:$A$347,LEN($I305))=$I305))</f>
        <v>0</v>
      </c>
      <c r="L305" s="192">
        <f ca="1">SUMPRODUCT('表九（录入表）'!D$6:D$347*(LEFT('表九（录入表）'!$A$6:$A$347,LEN($I305))=$I305))</f>
        <v>0</v>
      </c>
      <c r="M305" s="192">
        <f>SUMPRODUCT('表九（录入表）'!E$6:E$347*(LEFT('表九（录入表）'!$A$6:$A$347,LEN($I305))=$I305))</f>
        <v>0</v>
      </c>
      <c r="N305" s="192">
        <f ca="1">SUMPRODUCT('表九（录入表）'!F$6:F$347*(LEFT('表九（录入表）'!$A$6:$A$347,LEN($I305))=$I305))</f>
        <v>0</v>
      </c>
      <c r="O305" s="125" t="str">
        <f ca="1" t="shared" si="13"/>
        <v/>
      </c>
      <c r="P305" s="125" t="str">
        <f ca="1" t="shared" si="12"/>
        <v/>
      </c>
    </row>
    <row r="306" ht="16.2" customHeight="1" spans="1:16">
      <c r="A306" s="87"/>
      <c r="B306" s="88"/>
      <c r="C306" s="193"/>
      <c r="D306" s="193"/>
      <c r="E306" s="193"/>
      <c r="F306" s="193"/>
      <c r="G306" s="194"/>
      <c r="H306" s="194"/>
      <c r="I306" s="87" t="s">
        <v>13697</v>
      </c>
      <c r="J306" s="88" t="s">
        <v>13698</v>
      </c>
      <c r="K306" s="192">
        <f>SUMPRODUCT('表九（录入表）'!C$6:C$347*(LEFT('表九（录入表）'!$A$6:$A$347,LEN($I306))=$I306))</f>
        <v>0</v>
      </c>
      <c r="L306" s="192">
        <f ca="1">SUMPRODUCT('表九（录入表）'!D$6:D$347*(LEFT('表九（录入表）'!$A$6:$A$347,LEN($I306))=$I306))</f>
        <v>0</v>
      </c>
      <c r="M306" s="192">
        <f>SUMPRODUCT('表九（录入表）'!E$6:E$347*(LEFT('表九（录入表）'!$A$6:$A$347,LEN($I306))=$I306))</f>
        <v>0</v>
      </c>
      <c r="N306" s="192">
        <f ca="1">SUMPRODUCT('表九（录入表）'!F$6:F$347*(LEFT('表九（录入表）'!$A$6:$A$347,LEN($I306))=$I306))</f>
        <v>0</v>
      </c>
      <c r="O306" s="125" t="str">
        <f ca="1" t="shared" si="13"/>
        <v/>
      </c>
      <c r="P306" s="125" t="str">
        <f ca="1" t="shared" si="12"/>
        <v/>
      </c>
    </row>
    <row r="307" ht="16.2" customHeight="1" spans="1:16">
      <c r="A307" s="87"/>
      <c r="B307" s="88"/>
      <c r="C307" s="193"/>
      <c r="D307" s="193"/>
      <c r="E307" s="193"/>
      <c r="F307" s="193"/>
      <c r="G307" s="194"/>
      <c r="H307" s="194"/>
      <c r="I307" s="87" t="s">
        <v>13699</v>
      </c>
      <c r="J307" s="88" t="s">
        <v>13700</v>
      </c>
      <c r="K307" s="192">
        <f>SUMPRODUCT('表九（录入表）'!C$6:C$347*(LEFT('表九（录入表）'!$A$6:$A$347,LEN($I307))=$I307))</f>
        <v>0</v>
      </c>
      <c r="L307" s="192">
        <f ca="1">SUMPRODUCT('表九（录入表）'!D$6:D$347*(LEFT('表九（录入表）'!$A$6:$A$347,LEN($I307))=$I307))</f>
        <v>0</v>
      </c>
      <c r="M307" s="192">
        <f>SUMPRODUCT('表九（录入表）'!E$6:E$347*(LEFT('表九（录入表）'!$A$6:$A$347,LEN($I307))=$I307))</f>
        <v>0</v>
      </c>
      <c r="N307" s="192">
        <f ca="1">SUMPRODUCT('表九（录入表）'!F$6:F$347*(LEFT('表九（录入表）'!$A$6:$A$347,LEN($I307))=$I307))</f>
        <v>0</v>
      </c>
      <c r="O307" s="125" t="str">
        <f ca="1" t="shared" si="13"/>
        <v/>
      </c>
      <c r="P307" s="125" t="str">
        <f ca="1" t="shared" si="12"/>
        <v/>
      </c>
    </row>
    <row r="308" ht="16.2" customHeight="1" spans="1:16">
      <c r="A308" s="87"/>
      <c r="B308" s="88"/>
      <c r="C308" s="193"/>
      <c r="D308" s="193"/>
      <c r="E308" s="193"/>
      <c r="F308" s="193"/>
      <c r="G308" s="194"/>
      <c r="H308" s="194"/>
      <c r="I308" s="87" t="s">
        <v>13701</v>
      </c>
      <c r="J308" s="88" t="s">
        <v>13702</v>
      </c>
      <c r="K308" s="192">
        <f>SUMPRODUCT('表九（录入表）'!C$6:C$347*(LEFT('表九（录入表）'!$A$6:$A$347,LEN($I308))=$I308))</f>
        <v>16450</v>
      </c>
      <c r="L308" s="192">
        <f ca="1">SUMPRODUCT('表九（录入表）'!D$6:D$347*(LEFT('表九（录入表）'!$A$6:$A$347,LEN($I308))=$I308))</f>
        <v>16450</v>
      </c>
      <c r="M308" s="192">
        <f>SUMPRODUCT('表九（录入表）'!E$6:E$347*(LEFT('表九（录入表）'!$A$6:$A$347,LEN($I308))=$I308))</f>
        <v>17719</v>
      </c>
      <c r="N308" s="192">
        <f ca="1">SUMPRODUCT('表九（录入表）'!F$6:F$347*(LEFT('表九（录入表）'!$A$6:$A$347,LEN($I308))=$I308))</f>
        <v>18232</v>
      </c>
      <c r="O308" s="125">
        <f ca="1" t="shared" si="13"/>
        <v>1.1083282674772</v>
      </c>
      <c r="P308" s="125">
        <f ca="1" t="shared" si="12"/>
        <v>1.02895197245894</v>
      </c>
    </row>
    <row r="309" ht="16.2" customHeight="1" spans="1:16">
      <c r="A309" s="87"/>
      <c r="B309" s="88"/>
      <c r="C309" s="193"/>
      <c r="D309" s="193"/>
      <c r="E309" s="193"/>
      <c r="F309" s="193"/>
      <c r="G309" s="194"/>
      <c r="H309" s="194"/>
      <c r="I309" s="87" t="s">
        <v>13703</v>
      </c>
      <c r="J309" s="88" t="s">
        <v>13704</v>
      </c>
      <c r="K309" s="192">
        <f>SUMPRODUCT('表九（录入表）'!C$6:C$347*(LEFT('表九（录入表）'!$A$6:$A$347,LEN($I309))=$I309))</f>
        <v>0</v>
      </c>
      <c r="L309" s="192">
        <f ca="1">SUMPRODUCT('表九（录入表）'!D$6:D$347*(LEFT('表九（录入表）'!$A$6:$A$347,LEN($I309))=$I309))</f>
        <v>0</v>
      </c>
      <c r="M309" s="192">
        <f>SUMPRODUCT('表九（录入表）'!E$6:E$347*(LEFT('表九（录入表）'!$A$6:$A$347,LEN($I309))=$I309))</f>
        <v>0</v>
      </c>
      <c r="N309" s="192">
        <f ca="1">SUMPRODUCT('表九（录入表）'!F$6:F$347*(LEFT('表九（录入表）'!$A$6:$A$347,LEN($I309))=$I309))</f>
        <v>0</v>
      </c>
      <c r="O309" s="125" t="str">
        <f ca="1" t="shared" si="13"/>
        <v/>
      </c>
      <c r="P309" s="125" t="str">
        <f ca="1" t="shared" si="12"/>
        <v/>
      </c>
    </row>
    <row r="310" ht="16.2" customHeight="1" spans="1:16">
      <c r="A310" s="87"/>
      <c r="B310" s="88"/>
      <c r="C310" s="193"/>
      <c r="D310" s="193"/>
      <c r="E310" s="193"/>
      <c r="F310" s="193"/>
      <c r="G310" s="194"/>
      <c r="H310" s="194"/>
      <c r="I310" s="87" t="s">
        <v>10797</v>
      </c>
      <c r="J310" s="88" t="s">
        <v>10798</v>
      </c>
      <c r="K310" s="190">
        <f>SUMPRODUCT('表九（录入表）'!C$6:C$347*(LEFT('表九（录入表）'!$A$6:$A$347,LEN($I310))=$I310))</f>
        <v>0</v>
      </c>
      <c r="L310" s="190">
        <f ca="1">SUMPRODUCT('表九（录入表）'!D$6:D$347*(LEFT('表九（录入表）'!$A$6:$A$347,LEN($I310))=$I310))</f>
        <v>0</v>
      </c>
      <c r="M310" s="190">
        <f>SUMPRODUCT('表九（录入表）'!E$6:E$347*(LEFT('表九（录入表）'!$A$6:$A$347,LEN($I310))=$I310))</f>
        <v>1</v>
      </c>
      <c r="N310" s="190">
        <f ca="1">SUMPRODUCT('表九（录入表）'!F$6:F$347*(LEFT('表九（录入表）'!$A$6:$A$347,LEN($I310))=$I310))</f>
        <v>0</v>
      </c>
      <c r="O310" s="125" t="str">
        <f ca="1" t="shared" si="13"/>
        <v/>
      </c>
      <c r="P310" s="125">
        <f ca="1" t="shared" si="12"/>
        <v>0</v>
      </c>
    </row>
    <row r="311" ht="16.2" customHeight="1" spans="1:16">
      <c r="A311" s="87"/>
      <c r="B311" s="88"/>
      <c r="C311" s="193"/>
      <c r="D311" s="193"/>
      <c r="E311" s="193"/>
      <c r="F311" s="193"/>
      <c r="G311" s="194"/>
      <c r="H311" s="194"/>
      <c r="I311" s="87" t="s">
        <v>13705</v>
      </c>
      <c r="J311" s="88" t="s">
        <v>13706</v>
      </c>
      <c r="K311" s="190">
        <f>SUMPRODUCT('表九（录入表）'!C$6:C$347*(LEFT('表九（录入表）'!$A$6:$A$347,LEN($I311))=$I311))</f>
        <v>0</v>
      </c>
      <c r="L311" s="190">
        <f ca="1">SUMPRODUCT('表九（录入表）'!D$6:D$347*(LEFT('表九（录入表）'!$A$6:$A$347,LEN($I311))=$I311))</f>
        <v>0</v>
      </c>
      <c r="M311" s="190">
        <f>SUMPRODUCT('表九（录入表）'!E$6:E$347*(LEFT('表九（录入表）'!$A$6:$A$347,LEN($I311))=$I311))</f>
        <v>1</v>
      </c>
      <c r="N311" s="190">
        <f ca="1">SUMPRODUCT('表九（录入表）'!F$6:F$347*(LEFT('表九（录入表）'!$A$6:$A$347,LEN($I311))=$I311))</f>
        <v>0</v>
      </c>
      <c r="O311" s="125" t="str">
        <f ca="1" t="shared" si="13"/>
        <v/>
      </c>
      <c r="P311" s="125">
        <f ca="1" t="shared" si="12"/>
        <v>0</v>
      </c>
    </row>
    <row r="312" ht="16.2" customHeight="1" spans="1:16">
      <c r="A312" s="87"/>
      <c r="B312" s="88"/>
      <c r="C312" s="193"/>
      <c r="D312" s="193"/>
      <c r="E312" s="193"/>
      <c r="F312" s="193"/>
      <c r="G312" s="194"/>
      <c r="H312" s="194"/>
      <c r="I312" s="87" t="s">
        <v>13707</v>
      </c>
      <c r="J312" s="88" t="s">
        <v>13708</v>
      </c>
      <c r="K312" s="192">
        <f>SUMPRODUCT('表九（录入表）'!C$6:C$347*(LEFT('表九（录入表）'!$A$6:$A$347,LEN($I312))=$I312))</f>
        <v>0</v>
      </c>
      <c r="L312" s="192">
        <f ca="1">SUMPRODUCT('表九（录入表）'!D$6:D$347*(LEFT('表九（录入表）'!$A$6:$A$347,LEN($I312))=$I312))</f>
        <v>0</v>
      </c>
      <c r="M312" s="192">
        <f>SUMPRODUCT('表九（录入表）'!E$6:E$347*(LEFT('表九（录入表）'!$A$6:$A$347,LEN($I312))=$I312))</f>
        <v>0</v>
      </c>
      <c r="N312" s="192">
        <f ca="1">SUMPRODUCT('表九（录入表）'!F$6:F$347*(LEFT('表九（录入表）'!$A$6:$A$347,LEN($I312))=$I312))</f>
        <v>0</v>
      </c>
      <c r="O312" s="125" t="str">
        <f ca="1" t="shared" si="13"/>
        <v/>
      </c>
      <c r="P312" s="125" t="str">
        <f ca="1" t="shared" si="12"/>
        <v/>
      </c>
    </row>
    <row r="313" ht="16.2" customHeight="1" spans="1:16">
      <c r="A313" s="87"/>
      <c r="B313" s="88"/>
      <c r="C313" s="193"/>
      <c r="D313" s="193"/>
      <c r="E313" s="193"/>
      <c r="F313" s="193"/>
      <c r="G313" s="194"/>
      <c r="H313" s="194"/>
      <c r="I313" s="87" t="s">
        <v>13709</v>
      </c>
      <c r="J313" s="88" t="s">
        <v>13710</v>
      </c>
      <c r="K313" s="192">
        <f>SUMPRODUCT('表九（录入表）'!C$6:C$347*(LEFT('表九（录入表）'!$A$6:$A$347,LEN($I313))=$I313))</f>
        <v>0</v>
      </c>
      <c r="L313" s="192">
        <f ca="1">SUMPRODUCT('表九（录入表）'!D$6:D$347*(LEFT('表九（录入表）'!$A$6:$A$347,LEN($I313))=$I313))</f>
        <v>0</v>
      </c>
      <c r="M313" s="192">
        <f>SUMPRODUCT('表九（录入表）'!E$6:E$347*(LEFT('表九（录入表）'!$A$6:$A$347,LEN($I313))=$I313))</f>
        <v>0</v>
      </c>
      <c r="N313" s="192">
        <f ca="1">SUMPRODUCT('表九（录入表）'!F$6:F$347*(LEFT('表九（录入表）'!$A$6:$A$347,LEN($I313))=$I313))</f>
        <v>0</v>
      </c>
      <c r="O313" s="125" t="str">
        <f ca="1" t="shared" si="13"/>
        <v/>
      </c>
      <c r="P313" s="125" t="str">
        <f ca="1" t="shared" si="12"/>
        <v/>
      </c>
    </row>
    <row r="314" ht="16.2" customHeight="1" spans="1:16">
      <c r="A314" s="87"/>
      <c r="B314" s="88"/>
      <c r="C314" s="193"/>
      <c r="D314" s="193"/>
      <c r="E314" s="193"/>
      <c r="F314" s="193"/>
      <c r="G314" s="194"/>
      <c r="H314" s="194"/>
      <c r="I314" s="87" t="s">
        <v>13711</v>
      </c>
      <c r="J314" s="88" t="s">
        <v>13712</v>
      </c>
      <c r="K314" s="192">
        <f>SUMPRODUCT('表九（录入表）'!C$6:C$347*(LEFT('表九（录入表）'!$A$6:$A$347,LEN($I314))=$I314))</f>
        <v>0</v>
      </c>
      <c r="L314" s="192">
        <f ca="1">SUMPRODUCT('表九（录入表）'!D$6:D$347*(LEFT('表九（录入表）'!$A$6:$A$347,LEN($I314))=$I314))</f>
        <v>0</v>
      </c>
      <c r="M314" s="192">
        <f>SUMPRODUCT('表九（录入表）'!E$6:E$347*(LEFT('表九（录入表）'!$A$6:$A$347,LEN($I314))=$I314))</f>
        <v>0</v>
      </c>
      <c r="N314" s="192">
        <f ca="1">SUMPRODUCT('表九（录入表）'!F$6:F$347*(LEFT('表九（录入表）'!$A$6:$A$347,LEN($I314))=$I314))</f>
        <v>0</v>
      </c>
      <c r="O314" s="125" t="str">
        <f ca="1" t="shared" si="13"/>
        <v/>
      </c>
      <c r="P314" s="125" t="str">
        <f ca="1" t="shared" si="12"/>
        <v/>
      </c>
    </row>
    <row r="315" ht="16.2" customHeight="1" spans="1:16">
      <c r="A315" s="87"/>
      <c r="B315" s="88"/>
      <c r="C315" s="193"/>
      <c r="D315" s="193"/>
      <c r="E315" s="193"/>
      <c r="F315" s="193"/>
      <c r="G315" s="194"/>
      <c r="H315" s="194"/>
      <c r="I315" s="87" t="s">
        <v>13713</v>
      </c>
      <c r="J315" s="88" t="s">
        <v>13714</v>
      </c>
      <c r="K315" s="192">
        <f>SUMPRODUCT('表九（录入表）'!C$6:C$347*(LEFT('表九（录入表）'!$A$6:$A$347,LEN($I315))=$I315))</f>
        <v>0</v>
      </c>
      <c r="L315" s="192">
        <f ca="1">SUMPRODUCT('表九（录入表）'!D$6:D$347*(LEFT('表九（录入表）'!$A$6:$A$347,LEN($I315))=$I315))</f>
        <v>0</v>
      </c>
      <c r="M315" s="192">
        <f>SUMPRODUCT('表九（录入表）'!E$6:E$347*(LEFT('表九（录入表）'!$A$6:$A$347,LEN($I315))=$I315))</f>
        <v>0</v>
      </c>
      <c r="N315" s="192">
        <f ca="1">SUMPRODUCT('表九（录入表）'!F$6:F$347*(LEFT('表九（录入表）'!$A$6:$A$347,LEN($I315))=$I315))</f>
        <v>0</v>
      </c>
      <c r="O315" s="125" t="str">
        <f ca="1" t="shared" si="13"/>
        <v/>
      </c>
      <c r="P315" s="125" t="str">
        <f ca="1" t="shared" si="12"/>
        <v/>
      </c>
    </row>
    <row r="316" ht="16.2" customHeight="1" spans="1:16">
      <c r="A316" s="87"/>
      <c r="B316" s="88"/>
      <c r="C316" s="193"/>
      <c r="D316" s="193"/>
      <c r="E316" s="193"/>
      <c r="F316" s="193"/>
      <c r="G316" s="194"/>
      <c r="H316" s="194"/>
      <c r="I316" s="87" t="s">
        <v>13715</v>
      </c>
      <c r="J316" s="88" t="s">
        <v>13716</v>
      </c>
      <c r="K316" s="192">
        <f>SUMPRODUCT('表九（录入表）'!C$6:C$347*(LEFT('表九（录入表）'!$A$6:$A$347,LEN($I316))=$I316))</f>
        <v>0</v>
      </c>
      <c r="L316" s="192">
        <f ca="1">SUMPRODUCT('表九（录入表）'!D$6:D$347*(LEFT('表九（录入表）'!$A$6:$A$347,LEN($I316))=$I316))</f>
        <v>0</v>
      </c>
      <c r="M316" s="192">
        <f>SUMPRODUCT('表九（录入表）'!E$6:E$347*(LEFT('表九（录入表）'!$A$6:$A$347,LEN($I316))=$I316))</f>
        <v>0</v>
      </c>
      <c r="N316" s="192">
        <f ca="1">SUMPRODUCT('表九（录入表）'!F$6:F$347*(LEFT('表九（录入表）'!$A$6:$A$347,LEN($I316))=$I316))</f>
        <v>0</v>
      </c>
      <c r="O316" s="125" t="str">
        <f ca="1" t="shared" si="13"/>
        <v/>
      </c>
      <c r="P316" s="125" t="str">
        <f ca="1" t="shared" si="12"/>
        <v/>
      </c>
    </row>
    <row r="317" ht="16.2" customHeight="1" spans="1:16">
      <c r="A317" s="87"/>
      <c r="B317" s="88"/>
      <c r="C317" s="193"/>
      <c r="D317" s="193"/>
      <c r="E317" s="193"/>
      <c r="F317" s="193"/>
      <c r="G317" s="194"/>
      <c r="H317" s="194"/>
      <c r="I317" s="87" t="s">
        <v>13717</v>
      </c>
      <c r="J317" s="88" t="s">
        <v>13718</v>
      </c>
      <c r="K317" s="192">
        <f>SUMPRODUCT('表九（录入表）'!C$6:C$347*(LEFT('表九（录入表）'!$A$6:$A$347,LEN($I317))=$I317))</f>
        <v>0</v>
      </c>
      <c r="L317" s="192">
        <f ca="1">SUMPRODUCT('表九（录入表）'!D$6:D$347*(LEFT('表九（录入表）'!$A$6:$A$347,LEN($I317))=$I317))</f>
        <v>0</v>
      </c>
      <c r="M317" s="192">
        <f>SUMPRODUCT('表九（录入表）'!E$6:E$347*(LEFT('表九（录入表）'!$A$6:$A$347,LEN($I317))=$I317))</f>
        <v>0</v>
      </c>
      <c r="N317" s="192">
        <f ca="1">SUMPRODUCT('表九（录入表）'!F$6:F$347*(LEFT('表九（录入表）'!$A$6:$A$347,LEN($I317))=$I317))</f>
        <v>0</v>
      </c>
      <c r="O317" s="125" t="str">
        <f ca="1" t="shared" si="13"/>
        <v/>
      </c>
      <c r="P317" s="125" t="str">
        <f ca="1" t="shared" si="12"/>
        <v/>
      </c>
    </row>
    <row r="318" ht="16.2" customHeight="1" spans="1:16">
      <c r="A318" s="87"/>
      <c r="B318" s="88"/>
      <c r="C318" s="193"/>
      <c r="D318" s="193"/>
      <c r="E318" s="193"/>
      <c r="F318" s="193"/>
      <c r="G318" s="194"/>
      <c r="H318" s="194"/>
      <c r="I318" s="87" t="s">
        <v>13719</v>
      </c>
      <c r="J318" s="88" t="s">
        <v>13720</v>
      </c>
      <c r="K318" s="192">
        <f>SUMPRODUCT('表九（录入表）'!C$6:C$347*(LEFT('表九（录入表）'!$A$6:$A$347,LEN($I318))=$I318))</f>
        <v>0</v>
      </c>
      <c r="L318" s="192">
        <f ca="1">SUMPRODUCT('表九（录入表）'!D$6:D$347*(LEFT('表九（录入表）'!$A$6:$A$347,LEN($I318))=$I318))</f>
        <v>0</v>
      </c>
      <c r="M318" s="192">
        <f>SUMPRODUCT('表九（录入表）'!E$6:E$347*(LEFT('表九（录入表）'!$A$6:$A$347,LEN($I318))=$I318))</f>
        <v>0</v>
      </c>
      <c r="N318" s="192">
        <f ca="1">SUMPRODUCT('表九（录入表）'!F$6:F$347*(LEFT('表九（录入表）'!$A$6:$A$347,LEN($I318))=$I318))</f>
        <v>0</v>
      </c>
      <c r="O318" s="125" t="str">
        <f ca="1" t="shared" si="13"/>
        <v/>
      </c>
      <c r="P318" s="125" t="str">
        <f ca="1" t="shared" si="12"/>
        <v/>
      </c>
    </row>
    <row r="319" ht="16.2" customHeight="1" spans="1:16">
      <c r="A319" s="87"/>
      <c r="B319" s="88"/>
      <c r="C319" s="193"/>
      <c r="D319" s="193"/>
      <c r="E319" s="193"/>
      <c r="F319" s="193"/>
      <c r="G319" s="194"/>
      <c r="H319" s="194"/>
      <c r="I319" s="87" t="s">
        <v>13721</v>
      </c>
      <c r="J319" s="88" t="s">
        <v>13722</v>
      </c>
      <c r="K319" s="192">
        <f>SUMPRODUCT('表九（录入表）'!C$6:C$347*(LEFT('表九（录入表）'!$A$6:$A$347,LEN($I319))=$I319))</f>
        <v>0</v>
      </c>
      <c r="L319" s="192">
        <f ca="1">SUMPRODUCT('表九（录入表）'!D$6:D$347*(LEFT('表九（录入表）'!$A$6:$A$347,LEN($I319))=$I319))</f>
        <v>0</v>
      </c>
      <c r="M319" s="192">
        <f>SUMPRODUCT('表九（录入表）'!E$6:E$347*(LEFT('表九（录入表）'!$A$6:$A$347,LEN($I319))=$I319))</f>
        <v>0</v>
      </c>
      <c r="N319" s="192">
        <f ca="1">SUMPRODUCT('表九（录入表）'!F$6:F$347*(LEFT('表九（录入表）'!$A$6:$A$347,LEN($I319))=$I319))</f>
        <v>0</v>
      </c>
      <c r="O319" s="125" t="str">
        <f ca="1" t="shared" si="13"/>
        <v/>
      </c>
      <c r="P319" s="125" t="str">
        <f ca="1" t="shared" si="12"/>
        <v/>
      </c>
    </row>
    <row r="320" ht="16.2" customHeight="1" spans="1:16">
      <c r="A320" s="87"/>
      <c r="B320" s="88"/>
      <c r="C320" s="193"/>
      <c r="D320" s="193"/>
      <c r="E320" s="193"/>
      <c r="F320" s="193"/>
      <c r="G320" s="194"/>
      <c r="H320" s="194"/>
      <c r="I320" s="87" t="s">
        <v>13723</v>
      </c>
      <c r="J320" s="88" t="s">
        <v>13724</v>
      </c>
      <c r="K320" s="192">
        <f>SUMPRODUCT('表九（录入表）'!C$6:C$347*(LEFT('表九（录入表）'!$A$6:$A$347,LEN($I320))=$I320))</f>
        <v>0</v>
      </c>
      <c r="L320" s="192">
        <f ca="1">SUMPRODUCT('表九（录入表）'!D$6:D$347*(LEFT('表九（录入表）'!$A$6:$A$347,LEN($I320))=$I320))</f>
        <v>0</v>
      </c>
      <c r="M320" s="192">
        <f>SUMPRODUCT('表九（录入表）'!E$6:E$347*(LEFT('表九（录入表）'!$A$6:$A$347,LEN($I320))=$I320))</f>
        <v>0</v>
      </c>
      <c r="N320" s="192">
        <f ca="1">SUMPRODUCT('表九（录入表）'!F$6:F$347*(LEFT('表九（录入表）'!$A$6:$A$347,LEN($I320))=$I320))</f>
        <v>0</v>
      </c>
      <c r="O320" s="125" t="str">
        <f ca="1" t="shared" si="13"/>
        <v/>
      </c>
      <c r="P320" s="125" t="str">
        <f ca="1" t="shared" si="12"/>
        <v/>
      </c>
    </row>
    <row r="321" ht="16.2" customHeight="1" spans="1:16">
      <c r="A321" s="87"/>
      <c r="B321" s="88"/>
      <c r="C321" s="193"/>
      <c r="D321" s="193"/>
      <c r="E321" s="193"/>
      <c r="F321" s="193"/>
      <c r="G321" s="194"/>
      <c r="H321" s="194"/>
      <c r="I321" s="87" t="s">
        <v>13725</v>
      </c>
      <c r="J321" s="88" t="s">
        <v>13726</v>
      </c>
      <c r="K321" s="192">
        <f>SUMPRODUCT('表九（录入表）'!C$6:C$347*(LEFT('表九（录入表）'!$A$6:$A$347,LEN($I321))=$I321))</f>
        <v>0</v>
      </c>
      <c r="L321" s="192">
        <f ca="1">SUMPRODUCT('表九（录入表）'!D$6:D$347*(LEFT('表九（录入表）'!$A$6:$A$347,LEN($I321))=$I321))</f>
        <v>0</v>
      </c>
      <c r="M321" s="192">
        <f>SUMPRODUCT('表九（录入表）'!E$6:E$347*(LEFT('表九（录入表）'!$A$6:$A$347,LEN($I321))=$I321))</f>
        <v>0</v>
      </c>
      <c r="N321" s="192">
        <f ca="1">SUMPRODUCT('表九（录入表）'!F$6:F$347*(LEFT('表九（录入表）'!$A$6:$A$347,LEN($I321))=$I321))</f>
        <v>0</v>
      </c>
      <c r="O321" s="125" t="str">
        <f ca="1" t="shared" si="13"/>
        <v/>
      </c>
      <c r="P321" s="125" t="str">
        <f ca="1" t="shared" si="12"/>
        <v/>
      </c>
    </row>
    <row r="322" ht="16.2" customHeight="1" spans="1:16">
      <c r="A322" s="87"/>
      <c r="B322" s="88"/>
      <c r="C322" s="193"/>
      <c r="D322" s="193"/>
      <c r="E322" s="193"/>
      <c r="F322" s="193"/>
      <c r="G322" s="194"/>
      <c r="H322" s="194"/>
      <c r="I322" s="87" t="s">
        <v>13727</v>
      </c>
      <c r="J322" s="88" t="s">
        <v>13728</v>
      </c>
      <c r="K322" s="192">
        <f>SUMPRODUCT('表九（录入表）'!C$6:C$347*(LEFT('表九（录入表）'!$A$6:$A$347,LEN($I322))=$I322))</f>
        <v>0</v>
      </c>
      <c r="L322" s="192">
        <f ca="1">SUMPRODUCT('表九（录入表）'!D$6:D$347*(LEFT('表九（录入表）'!$A$6:$A$347,LEN($I322))=$I322))</f>
        <v>0</v>
      </c>
      <c r="M322" s="192">
        <f>SUMPRODUCT('表九（录入表）'!E$6:E$347*(LEFT('表九（录入表）'!$A$6:$A$347,LEN($I322))=$I322))</f>
        <v>0</v>
      </c>
      <c r="N322" s="192">
        <f ca="1">SUMPRODUCT('表九（录入表）'!F$6:F$347*(LEFT('表九（录入表）'!$A$6:$A$347,LEN($I322))=$I322))</f>
        <v>0</v>
      </c>
      <c r="O322" s="125" t="str">
        <f ca="1" t="shared" si="13"/>
        <v/>
      </c>
      <c r="P322" s="125" t="str">
        <f ca="1" t="shared" si="12"/>
        <v/>
      </c>
    </row>
    <row r="323" ht="16.2" customHeight="1" spans="1:16">
      <c r="A323" s="87"/>
      <c r="B323" s="88"/>
      <c r="C323" s="193"/>
      <c r="D323" s="193"/>
      <c r="E323" s="193"/>
      <c r="F323" s="193"/>
      <c r="G323" s="194"/>
      <c r="H323" s="194"/>
      <c r="I323" s="87" t="s">
        <v>13729</v>
      </c>
      <c r="J323" s="88" t="s">
        <v>13730</v>
      </c>
      <c r="K323" s="192">
        <f>SUMPRODUCT('表九（录入表）'!C$6:C$347*(LEFT('表九（录入表）'!$A$6:$A$347,LEN($I323))=$I323))</f>
        <v>0</v>
      </c>
      <c r="L323" s="192">
        <f ca="1">SUMPRODUCT('表九（录入表）'!D$6:D$347*(LEFT('表九（录入表）'!$A$6:$A$347,LEN($I323))=$I323))</f>
        <v>0</v>
      </c>
      <c r="M323" s="192">
        <f>SUMPRODUCT('表九（录入表）'!E$6:E$347*(LEFT('表九（录入表）'!$A$6:$A$347,LEN($I323))=$I323))</f>
        <v>0</v>
      </c>
      <c r="N323" s="192">
        <f ca="1">SUMPRODUCT('表九（录入表）'!F$6:F$347*(LEFT('表九（录入表）'!$A$6:$A$347,LEN($I323))=$I323))</f>
        <v>0</v>
      </c>
      <c r="O323" s="125" t="str">
        <f ca="1" t="shared" si="13"/>
        <v/>
      </c>
      <c r="P323" s="125" t="str">
        <f ca="1" t="shared" si="12"/>
        <v/>
      </c>
    </row>
    <row r="324" ht="16.2" customHeight="1" spans="1:16">
      <c r="A324" s="87"/>
      <c r="B324" s="88"/>
      <c r="C324" s="193"/>
      <c r="D324" s="193"/>
      <c r="E324" s="193"/>
      <c r="F324" s="193"/>
      <c r="G324" s="194"/>
      <c r="H324" s="194"/>
      <c r="I324" s="87" t="s">
        <v>13731</v>
      </c>
      <c r="J324" s="88" t="s">
        <v>13732</v>
      </c>
      <c r="K324" s="192">
        <f>SUMPRODUCT('表九（录入表）'!C$6:C$347*(LEFT('表九（录入表）'!$A$6:$A$347,LEN($I324))=$I324))</f>
        <v>0</v>
      </c>
      <c r="L324" s="192">
        <f ca="1">SUMPRODUCT('表九（录入表）'!D$6:D$347*(LEFT('表九（录入表）'!$A$6:$A$347,LEN($I324))=$I324))</f>
        <v>0</v>
      </c>
      <c r="M324" s="192">
        <f>SUMPRODUCT('表九（录入表）'!E$6:E$347*(LEFT('表九（录入表）'!$A$6:$A$347,LEN($I324))=$I324))</f>
        <v>0</v>
      </c>
      <c r="N324" s="192">
        <f ca="1">SUMPRODUCT('表九（录入表）'!F$6:F$347*(LEFT('表九（录入表）'!$A$6:$A$347,LEN($I324))=$I324))</f>
        <v>0</v>
      </c>
      <c r="O324" s="125" t="str">
        <f ca="1" t="shared" si="13"/>
        <v/>
      </c>
      <c r="P324" s="125" t="str">
        <f ca="1" t="shared" si="12"/>
        <v/>
      </c>
    </row>
    <row r="325" ht="16.2" customHeight="1" spans="1:16">
      <c r="A325" s="87"/>
      <c r="B325" s="88"/>
      <c r="C325" s="193"/>
      <c r="D325" s="193"/>
      <c r="E325" s="193"/>
      <c r="F325" s="193"/>
      <c r="G325" s="194"/>
      <c r="H325" s="194"/>
      <c r="I325" s="87" t="s">
        <v>13733</v>
      </c>
      <c r="J325" s="88" t="s">
        <v>13734</v>
      </c>
      <c r="K325" s="192">
        <f>SUMPRODUCT('表九（录入表）'!C$6:C$347*(LEFT('表九（录入表）'!$A$6:$A$347,LEN($I325))=$I325))</f>
        <v>0</v>
      </c>
      <c r="L325" s="192">
        <f ca="1">SUMPRODUCT('表九（录入表）'!D$6:D$347*(LEFT('表九（录入表）'!$A$6:$A$347,LEN($I325))=$I325))</f>
        <v>0</v>
      </c>
      <c r="M325" s="192">
        <f>SUMPRODUCT('表九（录入表）'!E$6:E$347*(LEFT('表九（录入表）'!$A$6:$A$347,LEN($I325))=$I325))</f>
        <v>1</v>
      </c>
      <c r="N325" s="192">
        <f ca="1">SUMPRODUCT('表九（录入表）'!F$6:F$347*(LEFT('表九（录入表）'!$A$6:$A$347,LEN($I325))=$I325))</f>
        <v>0</v>
      </c>
      <c r="O325" s="125" t="str">
        <f ca="1" t="shared" si="13"/>
        <v/>
      </c>
      <c r="P325" s="125">
        <f ca="1" t="shared" si="12"/>
        <v>0</v>
      </c>
    </row>
    <row r="326" ht="16.2" customHeight="1" spans="1:16">
      <c r="A326" s="87"/>
      <c r="B326" s="88"/>
      <c r="C326" s="193"/>
      <c r="D326" s="193"/>
      <c r="E326" s="193"/>
      <c r="F326" s="193"/>
      <c r="G326" s="194"/>
      <c r="H326" s="194"/>
      <c r="I326" s="87" t="s">
        <v>13735</v>
      </c>
      <c r="J326" s="88" t="s">
        <v>13736</v>
      </c>
      <c r="K326" s="192">
        <f>SUMPRODUCT('表九（录入表）'!C$6:C$347*(LEFT('表九（录入表）'!$A$6:$A$347,LEN($I326))=$I326))</f>
        <v>0</v>
      </c>
      <c r="L326" s="192">
        <f ca="1">SUMPRODUCT('表九（录入表）'!D$6:D$347*(LEFT('表九（录入表）'!$A$6:$A$347,LEN($I326))=$I326))</f>
        <v>0</v>
      </c>
      <c r="M326" s="192">
        <f>SUMPRODUCT('表九（录入表）'!E$6:E$347*(LEFT('表九（录入表）'!$A$6:$A$347,LEN($I326))=$I326))</f>
        <v>0</v>
      </c>
      <c r="N326" s="192">
        <f ca="1">SUMPRODUCT('表九（录入表）'!F$6:F$347*(LEFT('表九（录入表）'!$A$6:$A$347,LEN($I326))=$I326))</f>
        <v>0</v>
      </c>
      <c r="O326" s="125" t="str">
        <f ca="1" t="shared" si="13"/>
        <v/>
      </c>
      <c r="P326" s="125" t="str">
        <f ca="1" t="shared" si="12"/>
        <v/>
      </c>
    </row>
    <row r="327" ht="16.2" customHeight="1" spans="1:16">
      <c r="A327" s="87"/>
      <c r="B327" s="88"/>
      <c r="C327" s="193"/>
      <c r="D327" s="193"/>
      <c r="E327" s="193"/>
      <c r="F327" s="193"/>
      <c r="G327" s="194"/>
      <c r="H327" s="194"/>
      <c r="I327" s="87" t="s">
        <v>13737</v>
      </c>
      <c r="J327" s="88" t="s">
        <v>13738</v>
      </c>
      <c r="K327" s="190">
        <f>SUMPRODUCT('表九（录入表）'!C$6:C$347*(LEFT('表九（录入表）'!$A$6:$A$347,LEN($I327))=$I327))</f>
        <v>0</v>
      </c>
      <c r="L327" s="190">
        <f ca="1">SUMPRODUCT('表九（录入表）'!D$6:D$347*(LEFT('表九（录入表）'!$A$6:$A$347,LEN($I327))=$I327))</f>
        <v>0</v>
      </c>
      <c r="M327" s="190">
        <f>SUMPRODUCT('表九（录入表）'!E$6:E$347*(LEFT('表九（录入表）'!$A$6:$A$347,LEN($I327))=$I327))</f>
        <v>0</v>
      </c>
      <c r="N327" s="190">
        <f ca="1">SUMPRODUCT('表九（录入表）'!F$6:F$347*(LEFT('表九（录入表）'!$A$6:$A$347,LEN($I327))=$I327))</f>
        <v>0</v>
      </c>
      <c r="O327" s="125" t="str">
        <f ca="1" t="shared" si="13"/>
        <v/>
      </c>
      <c r="P327" s="125" t="str">
        <f ca="1" t="shared" si="12"/>
        <v/>
      </c>
    </row>
    <row r="328" ht="16.2" customHeight="1" spans="1:16">
      <c r="A328" s="87"/>
      <c r="B328" s="88"/>
      <c r="C328" s="193"/>
      <c r="D328" s="193"/>
      <c r="E328" s="193"/>
      <c r="F328" s="193"/>
      <c r="G328" s="194"/>
      <c r="H328" s="194"/>
      <c r="I328" s="87" t="s">
        <v>13739</v>
      </c>
      <c r="J328" s="88" t="s">
        <v>13740</v>
      </c>
      <c r="K328" s="190">
        <f>SUMPRODUCT('表九（录入表）'!C$6:C$347*(LEFT('表九（录入表）'!$A$6:$A$347,LEN($I328))=$I328))</f>
        <v>0</v>
      </c>
      <c r="L328" s="190">
        <f ca="1">SUMPRODUCT('表九（录入表）'!D$6:D$347*(LEFT('表九（录入表）'!$A$6:$A$347,LEN($I328))=$I328))</f>
        <v>0</v>
      </c>
      <c r="M328" s="190">
        <f>SUMPRODUCT('表九（录入表）'!E$6:E$347*(LEFT('表九（录入表）'!$A$6:$A$347,LEN($I328))=$I328))</f>
        <v>0</v>
      </c>
      <c r="N328" s="190">
        <f ca="1">SUMPRODUCT('表九（录入表）'!F$6:F$347*(LEFT('表九（录入表）'!$A$6:$A$347,LEN($I328))=$I328))</f>
        <v>0</v>
      </c>
      <c r="O328" s="125" t="str">
        <f ca="1" t="shared" si="13"/>
        <v/>
      </c>
      <c r="P328" s="125" t="str">
        <f ca="1" t="shared" ref="P328:P347" si="14">IFERROR($N328/M328,"")</f>
        <v/>
      </c>
    </row>
    <row r="329" ht="16.2" customHeight="1" spans="1:16">
      <c r="A329" s="87"/>
      <c r="B329" s="88"/>
      <c r="C329" s="193"/>
      <c r="D329" s="193"/>
      <c r="E329" s="193"/>
      <c r="F329" s="193"/>
      <c r="G329" s="194"/>
      <c r="H329" s="194"/>
      <c r="I329" s="87" t="s">
        <v>13741</v>
      </c>
      <c r="J329" s="88" t="s">
        <v>13742</v>
      </c>
      <c r="K329" s="192">
        <f>SUMPRODUCT('表九（录入表）'!C$6:C$347*(LEFT('表九（录入表）'!$A$6:$A$347,LEN($I329))=$I329))</f>
        <v>0</v>
      </c>
      <c r="L329" s="192">
        <f ca="1">SUMPRODUCT('表九（录入表）'!D$6:D$347*(LEFT('表九（录入表）'!$A$6:$A$347,LEN($I329))=$I329))</f>
        <v>0</v>
      </c>
      <c r="M329" s="192">
        <f>SUMPRODUCT('表九（录入表）'!E$6:E$347*(LEFT('表九（录入表）'!$A$6:$A$347,LEN($I329))=$I329))</f>
        <v>0</v>
      </c>
      <c r="N329" s="192">
        <f ca="1">SUMPRODUCT('表九（录入表）'!F$6:F$347*(LEFT('表九（录入表）'!$A$6:$A$347,LEN($I329))=$I329))</f>
        <v>0</v>
      </c>
      <c r="O329" s="125" t="str">
        <f ca="1" t="shared" si="13"/>
        <v/>
      </c>
      <c r="P329" s="125" t="str">
        <f ca="1" t="shared" si="14"/>
        <v/>
      </c>
    </row>
    <row r="330" ht="16.2" customHeight="1" spans="1:16">
      <c r="A330" s="87"/>
      <c r="B330" s="88"/>
      <c r="C330" s="193"/>
      <c r="D330" s="193"/>
      <c r="E330" s="193"/>
      <c r="F330" s="193"/>
      <c r="G330" s="194"/>
      <c r="H330" s="194"/>
      <c r="I330" s="87" t="s">
        <v>13743</v>
      </c>
      <c r="J330" s="88" t="s">
        <v>13744</v>
      </c>
      <c r="K330" s="192">
        <f>SUMPRODUCT('表九（录入表）'!C$6:C$347*(LEFT('表九（录入表）'!$A$6:$A$347,LEN($I330))=$I330))</f>
        <v>0</v>
      </c>
      <c r="L330" s="192">
        <f ca="1">SUMPRODUCT('表九（录入表）'!D$6:D$347*(LEFT('表九（录入表）'!$A$6:$A$347,LEN($I330))=$I330))</f>
        <v>0</v>
      </c>
      <c r="M330" s="192">
        <f>SUMPRODUCT('表九（录入表）'!E$6:E$347*(LEFT('表九（录入表）'!$A$6:$A$347,LEN($I330))=$I330))</f>
        <v>0</v>
      </c>
      <c r="N330" s="192">
        <f ca="1">SUMPRODUCT('表九（录入表）'!F$6:F$347*(LEFT('表九（录入表）'!$A$6:$A$347,LEN($I330))=$I330))</f>
        <v>0</v>
      </c>
      <c r="O330" s="125" t="str">
        <f ca="1" t="shared" si="13"/>
        <v/>
      </c>
      <c r="P330" s="125" t="str">
        <f ca="1" t="shared" si="14"/>
        <v/>
      </c>
    </row>
    <row r="331" ht="16.2" customHeight="1" spans="1:16">
      <c r="A331" s="87"/>
      <c r="B331" s="88"/>
      <c r="C331" s="193"/>
      <c r="D331" s="193"/>
      <c r="E331" s="193"/>
      <c r="F331" s="193"/>
      <c r="G331" s="194"/>
      <c r="H331" s="194"/>
      <c r="I331" s="87" t="s">
        <v>13745</v>
      </c>
      <c r="J331" s="88" t="s">
        <v>13746</v>
      </c>
      <c r="K331" s="192">
        <f>SUMPRODUCT('表九（录入表）'!C$6:C$347*(LEFT('表九（录入表）'!$A$6:$A$347,LEN($I331))=$I331))</f>
        <v>0</v>
      </c>
      <c r="L331" s="192">
        <f ca="1">SUMPRODUCT('表九（录入表）'!D$6:D$347*(LEFT('表九（录入表）'!$A$6:$A$347,LEN($I331))=$I331))</f>
        <v>0</v>
      </c>
      <c r="M331" s="192">
        <f>SUMPRODUCT('表九（录入表）'!E$6:E$347*(LEFT('表九（录入表）'!$A$6:$A$347,LEN($I331))=$I331))</f>
        <v>0</v>
      </c>
      <c r="N331" s="192">
        <f ca="1">SUMPRODUCT('表九（录入表）'!F$6:F$347*(LEFT('表九（录入表）'!$A$6:$A$347,LEN($I331))=$I331))</f>
        <v>0</v>
      </c>
      <c r="O331" s="125" t="str">
        <f ca="1" t="shared" ref="O331:O347" si="15">IFERROR($N331/K331,"")</f>
        <v/>
      </c>
      <c r="P331" s="125" t="str">
        <f ca="1" t="shared" si="14"/>
        <v/>
      </c>
    </row>
    <row r="332" ht="16.2" customHeight="1" spans="1:16">
      <c r="A332" s="87"/>
      <c r="B332" s="88"/>
      <c r="C332" s="193"/>
      <c r="D332" s="193"/>
      <c r="E332" s="193"/>
      <c r="F332" s="193"/>
      <c r="G332" s="194"/>
      <c r="H332" s="194"/>
      <c r="I332" s="87" t="s">
        <v>13747</v>
      </c>
      <c r="J332" s="88" t="s">
        <v>13748</v>
      </c>
      <c r="K332" s="192">
        <f>SUMPRODUCT('表九（录入表）'!C$6:C$347*(LEFT('表九（录入表）'!$A$6:$A$347,LEN($I332))=$I332))</f>
        <v>0</v>
      </c>
      <c r="L332" s="192">
        <f ca="1">SUMPRODUCT('表九（录入表）'!D$6:D$347*(LEFT('表九（录入表）'!$A$6:$A$347,LEN($I332))=$I332))</f>
        <v>0</v>
      </c>
      <c r="M332" s="192">
        <f>SUMPRODUCT('表九（录入表）'!E$6:E$347*(LEFT('表九（录入表）'!$A$6:$A$347,LEN($I332))=$I332))</f>
        <v>0</v>
      </c>
      <c r="N332" s="192">
        <f ca="1">SUMPRODUCT('表九（录入表）'!F$6:F$347*(LEFT('表九（录入表）'!$A$6:$A$347,LEN($I332))=$I332))</f>
        <v>0</v>
      </c>
      <c r="O332" s="125" t="str">
        <f ca="1" t="shared" si="15"/>
        <v/>
      </c>
      <c r="P332" s="125" t="str">
        <f ca="1" t="shared" si="14"/>
        <v/>
      </c>
    </row>
    <row r="333" ht="16.2" customHeight="1" spans="1:16">
      <c r="A333" s="87"/>
      <c r="B333" s="88"/>
      <c r="C333" s="193"/>
      <c r="D333" s="193"/>
      <c r="E333" s="193"/>
      <c r="F333" s="193"/>
      <c r="G333" s="194"/>
      <c r="H333" s="194"/>
      <c r="I333" s="87" t="s">
        <v>13749</v>
      </c>
      <c r="J333" s="88" t="s">
        <v>13750</v>
      </c>
      <c r="K333" s="192">
        <f>SUMPRODUCT('表九（录入表）'!C$6:C$347*(LEFT('表九（录入表）'!$A$6:$A$347,LEN($I333))=$I333))</f>
        <v>0</v>
      </c>
      <c r="L333" s="192">
        <f ca="1">SUMPRODUCT('表九（录入表）'!D$6:D$347*(LEFT('表九（录入表）'!$A$6:$A$347,LEN($I333))=$I333))</f>
        <v>0</v>
      </c>
      <c r="M333" s="192">
        <f>SUMPRODUCT('表九（录入表）'!E$6:E$347*(LEFT('表九（录入表）'!$A$6:$A$347,LEN($I333))=$I333))</f>
        <v>0</v>
      </c>
      <c r="N333" s="192">
        <f ca="1">SUMPRODUCT('表九（录入表）'!F$6:F$347*(LEFT('表九（录入表）'!$A$6:$A$347,LEN($I333))=$I333))</f>
        <v>0</v>
      </c>
      <c r="O333" s="125" t="str">
        <f ca="1" t="shared" si="15"/>
        <v/>
      </c>
      <c r="P333" s="125" t="str">
        <f ca="1" t="shared" si="14"/>
        <v/>
      </c>
    </row>
    <row r="334" ht="16.2" customHeight="1" spans="1:16">
      <c r="A334" s="87"/>
      <c r="B334" s="88"/>
      <c r="C334" s="193"/>
      <c r="D334" s="193"/>
      <c r="E334" s="193"/>
      <c r="F334" s="193"/>
      <c r="G334" s="194"/>
      <c r="H334" s="194"/>
      <c r="I334" s="87" t="s">
        <v>13751</v>
      </c>
      <c r="J334" s="88" t="s">
        <v>13752</v>
      </c>
      <c r="K334" s="192">
        <f>SUMPRODUCT('表九（录入表）'!C$6:C$347*(LEFT('表九（录入表）'!$A$6:$A$347,LEN($I334))=$I334))</f>
        <v>0</v>
      </c>
      <c r="L334" s="192">
        <f ca="1">SUMPRODUCT('表九（录入表）'!D$6:D$347*(LEFT('表九（录入表）'!$A$6:$A$347,LEN($I334))=$I334))</f>
        <v>0</v>
      </c>
      <c r="M334" s="192">
        <f>SUMPRODUCT('表九（录入表）'!E$6:E$347*(LEFT('表九（录入表）'!$A$6:$A$347,LEN($I334))=$I334))</f>
        <v>0</v>
      </c>
      <c r="N334" s="192">
        <f ca="1">SUMPRODUCT('表九（录入表）'!F$6:F$347*(LEFT('表九（录入表）'!$A$6:$A$347,LEN($I334))=$I334))</f>
        <v>0</v>
      </c>
      <c r="O334" s="125" t="str">
        <f ca="1" t="shared" si="15"/>
        <v/>
      </c>
      <c r="P334" s="125" t="str">
        <f ca="1" t="shared" si="14"/>
        <v/>
      </c>
    </row>
    <row r="335" ht="16.2" customHeight="1" spans="1:16">
      <c r="A335" s="87"/>
      <c r="B335" s="88"/>
      <c r="C335" s="193"/>
      <c r="D335" s="193"/>
      <c r="E335" s="193"/>
      <c r="F335" s="193"/>
      <c r="G335" s="194"/>
      <c r="H335" s="194"/>
      <c r="I335" s="87" t="s">
        <v>13753</v>
      </c>
      <c r="J335" s="88" t="s">
        <v>13754</v>
      </c>
      <c r="K335" s="192">
        <f>SUMPRODUCT('表九（录入表）'!C$6:C$347*(LEFT('表九（录入表）'!$A$6:$A$347,LEN($I335))=$I335))</f>
        <v>0</v>
      </c>
      <c r="L335" s="192">
        <f ca="1">SUMPRODUCT('表九（录入表）'!D$6:D$347*(LEFT('表九（录入表）'!$A$6:$A$347,LEN($I335))=$I335))</f>
        <v>0</v>
      </c>
      <c r="M335" s="192">
        <f>SUMPRODUCT('表九（录入表）'!E$6:E$347*(LEFT('表九（录入表）'!$A$6:$A$347,LEN($I335))=$I335))</f>
        <v>0</v>
      </c>
      <c r="N335" s="192">
        <f ca="1">SUMPRODUCT('表九（录入表）'!F$6:F$347*(LEFT('表九（录入表）'!$A$6:$A$347,LEN($I335))=$I335))</f>
        <v>0</v>
      </c>
      <c r="O335" s="125" t="str">
        <f ca="1" t="shared" si="15"/>
        <v/>
      </c>
      <c r="P335" s="125" t="str">
        <f ca="1" t="shared" si="14"/>
        <v/>
      </c>
    </row>
    <row r="336" ht="16.2" customHeight="1" spans="1:16">
      <c r="A336" s="87"/>
      <c r="B336" s="88"/>
      <c r="C336" s="193"/>
      <c r="D336" s="193"/>
      <c r="E336" s="193"/>
      <c r="F336" s="193"/>
      <c r="G336" s="194"/>
      <c r="H336" s="194"/>
      <c r="I336" s="87" t="s">
        <v>13755</v>
      </c>
      <c r="J336" s="88" t="s">
        <v>13756</v>
      </c>
      <c r="K336" s="192">
        <f>SUMPRODUCT('表九（录入表）'!C$6:C$347*(LEFT('表九（录入表）'!$A$6:$A$347,LEN($I336))=$I336))</f>
        <v>0</v>
      </c>
      <c r="L336" s="192">
        <f ca="1">SUMPRODUCT('表九（录入表）'!D$6:D$347*(LEFT('表九（录入表）'!$A$6:$A$347,LEN($I336))=$I336))</f>
        <v>0</v>
      </c>
      <c r="M336" s="192">
        <f>SUMPRODUCT('表九（录入表）'!E$6:E$347*(LEFT('表九（录入表）'!$A$6:$A$347,LEN($I336))=$I336))</f>
        <v>0</v>
      </c>
      <c r="N336" s="192">
        <f ca="1">SUMPRODUCT('表九（录入表）'!F$6:F$347*(LEFT('表九（录入表）'!$A$6:$A$347,LEN($I336))=$I336))</f>
        <v>0</v>
      </c>
      <c r="O336" s="125" t="str">
        <f ca="1" t="shared" si="15"/>
        <v/>
      </c>
      <c r="P336" s="125" t="str">
        <f ca="1" t="shared" si="14"/>
        <v/>
      </c>
    </row>
    <row r="337" ht="16.2" customHeight="1" spans="1:16">
      <c r="A337" s="87"/>
      <c r="B337" s="88"/>
      <c r="C337" s="193"/>
      <c r="D337" s="193"/>
      <c r="E337" s="193"/>
      <c r="F337" s="193"/>
      <c r="G337" s="194"/>
      <c r="H337" s="194"/>
      <c r="I337" s="87" t="s">
        <v>13757</v>
      </c>
      <c r="J337" s="88" t="s">
        <v>13758</v>
      </c>
      <c r="K337" s="192">
        <f>SUMPRODUCT('表九（录入表）'!C$6:C$347*(LEFT('表九（录入表）'!$A$6:$A$347,LEN($I337))=$I337))</f>
        <v>0</v>
      </c>
      <c r="L337" s="192">
        <f ca="1">SUMPRODUCT('表九（录入表）'!D$6:D$347*(LEFT('表九（录入表）'!$A$6:$A$347,LEN($I337))=$I337))</f>
        <v>0</v>
      </c>
      <c r="M337" s="192">
        <f>SUMPRODUCT('表九（录入表）'!E$6:E$347*(LEFT('表九（录入表）'!$A$6:$A$347,LEN($I337))=$I337))</f>
        <v>0</v>
      </c>
      <c r="N337" s="192">
        <f ca="1">SUMPRODUCT('表九（录入表）'!F$6:F$347*(LEFT('表九（录入表）'!$A$6:$A$347,LEN($I337))=$I337))</f>
        <v>0</v>
      </c>
      <c r="O337" s="125" t="str">
        <f ca="1" t="shared" si="15"/>
        <v/>
      </c>
      <c r="P337" s="125" t="str">
        <f ca="1" t="shared" si="14"/>
        <v/>
      </c>
    </row>
    <row r="338" ht="16.2" customHeight="1" spans="1:16">
      <c r="A338" s="87"/>
      <c r="B338" s="88"/>
      <c r="C338" s="193"/>
      <c r="D338" s="193"/>
      <c r="E338" s="193"/>
      <c r="F338" s="193"/>
      <c r="G338" s="194"/>
      <c r="H338" s="194"/>
      <c r="I338" s="87" t="s">
        <v>13759</v>
      </c>
      <c r="J338" s="88" t="s">
        <v>13760</v>
      </c>
      <c r="K338" s="192">
        <f>SUMPRODUCT('表九（录入表）'!C$6:C$347*(LEFT('表九（录入表）'!$A$6:$A$347,LEN($I338))=$I338))</f>
        <v>0</v>
      </c>
      <c r="L338" s="192">
        <f ca="1">SUMPRODUCT('表九（录入表）'!D$6:D$347*(LEFT('表九（录入表）'!$A$6:$A$347,LEN($I338))=$I338))</f>
        <v>0</v>
      </c>
      <c r="M338" s="192">
        <f>SUMPRODUCT('表九（录入表）'!E$6:E$347*(LEFT('表九（录入表）'!$A$6:$A$347,LEN($I338))=$I338))</f>
        <v>0</v>
      </c>
      <c r="N338" s="192">
        <f ca="1">SUMPRODUCT('表九（录入表）'!F$6:F$347*(LEFT('表九（录入表）'!$A$6:$A$347,LEN($I338))=$I338))</f>
        <v>0</v>
      </c>
      <c r="O338" s="125" t="str">
        <f ca="1" t="shared" si="15"/>
        <v/>
      </c>
      <c r="P338" s="125" t="str">
        <f ca="1" t="shared" si="14"/>
        <v/>
      </c>
    </row>
    <row r="339" ht="16.2" customHeight="1" spans="1:16">
      <c r="A339" s="87"/>
      <c r="B339" s="88"/>
      <c r="C339" s="193"/>
      <c r="D339" s="193"/>
      <c r="E339" s="193"/>
      <c r="F339" s="193"/>
      <c r="G339" s="194"/>
      <c r="H339" s="194"/>
      <c r="I339" s="87" t="s">
        <v>13761</v>
      </c>
      <c r="J339" s="88" t="s">
        <v>13762</v>
      </c>
      <c r="K339" s="192">
        <f>SUMPRODUCT('表九（录入表）'!C$6:C$347*(LEFT('表九（录入表）'!$A$6:$A$347,LEN($I339))=$I339))</f>
        <v>0</v>
      </c>
      <c r="L339" s="192">
        <f ca="1">SUMPRODUCT('表九（录入表）'!D$6:D$347*(LEFT('表九（录入表）'!$A$6:$A$347,LEN($I339))=$I339))</f>
        <v>0</v>
      </c>
      <c r="M339" s="192">
        <f>SUMPRODUCT('表九（录入表）'!E$6:E$347*(LEFT('表九（录入表）'!$A$6:$A$347,LEN($I339))=$I339))</f>
        <v>0</v>
      </c>
      <c r="N339" s="192">
        <f ca="1">SUMPRODUCT('表九（录入表）'!F$6:F$347*(LEFT('表九（录入表）'!$A$6:$A$347,LEN($I339))=$I339))</f>
        <v>0</v>
      </c>
      <c r="O339" s="125" t="str">
        <f ca="1" t="shared" si="15"/>
        <v/>
      </c>
      <c r="P339" s="125" t="str">
        <f ca="1" t="shared" si="14"/>
        <v/>
      </c>
    </row>
    <row r="340" ht="16.2" customHeight="1" spans="1:16">
      <c r="A340" s="87"/>
      <c r="B340" s="88"/>
      <c r="C340" s="193"/>
      <c r="D340" s="193"/>
      <c r="E340" s="193"/>
      <c r="F340" s="193"/>
      <c r="G340" s="194"/>
      <c r="H340" s="194"/>
      <c r="I340" s="87" t="s">
        <v>13763</v>
      </c>
      <c r="J340" s="88" t="s">
        <v>13764</v>
      </c>
      <c r="K340" s="192">
        <f>SUMPRODUCT('表九（录入表）'!C$6:C$347*(LEFT('表九（录入表）'!$A$6:$A$347,LEN($I340))=$I340))</f>
        <v>0</v>
      </c>
      <c r="L340" s="192">
        <f ca="1">SUMPRODUCT('表九（录入表）'!D$6:D$347*(LEFT('表九（录入表）'!$A$6:$A$347,LEN($I340))=$I340))</f>
        <v>0</v>
      </c>
      <c r="M340" s="192">
        <f>SUMPRODUCT('表九（录入表）'!E$6:E$347*(LEFT('表九（录入表）'!$A$6:$A$347,LEN($I340))=$I340))</f>
        <v>0</v>
      </c>
      <c r="N340" s="192">
        <f ca="1">SUMPRODUCT('表九（录入表）'!F$6:F$347*(LEFT('表九（录入表）'!$A$6:$A$347,LEN($I340))=$I340))</f>
        <v>0</v>
      </c>
      <c r="O340" s="125" t="str">
        <f ca="1" t="shared" si="15"/>
        <v/>
      </c>
      <c r="P340" s="125" t="str">
        <f ca="1" t="shared" si="14"/>
        <v/>
      </c>
    </row>
    <row r="341" ht="16.2" customHeight="1" spans="1:16">
      <c r="A341" s="87"/>
      <c r="B341" s="88"/>
      <c r="C341" s="193"/>
      <c r="D341" s="193"/>
      <c r="E341" s="193"/>
      <c r="F341" s="193"/>
      <c r="G341" s="194"/>
      <c r="H341" s="194"/>
      <c r="I341" s="87" t="s">
        <v>13765</v>
      </c>
      <c r="J341" s="88" t="s">
        <v>13766</v>
      </c>
      <c r="K341" s="190">
        <f>SUMPRODUCT('表九（录入表）'!C$6:C$347*(LEFT('表九（录入表）'!$A$6:$A$347,LEN($I341))=$I341))</f>
        <v>0</v>
      </c>
      <c r="L341" s="190">
        <f ca="1">SUMPRODUCT('表九（录入表）'!D$6:D$347*(LEFT('表九（录入表）'!$A$6:$A$347,LEN($I341))=$I341))</f>
        <v>0</v>
      </c>
      <c r="M341" s="190">
        <f>SUMPRODUCT('表九（录入表）'!E$6:E$347*(LEFT('表九（录入表）'!$A$6:$A$347,LEN($I341))=$I341))</f>
        <v>0</v>
      </c>
      <c r="N341" s="190">
        <f ca="1">SUMPRODUCT('表九（录入表）'!F$6:F$347*(LEFT('表九（录入表）'!$A$6:$A$347,LEN($I341))=$I341))</f>
        <v>0</v>
      </c>
      <c r="O341" s="125" t="str">
        <f ca="1" t="shared" si="15"/>
        <v/>
      </c>
      <c r="P341" s="125" t="str">
        <f ca="1" t="shared" si="14"/>
        <v/>
      </c>
    </row>
    <row r="342" ht="16.2" customHeight="1" spans="1:16">
      <c r="A342" s="87"/>
      <c r="B342" s="88"/>
      <c r="C342" s="193"/>
      <c r="D342" s="193"/>
      <c r="E342" s="193"/>
      <c r="F342" s="193"/>
      <c r="G342" s="194"/>
      <c r="H342" s="194"/>
      <c r="I342" s="87" t="s">
        <v>13767</v>
      </c>
      <c r="J342" s="88" t="s">
        <v>12324</v>
      </c>
      <c r="K342" s="192">
        <f>SUMPRODUCT('表九（录入表）'!C$6:C$347*(LEFT('表九（录入表）'!$A$6:$A$347,LEN($I342))=$I342))</f>
        <v>0</v>
      </c>
      <c r="L342" s="192">
        <f ca="1">SUMPRODUCT('表九（录入表）'!D$6:D$347*(LEFT('表九（录入表）'!$A$6:$A$347,LEN($I342))=$I342))</f>
        <v>0</v>
      </c>
      <c r="M342" s="192">
        <f>SUMPRODUCT('表九（录入表）'!E$6:E$347*(LEFT('表九（录入表）'!$A$6:$A$347,LEN($I342))=$I342))</f>
        <v>0</v>
      </c>
      <c r="N342" s="192">
        <f ca="1">SUMPRODUCT('表九（录入表）'!F$6:F$347*(LEFT('表九（录入表）'!$A$6:$A$347,LEN($I342))=$I342))</f>
        <v>0</v>
      </c>
      <c r="O342" s="125" t="str">
        <f ca="1" t="shared" si="15"/>
        <v/>
      </c>
      <c r="P342" s="125" t="str">
        <f ca="1" t="shared" si="14"/>
        <v/>
      </c>
    </row>
    <row r="343" ht="16.2" customHeight="1" spans="1:16">
      <c r="A343" s="87"/>
      <c r="B343" s="88"/>
      <c r="C343" s="193"/>
      <c r="D343" s="193"/>
      <c r="E343" s="193"/>
      <c r="F343" s="193"/>
      <c r="G343" s="194"/>
      <c r="H343" s="194"/>
      <c r="I343" s="87" t="s">
        <v>13768</v>
      </c>
      <c r="J343" s="88" t="s">
        <v>12399</v>
      </c>
      <c r="K343" s="192">
        <f>SUMPRODUCT('表九（录入表）'!C$6:C$347*(LEFT('表九（录入表）'!$A$6:$A$347,LEN($I343))=$I343))</f>
        <v>0</v>
      </c>
      <c r="L343" s="192">
        <f ca="1">SUMPRODUCT('表九（录入表）'!D$6:D$347*(LEFT('表九（录入表）'!$A$6:$A$347,LEN($I343))=$I343))</f>
        <v>0</v>
      </c>
      <c r="M343" s="192">
        <f>SUMPRODUCT('表九（录入表）'!E$6:E$347*(LEFT('表九（录入表）'!$A$6:$A$347,LEN($I343))=$I343))</f>
        <v>0</v>
      </c>
      <c r="N343" s="192">
        <f ca="1">SUMPRODUCT('表九（录入表）'!F$6:F$347*(LEFT('表九（录入表）'!$A$6:$A$347,LEN($I343))=$I343))</f>
        <v>0</v>
      </c>
      <c r="O343" s="125" t="str">
        <f ca="1" t="shared" si="15"/>
        <v/>
      </c>
      <c r="P343" s="125" t="str">
        <f ca="1" t="shared" si="14"/>
        <v/>
      </c>
    </row>
    <row r="344" ht="16.2" customHeight="1" spans="1:16">
      <c r="A344" s="87"/>
      <c r="B344" s="88"/>
      <c r="C344" s="193"/>
      <c r="D344" s="193"/>
      <c r="E344" s="193"/>
      <c r="F344" s="193"/>
      <c r="G344" s="194"/>
      <c r="H344" s="194"/>
      <c r="I344" s="87" t="s">
        <v>13769</v>
      </c>
      <c r="J344" s="88" t="s">
        <v>13770</v>
      </c>
      <c r="K344" s="192">
        <f>SUMPRODUCT('表九（录入表）'!C$6:C$347*(LEFT('表九（录入表）'!$A$6:$A$347,LEN($I344))=$I344))</f>
        <v>0</v>
      </c>
      <c r="L344" s="192">
        <f ca="1">SUMPRODUCT('表九（录入表）'!D$6:D$347*(LEFT('表九（录入表）'!$A$6:$A$347,LEN($I344))=$I344))</f>
        <v>0</v>
      </c>
      <c r="M344" s="192">
        <f>SUMPRODUCT('表九（录入表）'!E$6:E$347*(LEFT('表九（录入表）'!$A$6:$A$347,LEN($I344))=$I344))</f>
        <v>0</v>
      </c>
      <c r="N344" s="192">
        <f ca="1">SUMPRODUCT('表九（录入表）'!F$6:F$347*(LEFT('表九（录入表）'!$A$6:$A$347,LEN($I344))=$I344))</f>
        <v>0</v>
      </c>
      <c r="O344" s="125" t="str">
        <f ca="1" t="shared" si="15"/>
        <v/>
      </c>
      <c r="P344" s="125" t="str">
        <f ca="1" t="shared" si="14"/>
        <v/>
      </c>
    </row>
    <row r="345" ht="16.2" customHeight="1" spans="1:16">
      <c r="A345" s="87"/>
      <c r="B345" s="88"/>
      <c r="C345" s="193"/>
      <c r="D345" s="193"/>
      <c r="E345" s="193"/>
      <c r="F345" s="193"/>
      <c r="G345" s="194"/>
      <c r="H345" s="194"/>
      <c r="I345" s="87" t="s">
        <v>13771</v>
      </c>
      <c r="J345" s="88" t="s">
        <v>13772</v>
      </c>
      <c r="K345" s="192">
        <f>SUMPRODUCT('表九（录入表）'!C$6:C$347*(LEFT('表九（录入表）'!$A$6:$A$347,LEN($I345))=$I345))</f>
        <v>0</v>
      </c>
      <c r="L345" s="192">
        <f ca="1">SUMPRODUCT('表九（录入表）'!D$6:D$347*(LEFT('表九（录入表）'!$A$6:$A$347,LEN($I345))=$I345))</f>
        <v>0</v>
      </c>
      <c r="M345" s="192">
        <f>SUMPRODUCT('表九（录入表）'!E$6:E$347*(LEFT('表九（录入表）'!$A$6:$A$347,LEN($I345))=$I345))</f>
        <v>0</v>
      </c>
      <c r="N345" s="192">
        <f ca="1">SUMPRODUCT('表九（录入表）'!F$6:F$347*(LEFT('表九（录入表）'!$A$6:$A$347,LEN($I345))=$I345))</f>
        <v>0</v>
      </c>
      <c r="O345" s="125" t="str">
        <f ca="1" t="shared" si="15"/>
        <v/>
      </c>
      <c r="P345" s="125" t="str">
        <f ca="1" t="shared" si="14"/>
        <v/>
      </c>
    </row>
    <row r="346" ht="16.2" customHeight="1" spans="1:16">
      <c r="A346" s="87"/>
      <c r="B346" s="88"/>
      <c r="C346" s="193"/>
      <c r="D346" s="193"/>
      <c r="E346" s="193"/>
      <c r="F346" s="193"/>
      <c r="G346" s="194"/>
      <c r="H346" s="194"/>
      <c r="I346" s="87" t="s">
        <v>13773</v>
      </c>
      <c r="J346" s="88" t="s">
        <v>13774</v>
      </c>
      <c r="K346" s="192">
        <f>SUMPRODUCT('表九（录入表）'!C$6:C$347*(LEFT('表九（录入表）'!$A$6:$A$347,LEN($I346))=$I346))</f>
        <v>0</v>
      </c>
      <c r="L346" s="192">
        <f ca="1">SUMPRODUCT('表九（录入表）'!D$6:D$347*(LEFT('表九（录入表）'!$A$6:$A$347,LEN($I346))=$I346))</f>
        <v>0</v>
      </c>
      <c r="M346" s="192">
        <f>SUMPRODUCT('表九（录入表）'!E$6:E$347*(LEFT('表九（录入表）'!$A$6:$A$347,LEN($I346))=$I346))</f>
        <v>0</v>
      </c>
      <c r="N346" s="192">
        <f ca="1">SUMPRODUCT('表九（录入表）'!F$6:F$347*(LEFT('表九（录入表）'!$A$6:$A$347,LEN($I346))=$I346))</f>
        <v>0</v>
      </c>
      <c r="O346" s="125" t="str">
        <f ca="1" t="shared" si="15"/>
        <v/>
      </c>
      <c r="P346" s="125" t="str">
        <f ca="1" t="shared" si="14"/>
        <v/>
      </c>
    </row>
    <row r="347" ht="16.2" customHeight="1" spans="1:16">
      <c r="A347" s="87"/>
      <c r="B347" s="88"/>
      <c r="C347" s="193"/>
      <c r="D347" s="193"/>
      <c r="E347" s="193"/>
      <c r="F347" s="193"/>
      <c r="G347" s="194"/>
      <c r="H347" s="194"/>
      <c r="I347" s="87" t="s">
        <v>13775</v>
      </c>
      <c r="J347" s="88" t="s">
        <v>13776</v>
      </c>
      <c r="K347" s="192">
        <f>SUMPRODUCT('表九（录入表）'!C$6:C$347*(LEFT('表九（录入表）'!$A$6:$A$347,LEN($I347))=$I347))</f>
        <v>0</v>
      </c>
      <c r="L347" s="192">
        <f ca="1">SUMPRODUCT('表九（录入表）'!D$6:D$347*(LEFT('表九（录入表）'!$A$6:$A$347,LEN($I347))=$I347))</f>
        <v>0</v>
      </c>
      <c r="M347" s="192">
        <f>SUMPRODUCT('表九（录入表）'!E$6:E$347*(LEFT('表九（录入表）'!$A$6:$A$347,LEN($I347))=$I347))</f>
        <v>0</v>
      </c>
      <c r="N347" s="192">
        <f ca="1">SUMPRODUCT('表九（录入表）'!F$6:F$347*(LEFT('表九（录入表）'!$A$6:$A$347,LEN($I347))=$I347))</f>
        <v>0</v>
      </c>
      <c r="O347" s="125" t="str">
        <f ca="1" t="shared" si="15"/>
        <v/>
      </c>
      <c r="P347" s="125" t="str">
        <f ca="1" t="shared" si="14"/>
        <v/>
      </c>
    </row>
    <row r="348" ht="16.2" customHeight="1" spans="1:16">
      <c r="A348" s="87"/>
      <c r="B348" s="88"/>
      <c r="C348" s="193"/>
      <c r="D348" s="193"/>
      <c r="E348" s="193"/>
      <c r="F348" s="193"/>
      <c r="G348" s="194"/>
      <c r="H348" s="194"/>
      <c r="I348" s="87"/>
      <c r="J348" s="88"/>
      <c r="K348" s="193"/>
      <c r="L348" s="193"/>
      <c r="M348" s="193"/>
      <c r="N348" s="193"/>
      <c r="O348" s="198"/>
      <c r="P348" s="198"/>
    </row>
    <row r="349" ht="16.2" customHeight="1" spans="1:16">
      <c r="A349" s="131" t="s">
        <v>12663</v>
      </c>
      <c r="B349" s="132"/>
      <c r="C349" s="190">
        <f>SUM(C7,C40)</f>
        <v>56000</v>
      </c>
      <c r="D349" s="190">
        <f ca="1" t="shared" ref="D349:F349" si="16">SUM(D7,D40)</f>
        <v>14080</v>
      </c>
      <c r="E349" s="190">
        <f t="shared" si="16"/>
        <v>14080</v>
      </c>
      <c r="F349" s="190">
        <f ca="1" t="shared" si="16"/>
        <v>42000</v>
      </c>
      <c r="G349" s="191">
        <f ca="1" t="shared" ref="G349:G376" si="17">IFERROR($F349/C349,"")</f>
        <v>0.75</v>
      </c>
      <c r="H349" s="191">
        <f ca="1">IFERROR($F349/E349,"")</f>
        <v>2.98295454545455</v>
      </c>
      <c r="I349" s="131" t="s">
        <v>12664</v>
      </c>
      <c r="J349" s="132"/>
      <c r="K349" s="190">
        <f t="shared" ref="K349:N349" si="18">SUMPRODUCT(K$7:K$347*(LEN($I$7:$I$347)=3))</f>
        <v>25976</v>
      </c>
      <c r="L349" s="190">
        <f ca="1" t="shared" si="18"/>
        <v>91856</v>
      </c>
      <c r="M349" s="190">
        <f t="shared" si="18"/>
        <v>102781</v>
      </c>
      <c r="N349" s="190">
        <f ca="1" t="shared" si="18"/>
        <v>51108</v>
      </c>
      <c r="O349" s="125">
        <f ca="1" t="shared" ref="O349:O364" si="19">IFERROR($N349/K349,"")</f>
        <v>1.96750846935633</v>
      </c>
      <c r="P349" s="125">
        <f ca="1" t="shared" ref="P349" si="20">IFERROR($N349/M349,"")</f>
        <v>0.497251437522499</v>
      </c>
    </row>
    <row r="350" ht="16.2" customHeight="1" spans="1:16">
      <c r="A350" s="188" t="s">
        <v>12665</v>
      </c>
      <c r="B350" s="88" t="s">
        <v>12666</v>
      </c>
      <c r="C350" s="190">
        <f t="shared" ref="C350" si="21">SUM(C351,C353,C358,C360,C369,C371)</f>
        <v>7456</v>
      </c>
      <c r="D350" s="190">
        <f ca="1" t="shared" ref="D350:F350" si="22">SUM(D351,D353,D358,D360,D369,D371)</f>
        <v>97256</v>
      </c>
      <c r="E350" s="190">
        <f t="shared" si="22"/>
        <v>126772</v>
      </c>
      <c r="F350" s="190">
        <f ca="1" t="shared" si="22"/>
        <v>30281</v>
      </c>
      <c r="G350" s="191">
        <f ca="1" t="shared" si="17"/>
        <v>4.06129291845494</v>
      </c>
      <c r="H350" s="191">
        <f ca="1" t="shared" ref="H350:H372" si="23">IFERROR($F350/E350,"")</f>
        <v>0.238861893793582</v>
      </c>
      <c r="I350" s="87" t="s">
        <v>12667</v>
      </c>
      <c r="J350" s="88" t="s">
        <v>12668</v>
      </c>
      <c r="K350" s="190">
        <f t="shared" ref="K350" si="24">SUM(K351,K353,K357,K359,K361:K362)</f>
        <v>36611</v>
      </c>
      <c r="L350" s="190">
        <f ca="1" t="shared" ref="L350:N350" si="25">SUM(L351,L353,L357,L359,L361:L362)</f>
        <v>3611</v>
      </c>
      <c r="M350" s="190">
        <f t="shared" si="25"/>
        <v>14502</v>
      </c>
      <c r="N350" s="190">
        <f ca="1" t="shared" si="25"/>
        <v>19711</v>
      </c>
      <c r="O350" s="125">
        <f ca="1" t="shared" si="19"/>
        <v>0.538390101335664</v>
      </c>
      <c r="P350" s="125">
        <f ca="1" t="shared" ref="P350:P363" si="26">IFERROR($N350/M350,"")</f>
        <v>1.35919183560888</v>
      </c>
    </row>
    <row r="351" ht="16.2" customHeight="1" spans="1:16">
      <c r="A351" s="188" t="s">
        <v>13777</v>
      </c>
      <c r="B351" s="88" t="s">
        <v>13778</v>
      </c>
      <c r="C351" s="199">
        <f>SUMPRODUCT('表九（录入表）'!C$6:C$347*(LEFT('表九（录入表）'!$A$6:$A$347,LEN($A351))=$A351))-C352</f>
        <v>856</v>
      </c>
      <c r="D351" s="199">
        <f ca="1">SUMPRODUCT('表九（录入表）'!D$6:D$347*(LEFT('表九（录入表）'!$A$6:$A$347,LEN($A351))=$A351))-D352</f>
        <v>856</v>
      </c>
      <c r="E351" s="199">
        <f>SUMPRODUCT('表九（录入表）'!E$6:E$347*(LEFT('表九（录入表）'!$A$6:$A$347,LEN($A351))=$A351))-E352</f>
        <v>13716</v>
      </c>
      <c r="F351" s="199">
        <f ca="1">SUMPRODUCT('表九（录入表）'!F$6:F$347*(LEFT('表九（录入表）'!$A$6:$A$347,LEN($A351))=$A351))-F352</f>
        <v>260</v>
      </c>
      <c r="G351" s="191">
        <f ca="1" t="shared" si="17"/>
        <v>0.303738317757009</v>
      </c>
      <c r="H351" s="191">
        <f ca="1" t="shared" si="23"/>
        <v>0.0189559638378536</v>
      </c>
      <c r="I351" s="87" t="s">
        <v>13779</v>
      </c>
      <c r="J351" s="88" t="s">
        <v>13780</v>
      </c>
      <c r="K351" s="199">
        <f>SUMPRODUCT('表九（录入表）'!C$6:C$347*(LEFT('表九（录入表）'!$A$6:$A$347,LEN($I351))=$I351))-K352</f>
        <v>0</v>
      </c>
      <c r="L351" s="199">
        <f ca="1">SUMPRODUCT('表九（录入表）'!D$6:D$347*(LEFT('表九（录入表）'!$A$6:$A$347,LEN($I351))=$I351))-L352</f>
        <v>0</v>
      </c>
      <c r="M351" s="199">
        <f>SUMPRODUCT('表九（录入表）'!E$6:E$347*(LEFT('表九（录入表）'!$A$6:$A$347,LEN($I351))=$I351))-M352</f>
        <v>0</v>
      </c>
      <c r="N351" s="199">
        <f ca="1">SUMPRODUCT('表九（录入表）'!F$6:F$347*(LEFT('表九（录入表）'!$A$6:$A$347,LEN($I351))=$I351))-N352</f>
        <v>0</v>
      </c>
      <c r="O351" s="125" t="str">
        <f ca="1" t="shared" si="19"/>
        <v/>
      </c>
      <c r="P351" s="125" t="str">
        <f ca="1" t="shared" si="26"/>
        <v/>
      </c>
    </row>
    <row r="352" ht="16.2" customHeight="1" spans="1:16">
      <c r="A352" s="448" t="s">
        <v>13781</v>
      </c>
      <c r="B352" s="201" t="s">
        <v>13782</v>
      </c>
      <c r="C352" s="192">
        <f>SUMPRODUCT('表九（录入表）'!C$6:C$347*(LEFT('表九（录入表）'!$A$6:$A$347,LEN($A352))=$A352))</f>
        <v>0</v>
      </c>
      <c r="D352" s="192">
        <f ca="1">SUMPRODUCT('表九（录入表）'!D$6:D$347*(LEFT('表九（录入表）'!$A$6:$A$347,LEN($A352))=$A352))</f>
        <v>0</v>
      </c>
      <c r="E352" s="192">
        <f>SUMPRODUCT('表九（录入表）'!E$6:E$347*(LEFT('表九（录入表）'!$A$6:$A$347,LEN($A352))=$A352))</f>
        <v>0</v>
      </c>
      <c r="F352" s="192">
        <f ca="1">SUMPRODUCT('表九（录入表）'!F$6:F$347*(LEFT('表九（录入表）'!$A$6:$A$347,LEN($A352))=$A352))</f>
        <v>0</v>
      </c>
      <c r="G352" s="191" t="str">
        <f ca="1" t="shared" si="17"/>
        <v/>
      </c>
      <c r="H352" s="191" t="str">
        <f ca="1" t="shared" si="23"/>
        <v/>
      </c>
      <c r="I352" s="449" t="s">
        <v>13783</v>
      </c>
      <c r="J352" s="201" t="s">
        <v>13784</v>
      </c>
      <c r="K352" s="192">
        <f>SUMPRODUCT('表九（录入表）'!C$6:C$347*(LEFT('表九（录入表）'!$A$6:$A$347,LEN($I352))=$I352))</f>
        <v>0</v>
      </c>
      <c r="L352" s="192">
        <f ca="1">SUMPRODUCT('表九（录入表）'!D$6:D$347*(LEFT('表九（录入表）'!$A$6:$A$347,LEN($I352))=$I352))</f>
        <v>0</v>
      </c>
      <c r="M352" s="192">
        <f>SUMPRODUCT('表九（录入表）'!E$6:E$347*(LEFT('表九（录入表）'!$A$6:$A$347,LEN($I352))=$I352))</f>
        <v>0</v>
      </c>
      <c r="N352" s="192">
        <f ca="1">SUMPRODUCT('表九（录入表）'!F$6:F$347*(LEFT('表九（录入表）'!$A$6:$A$347,LEN($I352))=$I352))</f>
        <v>0</v>
      </c>
      <c r="O352" s="125" t="str">
        <f ca="1" t="shared" si="19"/>
        <v/>
      </c>
      <c r="P352" s="125" t="str">
        <f ca="1" t="shared" si="26"/>
        <v/>
      </c>
    </row>
    <row r="353" ht="16.2" customHeight="1" spans="1:16">
      <c r="A353" s="188" t="s">
        <v>12799</v>
      </c>
      <c r="B353" s="88" t="s">
        <v>12800</v>
      </c>
      <c r="C353" s="190">
        <f>SUMPRODUCT('表九（录入表）'!C$6:C$347*(LEFT('表九（录入表）'!$A$6:$A$347,LEN($A353))=$A353))</f>
        <v>0</v>
      </c>
      <c r="D353" s="190">
        <f ca="1">SUMPRODUCT('表九（录入表）'!D$6:D$347*(LEFT('表九（录入表）'!$A$6:$A$347,LEN($A353))=$A353))</f>
        <v>0</v>
      </c>
      <c r="E353" s="190">
        <f>SUMPRODUCT('表九（录入表）'!E$6:E$347*(LEFT('表九（录入表）'!$A$6:$A$347,LEN($A353))=$A353))</f>
        <v>0</v>
      </c>
      <c r="F353" s="190">
        <f ca="1">SUMPRODUCT('表九（录入表）'!F$6:F$347*(LEFT('表九（录入表）'!$A$6:$A$347,LEN($A353))=$A353))</f>
        <v>0</v>
      </c>
      <c r="G353" s="191" t="str">
        <f ca="1" t="shared" si="17"/>
        <v/>
      </c>
      <c r="H353" s="191" t="str">
        <f ca="1" t="shared" si="23"/>
        <v/>
      </c>
      <c r="I353" s="87" t="s">
        <v>12801</v>
      </c>
      <c r="J353" s="88" t="s">
        <v>12802</v>
      </c>
      <c r="K353" s="190">
        <f>SUMPRODUCT('表九（录入表）'!C$6:C$347*(LEFT('表九（录入表）'!$A$6:$A$347,LEN($I353))=$I353))</f>
        <v>3611</v>
      </c>
      <c r="L353" s="190">
        <f ca="1">SUMPRODUCT('表九（录入表）'!D$6:D$347*(LEFT('表九（录入表）'!$A$6:$A$347,LEN($I353))=$I353))</f>
        <v>3611</v>
      </c>
      <c r="M353" s="190">
        <f>SUMPRODUCT('表九（录入表）'!E$6:E$347*(LEFT('表九（录入表）'!$A$6:$A$347,LEN($I353))=$I353))</f>
        <v>81</v>
      </c>
      <c r="N353" s="190">
        <f ca="1">SUMPRODUCT('表九（录入表）'!F$6:F$347*(LEFT('表九（录入表）'!$A$6:$A$347,LEN($I353))=$I353))</f>
        <v>3611</v>
      </c>
      <c r="O353" s="125">
        <f ca="1" t="shared" si="19"/>
        <v>1</v>
      </c>
      <c r="P353" s="125">
        <f ca="1" t="shared" si="26"/>
        <v>44.5802469135802</v>
      </c>
    </row>
    <row r="354" ht="16.2" customHeight="1" spans="1:16">
      <c r="A354" s="443" t="s">
        <v>13785</v>
      </c>
      <c r="B354" s="88" t="s">
        <v>13786</v>
      </c>
      <c r="C354" s="190">
        <f>SUMPRODUCT('表九（录入表）'!C$6:C$347*(LEFT('表九（录入表）'!$A$6:$A$347,LEN($A354))=$A354))</f>
        <v>0</v>
      </c>
      <c r="D354" s="190">
        <f ca="1">SUMPRODUCT('表九（录入表）'!D$6:D$347*(LEFT('表九（录入表）'!$A$6:$A$347,LEN($A354))=$A354))</f>
        <v>0</v>
      </c>
      <c r="E354" s="190">
        <f>SUMPRODUCT('表九（录入表）'!E$6:E$347*(LEFT('表九（录入表）'!$A$6:$A$347,LEN($A354))=$A354))</f>
        <v>0</v>
      </c>
      <c r="F354" s="190">
        <f ca="1">SUMPRODUCT('表九（录入表）'!F$6:F$347*(LEFT('表九（录入表）'!$A$6:$A$347,LEN($A354))=$A354))</f>
        <v>0</v>
      </c>
      <c r="G354" s="191" t="str">
        <f ca="1" t="shared" si="17"/>
        <v/>
      </c>
      <c r="H354" s="191" t="str">
        <f ca="1" t="shared" si="23"/>
        <v/>
      </c>
      <c r="I354" s="87" t="s">
        <v>13787</v>
      </c>
      <c r="J354" s="88" t="s">
        <v>13788</v>
      </c>
      <c r="K354" s="192">
        <f>SUMPRODUCT('表九（录入表）'!C$6:C$347*(LEFT('表九（录入表）'!$A$6:$A$347,LEN($I354))=$I354))</f>
        <v>0</v>
      </c>
      <c r="L354" s="192">
        <f ca="1">SUMPRODUCT('表九（录入表）'!D$6:D$347*(LEFT('表九（录入表）'!$A$6:$A$347,LEN($I354))=$I354))</f>
        <v>0</v>
      </c>
      <c r="M354" s="192">
        <f>SUMPRODUCT('表九（录入表）'!E$6:E$347*(LEFT('表九（录入表）'!$A$6:$A$347,LEN($I354))=$I354))</f>
        <v>81</v>
      </c>
      <c r="N354" s="192">
        <f ca="1">SUMPRODUCT('表九（录入表）'!F$6:F$347*(LEFT('表九（录入表）'!$A$6:$A$347,LEN($I354))=$I354))</f>
        <v>0</v>
      </c>
      <c r="O354" s="125" t="str">
        <f ca="1" t="shared" si="19"/>
        <v/>
      </c>
      <c r="P354" s="125">
        <f ca="1" t="shared" si="26"/>
        <v>0</v>
      </c>
    </row>
    <row r="355" ht="16.2" customHeight="1" spans="1:16">
      <c r="A355" s="443" t="s">
        <v>13789</v>
      </c>
      <c r="B355" s="88" t="s">
        <v>13790</v>
      </c>
      <c r="C355" s="192">
        <f>SUMPRODUCT('表九（录入表）'!C$6:C$347*(LEFT('表九（录入表）'!$A$6:$A$347,LEN($A355))=$A355))</f>
        <v>0</v>
      </c>
      <c r="D355" s="192">
        <f ca="1">SUMPRODUCT('表九（录入表）'!D$6:D$347*(LEFT('表九（录入表）'!$A$6:$A$347,LEN($A355))=$A355))</f>
        <v>0</v>
      </c>
      <c r="E355" s="192">
        <f>SUMPRODUCT('表九（录入表）'!E$6:E$347*(LEFT('表九（录入表）'!$A$6:$A$347,LEN($A355))=$A355))</f>
        <v>0</v>
      </c>
      <c r="F355" s="192">
        <f ca="1">SUMPRODUCT('表九（录入表）'!F$6:F$347*(LEFT('表九（录入表）'!$A$6:$A$347,LEN($A355))=$A355))</f>
        <v>0</v>
      </c>
      <c r="G355" s="191" t="str">
        <f ca="1" t="shared" si="17"/>
        <v/>
      </c>
      <c r="H355" s="191" t="str">
        <f ca="1" t="shared" si="23"/>
        <v/>
      </c>
      <c r="I355" s="87" t="s">
        <v>13791</v>
      </c>
      <c r="J355" s="88" t="s">
        <v>13792</v>
      </c>
      <c r="K355" s="192">
        <f>SUMPRODUCT('表九（录入表）'!C$6:C$347*(LEFT('表九（录入表）'!$A$6:$A$347,LEN($I355))=$I355))</f>
        <v>3611</v>
      </c>
      <c r="L355" s="192">
        <f ca="1">SUMPRODUCT('表九（录入表）'!D$6:D$347*(LEFT('表九（录入表）'!$A$6:$A$347,LEN($I355))=$I355))</f>
        <v>3611</v>
      </c>
      <c r="M355" s="192">
        <f>SUMPRODUCT('表九（录入表）'!E$6:E$347*(LEFT('表九（录入表）'!$A$6:$A$347,LEN($I355))=$I355))</f>
        <v>0</v>
      </c>
      <c r="N355" s="192">
        <f ca="1">SUMPRODUCT('表九（录入表）'!F$6:F$347*(LEFT('表九（录入表）'!$A$6:$A$347,LEN($I355))=$I355))</f>
        <v>3611</v>
      </c>
      <c r="O355" s="125">
        <f ca="1" t="shared" si="19"/>
        <v>1</v>
      </c>
      <c r="P355" s="125" t="str">
        <f ca="1" t="shared" si="26"/>
        <v/>
      </c>
    </row>
    <row r="356" ht="16.2" customHeight="1" spans="1:16">
      <c r="A356" s="443" t="s">
        <v>13793</v>
      </c>
      <c r="B356" s="88" t="s">
        <v>13794</v>
      </c>
      <c r="C356" s="192">
        <f>SUMPRODUCT('表九（录入表）'!C$6:C$347*(LEFT('表九（录入表）'!$A$6:$A$347,LEN($A356))=$A356))</f>
        <v>0</v>
      </c>
      <c r="D356" s="192">
        <f ca="1">SUMPRODUCT('表九（录入表）'!D$6:D$347*(LEFT('表九（录入表）'!$A$6:$A$347,LEN($A356))=$A356))</f>
        <v>0</v>
      </c>
      <c r="E356" s="192">
        <f>SUMPRODUCT('表九（录入表）'!E$6:E$347*(LEFT('表九（录入表）'!$A$6:$A$347,LEN($A356))=$A356))</f>
        <v>0</v>
      </c>
      <c r="F356" s="192">
        <f ca="1">SUMPRODUCT('表九（录入表）'!F$6:F$347*(LEFT('表九（录入表）'!$A$6:$A$347,LEN($A356))=$A356))</f>
        <v>0</v>
      </c>
      <c r="G356" s="191" t="str">
        <f ca="1" t="shared" si="17"/>
        <v/>
      </c>
      <c r="H356" s="191" t="str">
        <f ca="1" t="shared" si="23"/>
        <v/>
      </c>
      <c r="I356" s="87" t="s">
        <v>13795</v>
      </c>
      <c r="J356" s="88" t="s">
        <v>13796</v>
      </c>
      <c r="K356" s="192">
        <f>SUMPRODUCT('表九（录入表）'!C$6:C$347*(LEFT('表九（录入表）'!$A$6:$A$347,LEN($I356))=$I356))</f>
        <v>0</v>
      </c>
      <c r="L356" s="192">
        <f ca="1">SUMPRODUCT('表九（录入表）'!D$6:D$347*(LEFT('表九（录入表）'!$A$6:$A$347,LEN($I356))=$I356))</f>
        <v>0</v>
      </c>
      <c r="M356" s="192">
        <f>SUMPRODUCT('表九（录入表）'!E$6:E$347*(LEFT('表九（录入表）'!$A$6:$A$347,LEN($I356))=$I356))</f>
        <v>0</v>
      </c>
      <c r="N356" s="192">
        <f ca="1">SUMPRODUCT('表九（录入表）'!F$6:F$347*(LEFT('表九（录入表）'!$A$6:$A$347,LEN($I356))=$I356))</f>
        <v>0</v>
      </c>
      <c r="O356" s="125" t="str">
        <f ca="1" t="shared" si="19"/>
        <v/>
      </c>
      <c r="P356" s="125" t="str">
        <f ca="1" t="shared" si="26"/>
        <v/>
      </c>
    </row>
    <row r="357" ht="16.2" customHeight="1" spans="1:16">
      <c r="A357" s="443" t="s">
        <v>13797</v>
      </c>
      <c r="B357" s="88" t="s">
        <v>13798</v>
      </c>
      <c r="C357" s="192">
        <f>SUMPRODUCT('表九（录入表）'!C$6:C$347*(LEFT('表九（录入表）'!$A$6:$A$347,LEN($A357))=$A357))</f>
        <v>0</v>
      </c>
      <c r="D357" s="192">
        <f ca="1">SUMPRODUCT('表九（录入表）'!D$6:D$347*(LEFT('表九（录入表）'!$A$6:$A$347,LEN($A357))=$A357))</f>
        <v>0</v>
      </c>
      <c r="E357" s="192">
        <f>SUMPRODUCT('表九（录入表）'!E$6:E$347*(LEFT('表九（录入表）'!$A$6:$A$347,LEN($A357))=$A357))</f>
        <v>0</v>
      </c>
      <c r="F357" s="192">
        <f ca="1">SUMPRODUCT('表九（录入表）'!F$6:F$347*(LEFT('表九（录入表）'!$A$6:$A$347,LEN($A357))=$A357))</f>
        <v>0</v>
      </c>
      <c r="G357" s="191" t="str">
        <f ca="1" t="shared" si="17"/>
        <v/>
      </c>
      <c r="H357" s="191" t="str">
        <f ca="1" t="shared" si="23"/>
        <v/>
      </c>
      <c r="I357" s="87" t="s">
        <v>12813</v>
      </c>
      <c r="J357" s="88" t="s">
        <v>12814</v>
      </c>
      <c r="K357" s="190">
        <f>SUMPRODUCT('表九（录入表）'!C$6:C$347*(LEFT('表九（录入表）'!$A$6:$A$347,LEN($I357))=$I357))</f>
        <v>33000</v>
      </c>
      <c r="L357" s="190">
        <f ca="1">SUMPRODUCT('表九（录入表）'!D$6:D$347*(LEFT('表九（录入表）'!$A$6:$A$347,LEN($I357))=$I357))</f>
        <v>0</v>
      </c>
      <c r="M357" s="190">
        <f>SUMPRODUCT('表九（录入表）'!E$6:E$347*(LEFT('表九（录入表）'!$A$6:$A$347,LEN($I357))=$I357))</f>
        <v>0</v>
      </c>
      <c r="N357" s="190">
        <f ca="1">SUMPRODUCT('表九（录入表）'!F$6:F$347*(LEFT('表九（录入表）'!$A$6:$A$347,LEN($I357))=$I357))</f>
        <v>16100</v>
      </c>
      <c r="O357" s="125">
        <f ca="1" t="shared" si="19"/>
        <v>0.487878787878788</v>
      </c>
      <c r="P357" s="125" t="str">
        <f ca="1" t="shared" si="26"/>
        <v/>
      </c>
    </row>
    <row r="358" ht="16.2" customHeight="1" spans="1:16">
      <c r="A358" s="188" t="s">
        <v>12811</v>
      </c>
      <c r="B358" s="88" t="s">
        <v>12812</v>
      </c>
      <c r="C358" s="190">
        <f>SUMPRODUCT('表九（录入表）'!C$6:C$347*(LEFT('表九（录入表）'!$A$6:$A$347,LEN($A358))=$A358))</f>
        <v>6600</v>
      </c>
      <c r="D358" s="190">
        <f ca="1">SUMPRODUCT('表九（录入表）'!D$6:D$347*(LEFT('表九（录入表）'!$A$6:$A$347,LEN($A358))=$A358))</f>
        <v>6600</v>
      </c>
      <c r="E358" s="190">
        <f>SUMPRODUCT('表九（录入表）'!E$6:E$347*(LEFT('表九（录入表）'!$A$6:$A$347,LEN($A358))=$A358))</f>
        <v>6600</v>
      </c>
      <c r="F358" s="190">
        <f ca="1">SUMPRODUCT('表九（录入表）'!F$6:F$347*(LEFT('表九（录入表）'!$A$6:$A$347,LEN($A358))=$A358))</f>
        <v>14421</v>
      </c>
      <c r="G358" s="191">
        <f ca="1" t="shared" si="17"/>
        <v>2.185</v>
      </c>
      <c r="H358" s="191">
        <f ca="1" t="shared" si="23"/>
        <v>2.185</v>
      </c>
      <c r="I358" s="87" t="s">
        <v>13799</v>
      </c>
      <c r="J358" s="88" t="s">
        <v>13800</v>
      </c>
      <c r="K358" s="192">
        <f>SUMPRODUCT('表九（录入表）'!C$6:C$347*(LEFT('表九（录入表）'!$A$6:$A$347,LEN($I358))=$I358))</f>
        <v>33000</v>
      </c>
      <c r="L358" s="192">
        <f ca="1">SUMPRODUCT('表九（录入表）'!D$6:D$347*(LEFT('表九（录入表）'!$A$6:$A$347,LEN($I358))=$I358))</f>
        <v>0</v>
      </c>
      <c r="M358" s="192">
        <f>SUMPRODUCT('表九（录入表）'!E$6:E$347*(LEFT('表九（录入表）'!$A$6:$A$347,LEN($I358))=$I358))</f>
        <v>0</v>
      </c>
      <c r="N358" s="192">
        <f ca="1">SUMPRODUCT('表九（录入表）'!F$6:F$347*(LEFT('表九（录入表）'!$A$6:$A$347,LEN($I358))=$I358))</f>
        <v>16100</v>
      </c>
      <c r="O358" s="125">
        <f ca="1" t="shared" si="19"/>
        <v>0.487878787878788</v>
      </c>
      <c r="P358" s="125" t="str">
        <f ca="1" t="shared" si="26"/>
        <v/>
      </c>
    </row>
    <row r="359" ht="16.2" customHeight="1" spans="1:16">
      <c r="A359" s="188" t="s">
        <v>13801</v>
      </c>
      <c r="B359" s="88" t="s">
        <v>13802</v>
      </c>
      <c r="C359" s="192">
        <f>SUMPRODUCT('表九（录入表）'!C$6:C$347*(LEFT('表九（录入表）'!$A$6:$A$347,LEN($A359))=$A359))</f>
        <v>6600</v>
      </c>
      <c r="D359" s="192">
        <f ca="1">SUMPRODUCT('表九（录入表）'!D$6:D$347*(LEFT('表九（录入表）'!$A$6:$A$347,LEN($A359))=$A359))</f>
        <v>6600</v>
      </c>
      <c r="E359" s="192">
        <f>SUMPRODUCT('表九（录入表）'!E$6:E$347*(LEFT('表九（录入表）'!$A$6:$A$347,LEN($A359))=$A359))</f>
        <v>6600</v>
      </c>
      <c r="F359" s="192">
        <f ca="1">SUMPRODUCT('表九（录入表）'!F$6:F$347*(LEFT('表九（录入表）'!$A$6:$A$347,LEN($A359))=$A359))</f>
        <v>14421</v>
      </c>
      <c r="G359" s="191">
        <f ca="1" t="shared" si="17"/>
        <v>2.185</v>
      </c>
      <c r="H359" s="191">
        <f ca="1" t="shared" si="23"/>
        <v>2.185</v>
      </c>
      <c r="I359" s="87" t="s">
        <v>12817</v>
      </c>
      <c r="J359" s="88" t="s">
        <v>12818</v>
      </c>
      <c r="K359" s="190">
        <f>SUMPRODUCT('表九（录入表）'!C$6:C$347*(LEFT('表九（录入表）'!$A$6:$A$347,LEN($I359))=$I359))</f>
        <v>0</v>
      </c>
      <c r="L359" s="190">
        <f ca="1">SUMPRODUCT('表九（录入表）'!D$6:D$347*(LEFT('表九（录入表）'!$A$6:$A$347,LEN($I359))=$I359))</f>
        <v>0</v>
      </c>
      <c r="M359" s="190">
        <f>SUMPRODUCT('表九（录入表）'!E$6:E$347*(LEFT('表九（录入表）'!$A$6:$A$347,LEN($I359))=$I359))</f>
        <v>14421</v>
      </c>
      <c r="N359" s="190">
        <f ca="1">SUMPRODUCT('表九（录入表）'!F$6:F$347*(LEFT('表九（录入表）'!$A$6:$A$347,LEN($I359))=$I359))</f>
        <v>0</v>
      </c>
      <c r="O359" s="125" t="str">
        <f ca="1" t="shared" si="19"/>
        <v/>
      </c>
      <c r="P359" s="125">
        <f ca="1" t="shared" si="26"/>
        <v>0</v>
      </c>
    </row>
    <row r="360" ht="16.2" customHeight="1" spans="1:16">
      <c r="A360" s="188" t="s">
        <v>12815</v>
      </c>
      <c r="B360" s="88" t="s">
        <v>12816</v>
      </c>
      <c r="C360" s="190">
        <f>SUMPRODUCT('表九（录入表）'!C$6:C$347*(LEFT('表九（录入表）'!$A$6:$A$347,LEN($A360))=$A360))</f>
        <v>0</v>
      </c>
      <c r="D360" s="190">
        <f ca="1">SUMPRODUCT('表九（录入表）'!D$6:D$347*(LEFT('表九（录入表）'!$A$6:$A$347,LEN($A360))=$A360))</f>
        <v>0</v>
      </c>
      <c r="E360" s="190">
        <f>SUMPRODUCT('表九（录入表）'!E$6:E$347*(LEFT('表九（录入表）'!$A$6:$A$347,LEN($A360))=$A360))</f>
        <v>8956</v>
      </c>
      <c r="F360" s="190">
        <f ca="1">SUMPRODUCT('表九（录入表）'!F$6:F$347*(LEFT('表九（录入表）'!$A$6:$A$347,LEN($A360))=$A360))</f>
        <v>0</v>
      </c>
      <c r="G360" s="191" t="str">
        <f ca="1" t="shared" si="17"/>
        <v/>
      </c>
      <c r="H360" s="191">
        <f ca="1" t="shared" si="23"/>
        <v>0</v>
      </c>
      <c r="I360" s="87" t="s">
        <v>13803</v>
      </c>
      <c r="J360" s="88" t="s">
        <v>13804</v>
      </c>
      <c r="K360" s="192">
        <f>SUMPRODUCT('表九（录入表）'!C$6:C$347*(LEFT('表九（录入表）'!$A$6:$A$347,LEN($I360))=$I360))</f>
        <v>0</v>
      </c>
      <c r="L360" s="192">
        <f ca="1">SUMPRODUCT('表九（录入表）'!D$6:D$347*(LEFT('表九（录入表）'!$A$6:$A$347,LEN($I360))=$I360))</f>
        <v>0</v>
      </c>
      <c r="M360" s="192">
        <f>SUMPRODUCT('表九（录入表）'!E$6:E$347*(LEFT('表九（录入表）'!$A$6:$A$347,LEN($I360))=$I360))</f>
        <v>14421</v>
      </c>
      <c r="N360" s="192">
        <f ca="1">SUMPRODUCT('表九（录入表）'!F$6:F$347*(LEFT('表九（录入表）'!$A$6:$A$347,LEN($I360))=$I360))</f>
        <v>0</v>
      </c>
      <c r="O360" s="125" t="str">
        <f ca="1" t="shared" si="19"/>
        <v/>
      </c>
      <c r="P360" s="125">
        <f ca="1" t="shared" si="26"/>
        <v>0</v>
      </c>
    </row>
    <row r="361" ht="16.2" customHeight="1" spans="1:16">
      <c r="A361" s="188" t="s">
        <v>13805</v>
      </c>
      <c r="B361" s="88" t="s">
        <v>13806</v>
      </c>
      <c r="C361" s="190">
        <f>SUMPRODUCT('表九（录入表）'!C$6:C$347*(LEFT('表九（录入表）'!$A$6:$A$347,LEN($A361))=$A361))</f>
        <v>0</v>
      </c>
      <c r="D361" s="190">
        <f ca="1">SUMPRODUCT('表九（录入表）'!D$6:D$347*(LEFT('表九（录入表）'!$A$6:$A$347,LEN($A361))=$A361))</f>
        <v>0</v>
      </c>
      <c r="E361" s="190">
        <f>SUMPRODUCT('表九（录入表）'!E$6:E$347*(LEFT('表九（录入表）'!$A$6:$A$347,LEN($A361))=$A361))</f>
        <v>8956</v>
      </c>
      <c r="F361" s="190">
        <f ca="1">SUMPRODUCT('表九（录入表）'!F$6:F$347*(LEFT('表九（录入表）'!$A$6:$A$347,LEN($A361))=$A361))</f>
        <v>0</v>
      </c>
      <c r="G361" s="191" t="str">
        <f ca="1" t="shared" si="17"/>
        <v/>
      </c>
      <c r="H361" s="191">
        <f ca="1" t="shared" si="23"/>
        <v>0</v>
      </c>
      <c r="I361" s="87" t="s">
        <v>12831</v>
      </c>
      <c r="J361" s="88" t="s">
        <v>12832</v>
      </c>
      <c r="K361" s="190">
        <f>SUMPRODUCT('表九（录入表）'!C$6:C$347*(LEFT('表九（录入表）'!$A$6:$A$347,LEN($I361))=$I361))</f>
        <v>0</v>
      </c>
      <c r="L361" s="190">
        <f ca="1">SUMPRODUCT('表九（录入表）'!D$6:D$347*(LEFT('表九（录入表）'!$A$6:$A$347,LEN($I361))=$I361))</f>
        <v>0</v>
      </c>
      <c r="M361" s="190">
        <f>SUMPRODUCT('表九（录入表）'!E$6:E$347*(LEFT('表九（录入表）'!$A$6:$A$347,LEN($I361))=$I361))</f>
        <v>0</v>
      </c>
      <c r="N361" s="190">
        <f ca="1">SUMPRODUCT('表九（录入表）'!F$6:F$347*(LEFT('表九（录入表）'!$A$6:$A$347,LEN($I361))=$I361))</f>
        <v>0</v>
      </c>
      <c r="O361" s="125" t="str">
        <f ca="1" t="shared" si="19"/>
        <v/>
      </c>
      <c r="P361" s="125" t="str">
        <f ca="1" t="shared" si="26"/>
        <v/>
      </c>
    </row>
    <row r="362" ht="16.2" customHeight="1" spans="1:16">
      <c r="A362" s="188" t="s">
        <v>13807</v>
      </c>
      <c r="B362" s="88" t="s">
        <v>13808</v>
      </c>
      <c r="C362" s="192">
        <f>SUMPRODUCT('表九（录入表）'!C$6:C$347*(LEFT('表九（录入表）'!$A$6:$A$347,LEN($A362))=$A362))</f>
        <v>0</v>
      </c>
      <c r="D362" s="192">
        <f ca="1">SUMPRODUCT('表九（录入表）'!D$6:D$347*(LEFT('表九（录入表）'!$A$6:$A$347,LEN($A362))=$A362))</f>
        <v>0</v>
      </c>
      <c r="E362" s="192">
        <f>SUMPRODUCT('表九（录入表）'!E$6:E$347*(LEFT('表九（录入表）'!$A$6:$A$347,LEN($A362))=$A362))</f>
        <v>0</v>
      </c>
      <c r="F362" s="192">
        <f ca="1">SUMPRODUCT('表九（录入表）'!F$6:F$347*(LEFT('表九（录入表）'!$A$6:$A$347,LEN($A362))=$A362))</f>
        <v>0</v>
      </c>
      <c r="G362" s="191" t="str">
        <f ca="1" t="shared" si="17"/>
        <v/>
      </c>
      <c r="H362" s="191" t="str">
        <f ca="1" t="shared" si="23"/>
        <v/>
      </c>
      <c r="I362" s="87" t="s">
        <v>13809</v>
      </c>
      <c r="J362" s="88" t="s">
        <v>13810</v>
      </c>
      <c r="K362" s="190">
        <f>SUMPRODUCT('表九（录入表）'!C$6:C$347*(LEFT('表九（录入表）'!$A$6:$A$347,LEN($I362))=$I362))</f>
        <v>0</v>
      </c>
      <c r="L362" s="190">
        <f ca="1">SUMPRODUCT('表九（录入表）'!D$6:D$347*(LEFT('表九（录入表）'!$A$6:$A$347,LEN($I362))=$I362))</f>
        <v>0</v>
      </c>
      <c r="M362" s="190">
        <f>SUMPRODUCT('表九（录入表）'!E$6:E$347*(LEFT('表九（录入表）'!$A$6:$A$347,LEN($I362))=$I362))</f>
        <v>0</v>
      </c>
      <c r="N362" s="190">
        <f ca="1">SUMPRODUCT('表九（录入表）'!F$6:F$347*(LEFT('表九（录入表）'!$A$6:$A$347,LEN($I362))=$I362))</f>
        <v>0</v>
      </c>
      <c r="O362" s="125" t="str">
        <f ca="1" t="shared" si="19"/>
        <v/>
      </c>
      <c r="P362" s="125" t="str">
        <f ca="1" t="shared" si="26"/>
        <v/>
      </c>
    </row>
    <row r="363" ht="16.2" customHeight="1" spans="1:16">
      <c r="A363" s="188" t="s">
        <v>13811</v>
      </c>
      <c r="B363" s="88" t="s">
        <v>13812</v>
      </c>
      <c r="C363" s="192">
        <f>SUMPRODUCT('表九（录入表）'!C$6:C$347*(LEFT('表九（录入表）'!$A$6:$A$347,LEN($A363))=$A363))</f>
        <v>0</v>
      </c>
      <c r="D363" s="192">
        <f ca="1">SUMPRODUCT('表九（录入表）'!D$6:D$347*(LEFT('表九（录入表）'!$A$6:$A$347,LEN($A363))=$A363))</f>
        <v>0</v>
      </c>
      <c r="E363" s="192">
        <f>SUMPRODUCT('表九（录入表）'!E$6:E$347*(LEFT('表九（录入表）'!$A$6:$A$347,LEN($A363))=$A363))</f>
        <v>0</v>
      </c>
      <c r="F363" s="192">
        <f ca="1">SUMPRODUCT('表九（录入表）'!F$6:F$347*(LEFT('表九（录入表）'!$A$6:$A$347,LEN($A363))=$A363))</f>
        <v>0</v>
      </c>
      <c r="G363" s="191" t="str">
        <f ca="1" t="shared" si="17"/>
        <v/>
      </c>
      <c r="H363" s="191" t="str">
        <f ca="1" t="shared" si="23"/>
        <v/>
      </c>
      <c r="I363" s="87" t="s">
        <v>13813</v>
      </c>
      <c r="J363" s="88" t="s">
        <v>13814</v>
      </c>
      <c r="K363" s="192">
        <f>SUMPRODUCT('表九（录入表）'!C$6:C$347*(LEFT('表九（录入表）'!$A$6:$A$347,LEN($I363))=$I363))</f>
        <v>0</v>
      </c>
      <c r="L363" s="192">
        <f ca="1">SUMPRODUCT('表九（录入表）'!D$6:D$347*(LEFT('表九（录入表）'!$A$6:$A$347,LEN($I363))=$I363))</f>
        <v>0</v>
      </c>
      <c r="M363" s="192">
        <f>SUMPRODUCT('表九（录入表）'!E$6:E$347*(LEFT('表九（录入表）'!$A$6:$A$347,LEN($I363))=$I363))</f>
        <v>0</v>
      </c>
      <c r="N363" s="192">
        <f ca="1">SUMPRODUCT('表九（录入表）'!F$6:F$347*(LEFT('表九（录入表）'!$A$6:$A$347,LEN($I363))=$I363))</f>
        <v>0</v>
      </c>
      <c r="O363" s="125" t="str">
        <f ca="1" t="shared" si="19"/>
        <v/>
      </c>
      <c r="P363" s="125" t="str">
        <f ca="1" t="shared" si="26"/>
        <v/>
      </c>
    </row>
    <row r="364" ht="16.2" customHeight="1" spans="1:16">
      <c r="A364" s="188" t="s">
        <v>13815</v>
      </c>
      <c r="B364" s="88" t="s">
        <v>13816</v>
      </c>
      <c r="C364" s="192">
        <f>SUMPRODUCT('表九（录入表）'!C$6:C$347*(LEFT('表九（录入表）'!$A$6:$A$347,LEN($A364))=$A364))</f>
        <v>0</v>
      </c>
      <c r="D364" s="192">
        <f ca="1">SUMPRODUCT('表九（录入表）'!D$6:D$347*(LEFT('表九（录入表）'!$A$6:$A$347,LEN($A364))=$A364))</f>
        <v>0</v>
      </c>
      <c r="E364" s="192">
        <f>SUMPRODUCT('表九（录入表）'!E$6:E$347*(LEFT('表九（录入表）'!$A$6:$A$347,LEN($A364))=$A364))</f>
        <v>0</v>
      </c>
      <c r="F364" s="192">
        <f ca="1">SUMPRODUCT('表九（录入表）'!F$6:F$347*(LEFT('表九（录入表）'!$A$6:$A$347,LEN($A364))=$A364))</f>
        <v>0</v>
      </c>
      <c r="G364" s="191" t="str">
        <f ca="1" t="shared" si="17"/>
        <v/>
      </c>
      <c r="H364" s="191" t="str">
        <f ca="1" t="shared" si="23"/>
        <v/>
      </c>
      <c r="I364" s="87" t="s">
        <v>13817</v>
      </c>
      <c r="J364" s="88" t="s">
        <v>13818</v>
      </c>
      <c r="K364" s="192">
        <f>SUMPRODUCT('表九（录入表）'!C$6:C$347*(LEFT('表九（录入表）'!$A$6:$A$347,LEN($I364))=$I364))</f>
        <v>0</v>
      </c>
      <c r="L364" s="192">
        <f ca="1">SUMPRODUCT('表九（录入表）'!D$6:D$347*(LEFT('表九（录入表）'!$A$6:$A$347,LEN($I364))=$I364))</f>
        <v>0</v>
      </c>
      <c r="M364" s="192">
        <f>SUMPRODUCT('表九（录入表）'!E$6:E$347*(LEFT('表九（录入表）'!$A$6:$A$347,LEN($I364))=$I364))</f>
        <v>0</v>
      </c>
      <c r="N364" s="192">
        <f ca="1">SUMPRODUCT('表九（录入表）'!F$6:F$347*(LEFT('表九（录入表）'!$A$6:$A$347,LEN($I364))=$I364))</f>
        <v>0</v>
      </c>
      <c r="O364" s="125" t="str">
        <f ca="1" t="shared" si="19"/>
        <v/>
      </c>
      <c r="P364" s="125" t="str">
        <f ca="1" t="shared" ref="P364" si="27">IFERROR($N364/M364,"")</f>
        <v/>
      </c>
    </row>
    <row r="365" ht="16.2" customHeight="1" spans="1:16">
      <c r="A365" s="188" t="s">
        <v>13819</v>
      </c>
      <c r="B365" s="88" t="s">
        <v>13820</v>
      </c>
      <c r="C365" s="192">
        <f>SUMPRODUCT('表九（录入表）'!C$6:C$347*(LEFT('表九（录入表）'!$A$6:$A$347,LEN($A365))=$A365))</f>
        <v>0</v>
      </c>
      <c r="D365" s="192">
        <f ca="1">SUMPRODUCT('表九（录入表）'!D$6:D$347*(LEFT('表九（录入表）'!$A$6:$A$347,LEN($A365))=$A365))</f>
        <v>0</v>
      </c>
      <c r="E365" s="192">
        <f>SUMPRODUCT('表九（录入表）'!E$6:E$347*(LEFT('表九（录入表）'!$A$6:$A$347,LEN($A365))=$A365))</f>
        <v>0</v>
      </c>
      <c r="F365" s="192">
        <f ca="1">SUMPRODUCT('表九（录入表）'!F$6:F$347*(LEFT('表九（录入表）'!$A$6:$A$347,LEN($A365))=$A365))</f>
        <v>0</v>
      </c>
      <c r="G365" s="191" t="str">
        <f ca="1" t="shared" si="17"/>
        <v/>
      </c>
      <c r="H365" s="191" t="str">
        <f ca="1" t="shared" si="23"/>
        <v/>
      </c>
      <c r="I365" s="87"/>
      <c r="J365" s="88"/>
      <c r="K365" s="152"/>
      <c r="L365" s="152"/>
      <c r="M365" s="152"/>
      <c r="N365" s="152"/>
      <c r="O365" s="87"/>
      <c r="P365" s="87"/>
    </row>
    <row r="366" ht="16.2" customHeight="1" spans="1:16">
      <c r="A366" s="188" t="s">
        <v>13821</v>
      </c>
      <c r="B366" s="88" t="s">
        <v>13822</v>
      </c>
      <c r="C366" s="192">
        <f>SUMPRODUCT('表九（录入表）'!C$6:C$347*(LEFT('表九（录入表）'!$A$6:$A$347,LEN($A366))=$A366))</f>
        <v>0</v>
      </c>
      <c r="D366" s="192">
        <f ca="1">SUMPRODUCT('表九（录入表）'!D$6:D$347*(LEFT('表九（录入表）'!$A$6:$A$347,LEN($A366))=$A366))</f>
        <v>0</v>
      </c>
      <c r="E366" s="192">
        <f>SUMPRODUCT('表九（录入表）'!E$6:E$347*(LEFT('表九（录入表）'!$A$6:$A$347,LEN($A366))=$A366))</f>
        <v>0</v>
      </c>
      <c r="F366" s="192">
        <f ca="1">SUMPRODUCT('表九（录入表）'!F$6:F$347*(LEFT('表九（录入表）'!$A$6:$A$347,LEN($A366))=$A366))</f>
        <v>0</v>
      </c>
      <c r="G366" s="191" t="str">
        <f ca="1" t="shared" si="17"/>
        <v/>
      </c>
      <c r="H366" s="191" t="str">
        <f ca="1" t="shared" si="23"/>
        <v/>
      </c>
      <c r="I366" s="87"/>
      <c r="J366" s="88"/>
      <c r="K366" s="152"/>
      <c r="L366" s="152"/>
      <c r="M366" s="152"/>
      <c r="N366" s="152"/>
      <c r="O366" s="87"/>
      <c r="P366" s="87"/>
    </row>
    <row r="367" ht="16.2" customHeight="1" spans="1:16">
      <c r="A367" s="188" t="s">
        <v>13823</v>
      </c>
      <c r="B367" s="88" t="s">
        <v>13824</v>
      </c>
      <c r="C367" s="192">
        <f>SUMPRODUCT('表九（录入表）'!C$6:C$347*(LEFT('表九（录入表）'!$A$6:$A$347,LEN($A367))=$A367))</f>
        <v>0</v>
      </c>
      <c r="D367" s="192">
        <f ca="1">SUMPRODUCT('表九（录入表）'!D$6:D$347*(LEFT('表九（录入表）'!$A$6:$A$347,LEN($A367))=$A367))</f>
        <v>0</v>
      </c>
      <c r="E367" s="192">
        <f>SUMPRODUCT('表九（录入表）'!E$6:E$347*(LEFT('表九（录入表）'!$A$6:$A$347,LEN($A367))=$A367))</f>
        <v>0</v>
      </c>
      <c r="F367" s="192">
        <f ca="1">SUMPRODUCT('表九（录入表）'!F$6:F$347*(LEFT('表九（录入表）'!$A$6:$A$347,LEN($A367))=$A367))</f>
        <v>0</v>
      </c>
      <c r="G367" s="191" t="str">
        <f ca="1" t="shared" si="17"/>
        <v/>
      </c>
      <c r="H367" s="191" t="str">
        <f ca="1" t="shared" si="23"/>
        <v/>
      </c>
      <c r="I367" s="87"/>
      <c r="J367" s="88"/>
      <c r="K367" s="152"/>
      <c r="L367" s="152"/>
      <c r="M367" s="152"/>
      <c r="N367" s="152"/>
      <c r="O367" s="87"/>
      <c r="P367" s="87"/>
    </row>
    <row r="368" ht="16.2" customHeight="1" spans="1:16">
      <c r="A368" s="188" t="s">
        <v>13825</v>
      </c>
      <c r="B368" s="88" t="s">
        <v>13826</v>
      </c>
      <c r="C368" s="192">
        <f>SUMPRODUCT('表九（录入表）'!C$6:C$347*(LEFT('表九（录入表）'!$A$6:$A$347,LEN($A368))=$A368))</f>
        <v>0</v>
      </c>
      <c r="D368" s="192">
        <f ca="1">SUMPRODUCT('表九（录入表）'!D$6:D$347*(LEFT('表九（录入表）'!$A$6:$A$347,LEN($A368))=$A368))</f>
        <v>0</v>
      </c>
      <c r="E368" s="192">
        <f>SUMPRODUCT('表九（录入表）'!E$6:E$347*(LEFT('表九（录入表）'!$A$6:$A$347,LEN($A368))=$A368))</f>
        <v>8956</v>
      </c>
      <c r="F368" s="192">
        <f ca="1">SUMPRODUCT('表九（录入表）'!F$6:F$347*(LEFT('表九（录入表）'!$A$6:$A$347,LEN($A368))=$A368))</f>
        <v>0</v>
      </c>
      <c r="G368" s="191" t="str">
        <f ca="1" t="shared" si="17"/>
        <v/>
      </c>
      <c r="H368" s="191">
        <f ca="1" t="shared" si="23"/>
        <v>0</v>
      </c>
      <c r="I368" s="87"/>
      <c r="J368" s="88"/>
      <c r="K368" s="152"/>
      <c r="L368" s="152"/>
      <c r="M368" s="152"/>
      <c r="N368" s="152"/>
      <c r="O368" s="87"/>
      <c r="P368" s="87"/>
    </row>
    <row r="369" ht="16.2" customHeight="1" spans="1:16">
      <c r="A369" s="188" t="s">
        <v>12829</v>
      </c>
      <c r="B369" s="88" t="s">
        <v>12830</v>
      </c>
      <c r="C369" s="190">
        <f>SUMPRODUCT('表九（录入表）'!C$6:C$347*(LEFT('表九（录入表）'!$A$6:$A$347,LEN($A369))=$A369))</f>
        <v>0</v>
      </c>
      <c r="D369" s="190">
        <f ca="1">SUMPRODUCT('表九（录入表）'!D$6:D$347*(LEFT('表九（录入表）'!$A$6:$A$347,LEN($A369))=$A369))</f>
        <v>89800</v>
      </c>
      <c r="E369" s="190">
        <f>SUMPRODUCT('表九（录入表）'!E$6:E$347*(LEFT('表九（录入表）'!$A$6:$A$347,LEN($A369))=$A369))</f>
        <v>97500</v>
      </c>
      <c r="F369" s="190">
        <f ca="1">SUMPRODUCT('表九（录入表）'!F$6:F$347*(LEFT('表九（录入表）'!$A$6:$A$347,LEN($A369))=$A369))</f>
        <v>15600</v>
      </c>
      <c r="G369" s="191" t="str">
        <f ca="1" t="shared" si="17"/>
        <v/>
      </c>
      <c r="H369" s="191">
        <f ca="1" t="shared" si="23"/>
        <v>0.16</v>
      </c>
      <c r="I369" s="87"/>
      <c r="J369" s="88"/>
      <c r="K369" s="152"/>
      <c r="L369" s="152"/>
      <c r="M369" s="152"/>
      <c r="N369" s="152"/>
      <c r="O369" s="87"/>
      <c r="P369" s="87"/>
    </row>
    <row r="370" ht="16.2" customHeight="1" spans="1:16">
      <c r="A370" s="188" t="s">
        <v>13827</v>
      </c>
      <c r="B370" s="88" t="s">
        <v>13828</v>
      </c>
      <c r="C370" s="192">
        <f>SUMPRODUCT('表九（录入表）'!C$6:C$347*(LEFT('表九（录入表）'!$A$6:$A$347,LEN($A370))=$A370))</f>
        <v>0</v>
      </c>
      <c r="D370" s="192">
        <f ca="1">SUMPRODUCT('表九（录入表）'!D$6:D$347*(LEFT('表九（录入表）'!$A$6:$A$347,LEN($A370))=$A370))</f>
        <v>89800</v>
      </c>
      <c r="E370" s="192">
        <f>SUMPRODUCT('表九（录入表）'!E$6:E$347*(LEFT('表九（录入表）'!$A$6:$A$347,LEN($A370))=$A370))</f>
        <v>97500</v>
      </c>
      <c r="F370" s="192">
        <f ca="1">SUMPRODUCT('表九（录入表）'!F$6:F$347*(LEFT('表九（录入表）'!$A$6:$A$347,LEN($A370))=$A370))</f>
        <v>15600</v>
      </c>
      <c r="G370" s="191" t="str">
        <f ca="1" t="shared" si="17"/>
        <v/>
      </c>
      <c r="H370" s="191">
        <f ca="1" t="shared" si="23"/>
        <v>0.16</v>
      </c>
      <c r="I370" s="87"/>
      <c r="J370" s="88"/>
      <c r="K370" s="152"/>
      <c r="L370" s="152"/>
      <c r="M370" s="152"/>
      <c r="N370" s="152"/>
      <c r="O370" s="87"/>
      <c r="P370" s="87"/>
    </row>
    <row r="371" ht="16.2" customHeight="1" spans="1:16">
      <c r="A371" s="188" t="s">
        <v>13829</v>
      </c>
      <c r="B371" s="88" t="s">
        <v>13830</v>
      </c>
      <c r="C371" s="190">
        <f>SUMPRODUCT('表九（录入表）'!C$6:C$347*(LEFT('表九（录入表）'!$A$6:$A$347,LEN($A371))=$A371))</f>
        <v>0</v>
      </c>
      <c r="D371" s="190">
        <f ca="1">SUMPRODUCT('表九（录入表）'!D$6:D$347*(LEFT('表九（录入表）'!$A$6:$A$347,LEN($A371))=$A371))</f>
        <v>0</v>
      </c>
      <c r="E371" s="190">
        <f>SUMPRODUCT('表九（录入表）'!E$6:E$347*(LEFT('表九（录入表）'!$A$6:$A$347,LEN($A371))=$A371))</f>
        <v>0</v>
      </c>
      <c r="F371" s="190">
        <f ca="1">SUMPRODUCT('表九（录入表）'!F$6:F$347*(LEFT('表九（录入表）'!$A$6:$A$347,LEN($A371))=$A371))</f>
        <v>0</v>
      </c>
      <c r="G371" s="191" t="str">
        <f ca="1" t="shared" si="17"/>
        <v/>
      </c>
      <c r="H371" s="191" t="str">
        <f ca="1" t="shared" si="23"/>
        <v/>
      </c>
      <c r="I371" s="87"/>
      <c r="J371" s="88"/>
      <c r="K371" s="152"/>
      <c r="L371" s="152"/>
      <c r="M371" s="152"/>
      <c r="N371" s="152"/>
      <c r="O371" s="87"/>
      <c r="P371" s="87"/>
    </row>
    <row r="372" ht="16.2" customHeight="1" spans="1:16">
      <c r="A372" s="188" t="s">
        <v>13831</v>
      </c>
      <c r="B372" s="88" t="s">
        <v>13832</v>
      </c>
      <c r="C372" s="192">
        <f>SUMPRODUCT('表九（录入表）'!C$6:C$347*(LEFT('表九（录入表）'!$A$6:$A$347,LEN($A372))=$A372))</f>
        <v>0</v>
      </c>
      <c r="D372" s="192">
        <f ca="1">SUMPRODUCT('表九（录入表）'!D$6:D$347*(LEFT('表九（录入表）'!$A$6:$A$347,LEN($A372))=$A372))</f>
        <v>0</v>
      </c>
      <c r="E372" s="192">
        <f>SUMPRODUCT('表九（录入表）'!E$6:E$347*(LEFT('表九（录入表）'!$A$6:$A$347,LEN($A372))=$A372))</f>
        <v>0</v>
      </c>
      <c r="F372" s="192">
        <f ca="1">SUMPRODUCT('表九（录入表）'!F$6:F$347*(LEFT('表九（录入表）'!$A$6:$A$347,LEN($A372))=$A372))</f>
        <v>0</v>
      </c>
      <c r="G372" s="191" t="str">
        <f ca="1" t="shared" si="17"/>
        <v/>
      </c>
      <c r="H372" s="191" t="str">
        <f ca="1" t="shared" si="23"/>
        <v/>
      </c>
      <c r="I372" s="87"/>
      <c r="J372" s="88"/>
      <c r="K372" s="152"/>
      <c r="L372" s="152"/>
      <c r="M372" s="152"/>
      <c r="N372" s="152"/>
      <c r="O372" s="87"/>
      <c r="P372" s="87"/>
    </row>
    <row r="373" ht="16.2" customHeight="1" spans="1:16">
      <c r="A373" s="94" t="s">
        <v>13833</v>
      </c>
      <c r="B373" s="167" t="s">
        <v>13834</v>
      </c>
      <c r="C373" s="192">
        <f>SUMPRODUCT('表九（录入表）'!C$6:C$347*(LEFT('表九（录入表）'!$A$6:$A$347,LEN($A373))=$A373))</f>
        <v>0</v>
      </c>
      <c r="D373" s="192">
        <f ca="1">SUMPRODUCT('表九（录入表）'!D$6:D$347*(LEFT('表九（录入表）'!$A$6:$A$347,LEN($A373))=$A373))</f>
        <v>0</v>
      </c>
      <c r="E373" s="192">
        <f>SUMPRODUCT('表九（录入表）'!E$6:E$347*(LEFT('表九（录入表）'!$A$6:$A$347,LEN($A373))=$A373))</f>
        <v>0</v>
      </c>
      <c r="F373" s="192">
        <f ca="1">SUMPRODUCT('表九（录入表）'!F$6:F$347*(LEFT('表九（录入表）'!$A$6:$A$347,LEN($A373))=$A373))</f>
        <v>0</v>
      </c>
      <c r="G373" s="191" t="str">
        <f ca="1" t="shared" si="17"/>
        <v/>
      </c>
      <c r="H373" s="191" t="str">
        <f ca="1" t="shared" ref="H373" si="28">IFERROR($F373/E373,"")</f>
        <v/>
      </c>
      <c r="I373" s="87"/>
      <c r="J373" s="88"/>
      <c r="K373" s="152"/>
      <c r="L373" s="152"/>
      <c r="M373" s="152"/>
      <c r="N373" s="152"/>
      <c r="O373" s="87"/>
      <c r="P373" s="87"/>
    </row>
    <row r="374" ht="16.2" customHeight="1" spans="1:16">
      <c r="A374" s="188" t="s">
        <v>12876</v>
      </c>
      <c r="B374" s="88" t="s">
        <v>12877</v>
      </c>
      <c r="C374" s="190">
        <f>SUMPRODUCT('表九（录入表）'!C$6:C$347*(LEFT('表九（录入表）'!$A$6:$A$347,LEN($A374))=$A374))</f>
        <v>0</v>
      </c>
      <c r="D374" s="190">
        <f ca="1">SUMPRODUCT('表九（录入表）'!D$6:D$347*(LEFT('表九（录入表）'!$A$6:$A$347,LEN($A374))=$A374))</f>
        <v>0</v>
      </c>
      <c r="E374" s="190">
        <f>SUMPRODUCT('表九（录入表）'!E$6:E$347*(LEFT('表九（录入表）'!$A$6:$A$347,LEN($A374))=$A374))</f>
        <v>0</v>
      </c>
      <c r="F374" s="190">
        <f ca="1">SUMPRODUCT('表九（录入表）'!F$6:F$347*(LEFT('表九（录入表）'!$A$6:$A$347,LEN($A374))=$A374))</f>
        <v>0</v>
      </c>
      <c r="G374" s="191" t="str">
        <f ca="1" t="shared" si="17"/>
        <v/>
      </c>
      <c r="H374" s="191" t="str">
        <f ca="1" t="shared" ref="H374:H376" si="29">IFERROR($F374/E374,"")</f>
        <v/>
      </c>
      <c r="I374" s="87" t="s">
        <v>12878</v>
      </c>
      <c r="J374" s="88" t="s">
        <v>12879</v>
      </c>
      <c r="K374" s="190">
        <f>SUMPRODUCT('表九（录入表）'!C$6:C$347*(LEFT('表九（录入表）'!$A$6:$A$347,LEN($I374))=$I374))</f>
        <v>869</v>
      </c>
      <c r="L374" s="190">
        <f ca="1">SUMPRODUCT('表九（录入表）'!D$6:D$347*(LEFT('表九（录入表）'!$A$6:$A$347,LEN($I374))=$I374))</f>
        <v>15869</v>
      </c>
      <c r="M374" s="190">
        <f>SUMPRODUCT('表九（录入表）'!E$6:E$347*(LEFT('表九（录入表）'!$A$6:$A$347,LEN($I374))=$I374))</f>
        <v>23569</v>
      </c>
      <c r="N374" s="190">
        <f ca="1">SUMPRODUCT('表九（录入表）'!F$6:F$347*(LEFT('表九（录入表）'!$A$6:$A$347,LEN($I374))=$I374))</f>
        <v>1462</v>
      </c>
      <c r="O374" s="125">
        <f ca="1" t="shared" ref="O374:O375" si="30">IFERROR($N374/K374,"")</f>
        <v>1.68239355581128</v>
      </c>
      <c r="P374" s="125">
        <f ca="1" t="shared" ref="P374:P375" si="31">IFERROR($N374/M374,"")</f>
        <v>0.0620306334592049</v>
      </c>
    </row>
    <row r="375" ht="16.2" customHeight="1" spans="1:16">
      <c r="A375" s="188" t="s">
        <v>12880</v>
      </c>
      <c r="B375" s="88" t="s">
        <v>12881</v>
      </c>
      <c r="C375" s="190">
        <f>SUMPRODUCT('表九（录入表）'!C$6:C$347*(LEFT('表九（录入表）'!$A$6:$A$347,LEN($A375))=$A375))</f>
        <v>0</v>
      </c>
      <c r="D375" s="190">
        <f ca="1">SUMPRODUCT('表九（录入表）'!D$6:D$347*(LEFT('表九（录入表）'!$A$6:$A$347,LEN($A375))=$A375))</f>
        <v>0</v>
      </c>
      <c r="E375" s="190">
        <f>SUMPRODUCT('表九（录入表）'!E$6:E$347*(LEFT('表九（录入表）'!$A$6:$A$347,LEN($A375))=$A375))</f>
        <v>0</v>
      </c>
      <c r="F375" s="190">
        <f ca="1">SUMPRODUCT('表九（录入表）'!F$6:F$347*(LEFT('表九（录入表）'!$A$6:$A$347,LEN($A375))=$A375))</f>
        <v>0</v>
      </c>
      <c r="G375" s="191" t="str">
        <f ca="1" t="shared" si="17"/>
        <v/>
      </c>
      <c r="H375" s="191" t="str">
        <f ca="1" t="shared" si="29"/>
        <v/>
      </c>
      <c r="I375" s="87" t="s">
        <v>13835</v>
      </c>
      <c r="J375" s="88" t="s">
        <v>13836</v>
      </c>
      <c r="K375" s="192">
        <f>SUMPRODUCT('表九（录入表）'!C$6:C$347*(LEFT('表九（录入表）'!$A$6:$A$347,LEN($I375))=$I375))</f>
        <v>869</v>
      </c>
      <c r="L375" s="192">
        <f ca="1">SUMPRODUCT('表九（录入表）'!D$6:D$347*(LEFT('表九（录入表）'!$A$6:$A$347,LEN($I375))=$I375))</f>
        <v>15869</v>
      </c>
      <c r="M375" s="192">
        <f>SUMPRODUCT('表九（录入表）'!E$6:E$347*(LEFT('表九（录入表）'!$A$6:$A$347,LEN($I375))=$I375))</f>
        <v>23569</v>
      </c>
      <c r="N375" s="192">
        <f ca="1">SUMPRODUCT('表九（录入表）'!F$6:F$347*(LEFT('表九（录入表）'!$A$6:$A$347,LEN($I375))=$I375))</f>
        <v>1462</v>
      </c>
      <c r="O375" s="125">
        <f ca="1" t="shared" si="30"/>
        <v>1.68239355581128</v>
      </c>
      <c r="P375" s="125">
        <f ca="1" t="shared" si="31"/>
        <v>0.0620306334592049</v>
      </c>
    </row>
    <row r="376" ht="16.2" customHeight="1" spans="1:16">
      <c r="A376" s="188" t="s">
        <v>13837</v>
      </c>
      <c r="B376" s="88" t="s">
        <v>13838</v>
      </c>
      <c r="C376" s="192">
        <f>SUMPRODUCT('表九（录入表）'!C$6:C$347*(LEFT('表九（录入表）'!$A$6:$A$347,LEN($A376))=$A376))</f>
        <v>0</v>
      </c>
      <c r="D376" s="192">
        <f ca="1">SUMPRODUCT('表九（录入表）'!D$6:D$347*(LEFT('表九（录入表）'!$A$6:$A$347,LEN($A376))=$A376))</f>
        <v>0</v>
      </c>
      <c r="E376" s="192">
        <f>SUMPRODUCT('表九（录入表）'!E$6:E$347*(LEFT('表九（录入表）'!$A$6:$A$347,LEN($A376))=$A376))</f>
        <v>0</v>
      </c>
      <c r="F376" s="192">
        <f ca="1">SUMPRODUCT('表九（录入表）'!F$6:F$347*(LEFT('表九（录入表）'!$A$6:$A$347,LEN($A376))=$A376))</f>
        <v>0</v>
      </c>
      <c r="G376" s="191" t="str">
        <f ca="1" t="shared" si="17"/>
        <v/>
      </c>
      <c r="H376" s="191" t="str">
        <f ca="1" t="shared" si="29"/>
        <v/>
      </c>
      <c r="I376" s="87"/>
      <c r="J376" s="88"/>
      <c r="K376" s="152"/>
      <c r="L376" s="152"/>
      <c r="M376" s="152"/>
      <c r="N376" s="152"/>
      <c r="O376" s="87"/>
      <c r="P376" s="87"/>
    </row>
    <row r="377" ht="16.2" customHeight="1" spans="1:16">
      <c r="A377" s="87"/>
      <c r="B377" s="88"/>
      <c r="C377" s="193"/>
      <c r="D377" s="193"/>
      <c r="E377" s="193"/>
      <c r="F377" s="193"/>
      <c r="G377" s="152"/>
      <c r="H377" s="152"/>
      <c r="I377" s="87"/>
      <c r="J377" s="88"/>
      <c r="K377" s="152"/>
      <c r="L377" s="152"/>
      <c r="M377" s="152"/>
      <c r="N377" s="152"/>
      <c r="O377" s="87"/>
      <c r="P377" s="87"/>
    </row>
    <row r="378" ht="16.2" customHeight="1" spans="1:16">
      <c r="A378" s="131" t="s">
        <v>10365</v>
      </c>
      <c r="B378" s="132"/>
      <c r="C378" s="190">
        <f t="shared" ref="C378" si="32">SUM(C349,C350,C374)</f>
        <v>63456</v>
      </c>
      <c r="D378" s="190">
        <f ca="1" t="shared" ref="D378:F378" si="33">SUM(D349,D350,D374)</f>
        <v>111336</v>
      </c>
      <c r="E378" s="190">
        <f t="shared" si="33"/>
        <v>140852</v>
      </c>
      <c r="F378" s="190">
        <f ca="1" t="shared" si="33"/>
        <v>72281</v>
      </c>
      <c r="G378" s="191">
        <f ca="1">IFERROR($F378/C378,"")</f>
        <v>1.1390727433182</v>
      </c>
      <c r="H378" s="191">
        <f ca="1" t="shared" ref="H378" si="34">IFERROR($F378/E378,"")</f>
        <v>0.513169852043279</v>
      </c>
      <c r="I378" s="131" t="s">
        <v>10801</v>
      </c>
      <c r="J378" s="132"/>
      <c r="K378" s="190">
        <f>SUM(K349,K350,K374)</f>
        <v>63456</v>
      </c>
      <c r="L378" s="190">
        <f ca="1" t="shared" ref="L378:N378" si="35">SUM(L349,L350,L374)</f>
        <v>111336</v>
      </c>
      <c r="M378" s="190">
        <f t="shared" si="35"/>
        <v>140852</v>
      </c>
      <c r="N378" s="190">
        <f ca="1" t="shared" si="35"/>
        <v>72281</v>
      </c>
      <c r="O378" s="125">
        <f ca="1">IFERROR($N378/K378,"")</f>
        <v>1.1390727433182</v>
      </c>
      <c r="P378" s="125">
        <f ca="1" t="shared" ref="P378" si="36">IFERROR($N378/M378,"")</f>
        <v>0.513169852043279</v>
      </c>
    </row>
    <row r="379" ht="32.1" customHeight="1" spans="1:16">
      <c r="C379" s="133">
        <f>IFERROR(IF(ABS(C378-K378)&gt;0.5,"请检查表九上年预算平衡！",0),"有错误值！")</f>
        <v>0</v>
      </c>
      <c r="D379" s="133">
        <f ca="1">IFERROR(IF(ABS(D378-L378)&gt;0.0001,"请检查表九上年调整预算平衡！",0),"有错误值！")</f>
        <v>0</v>
      </c>
      <c r="E379" s="133">
        <f>IFERROR(IF(ABS(E378-M378)&gt;0.0001,"请检查表九上年预计执行平衡！",0),"有错误值！")</f>
        <v>0</v>
      </c>
      <c r="F379" s="133">
        <f ca="1">IFERROR(IF(ABS(F378-N378)&gt;0.0001,"请检查表九预算平衡！",0),"有错误值！")</f>
        <v>0</v>
      </c>
      <c r="I379" s="64">
        <v>0</v>
      </c>
    </row>
  </sheetData>
  <sheetProtection algorithmName="SHA-512" hashValue="1z8QbWqYwco2CnYYMS03NPCj+XQMSXGEbqQtyr1kyS1BnaPLW2qDTRWrfidIgdLwO1JipenGqXgr4SuaB3N00g==" saltValue="mIJeEtolVdI6l8AFwhTfaA==" spinCount="100000" sheet="1" formatColumns="0" formatRows="0" autoFilter="0" objects="1" scenarios="1"/>
  <mergeCells count="17">
    <mergeCell ref="A2:P2"/>
    <mergeCell ref="A4:H4"/>
    <mergeCell ref="I4:P4"/>
    <mergeCell ref="A5:B5"/>
    <mergeCell ref="F5:H5"/>
    <mergeCell ref="I5:J5"/>
    <mergeCell ref="N5:P5"/>
    <mergeCell ref="A349:B349"/>
    <mergeCell ref="I349:J349"/>
    <mergeCell ref="A378:B378"/>
    <mergeCell ref="I378:J378"/>
    <mergeCell ref="C5:C6"/>
    <mergeCell ref="D5:D6"/>
    <mergeCell ref="E5:E6"/>
    <mergeCell ref="K5:K6"/>
    <mergeCell ref="L5:L6"/>
    <mergeCell ref="M5:M6"/>
  </mergeCells>
  <printOptions horizontalCentered="1"/>
  <pageMargins left="0.47244094488189" right="0.47244094488189" top="0.393700787401575" bottom="0.236220472440945" header="0.433070866141732" footer="0.15748031496063"/>
  <pageSetup paperSize="9" scale="53" orientation="landscape" blackAndWhite="1"/>
  <headerFooter>
    <oddFooter>&amp;C&amp;P/&amp;N</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47"/>
  <sheetViews>
    <sheetView showGridLines="0" showZeros="0" workbookViewId="0">
      <pane xSplit="3" ySplit="8" topLeftCell="D255" activePane="bottomRight" state="frozen"/>
      <selection/>
      <selection pane="topRight"/>
      <selection pane="bottomLeft"/>
      <selection pane="bottomRight" activeCell="I264" sqref="I264"/>
    </sheetView>
  </sheetViews>
  <sheetFormatPr defaultColWidth="9" defaultRowHeight="13.8"/>
  <cols>
    <col min="1" max="1" width="12.3518518518519" style="64" customWidth="1"/>
    <col min="2" max="2" width="43.0462962962963" style="64" customWidth="1"/>
    <col min="3" max="6" width="9.75" style="64" customWidth="1"/>
    <col min="7" max="8" width="8.10185185185185" style="155" customWidth="1"/>
    <col min="9" max="9" width="10.7962962962963" style="155" customWidth="1"/>
    <col min="10" max="10" width="9.7962962962963" style="155" customWidth="1"/>
    <col min="11" max="11" width="35.7962962962963" style="64" customWidth="1"/>
    <col min="12" max="16384" width="8.7962962962963" style="64"/>
  </cols>
  <sheetData>
    <row r="1" ht="17.4" spans="1:10">
      <c r="A1" s="64" t="s">
        <v>13839</v>
      </c>
      <c r="B1" s="73">
        <f ca="1">IF(SUMPRODUCT(OFFSET(B333,0,1,3,8)*(JC_TB="末级"))&lt;&gt;0,"末级地区禁止录入政府性基金转移支付支出！请检查单元格 "&amp;ADDRESS(SUMPRODUCT(MAX((OFFSET(B333,0,1,3,8)&lt;&gt;0)*ROW(OFFSET(B333,0,1,3,8)))),SUMPRODUCT(MAX((OFFSET(B333,0,1,3,8)&lt;&gt;0)*COLUMN(OFFSET(B333,0,1,3,8)))),4),IF(SUMPRODUCT(OFFSET(B342,0,1,1,8)*(JC_TB="末级"))&lt;&gt;0,"末级地区禁止录入转贷支出！请检查单元格 "&amp;ADDRESS(ROW(B342),SUMPRODUCT(MAX((OFFSET(B342,0,1,1,8)&lt;&gt;0)*COLUMN(OFFSET(B342,0,1,1,8)))),4),IF(SUMPRODUCT(OFFSET(B52,0,1,4,8)*(JC_TB="末级"))&lt;&gt;0,"末级地区禁止录入上解收入！请检查单元格 "&amp;ADDRESS(SUMPRODUCT(MAX((OFFSET(B52,0,1,4,8)&lt;&gt;0)*ROW(OFFSET(B52,0,1,4,8)))),SUMPRODUCT(MAX((OFFSET(B52,0,1,4,8)&lt;&gt;0)*COLUMN(OFFSET(B52,0,1,4,8)))),4),IF(SUMPRODUCT(OFFSET(B66,0,1,1,8)*(JC_TB&lt;&gt;"一级"))&lt;&gt;0,"当前地区请对应录入债务转贷收入！请检查单元格 "&amp;ADDRESS(ROW(B66),SUMPRODUCT(MAX((OFFSET(B66,0,1,1,8)&lt;&gt;0)*COLUMN(OFFSET(B66,0,1,1,8)))),4),IF(SUMPRODUCT(OFFSET(B64,0,1,1,8)*(JC_TB="一级"))&lt;&gt;0,"当前地区禁止录入债务转贷收入！请检查单元格 "&amp;ADDRESS(ROW(B64),SUMPRODUCT(MAX((OFFSET(B64,0,1,1,8)&lt;&gt;0)*COLUMN(OFFSET(B64,0,1,1,8)))),4),IF(SUMPRODUCT(OFFSET(B51,0,1,1,8)*(((JC_TB="一级")+(JC_QH="地级"))&lt;2))&lt;&gt;0,"计划单列市指大连、宁波、厦门、青岛、深圳。请检查单元格 "&amp;ADDRESS(ROW(B51),SUMPRODUCT(MAX((OFFSET(B51,0,1,1,8)&lt;&gt;0)*COLUMN(OFFSET(B51,0,1,1,8)))),4),IF(SUMPRODUCT(OFFSET(B337,0,1,1,8)*(((JC_TB="一级")+(JC_QH="地级"))&lt;2))&lt;&gt;0,"计划单列市指大连、宁波、厦门、青岛、深圳。请检查单元格 "&amp;ADDRESS(ROW(B337),SUMPRODUCT(MAX((OFFSET(B337,0,1,1,8)&lt;&gt;0)*COLUMN(OFFSET(B337,0,1,1,8)))),4),IF(SUMPRODUCT(OFFSET(B55,0,1,1,8)*(((TbdqBM="210000")+(TbdqBM="330000")+(TbdqBM="350000")+(TbdqBM="370000")+(TbdqBM="440000")+(JC_TB="一级"))&lt;2))&lt;&gt;0,"该科目仅辽宁、浙江、福建、山东、广东五省本级可录入。请检查单元格 "&amp;ADDRESS(ROW(B55),SUMPRODUCT(MAX((OFFSET(B55,0,1,1,8)&lt;&gt;0)*COLUMN(OFFSET(B55,0,1,1,8)))),4),IF(SUMPRODUCT(OFFSET(B335,0,1,1,8)*(((TbdqBM="210000")+(TbdqBM="330000")+(TbdqBM="350000")+(TbdqBM="370000")+(TbdqBM="440000")+(JC_TB="一级"))&lt;2))&lt;&gt;0,"该科目仅辽宁、浙江、福建、山东、广东五省本级可录入。请检查单元格 "&amp;ADDRESS(ROW(B335),SUMPRODUCT(MAX((OFFSET(B335,0,1,1,8)&lt;&gt;0)*COLUMN(OFFSET(B335,0,1,1,8)))),4),0)))))))))</f>
        <v>0</v>
      </c>
      <c r="C1" s="156"/>
      <c r="D1" s="156"/>
      <c r="E1" s="156"/>
      <c r="F1" s="156"/>
      <c r="G1" s="157"/>
      <c r="H1" s="157"/>
      <c r="I1" s="157"/>
      <c r="J1" s="157"/>
    </row>
    <row r="2" s="135" customFormat="1" ht="22.8" spans="1:10">
      <c r="A2" s="158" t="s">
        <v>13840</v>
      </c>
      <c r="B2" s="158"/>
      <c r="C2" s="158"/>
      <c r="D2" s="158"/>
      <c r="E2" s="158"/>
      <c r="F2" s="158"/>
      <c r="G2" s="158"/>
      <c r="H2" s="158"/>
      <c r="I2" s="158"/>
      <c r="J2" s="158"/>
    </row>
    <row r="3" ht="14.25" customHeight="1" spans="1:10">
      <c r="B3" s="73">
        <f ca="1" t="array" ref="B3">IF(SUMPRODUCT(ISTEXT(C6:J347)*ROW(C6:J347))&gt;0,"录入了非数字，请检查表九（录入表）单元格 "&amp;IFERROR(ADDRESS(SUMPRODUCT(MAX(ISTEXT(C6:J347)*ROW(C6:J347))),SUMPRODUCT(MAX(ISTEXT(C6:J347)*COLUMN(C6:J347))),4),0),IF(SUMPRODUCT(ISERROR(C6:J347)*COLUMN(C6:J347))&gt;0,"有错误值，请检查表九（录入表）单元格 "&amp;IFERROR(ADDRESS(SUMPRODUCT(MAX(ISERROR(C6:J347)*ROW(C6:J347))),SUMPRODUCT(MAX(ISERROR(C6:J347)*COLUMN(C6:J347))),4),0),0))</f>
        <v>0</v>
      </c>
      <c r="H3" s="159" t="s">
        <v>10302</v>
      </c>
      <c r="I3" s="159"/>
      <c r="J3" s="159"/>
    </row>
    <row r="4" s="137" customFormat="1" ht="19.5" customHeight="1" spans="1:10">
      <c r="A4" s="78" t="s">
        <v>10303</v>
      </c>
      <c r="B4" s="79"/>
      <c r="C4" s="141" t="s">
        <v>10304</v>
      </c>
      <c r="D4" s="141" t="s">
        <v>10305</v>
      </c>
      <c r="E4" s="102" t="s">
        <v>10306</v>
      </c>
      <c r="F4" s="78" t="s">
        <v>10307</v>
      </c>
      <c r="G4" s="160"/>
      <c r="H4" s="79"/>
      <c r="I4" s="103">
        <v>1.08</v>
      </c>
      <c r="J4" s="161"/>
    </row>
    <row r="5" s="137" customFormat="1" ht="60" customHeight="1" spans="1:10">
      <c r="A5" s="82" t="s">
        <v>10308</v>
      </c>
      <c r="B5" s="83" t="s">
        <v>10309</v>
      </c>
      <c r="C5" s="104"/>
      <c r="D5" s="104"/>
      <c r="E5" s="104"/>
      <c r="F5" s="162" t="s">
        <v>10310</v>
      </c>
      <c r="G5" s="84" t="s">
        <v>10311</v>
      </c>
      <c r="H5" s="84" t="s">
        <v>10312</v>
      </c>
      <c r="I5" s="105" t="s">
        <v>10313</v>
      </c>
      <c r="J5" s="163" t="str">
        <f>'表一（录入表）'!J5</f>
        <v>录入调整后预算数</v>
      </c>
    </row>
    <row r="6" s="137" customFormat="1" ht="60" hidden="1" customHeight="1" spans="1:10">
      <c r="A6" s="164"/>
      <c r="B6" s="164"/>
      <c r="C6" s="164"/>
      <c r="D6" s="164"/>
      <c r="E6" s="164"/>
      <c r="F6" s="164"/>
      <c r="G6" s="84"/>
      <c r="H6" s="84"/>
      <c r="I6" s="165"/>
      <c r="J6" s="166"/>
    </row>
    <row r="7" ht="15.6" customHeight="1" spans="1:10">
      <c r="A7" s="94" t="s">
        <v>13801</v>
      </c>
      <c r="B7" s="167" t="s">
        <v>13802</v>
      </c>
      <c r="C7" s="168">
        <v>6600</v>
      </c>
      <c r="D7" s="107">
        <f ca="1" t="shared" ref="D7:D70" si="0">IF(B2TJ="录入调整后预算数",OFFSET(D7,0,6),IF(B2TJ="录入调整差额数",OFFSET(D7,0,6)+OFFSET(D7,0,-1),0))</f>
        <v>6600</v>
      </c>
      <c r="E7" s="168">
        <v>6600</v>
      </c>
      <c r="F7" s="116">
        <f ca="1">OFFSET(B341,0,3)</f>
        <v>14421</v>
      </c>
      <c r="G7" s="125">
        <f ca="1">IFERROR(OFFSET($G7,0,-1)/OFFSET($G7,0,-4),)</f>
        <v>2.185</v>
      </c>
      <c r="H7" s="125">
        <f ca="1" t="shared" ref="H7:H70" si="1">IFERROR(OFFSET($G7,0,-1)/OFFSET($G7,0,-2),)</f>
        <v>2.185</v>
      </c>
      <c r="I7" s="117"/>
      <c r="J7" s="169">
        <v>6600</v>
      </c>
    </row>
    <row r="8" ht="15.6" customHeight="1" spans="1:10">
      <c r="A8" s="87" t="s">
        <v>13123</v>
      </c>
      <c r="B8" s="167" t="s">
        <v>13124</v>
      </c>
      <c r="C8" s="168">
        <v>0</v>
      </c>
      <c r="D8" s="107">
        <f ca="1" t="shared" si="0"/>
        <v>0</v>
      </c>
      <c r="E8" s="168">
        <v>0</v>
      </c>
      <c r="F8" s="107">
        <f ca="1">IF($I$5="I列录入预算数",OFFSET(H8,0,1),ROUND(IF($I$5="基准为上年预计执行数",OFFSET(D8,0,1),IF($I$5="基准为上年预算数",OFFSET(D8,0,-1),IF($I$5="基准为上年调整预算数",D8,0)))*(IF(_xlfn.ISFORMULA(OFFSET(D8,0,5)),OFFSET($I$3,1,0),OFFSET(D8,0,5))),SSWR))</f>
        <v>0</v>
      </c>
      <c r="G8" s="125">
        <f ca="1" t="shared" ref="G8:G71" si="2">IFERROR(OFFSET($G8,0,-1)/OFFSET($G8,0,-4),)</f>
        <v>0</v>
      </c>
      <c r="H8" s="125">
        <f ca="1" t="shared" si="1"/>
        <v>0</v>
      </c>
      <c r="I8" s="108">
        <v>0</v>
      </c>
      <c r="J8" s="169">
        <v>0</v>
      </c>
    </row>
    <row r="9" ht="15.6" customHeight="1" spans="1:10">
      <c r="A9" s="94" t="s">
        <v>13127</v>
      </c>
      <c r="B9" s="167" t="s">
        <v>13128</v>
      </c>
      <c r="C9" s="168">
        <v>0</v>
      </c>
      <c r="D9" s="107">
        <f ca="1" t="shared" si="0"/>
        <v>0</v>
      </c>
      <c r="E9" s="168">
        <v>0</v>
      </c>
      <c r="F9" s="107">
        <f ca="1">IF($I$5="I列录入预算数",OFFSET(H9,0,1),ROUND(IF($I$5="基准为上年预计执行数",OFFSET(D9,0,1),IF($I$5="基准为上年预算数",OFFSET(D9,0,-1),IF($I$5="基准为上年调整预算数",D9,0)))*(IF(_xlfn.ISFORMULA(OFFSET(D9,0,5)),OFFSET($I$3,1,0),OFFSET(D9,0,5))),SSWR))</f>
        <v>0</v>
      </c>
      <c r="G9" s="125">
        <f ca="1" t="shared" si="2"/>
        <v>0</v>
      </c>
      <c r="H9" s="125">
        <f ca="1" t="shared" si="1"/>
        <v>0</v>
      </c>
      <c r="I9" s="108">
        <v>0</v>
      </c>
      <c r="J9" s="169">
        <v>0</v>
      </c>
    </row>
    <row r="10" ht="15.6" customHeight="1" spans="1:10">
      <c r="A10" s="450" t="s">
        <v>13130</v>
      </c>
      <c r="B10" s="167" t="s">
        <v>13131</v>
      </c>
      <c r="C10" s="168">
        <v>0</v>
      </c>
      <c r="D10" s="107">
        <f ca="1" t="shared" si="0"/>
        <v>0</v>
      </c>
      <c r="E10" s="168">
        <v>0</v>
      </c>
      <c r="F10" s="107">
        <f ca="1">IF($I$5="I列录入预算数",OFFSET(H10,0,1),ROUND(IF($I$5="基准为上年预计执行数",OFFSET(D10,0,1),IF($I$5="基准为上年预算数",OFFSET(D10,0,-1),IF($I$5="基准为上年调整预算数",D10,0)))*(IF(_xlfn.ISFORMULA(OFFSET(D10,0,5)),OFFSET($I$3,1,0),OFFSET(D10,0,5))),SSWR))</f>
        <v>0</v>
      </c>
      <c r="G10" s="125">
        <f ca="1" t="shared" si="2"/>
        <v>0</v>
      </c>
      <c r="H10" s="125">
        <f ca="1" t="shared" si="1"/>
        <v>0</v>
      </c>
      <c r="I10" s="108">
        <v>0</v>
      </c>
      <c r="J10" s="169">
        <v>0</v>
      </c>
    </row>
    <row r="11" ht="15.6" customHeight="1" spans="1:10">
      <c r="A11" s="94" t="s">
        <v>13133</v>
      </c>
      <c r="B11" s="167" t="s">
        <v>13134</v>
      </c>
      <c r="C11" s="170">
        <v>938</v>
      </c>
      <c r="D11" s="107">
        <f ca="1" t="shared" si="0"/>
        <v>353</v>
      </c>
      <c r="E11" s="168">
        <v>353</v>
      </c>
      <c r="F11" s="107">
        <f ca="1">IF($I$5="I列录入预算数",OFFSET(H11,0,1),ROUND(IF($I$5="基准为上年预计执行数",OFFSET(D11,0,1),IF($I$5="基准为上年预算数",OFFSET(D11,0,-1),IF($I$5="基准为上年调整预算数",D11,0)))*(IF(_xlfn.ISFORMULA(OFFSET(D11,0,5)),OFFSET($I$3,1,0),OFFSET(D11,0,5))),SSWR))</f>
        <v>400</v>
      </c>
      <c r="G11" s="125">
        <f ca="1" t="shared" si="2"/>
        <v>0.426439232409382</v>
      </c>
      <c r="H11" s="125">
        <f ca="1" t="shared" si="1"/>
        <v>1.13314447592068</v>
      </c>
      <c r="I11" s="108">
        <v>400</v>
      </c>
      <c r="J11" s="169">
        <v>353</v>
      </c>
    </row>
    <row r="12" ht="15.6" customHeight="1" spans="1:10">
      <c r="A12" s="94" t="s">
        <v>13136</v>
      </c>
      <c r="B12" s="167" t="s">
        <v>13137</v>
      </c>
      <c r="C12" s="170">
        <v>504</v>
      </c>
      <c r="D12" s="107">
        <f ca="1" t="shared" si="0"/>
        <v>90</v>
      </c>
      <c r="E12" s="168">
        <v>90</v>
      </c>
      <c r="F12" s="107">
        <f ca="1">IF($I$5="I列录入预算数",OFFSET(H12,0,1),ROUND(IF($I$5="基准为上年预计执行数",OFFSET(D12,0,1),IF($I$5="基准为上年预算数",OFFSET(D12,0,-1),IF($I$5="基准为上年调整预算数",D12,0)))*(IF(_xlfn.ISFORMULA(OFFSET(D12,0,5)),OFFSET($I$3,1,0),OFFSET(D12,0,5))),SSWR))</f>
        <v>150</v>
      </c>
      <c r="G12" s="125">
        <f ca="1" t="shared" si="2"/>
        <v>0.297619047619048</v>
      </c>
      <c r="H12" s="125">
        <f ca="1" t="shared" si="1"/>
        <v>1.66666666666667</v>
      </c>
      <c r="I12" s="108">
        <v>150</v>
      </c>
      <c r="J12" s="169">
        <v>90</v>
      </c>
    </row>
    <row r="13" ht="15.6" customHeight="1" spans="1:10">
      <c r="A13" s="94" t="s">
        <v>13141</v>
      </c>
      <c r="B13" s="167" t="s">
        <v>13142</v>
      </c>
      <c r="C13" s="170">
        <v>49363</v>
      </c>
      <c r="D13" s="107">
        <f ca="1" t="shared" si="0"/>
        <v>12286</v>
      </c>
      <c r="E13" s="168">
        <v>12515</v>
      </c>
      <c r="F13" s="107">
        <f ca="1">IF($I$5="I列录入预算数",OFFSET(H13,0,1),ROUND(IF($I$5="基准为上年预计执行数",OFFSET(D13,0,1),IF($I$5="基准为上年预算数",OFFSET(D13,0,-1),IF($I$5="基准为上年调整预算数",D13,0)))*(IF(_xlfn.ISFORMULA(OFFSET(D13,0,5)),OFFSET($I$3,1,0),OFFSET(D13,0,5))),SSWR))</f>
        <v>40660</v>
      </c>
      <c r="G13" s="125">
        <f ca="1" t="shared" si="2"/>
        <v>0.823693859773515</v>
      </c>
      <c r="H13" s="125">
        <f ca="1" t="shared" si="1"/>
        <v>3.2489013184179</v>
      </c>
      <c r="I13" s="108">
        <v>40660</v>
      </c>
      <c r="J13" s="169">
        <v>12286</v>
      </c>
    </row>
    <row r="14" ht="15.6" customHeight="1" spans="1:10">
      <c r="A14" s="94" t="s">
        <v>13145</v>
      </c>
      <c r="B14" s="167" t="s">
        <v>13146</v>
      </c>
      <c r="C14" s="170">
        <v>117</v>
      </c>
      <c r="D14" s="107">
        <f ca="1" t="shared" si="0"/>
        <v>117</v>
      </c>
      <c r="E14" s="168">
        <v>158</v>
      </c>
      <c r="F14" s="107">
        <f ca="1">IF($I$5="I列录入预算数",OFFSET(H14,0,1),ROUND(IF($I$5="基准为上年预计执行数",OFFSET(D14,0,1),IF($I$5="基准为上年预算数",OFFSET(D14,0,-1),IF($I$5="基准为上年调整预算数",D14,0)))*(IF(_xlfn.ISFORMULA(OFFSET(D14,0,5)),OFFSET($I$3,1,0),OFFSET(D14,0,5))),SSWR))</f>
        <v>150</v>
      </c>
      <c r="G14" s="125">
        <f ca="1" t="shared" si="2"/>
        <v>1.28205128205128</v>
      </c>
      <c r="H14" s="125">
        <f ca="1" t="shared" si="1"/>
        <v>0.949367088607595</v>
      </c>
      <c r="I14" s="108">
        <v>150</v>
      </c>
      <c r="J14" s="170">
        <v>117</v>
      </c>
    </row>
    <row r="15" ht="15.6" customHeight="1" spans="1:10">
      <c r="A15" s="94" t="s">
        <v>13149</v>
      </c>
      <c r="B15" s="167" t="s">
        <v>13150</v>
      </c>
      <c r="C15" s="171"/>
      <c r="D15" s="107">
        <f ca="1" t="shared" si="0"/>
        <v>0</v>
      </c>
      <c r="E15" s="168"/>
      <c r="F15" s="107">
        <f ca="1">IF($I$5="I列录入预算数",OFFSET(H15,0,1),ROUND(IF($I$5="基准为上年预计执行数",OFFSET(D15,0,1),IF($I$5="基准为上年预算数",OFFSET(D15,0,-1),IF($I$5="基准为上年调整预算数",D15,0)))*(IF(_xlfn.ISFORMULA(OFFSET(D15,0,5)),OFFSET($I$3,1,0),OFFSET(D15,0,5))),SSWR))</f>
        <v>0</v>
      </c>
      <c r="G15" s="125">
        <f ca="1" t="shared" si="2"/>
        <v>0</v>
      </c>
      <c r="H15" s="125">
        <f ca="1" t="shared" si="1"/>
        <v>0</v>
      </c>
      <c r="I15" s="108">
        <v>0</v>
      </c>
      <c r="J15" s="171"/>
    </row>
    <row r="16" ht="15.6" customHeight="1" spans="1:10">
      <c r="A16" s="94" t="s">
        <v>13153</v>
      </c>
      <c r="B16" s="167" t="s">
        <v>13154</v>
      </c>
      <c r="C16" s="171"/>
      <c r="D16" s="107">
        <f ca="1" t="shared" si="0"/>
        <v>0</v>
      </c>
      <c r="E16" s="168">
        <v>-230</v>
      </c>
      <c r="F16" s="107">
        <f ca="1">IF($I$5="I列录入预算数",OFFSET(H16,0,1),ROUND(IF($I$5="基准为上年预计执行数",OFFSET(D16,0,1),IF($I$5="基准为上年预算数",OFFSET(D16,0,-1),IF($I$5="基准为上年调整预算数",D16,0)))*(IF(_xlfn.ISFORMULA(OFFSET(D16,0,5)),OFFSET($I$3,1,0),OFFSET(D16,0,5))),SSWR))</f>
        <v>0</v>
      </c>
      <c r="G16" s="125">
        <f ca="1" t="shared" si="2"/>
        <v>0</v>
      </c>
      <c r="H16" s="125">
        <f ca="1" t="shared" si="1"/>
        <v>0</v>
      </c>
      <c r="I16" s="108">
        <v>0</v>
      </c>
      <c r="J16" s="171"/>
    </row>
    <row r="17" ht="15.6" customHeight="1" spans="1:10">
      <c r="A17" s="94" t="s">
        <v>13157</v>
      </c>
      <c r="B17" s="167" t="s">
        <v>13158</v>
      </c>
      <c r="C17" s="170">
        <v>78</v>
      </c>
      <c r="D17" s="107">
        <f ca="1" t="shared" si="0"/>
        <v>78</v>
      </c>
      <c r="E17" s="168">
        <v>38</v>
      </c>
      <c r="F17" s="107">
        <f ca="1">IF($I$5="I列录入预算数",OFFSET(H17,0,1),ROUND(IF($I$5="基准为上年预计执行数",OFFSET(D17,0,1),IF($I$5="基准为上年预算数",OFFSET(D17,0,-1),IF($I$5="基准为上年调整预算数",D17,0)))*(IF(_xlfn.ISFORMULA(OFFSET(D17,0,5)),OFFSET($I$3,1,0),OFFSET(D17,0,5))),SSWR))</f>
        <v>40</v>
      </c>
      <c r="G17" s="125">
        <f ca="1" t="shared" si="2"/>
        <v>0.512820512820513</v>
      </c>
      <c r="H17" s="125">
        <f ca="1" t="shared" si="1"/>
        <v>1.05263157894737</v>
      </c>
      <c r="I17" s="108">
        <v>40</v>
      </c>
      <c r="J17" s="170">
        <v>78</v>
      </c>
    </row>
    <row r="18" ht="15.6" customHeight="1" spans="1:10">
      <c r="A18" s="94" t="s">
        <v>13165</v>
      </c>
      <c r="B18" s="167" t="s">
        <v>13166</v>
      </c>
      <c r="C18" s="168">
        <v>0</v>
      </c>
      <c r="D18" s="107">
        <f ca="1" t="shared" si="0"/>
        <v>0</v>
      </c>
      <c r="E18" s="168">
        <v>0</v>
      </c>
      <c r="F18" s="107">
        <f ca="1">IF($I$5="I列录入预算数",OFFSET(H18,0,1),ROUND(IF($I$5="基准为上年预计执行数",OFFSET(D18,0,1),IF($I$5="基准为上年预算数",OFFSET(D18,0,-1),IF($I$5="基准为上年调整预算数",D18,0)))*(IF(_xlfn.ISFORMULA(OFFSET(D18,0,5)),OFFSET($I$3,1,0),OFFSET(D18,0,5))),SSWR))</f>
        <v>0</v>
      </c>
      <c r="G18" s="125">
        <f ca="1" t="shared" si="2"/>
        <v>0</v>
      </c>
      <c r="H18" s="125">
        <f ca="1" t="shared" si="1"/>
        <v>0</v>
      </c>
      <c r="I18" s="108">
        <v>0</v>
      </c>
      <c r="J18" s="169">
        <v>0</v>
      </c>
    </row>
    <row r="19" ht="15.6" customHeight="1" spans="1:10">
      <c r="A19" s="94" t="s">
        <v>13172</v>
      </c>
      <c r="B19" s="167" t="s">
        <v>13173</v>
      </c>
      <c r="C19" s="168">
        <v>0</v>
      </c>
      <c r="D19" s="107">
        <f ca="1" t="shared" si="0"/>
        <v>0</v>
      </c>
      <c r="E19" s="168">
        <v>0</v>
      </c>
      <c r="F19" s="107">
        <f ca="1">IF($I$5="I列录入预算数",OFFSET(H19,0,1),ROUND(IF($I$5="基准为上年预计执行数",OFFSET(D19,0,1),IF($I$5="基准为上年预算数",OFFSET(D19,0,-1),IF($I$5="基准为上年调整预算数",D19,0)))*(IF(_xlfn.ISFORMULA(OFFSET(D19,0,5)),OFFSET($I$3,1,0),OFFSET(D19,0,5))),SSWR))</f>
        <v>0</v>
      </c>
      <c r="G19" s="125">
        <f ca="1" t="shared" si="2"/>
        <v>0</v>
      </c>
      <c r="H19" s="125">
        <f ca="1" t="shared" si="1"/>
        <v>0</v>
      </c>
      <c r="I19" s="108">
        <v>0</v>
      </c>
      <c r="J19" s="169">
        <v>0</v>
      </c>
    </row>
    <row r="20" ht="15.6" customHeight="1" spans="1:10">
      <c r="A20" s="94" t="s">
        <v>13175</v>
      </c>
      <c r="B20" s="167" t="s">
        <v>13176</v>
      </c>
      <c r="C20" s="168">
        <v>0</v>
      </c>
      <c r="D20" s="107">
        <f ca="1" t="shared" si="0"/>
        <v>0</v>
      </c>
      <c r="E20" s="168">
        <v>0</v>
      </c>
      <c r="F20" s="107">
        <f ca="1">IF($I$5="I列录入预算数",OFFSET(H20,0,1),ROUND(IF($I$5="基准为上年预计执行数",OFFSET(D20,0,1),IF($I$5="基准为上年预算数",OFFSET(D20,0,-1),IF($I$5="基准为上年调整预算数",D20,0)))*(IF(_xlfn.ISFORMULA(OFFSET(D20,0,5)),OFFSET($I$3,1,0),OFFSET(D20,0,5))),SSWR))</f>
        <v>0</v>
      </c>
      <c r="G20" s="125">
        <f ca="1" t="shared" si="2"/>
        <v>0</v>
      </c>
      <c r="H20" s="125">
        <f ca="1" t="shared" si="1"/>
        <v>0</v>
      </c>
      <c r="I20" s="108">
        <v>0</v>
      </c>
      <c r="J20" s="169">
        <v>0</v>
      </c>
    </row>
    <row r="21" ht="15.6" customHeight="1" spans="1:10">
      <c r="A21" s="94" t="s">
        <v>13178</v>
      </c>
      <c r="B21" s="167" t="s">
        <v>13179</v>
      </c>
      <c r="C21" s="168">
        <v>0</v>
      </c>
      <c r="D21" s="107">
        <f ca="1" t="shared" si="0"/>
        <v>710</v>
      </c>
      <c r="E21" s="168">
        <v>710</v>
      </c>
      <c r="F21" s="107">
        <f ca="1">IF($I$5="I列录入预算数",OFFSET(H21,0,1),ROUND(IF($I$5="基准为上年预计执行数",OFFSET(D21,0,1),IF($I$5="基准为上年预算数",OFFSET(D21,0,-1),IF($I$5="基准为上年调整预算数",D21,0)))*(IF(_xlfn.ISFORMULA(OFFSET(D21,0,5)),OFFSET($I$3,1,0),OFFSET(D21,0,5))),SSWR))</f>
        <v>0</v>
      </c>
      <c r="G21" s="125">
        <f ca="1" t="shared" si="2"/>
        <v>0</v>
      </c>
      <c r="H21" s="125">
        <f ca="1" t="shared" si="1"/>
        <v>0</v>
      </c>
      <c r="I21" s="108">
        <v>0</v>
      </c>
      <c r="J21" s="169">
        <v>710</v>
      </c>
    </row>
    <row r="22" ht="15.6" customHeight="1" spans="1:10">
      <c r="A22" s="94" t="s">
        <v>13181</v>
      </c>
      <c r="B22" s="167" t="s">
        <v>13182</v>
      </c>
      <c r="C22" s="168">
        <v>0</v>
      </c>
      <c r="D22" s="107">
        <f ca="1" t="shared" si="0"/>
        <v>0</v>
      </c>
      <c r="E22" s="168">
        <v>0</v>
      </c>
      <c r="F22" s="107">
        <f ca="1">IF($I$5="I列录入预算数",OFFSET(H22,0,1),ROUND(IF($I$5="基准为上年预计执行数",OFFSET(D22,0,1),IF($I$5="基准为上年预算数",OFFSET(D22,0,-1),IF($I$5="基准为上年调整预算数",D22,0)))*(IF(_xlfn.ISFORMULA(OFFSET(D22,0,5)),OFFSET($I$3,1,0),OFFSET(D22,0,5))),SSWR))</f>
        <v>0</v>
      </c>
      <c r="G22" s="125">
        <f ca="1" t="shared" si="2"/>
        <v>0</v>
      </c>
      <c r="H22" s="125">
        <f ca="1" t="shared" si="1"/>
        <v>0</v>
      </c>
      <c r="I22" s="108">
        <v>0</v>
      </c>
      <c r="J22" s="169">
        <v>0</v>
      </c>
    </row>
    <row r="23" ht="15.6" customHeight="1" spans="1:10">
      <c r="A23" s="94" t="s">
        <v>13187</v>
      </c>
      <c r="B23" s="167" t="s">
        <v>13188</v>
      </c>
      <c r="C23" s="168">
        <v>0</v>
      </c>
      <c r="D23" s="107">
        <f ca="1" t="shared" si="0"/>
        <v>0</v>
      </c>
      <c r="E23" s="168">
        <v>0</v>
      </c>
      <c r="F23" s="107">
        <f ca="1">IF($I$5="I列录入预算数",OFFSET(H23,0,1),ROUND(IF($I$5="基准为上年预计执行数",OFFSET(D23,0,1),IF($I$5="基准为上年预算数",OFFSET(D23,0,-1),IF($I$5="基准为上年调整预算数",D23,0)))*(IF(_xlfn.ISFORMULA(OFFSET(D23,0,5)),OFFSET($I$3,1,0),OFFSET(D23,0,5))),SSWR))</f>
        <v>0</v>
      </c>
      <c r="G23" s="125">
        <f ca="1" t="shared" si="2"/>
        <v>0</v>
      </c>
      <c r="H23" s="125">
        <f ca="1" t="shared" si="1"/>
        <v>0</v>
      </c>
      <c r="I23" s="108">
        <v>0</v>
      </c>
      <c r="J23" s="169">
        <v>0</v>
      </c>
    </row>
    <row r="24" ht="15.6" customHeight="1" spans="1:10">
      <c r="A24" s="94" t="s">
        <v>13191</v>
      </c>
      <c r="B24" s="167" t="s">
        <v>13192</v>
      </c>
      <c r="C24" s="168">
        <v>0</v>
      </c>
      <c r="D24" s="107">
        <f ca="1" t="shared" si="0"/>
        <v>0</v>
      </c>
      <c r="E24" s="168">
        <v>0</v>
      </c>
      <c r="F24" s="107">
        <f ca="1">IF($I$5="I列录入预算数",OFFSET(H24,0,1),ROUND(IF($I$5="基准为上年预计执行数",OFFSET(D24,0,1),IF($I$5="基准为上年预算数",OFFSET(D24,0,-1),IF($I$5="基准为上年调整预算数",D24,0)))*(IF(_xlfn.ISFORMULA(OFFSET(D24,0,5)),OFFSET($I$3,1,0),OFFSET(D24,0,5))),SSWR))</f>
        <v>0</v>
      </c>
      <c r="G24" s="125">
        <f ca="1" t="shared" si="2"/>
        <v>0</v>
      </c>
      <c r="H24" s="125">
        <f ca="1" t="shared" si="1"/>
        <v>0</v>
      </c>
      <c r="I24" s="108">
        <v>0</v>
      </c>
      <c r="J24" s="169">
        <v>0</v>
      </c>
    </row>
    <row r="25" ht="15.6" customHeight="1" spans="1:10">
      <c r="A25" s="94" t="s">
        <v>13193</v>
      </c>
      <c r="B25" s="167" t="s">
        <v>13194</v>
      </c>
      <c r="C25" s="170">
        <v>5000</v>
      </c>
      <c r="D25" s="107">
        <f ca="1" t="shared" si="0"/>
        <v>446</v>
      </c>
      <c r="E25" s="168">
        <v>446</v>
      </c>
      <c r="F25" s="107">
        <f ca="1">IF($I$5="I列录入预算数",OFFSET(H25,0,1),ROUND(IF($I$5="基准为上年预计执行数",OFFSET(D25,0,1),IF($I$5="基准为上年预算数",OFFSET(D25,0,-1),IF($I$5="基准为上年调整预算数",D25,0)))*(IF(_xlfn.ISFORMULA(OFFSET(D25,0,5)),OFFSET($I$3,1,0),OFFSET(D25,0,5))),SSWR))</f>
        <v>600</v>
      </c>
      <c r="G25" s="125">
        <f ca="1" t="shared" si="2"/>
        <v>0.12</v>
      </c>
      <c r="H25" s="125">
        <f ca="1" t="shared" si="1"/>
        <v>1.34529147982063</v>
      </c>
      <c r="I25" s="108">
        <v>600</v>
      </c>
      <c r="J25" s="169">
        <v>446</v>
      </c>
    </row>
    <row r="26" ht="15.6" customHeight="1" spans="1:10">
      <c r="A26" s="94" t="s">
        <v>13201</v>
      </c>
      <c r="B26" s="167" t="s">
        <v>13202</v>
      </c>
      <c r="C26" s="168">
        <v>0</v>
      </c>
      <c r="D26" s="107">
        <f ca="1" t="shared" si="0"/>
        <v>0</v>
      </c>
      <c r="E26" s="168">
        <v>0</v>
      </c>
      <c r="F26" s="107">
        <f ca="1">IF($I$5="I列录入预算数",OFFSET(H26,0,1),ROUND(IF($I$5="基准为上年预计执行数",OFFSET(D26,0,1),IF($I$5="基准为上年预算数",OFFSET(D26,0,-1),IF($I$5="基准为上年调整预算数",D26,0)))*(IF(_xlfn.ISFORMULA(OFFSET(D26,0,5)),OFFSET($I$3,1,0),OFFSET(D26,0,5))),SSWR))</f>
        <v>0</v>
      </c>
      <c r="G26" s="125">
        <f ca="1" t="shared" si="2"/>
        <v>0</v>
      </c>
      <c r="H26" s="125">
        <f ca="1" t="shared" si="1"/>
        <v>0</v>
      </c>
      <c r="I26" s="108">
        <v>0</v>
      </c>
      <c r="J26" s="169">
        <v>0</v>
      </c>
    </row>
    <row r="27" ht="15.6" customHeight="1" spans="1:10">
      <c r="A27" s="94" t="s">
        <v>13205</v>
      </c>
      <c r="B27" s="167" t="s">
        <v>13206</v>
      </c>
      <c r="C27" s="168">
        <v>0</v>
      </c>
      <c r="D27" s="107">
        <f ca="1" t="shared" si="0"/>
        <v>0</v>
      </c>
      <c r="E27" s="168">
        <v>0</v>
      </c>
      <c r="F27" s="107">
        <f ca="1">IF($I$5="I列录入预算数",OFFSET(H27,0,1),ROUND(IF($I$5="基准为上年预计执行数",OFFSET(D27,0,1),IF($I$5="基准为上年预算数",OFFSET(D27,0,-1),IF($I$5="基准为上年调整预算数",D27,0)))*(IF(_xlfn.ISFORMULA(OFFSET(D27,0,5)),OFFSET($I$3,1,0),OFFSET(D27,0,5))),SSWR))</f>
        <v>0</v>
      </c>
      <c r="G27" s="125">
        <f ca="1" t="shared" si="2"/>
        <v>0</v>
      </c>
      <c r="H27" s="125">
        <f ca="1" t="shared" si="1"/>
        <v>0</v>
      </c>
      <c r="I27" s="108">
        <v>0</v>
      </c>
      <c r="J27" s="169">
        <v>0</v>
      </c>
    </row>
    <row r="28" ht="15.6" customHeight="1" spans="1:10">
      <c r="A28" s="94" t="s">
        <v>13209</v>
      </c>
      <c r="B28" s="167" t="s">
        <v>13210</v>
      </c>
      <c r="C28" s="168">
        <v>0</v>
      </c>
      <c r="D28" s="107">
        <f ca="1" t="shared" si="0"/>
        <v>0</v>
      </c>
      <c r="E28" s="168">
        <v>0</v>
      </c>
      <c r="F28" s="107">
        <f ca="1">IF($I$5="I列录入预算数",OFFSET(H28,0,1),ROUND(IF($I$5="基准为上年预计执行数",OFFSET(D28,0,1),IF($I$5="基准为上年预算数",OFFSET(D28,0,-1),IF($I$5="基准为上年调整预算数",D28,0)))*(IF(_xlfn.ISFORMULA(OFFSET(D28,0,5)),OFFSET($I$3,1,0),OFFSET(D28,0,5))),SSWR))</f>
        <v>0</v>
      </c>
      <c r="G28" s="125">
        <f ca="1" t="shared" si="2"/>
        <v>0</v>
      </c>
      <c r="H28" s="125">
        <f ca="1" t="shared" si="1"/>
        <v>0</v>
      </c>
      <c r="I28" s="108">
        <v>0</v>
      </c>
      <c r="J28" s="169">
        <v>0</v>
      </c>
    </row>
    <row r="29" ht="15.6" customHeight="1" spans="1:10">
      <c r="A29" s="94" t="s">
        <v>13213</v>
      </c>
      <c r="B29" s="167" t="s">
        <v>13214</v>
      </c>
      <c r="C29" s="168">
        <v>0</v>
      </c>
      <c r="D29" s="107">
        <f ca="1" t="shared" si="0"/>
        <v>0</v>
      </c>
      <c r="E29" s="168">
        <v>0</v>
      </c>
      <c r="F29" s="107">
        <f ca="1">IF($I$5="I列录入预算数",OFFSET(H29,0,1),ROUND(IF($I$5="基准为上年预计执行数",OFFSET(D29,0,1),IF($I$5="基准为上年预算数",OFFSET(D29,0,-1),IF($I$5="基准为上年调整预算数",D29,0)))*(IF(_xlfn.ISFORMULA(OFFSET(D29,0,5)),OFFSET($I$3,1,0),OFFSET(D29,0,5))),SSWR))</f>
        <v>0</v>
      </c>
      <c r="G29" s="125">
        <f ca="1" t="shared" si="2"/>
        <v>0</v>
      </c>
      <c r="H29" s="125">
        <f ca="1" t="shared" si="1"/>
        <v>0</v>
      </c>
      <c r="I29" s="108">
        <v>0</v>
      </c>
      <c r="J29" s="169">
        <v>0</v>
      </c>
    </row>
    <row r="30" ht="15.6" customHeight="1" spans="1:10">
      <c r="A30" s="94" t="s">
        <v>13217</v>
      </c>
      <c r="B30" s="167" t="s">
        <v>13218</v>
      </c>
      <c r="C30" s="168">
        <v>0</v>
      </c>
      <c r="D30" s="107">
        <f ca="1" t="shared" si="0"/>
        <v>0</v>
      </c>
      <c r="E30" s="168">
        <v>0</v>
      </c>
      <c r="F30" s="107">
        <f ca="1">IF($I$5="I列录入预算数",OFFSET(H30,0,1),ROUND(IF($I$5="基准为上年预计执行数",OFFSET(D30,0,1),IF($I$5="基准为上年预算数",OFFSET(D30,0,-1),IF($I$5="基准为上年调整预算数",D30,0)))*(IF(_xlfn.ISFORMULA(OFFSET(D30,0,5)),OFFSET($I$3,1,0),OFFSET(D30,0,5))),SSWR))</f>
        <v>0</v>
      </c>
      <c r="G30" s="125">
        <f ca="1" t="shared" si="2"/>
        <v>0</v>
      </c>
      <c r="H30" s="125">
        <f ca="1" t="shared" si="1"/>
        <v>0</v>
      </c>
      <c r="I30" s="108">
        <v>0</v>
      </c>
      <c r="J30" s="169">
        <v>0</v>
      </c>
    </row>
    <row r="31" ht="15.6" customHeight="1" spans="1:10">
      <c r="A31" s="172" t="s">
        <v>13221</v>
      </c>
      <c r="B31" s="167" t="s">
        <v>13222</v>
      </c>
      <c r="C31" s="168">
        <v>0</v>
      </c>
      <c r="D31" s="107">
        <f ca="1" t="shared" si="0"/>
        <v>0</v>
      </c>
      <c r="E31" s="168">
        <v>0</v>
      </c>
      <c r="F31" s="107">
        <f ca="1">IF($I$5="I列录入预算数",OFFSET(H31,0,1),ROUND(IF($I$5="基准为上年预计执行数",OFFSET(D31,0,1),IF($I$5="基准为上年预算数",OFFSET(D31,0,-1),IF($I$5="基准为上年调整预算数",D31,0)))*(IF(_xlfn.ISFORMULA(OFFSET(D31,0,5)),OFFSET($I$3,1,0),OFFSET(D31,0,5))),SSWR))</f>
        <v>0</v>
      </c>
      <c r="G31" s="125">
        <f ca="1" t="shared" si="2"/>
        <v>0</v>
      </c>
      <c r="H31" s="125">
        <f ca="1" t="shared" si="1"/>
        <v>0</v>
      </c>
      <c r="I31" s="108">
        <v>0</v>
      </c>
      <c r="J31" s="169">
        <v>0</v>
      </c>
    </row>
    <row r="32" ht="15.6" customHeight="1" spans="1:10">
      <c r="A32" s="172" t="s">
        <v>13225</v>
      </c>
      <c r="B32" s="167" t="s">
        <v>13226</v>
      </c>
      <c r="C32" s="168">
        <v>0</v>
      </c>
      <c r="D32" s="107">
        <f ca="1" t="shared" si="0"/>
        <v>0</v>
      </c>
      <c r="E32" s="168">
        <v>0</v>
      </c>
      <c r="F32" s="107">
        <f ca="1">IF($I$5="I列录入预算数",OFFSET(H32,0,1),ROUND(IF($I$5="基准为上年预计执行数",OFFSET(D32,0,1),IF($I$5="基准为上年预算数",OFFSET(D32,0,-1),IF($I$5="基准为上年调整预算数",D32,0)))*(IF(_xlfn.ISFORMULA(OFFSET(D32,0,5)),OFFSET($I$3,1,0),OFFSET(D32,0,5))),SSWR))</f>
        <v>0</v>
      </c>
      <c r="G32" s="125">
        <f ca="1" t="shared" si="2"/>
        <v>0</v>
      </c>
      <c r="H32" s="125">
        <f ca="1" t="shared" si="1"/>
        <v>0</v>
      </c>
      <c r="I32" s="108">
        <v>0</v>
      </c>
      <c r="J32" s="169">
        <v>0</v>
      </c>
    </row>
    <row r="33" ht="15.6" customHeight="1" spans="1:11">
      <c r="A33" s="94" t="s">
        <v>13229</v>
      </c>
      <c r="B33" s="167" t="s">
        <v>13230</v>
      </c>
      <c r="C33" s="168">
        <v>0</v>
      </c>
      <c r="D33" s="107">
        <f ca="1" t="shared" si="0"/>
        <v>0</v>
      </c>
      <c r="E33" s="168">
        <v>0</v>
      </c>
      <c r="F33" s="107">
        <f ca="1">IF($I$5="I列录入预算数",OFFSET(H33,0,1),ROUND(IF($I$5="基准为上年预计执行数",OFFSET(D33,0,1),IF($I$5="基准为上年预算数",OFFSET(D33,0,-1),IF($I$5="基准为上年调整预算数",D33,0)))*(IF(_xlfn.ISFORMULA(OFFSET(D33,0,5)),OFFSET($I$3,1,0),OFFSET(D33,0,5))),SSWR))</f>
        <v>0</v>
      </c>
      <c r="G33" s="125">
        <f ca="1" t="shared" si="2"/>
        <v>0</v>
      </c>
      <c r="H33" s="125">
        <f ca="1" t="shared" si="1"/>
        <v>0</v>
      </c>
      <c r="I33" s="108">
        <v>0</v>
      </c>
      <c r="J33" s="169">
        <v>0</v>
      </c>
    </row>
    <row r="34" ht="15.6" customHeight="1" spans="1:11">
      <c r="A34" s="94" t="s">
        <v>13237</v>
      </c>
      <c r="B34" s="167" t="s">
        <v>13238</v>
      </c>
      <c r="C34" s="168">
        <v>0</v>
      </c>
      <c r="D34" s="107">
        <f ca="1" t="shared" si="0"/>
        <v>0</v>
      </c>
      <c r="E34" s="168">
        <v>0</v>
      </c>
      <c r="F34" s="107">
        <f ca="1">IF($I$5="I列录入预算数",OFFSET(H34,0,1),ROUND(IF($I$5="基准为上年预计执行数",OFFSET(D34,0,1),IF($I$5="基准为上年预算数",OFFSET(D34,0,-1),IF($I$5="基准为上年调整预算数",D34,0)))*(IF(_xlfn.ISFORMULA(OFFSET(D34,0,5)),OFFSET($I$3,1,0),OFFSET(D34,0,5))),SSWR))</f>
        <v>0</v>
      </c>
      <c r="G34" s="125">
        <f ca="1" t="shared" si="2"/>
        <v>0</v>
      </c>
      <c r="H34" s="125">
        <f ca="1" t="shared" si="1"/>
        <v>0</v>
      </c>
      <c r="I34" s="108">
        <v>0</v>
      </c>
      <c r="J34" s="169">
        <v>0</v>
      </c>
    </row>
    <row r="35" ht="15.6" customHeight="1" spans="1:11">
      <c r="A35" s="94" t="s">
        <v>13241</v>
      </c>
      <c r="B35" s="167" t="s">
        <v>13242</v>
      </c>
      <c r="C35" s="168">
        <v>0</v>
      </c>
      <c r="D35" s="107">
        <f ca="1" t="shared" si="0"/>
        <v>0</v>
      </c>
      <c r="E35" s="168">
        <v>0</v>
      </c>
      <c r="F35" s="107">
        <f ca="1">IF($I$5="I列录入预算数",OFFSET(H35,0,1),ROUND(IF($I$5="基准为上年预计执行数",OFFSET(D35,0,1),IF($I$5="基准为上年预算数",OFFSET(D35,0,-1),IF($I$5="基准为上年调整预算数",D35,0)))*(IF(_xlfn.ISFORMULA(OFFSET(D35,0,5)),OFFSET($I$3,1,0),OFFSET(D35,0,5))),SSWR))</f>
        <v>0</v>
      </c>
      <c r="G35" s="125">
        <f ca="1" t="shared" si="2"/>
        <v>0</v>
      </c>
      <c r="H35" s="125">
        <f ca="1" t="shared" si="1"/>
        <v>0</v>
      </c>
      <c r="I35" s="108">
        <v>0</v>
      </c>
      <c r="J35" s="169">
        <v>0</v>
      </c>
    </row>
    <row r="36" ht="15.6" customHeight="1" spans="1:11">
      <c r="A36" s="94" t="s">
        <v>13249</v>
      </c>
      <c r="B36" s="167" t="s">
        <v>13250</v>
      </c>
      <c r="C36" s="168">
        <v>0</v>
      </c>
      <c r="D36" s="107">
        <f ca="1" t="shared" si="0"/>
        <v>0</v>
      </c>
      <c r="E36" s="168">
        <v>0</v>
      </c>
      <c r="F36" s="107">
        <f ca="1">IF($I$5="I列录入预算数",OFFSET(H36,0,1),ROUND(IF($I$5="基准为上年预计执行数",OFFSET(D36,0,1),IF($I$5="基准为上年预算数",OFFSET(D36,0,-1),IF($I$5="基准为上年调整预算数",D36,0)))*(IF(_xlfn.ISFORMULA(OFFSET(D36,0,5)),OFFSET($I$3,1,0),OFFSET(D36,0,5))),SSWR))</f>
        <v>0</v>
      </c>
      <c r="G36" s="125">
        <f ca="1" t="shared" si="2"/>
        <v>0</v>
      </c>
      <c r="H36" s="125">
        <f ca="1" t="shared" si="1"/>
        <v>0</v>
      </c>
      <c r="I36" s="108">
        <v>0</v>
      </c>
      <c r="J36" s="169">
        <v>0</v>
      </c>
    </row>
    <row r="37" ht="15.6" customHeight="1" spans="1:11">
      <c r="A37" s="94" t="s">
        <v>13253</v>
      </c>
      <c r="B37" s="167" t="s">
        <v>13254</v>
      </c>
      <c r="C37" s="168">
        <v>0</v>
      </c>
      <c r="D37" s="107">
        <f ca="1" t="shared" si="0"/>
        <v>0</v>
      </c>
      <c r="E37" s="168">
        <v>0</v>
      </c>
      <c r="F37" s="107">
        <f ca="1">IF($I$5="I列录入预算数",OFFSET(H37,0,1),ROUND(IF($I$5="基准为上年预计执行数",OFFSET(D37,0,1),IF($I$5="基准为上年预算数",OFFSET(D37,0,-1),IF($I$5="基准为上年调整预算数",D37,0)))*(IF(_xlfn.ISFORMULA(OFFSET(D37,0,5)),OFFSET($I$3,1,0),OFFSET(D37,0,5))),SSWR))</f>
        <v>0</v>
      </c>
      <c r="G37" s="125">
        <f ca="1" t="shared" si="2"/>
        <v>0</v>
      </c>
      <c r="H37" s="125">
        <f ca="1" t="shared" si="1"/>
        <v>0</v>
      </c>
      <c r="I37" s="108">
        <v>0</v>
      </c>
      <c r="J37" s="169">
        <v>0</v>
      </c>
    </row>
    <row r="38" ht="15.6" customHeight="1" spans="1:11">
      <c r="A38" s="94" t="s">
        <v>13256</v>
      </c>
      <c r="B38" s="167" t="s">
        <v>13257</v>
      </c>
      <c r="C38" s="168">
        <v>0</v>
      </c>
      <c r="D38" s="107">
        <f ca="1" t="shared" si="0"/>
        <v>0</v>
      </c>
      <c r="E38" s="168">
        <v>0</v>
      </c>
      <c r="F38" s="107">
        <f ca="1">IF($I$5="I列录入预算数",OFFSET(H38,0,1),ROUND(IF($I$5="基准为上年预计执行数",OFFSET(D38,0,1),IF($I$5="基准为上年预算数",OFFSET(D38,0,-1),IF($I$5="基准为上年调整预算数",D38,0)))*(IF(_xlfn.ISFORMULA(OFFSET(D38,0,5)),OFFSET($I$3,1,0),OFFSET(D38,0,5))),SSWR))</f>
        <v>0</v>
      </c>
      <c r="G38" s="125">
        <f ca="1" t="shared" si="2"/>
        <v>0</v>
      </c>
      <c r="H38" s="125">
        <f ca="1" t="shared" si="1"/>
        <v>0</v>
      </c>
      <c r="I38" s="108">
        <v>0</v>
      </c>
      <c r="J38" s="169">
        <v>0</v>
      </c>
    </row>
    <row r="39" s="136" customFormat="1" ht="15.6" customHeight="1" spans="1:11">
      <c r="A39" s="94" t="s">
        <v>13259</v>
      </c>
      <c r="B39" s="167" t="s">
        <v>13260</v>
      </c>
      <c r="C39" s="168">
        <v>0</v>
      </c>
      <c r="D39" s="107">
        <f ca="1" t="shared" si="0"/>
        <v>0</v>
      </c>
      <c r="E39" s="168">
        <v>0</v>
      </c>
      <c r="F39" s="107">
        <f ca="1">IF($I$5="I列录入预算数",OFFSET(H39,0,1),ROUND(IF($I$5="基准为上年预计执行数",OFFSET(D39,0,1),IF($I$5="基准为上年预算数",OFFSET(D39,0,-1),IF($I$5="基准为上年调整预算数",D39,0)))*(IF(_xlfn.ISFORMULA(OFFSET(D39,0,5)),OFFSET($I$3,1,0),OFFSET(D39,0,5))),SSWR))</f>
        <v>0</v>
      </c>
      <c r="G39" s="125">
        <f ca="1" t="shared" si="2"/>
        <v>0</v>
      </c>
      <c r="H39" s="125">
        <f ca="1" t="shared" si="1"/>
        <v>0</v>
      </c>
      <c r="I39" s="108">
        <v>0</v>
      </c>
      <c r="J39" s="169">
        <v>0</v>
      </c>
      <c r="K39" s="64"/>
    </row>
    <row r="40" ht="15.6" customHeight="1" spans="1:11">
      <c r="A40" s="94" t="s">
        <v>13262</v>
      </c>
      <c r="B40" s="167" t="s">
        <v>13263</v>
      </c>
      <c r="C40" s="168">
        <v>0</v>
      </c>
      <c r="D40" s="107">
        <f ca="1" t="shared" si="0"/>
        <v>0</v>
      </c>
      <c r="E40" s="168">
        <v>0</v>
      </c>
      <c r="F40" s="107">
        <f ca="1">IF($I$5="I列录入预算数",OFFSET(H40,0,1),ROUND(IF($I$5="基准为上年预计执行数",OFFSET(D40,0,1),IF($I$5="基准为上年预算数",OFFSET(D40,0,-1),IF($I$5="基准为上年调整预算数",D40,0)))*(IF(_xlfn.ISFORMULA(OFFSET(D40,0,5)),OFFSET($I$3,1,0),OFFSET(D40,0,5))),SSWR))</f>
        <v>0</v>
      </c>
      <c r="G40" s="125">
        <f ca="1" t="shared" si="2"/>
        <v>0</v>
      </c>
      <c r="H40" s="125">
        <f ca="1" t="shared" si="1"/>
        <v>0</v>
      </c>
      <c r="I40" s="108">
        <v>0</v>
      </c>
      <c r="J40" s="169">
        <v>0</v>
      </c>
      <c r="K40" s="136"/>
    </row>
    <row r="41" ht="15.6" customHeight="1" spans="1:11">
      <c r="A41" s="94" t="s">
        <v>13265</v>
      </c>
      <c r="B41" s="167" t="s">
        <v>13266</v>
      </c>
      <c r="C41" s="168">
        <v>0</v>
      </c>
      <c r="D41" s="107">
        <f ca="1" t="shared" si="0"/>
        <v>0</v>
      </c>
      <c r="E41" s="168">
        <v>0</v>
      </c>
      <c r="F41" s="107">
        <f ca="1">IF($I$5="I列录入预算数",OFFSET(H41,0,1),ROUND(IF($I$5="基准为上年预计执行数",OFFSET(D41,0,1),IF($I$5="基准为上年预算数",OFFSET(D41,0,-1),IF($I$5="基准为上年调整预算数",D41,0)))*(IF(_xlfn.ISFORMULA(OFFSET(D41,0,5)),OFFSET($I$3,1,0),OFFSET(D41,0,5))),SSWR))</f>
        <v>0</v>
      </c>
      <c r="G41" s="125">
        <f ca="1" t="shared" si="2"/>
        <v>0</v>
      </c>
      <c r="H41" s="125">
        <f ca="1" t="shared" si="1"/>
        <v>0</v>
      </c>
      <c r="I41" s="108">
        <v>0</v>
      </c>
      <c r="J41" s="169">
        <v>0</v>
      </c>
    </row>
    <row r="42" ht="15.6" customHeight="1" spans="1:11">
      <c r="A42" s="94" t="s">
        <v>13268</v>
      </c>
      <c r="B42" s="167" t="s">
        <v>13269</v>
      </c>
      <c r="C42" s="168">
        <v>0</v>
      </c>
      <c r="D42" s="107">
        <f ca="1" t="shared" si="0"/>
        <v>0</v>
      </c>
      <c r="E42" s="168">
        <v>0</v>
      </c>
      <c r="F42" s="107">
        <f ca="1">IF($I$5="I列录入预算数",OFFSET(H42,0,1),ROUND(IF($I$5="基准为上年预计执行数",OFFSET(D42,0,1),IF($I$5="基准为上年预算数",OFFSET(D42,0,-1),IF($I$5="基准为上年调整预算数",D42,0)))*(IF(_xlfn.ISFORMULA(OFFSET(D42,0,5)),OFFSET($I$3,1,0),OFFSET(D42,0,5))),SSWR))</f>
        <v>0</v>
      </c>
      <c r="G42" s="125">
        <f ca="1" t="shared" si="2"/>
        <v>0</v>
      </c>
      <c r="H42" s="125">
        <f ca="1" t="shared" si="1"/>
        <v>0</v>
      </c>
      <c r="I42" s="108">
        <v>0</v>
      </c>
      <c r="J42" s="169">
        <v>0</v>
      </c>
    </row>
    <row r="43" ht="15.6" customHeight="1" spans="1:11">
      <c r="A43" s="94" t="s">
        <v>13271</v>
      </c>
      <c r="B43" s="167" t="s">
        <v>13272</v>
      </c>
      <c r="C43" s="168">
        <v>0</v>
      </c>
      <c r="D43" s="107">
        <f ca="1" t="shared" si="0"/>
        <v>0</v>
      </c>
      <c r="E43" s="168">
        <v>0</v>
      </c>
      <c r="F43" s="107">
        <f ca="1">IF($I$5="I列录入预算数",OFFSET(H43,0,1),ROUND(IF($I$5="基准为上年预计执行数",OFFSET(D43,0,1),IF($I$5="基准为上年预算数",OFFSET(D43,0,-1),IF($I$5="基准为上年调整预算数",D43,0)))*(IF(_xlfn.ISFORMULA(OFFSET(D43,0,5)),OFFSET($I$3,1,0),OFFSET(D43,0,5))),SSWR))</f>
        <v>0</v>
      </c>
      <c r="G43" s="125">
        <f ca="1" t="shared" si="2"/>
        <v>0</v>
      </c>
      <c r="H43" s="125">
        <f ca="1" t="shared" si="1"/>
        <v>0</v>
      </c>
      <c r="I43" s="108">
        <v>0</v>
      </c>
      <c r="J43" s="169">
        <v>0</v>
      </c>
    </row>
    <row r="44" ht="15.6" customHeight="1" spans="1:11">
      <c r="A44" s="94" t="s">
        <v>13276</v>
      </c>
      <c r="B44" s="167" t="s">
        <v>13277</v>
      </c>
      <c r="C44" s="168">
        <v>0</v>
      </c>
      <c r="D44" s="107">
        <f ca="1" t="shared" si="0"/>
        <v>0</v>
      </c>
      <c r="E44" s="168">
        <v>0</v>
      </c>
      <c r="F44" s="107">
        <f ca="1">IF($I$5="I列录入预算数",OFFSET(H44,0,1),ROUND(IF($I$5="基准为上年预计执行数",OFFSET(D44,0,1),IF($I$5="基准为上年预算数",OFFSET(D44,0,-1),IF($I$5="基准为上年调整预算数",D44,0)))*(IF(_xlfn.ISFORMULA(OFFSET(D44,0,5)),OFFSET($I$3,1,0),OFFSET(D44,0,5))),SSWR))</f>
        <v>0</v>
      </c>
      <c r="G44" s="125">
        <f ca="1" t="shared" si="2"/>
        <v>0</v>
      </c>
      <c r="H44" s="125">
        <f ca="1" t="shared" si="1"/>
        <v>0</v>
      </c>
      <c r="I44" s="108">
        <v>0</v>
      </c>
      <c r="J44" s="169">
        <v>0</v>
      </c>
    </row>
    <row r="45" ht="15.6" customHeight="1" spans="1:11">
      <c r="A45" s="94" t="s">
        <v>13279</v>
      </c>
      <c r="B45" s="167" t="s">
        <v>13280</v>
      </c>
      <c r="C45" s="168">
        <v>0</v>
      </c>
      <c r="D45" s="107">
        <f ca="1" t="shared" si="0"/>
        <v>0</v>
      </c>
      <c r="E45" s="168">
        <v>0</v>
      </c>
      <c r="F45" s="107">
        <f ca="1">IF($I$5="I列录入预算数",OFFSET(H45,0,1),ROUND(IF($I$5="基准为上年预计执行数",OFFSET(D45,0,1),IF($I$5="基准为上年预算数",OFFSET(D45,0,-1),IF($I$5="基准为上年调整预算数",D45,0)))*(IF(_xlfn.ISFORMULA(OFFSET(D45,0,5)),OFFSET($I$3,1,0),OFFSET(D45,0,5))),SSWR))</f>
        <v>0</v>
      </c>
      <c r="G45" s="125">
        <f ca="1" t="shared" si="2"/>
        <v>0</v>
      </c>
      <c r="H45" s="125">
        <f ca="1" t="shared" si="1"/>
        <v>0</v>
      </c>
      <c r="I45" s="108">
        <v>0</v>
      </c>
      <c r="J45" s="169">
        <v>0</v>
      </c>
    </row>
    <row r="46" ht="15.6" customHeight="1" spans="1:11">
      <c r="A46" s="94" t="s">
        <v>13283</v>
      </c>
      <c r="B46" s="167" t="s">
        <v>13284</v>
      </c>
      <c r="C46" s="168">
        <v>0</v>
      </c>
      <c r="D46" s="107">
        <f ca="1" t="shared" si="0"/>
        <v>0</v>
      </c>
      <c r="E46" s="168">
        <v>0</v>
      </c>
      <c r="F46" s="107">
        <f ca="1">IF($I$5="I列录入预算数",OFFSET(H46,0,1),ROUND(IF($I$5="基准为上年预计执行数",OFFSET(D46,0,1),IF($I$5="基准为上年预算数",OFFSET(D46,0,-1),IF($I$5="基准为上年调整预算数",D46,0)))*(IF(_xlfn.ISFORMULA(OFFSET(D46,0,5)),OFFSET($I$3,1,0),OFFSET(D46,0,5))),SSWR))</f>
        <v>0</v>
      </c>
      <c r="G46" s="125">
        <f ca="1" t="shared" si="2"/>
        <v>0</v>
      </c>
      <c r="H46" s="125">
        <f ca="1" t="shared" si="1"/>
        <v>0</v>
      </c>
      <c r="I46" s="108">
        <v>0</v>
      </c>
      <c r="J46" s="169">
        <v>0</v>
      </c>
    </row>
    <row r="47" ht="15.6" customHeight="1" spans="1:11">
      <c r="A47" s="94" t="s">
        <v>13290</v>
      </c>
      <c r="B47" s="167" t="s">
        <v>13291</v>
      </c>
      <c r="C47" s="168">
        <v>0</v>
      </c>
      <c r="D47" s="107">
        <f ca="1" t="shared" si="0"/>
        <v>0</v>
      </c>
      <c r="E47" s="168">
        <v>0</v>
      </c>
      <c r="F47" s="107">
        <f ca="1">IF($I$5="I列录入预算数",OFFSET(H47,0,1),ROUND(IF($I$5="基准为上年预计执行数",OFFSET(D47,0,1),IF($I$5="基准为上年预算数",OFFSET(D47,0,-1),IF($I$5="基准为上年调整预算数",D47,0)))*(IF(_xlfn.ISFORMULA(OFFSET(D47,0,5)),OFFSET($I$3,1,0),OFFSET(D47,0,5))),SSWR))</f>
        <v>0</v>
      </c>
      <c r="G47" s="125">
        <f ca="1" t="shared" si="2"/>
        <v>0</v>
      </c>
      <c r="H47" s="125">
        <f ca="1" t="shared" si="1"/>
        <v>0</v>
      </c>
      <c r="I47" s="108">
        <v>0</v>
      </c>
      <c r="J47" s="169">
        <v>0</v>
      </c>
    </row>
    <row r="48" ht="15.6" customHeight="1" spans="1:11">
      <c r="A48" s="94" t="s">
        <v>13292</v>
      </c>
      <c r="B48" s="167" t="s">
        <v>13288</v>
      </c>
      <c r="C48" s="168">
        <v>0</v>
      </c>
      <c r="D48" s="107">
        <f ca="1" t="shared" si="0"/>
        <v>0</v>
      </c>
      <c r="E48" s="168">
        <v>0</v>
      </c>
      <c r="F48" s="107">
        <f ca="1">IF($I$5="I列录入预算数",OFFSET(H48,0,1),ROUND(IF($I$5="基准为上年预计执行数",OFFSET(D48,0,1),IF($I$5="基准为上年预算数",OFFSET(D48,0,-1),IF($I$5="基准为上年调整预算数",D48,0)))*(IF(_xlfn.ISFORMULA(OFFSET(D48,0,5)),OFFSET($I$3,1,0),OFFSET(D48,0,5))),SSWR))</f>
        <v>0</v>
      </c>
      <c r="G48" s="125">
        <f ca="1" t="shared" si="2"/>
        <v>0</v>
      </c>
      <c r="H48" s="125">
        <f ca="1" t="shared" si="1"/>
        <v>0</v>
      </c>
      <c r="I48" s="108">
        <v>0</v>
      </c>
      <c r="J48" s="169">
        <v>0</v>
      </c>
      <c r="K48" s="173"/>
    </row>
    <row r="49" ht="15.6" customHeight="1" spans="1:11">
      <c r="A49" s="450" t="s">
        <v>13777</v>
      </c>
      <c r="B49" s="174" t="s">
        <v>13778</v>
      </c>
      <c r="C49" s="170">
        <v>856</v>
      </c>
      <c r="D49" s="107">
        <f ca="1" t="shared" si="0"/>
        <v>856</v>
      </c>
      <c r="E49" s="168">
        <v>13716</v>
      </c>
      <c r="F49" s="107">
        <f ca="1">IF($I$5="I列录入预算数",OFFSET(H49,0,1),ROUND(IF($I$5="基准为上年预计执行数",OFFSET(D49,0,1),IF($I$5="基准为上年预算数",OFFSET(D49,0,-1),IF($I$5="基准为上年调整预算数",D49,0)))*(IF(_xlfn.ISFORMULA(OFFSET(D49,0,5)),OFFSET($I$3,1,0),OFFSET(D49,0,5))),SSWR))</f>
        <v>260</v>
      </c>
      <c r="G49" s="125">
        <f ca="1" t="shared" si="2"/>
        <v>0.303738317757009</v>
      </c>
      <c r="H49" s="125">
        <f ca="1" t="shared" si="1"/>
        <v>0.0189559638378536</v>
      </c>
      <c r="I49" s="108">
        <v>260</v>
      </c>
      <c r="J49" s="169">
        <v>856</v>
      </c>
      <c r="K49" s="97" t="s">
        <v>13841</v>
      </c>
    </row>
    <row r="50" ht="15.6" customHeight="1" spans="1:11">
      <c r="A50" s="451" t="s">
        <v>13781</v>
      </c>
      <c r="B50" s="176" t="s">
        <v>13782</v>
      </c>
      <c r="C50" s="168">
        <v>0</v>
      </c>
      <c r="D50" s="107">
        <f ca="1" t="shared" si="0"/>
        <v>0</v>
      </c>
      <c r="E50" s="168"/>
      <c r="F50" s="107">
        <f ca="1">IF($I$5="I列录入预算数",OFFSET(H50,0,1),ROUND(IF($I$5="基准为上年预计执行数",OFFSET(D50,0,1),IF($I$5="基准为上年预算数",OFFSET(D50,0,-1),IF($I$5="基准为上年调整预算数",D50,0)))*(IF(_xlfn.ISFORMULA(OFFSET(D50,0,5)),OFFSET($I$3,1,0),OFFSET(D50,0,5))),SSWR))</f>
        <v>0</v>
      </c>
      <c r="G50" s="125">
        <f ca="1" t="shared" si="2"/>
        <v>0</v>
      </c>
      <c r="H50" s="125">
        <f ca="1" t="shared" si="1"/>
        <v>0</v>
      </c>
      <c r="I50" s="108">
        <v>0</v>
      </c>
      <c r="J50" s="169">
        <v>0</v>
      </c>
      <c r="K50" s="177" t="s">
        <v>13842</v>
      </c>
    </row>
    <row r="51" ht="15.6" customHeight="1" spans="1:11">
      <c r="A51" s="452" t="s">
        <v>13843</v>
      </c>
      <c r="B51" s="114" t="s">
        <v>13844</v>
      </c>
      <c r="C51" s="168">
        <v>0</v>
      </c>
      <c r="D51" s="107">
        <f ca="1" t="shared" si="0"/>
        <v>0</v>
      </c>
      <c r="E51" s="178"/>
      <c r="F51" s="107">
        <f ca="1">IF($I$5="I列录入预算数",OFFSET(H51,0,1),ROUND(IF($I$5="基准为上年预计执行数",OFFSET(D51,0,1),IF($I$5="基准为上年预算数",OFFSET(D51,0,-1),IF($I$5="基准为上年调整预算数",D51,0)))*(IF(_xlfn.ISFORMULA(OFFSET(D51,0,5)),OFFSET($I$3,1,0),OFFSET(D51,0,5))),SSWR))</f>
        <v>0</v>
      </c>
      <c r="G51" s="125">
        <f ca="1" t="shared" si="2"/>
        <v>0</v>
      </c>
      <c r="H51" s="125">
        <f ca="1" t="shared" si="1"/>
        <v>0</v>
      </c>
      <c r="I51" s="178"/>
      <c r="J51" s="178"/>
      <c r="K51" s="97" t="s">
        <v>13845</v>
      </c>
    </row>
    <row r="52" ht="15.6" customHeight="1" spans="1:11">
      <c r="A52" s="444" t="s">
        <v>13789</v>
      </c>
      <c r="B52" s="167" t="s">
        <v>13790</v>
      </c>
      <c r="C52" s="168">
        <v>0</v>
      </c>
      <c r="D52" s="107">
        <f ca="1" t="shared" si="0"/>
        <v>0</v>
      </c>
      <c r="E52" s="168">
        <v>0</v>
      </c>
      <c r="F52" s="107">
        <f ca="1">IF($I$5="I列录入预算数",OFFSET(H52,0,1),ROUND(IF($I$5="基准为上年预计执行数",OFFSET(D52,0,1),IF($I$5="基准为上年预算数",OFFSET(D52,0,-1),IF($I$5="基准为上年调整预算数",D52,0)))*(IF(_xlfn.ISFORMULA(OFFSET(D52,0,5)),OFFSET($I$3,1,0),OFFSET(D52,0,5))),SSWR))</f>
        <v>0</v>
      </c>
      <c r="G52" s="125">
        <f ca="1" t="shared" si="2"/>
        <v>0</v>
      </c>
      <c r="H52" s="125">
        <f ca="1" t="shared" si="1"/>
        <v>0</v>
      </c>
      <c r="I52" s="108">
        <v>0</v>
      </c>
      <c r="J52" s="169">
        <v>0</v>
      </c>
    </row>
    <row r="53" ht="15.6" customHeight="1" spans="1:11">
      <c r="A53" s="444" t="s">
        <v>13793</v>
      </c>
      <c r="B53" s="167" t="s">
        <v>13794</v>
      </c>
      <c r="C53" s="168">
        <v>0</v>
      </c>
      <c r="D53" s="107">
        <f ca="1" t="shared" si="0"/>
        <v>0</v>
      </c>
      <c r="E53" s="168">
        <v>0</v>
      </c>
      <c r="F53" s="107">
        <f ca="1">IF($I$5="I列录入预算数",OFFSET(H53,0,1),ROUND(IF($I$5="基准为上年预计执行数",OFFSET(D53,0,1),IF($I$5="基准为上年预算数",OFFSET(D53,0,-1),IF($I$5="基准为上年调整预算数",D53,0)))*(IF(_xlfn.ISFORMULA(OFFSET(D53,0,5)),OFFSET($I$3,1,0),OFFSET(D53,0,5))),SSWR))</f>
        <v>0</v>
      </c>
      <c r="G53" s="125">
        <f ca="1" t="shared" si="2"/>
        <v>0</v>
      </c>
      <c r="H53" s="125">
        <f ca="1" t="shared" si="1"/>
        <v>0</v>
      </c>
      <c r="I53" s="108">
        <v>0</v>
      </c>
      <c r="J53" s="169">
        <v>0</v>
      </c>
    </row>
    <row r="54" ht="15.6" customHeight="1" spans="1:11">
      <c r="A54" s="444" t="s">
        <v>13797</v>
      </c>
      <c r="B54" s="167" t="s">
        <v>13798</v>
      </c>
      <c r="C54" s="168">
        <v>0</v>
      </c>
      <c r="D54" s="107">
        <f ca="1" t="shared" si="0"/>
        <v>0</v>
      </c>
      <c r="E54" s="168">
        <v>0</v>
      </c>
      <c r="F54" s="107">
        <f ca="1">IF($I$5="I列录入预算数",OFFSET(H54,0,1),ROUND(IF($I$5="基准为上年预计执行数",OFFSET(D54,0,1),IF($I$5="基准为上年预算数",OFFSET(D54,0,-1),IF($I$5="基准为上年调整预算数",D54,0)))*(IF(_xlfn.ISFORMULA(OFFSET(D54,0,5)),OFFSET($I$3,1,0),OFFSET(D54,0,5))),SSWR))</f>
        <v>0</v>
      </c>
      <c r="G54" s="125">
        <f ca="1" t="shared" si="2"/>
        <v>0</v>
      </c>
      <c r="H54" s="125">
        <f ca="1" t="shared" si="1"/>
        <v>0</v>
      </c>
      <c r="I54" s="108">
        <v>0</v>
      </c>
      <c r="J54" s="169">
        <v>0</v>
      </c>
    </row>
    <row r="55" ht="15.6" customHeight="1" spans="1:11">
      <c r="A55" s="452" t="s">
        <v>13846</v>
      </c>
      <c r="B55" s="99" t="s">
        <v>13847</v>
      </c>
      <c r="C55" s="168">
        <v>0</v>
      </c>
      <c r="D55" s="107">
        <f ca="1" t="shared" si="0"/>
        <v>0</v>
      </c>
      <c r="E55" s="178"/>
      <c r="F55" s="107">
        <f ca="1">IF($I$5="I列录入预算数",OFFSET(H55,0,1),ROUND(IF($I$5="基准为上年预计执行数",OFFSET(D55,0,1),IF($I$5="基准为上年预算数",OFFSET(D55,0,-1),IF($I$5="基准为上年调整预算数",D55,0)))*(IF(_xlfn.ISFORMULA(OFFSET(D55,0,5)),OFFSET($I$3,1,0),OFFSET(D55,0,5))),SSWR))</f>
        <v>0</v>
      </c>
      <c r="G55" s="125">
        <f ca="1" t="shared" si="2"/>
        <v>0</v>
      </c>
      <c r="H55" s="125">
        <f ca="1" t="shared" si="1"/>
        <v>0</v>
      </c>
      <c r="I55" s="178"/>
      <c r="J55" s="178"/>
    </row>
    <row r="56" ht="15.6" customHeight="1" spans="1:11">
      <c r="A56" s="94" t="s">
        <v>13807</v>
      </c>
      <c r="B56" s="167" t="s">
        <v>13808</v>
      </c>
      <c r="C56" s="168">
        <v>0</v>
      </c>
      <c r="D56" s="107">
        <f ca="1" t="shared" si="0"/>
        <v>0</v>
      </c>
      <c r="E56" s="168">
        <v>0</v>
      </c>
      <c r="F56" s="107">
        <f ca="1">IF($I$5="I列录入预算数",OFFSET(H56,0,1),ROUND(IF($I$5="基准为上年预计执行数",OFFSET(D56,0,1),IF($I$5="基准为上年预算数",OFFSET(D56,0,-1),IF($I$5="基准为上年调整预算数",D56,0)))*(IF(_xlfn.ISFORMULA(OFFSET(D56,0,5)),OFFSET($I$3,1,0),OFFSET(D56,0,5))),SSWR))</f>
        <v>0</v>
      </c>
      <c r="G56" s="125">
        <f ca="1" t="shared" si="2"/>
        <v>0</v>
      </c>
      <c r="H56" s="125">
        <f ca="1" t="shared" si="1"/>
        <v>0</v>
      </c>
      <c r="I56" s="108">
        <v>0</v>
      </c>
      <c r="J56" s="169">
        <v>0</v>
      </c>
    </row>
    <row r="57" ht="15.6" customHeight="1" spans="1:11">
      <c r="A57" s="94" t="s">
        <v>13811</v>
      </c>
      <c r="B57" s="167" t="s">
        <v>13812</v>
      </c>
      <c r="C57" s="168">
        <v>0</v>
      </c>
      <c r="D57" s="107">
        <f ca="1" t="shared" si="0"/>
        <v>0</v>
      </c>
      <c r="E57" s="168">
        <v>0</v>
      </c>
      <c r="F57" s="107">
        <f ca="1">IF($I$5="I列录入预算数",OFFSET(H57,0,1),ROUND(IF($I$5="基准为上年预计执行数",OFFSET(D57,0,1),IF($I$5="基准为上年预算数",OFFSET(D57,0,-1),IF($I$5="基准为上年调整预算数",D57,0)))*(IF(_xlfn.ISFORMULA(OFFSET(D57,0,5)),OFFSET($I$3,1,0),OFFSET(D57,0,5))),SSWR))</f>
        <v>0</v>
      </c>
      <c r="G57" s="125">
        <f ca="1" t="shared" si="2"/>
        <v>0</v>
      </c>
      <c r="H57" s="125">
        <f ca="1" t="shared" si="1"/>
        <v>0</v>
      </c>
      <c r="I57" s="108">
        <v>0</v>
      </c>
      <c r="J57" s="169">
        <v>0</v>
      </c>
    </row>
    <row r="58" ht="15.6" customHeight="1" spans="1:11">
      <c r="A58" s="94" t="s">
        <v>13815</v>
      </c>
      <c r="B58" s="167" t="s">
        <v>13816</v>
      </c>
      <c r="C58" s="168">
        <v>0</v>
      </c>
      <c r="D58" s="107">
        <f ca="1" t="shared" si="0"/>
        <v>0</v>
      </c>
      <c r="E58" s="168">
        <v>0</v>
      </c>
      <c r="F58" s="107">
        <f ca="1">IF($I$5="I列录入预算数",OFFSET(H58,0,1),ROUND(IF($I$5="基准为上年预计执行数",OFFSET(D58,0,1),IF($I$5="基准为上年预算数",OFFSET(D58,0,-1),IF($I$5="基准为上年调整预算数",D58,0)))*(IF(_xlfn.ISFORMULA(OFFSET(D58,0,5)),OFFSET($I$3,1,0),OFFSET(D58,0,5))),SSWR))</f>
        <v>0</v>
      </c>
      <c r="G58" s="125">
        <f ca="1" t="shared" si="2"/>
        <v>0</v>
      </c>
      <c r="H58" s="125">
        <f ca="1" t="shared" si="1"/>
        <v>0</v>
      </c>
      <c r="I58" s="108">
        <v>0</v>
      </c>
      <c r="J58" s="169">
        <v>0</v>
      </c>
    </row>
    <row r="59" ht="15.6" customHeight="1" spans="1:11">
      <c r="A59" s="94" t="s">
        <v>13819</v>
      </c>
      <c r="B59" s="167" t="s">
        <v>13820</v>
      </c>
      <c r="C59" s="168">
        <v>0</v>
      </c>
      <c r="D59" s="107">
        <f ca="1" t="shared" si="0"/>
        <v>0</v>
      </c>
      <c r="E59" s="168">
        <v>0</v>
      </c>
      <c r="F59" s="107">
        <f ca="1">IF($I$5="I列录入预算数",OFFSET(H59,0,1),ROUND(IF($I$5="基准为上年预计执行数",OFFSET(D59,0,1),IF($I$5="基准为上年预算数",OFFSET(D59,0,-1),IF($I$5="基准为上年调整预算数",D59,0)))*(IF(_xlfn.ISFORMULA(OFFSET(D59,0,5)),OFFSET($I$3,1,0),OFFSET(D59,0,5))),SSWR))</f>
        <v>0</v>
      </c>
      <c r="G59" s="125">
        <f ca="1" t="shared" si="2"/>
        <v>0</v>
      </c>
      <c r="H59" s="125">
        <f ca="1" t="shared" si="1"/>
        <v>0</v>
      </c>
      <c r="I59" s="108">
        <v>0</v>
      </c>
      <c r="J59" s="169">
        <v>0</v>
      </c>
    </row>
    <row r="60" ht="15.6" customHeight="1" spans="1:11">
      <c r="A60" s="94" t="s">
        <v>13821</v>
      </c>
      <c r="B60" s="167" t="s">
        <v>13822</v>
      </c>
      <c r="C60" s="168">
        <v>0</v>
      </c>
      <c r="D60" s="107">
        <f ca="1" t="shared" si="0"/>
        <v>0</v>
      </c>
      <c r="E60" s="168">
        <v>0</v>
      </c>
      <c r="F60" s="107">
        <f ca="1">IF($I$5="I列录入预算数",OFFSET(H60,0,1),ROUND(IF($I$5="基准为上年预计执行数",OFFSET(D60,0,1),IF($I$5="基准为上年预算数",OFFSET(D60,0,-1),IF($I$5="基准为上年调整预算数",D60,0)))*(IF(_xlfn.ISFORMULA(OFFSET(D60,0,5)),OFFSET($I$3,1,0),OFFSET(D60,0,5))),SSWR))</f>
        <v>0</v>
      </c>
      <c r="G60" s="125">
        <f ca="1" t="shared" si="2"/>
        <v>0</v>
      </c>
      <c r="H60" s="125">
        <f ca="1" t="shared" si="1"/>
        <v>0</v>
      </c>
      <c r="I60" s="108">
        <v>0</v>
      </c>
      <c r="J60" s="169">
        <v>0</v>
      </c>
    </row>
    <row r="61" ht="15.6" customHeight="1" spans="1:11">
      <c r="A61" s="94" t="s">
        <v>13823</v>
      </c>
      <c r="B61" s="167" t="s">
        <v>13824</v>
      </c>
      <c r="C61" s="168">
        <v>0</v>
      </c>
      <c r="D61" s="107">
        <f ca="1" t="shared" si="0"/>
        <v>0</v>
      </c>
      <c r="E61" s="168">
        <v>0</v>
      </c>
      <c r="F61" s="107">
        <f ca="1">IF($I$5="I列录入预算数",OFFSET(H61,0,1),ROUND(IF($I$5="基准为上年预计执行数",OFFSET(D61,0,1),IF($I$5="基准为上年预算数",OFFSET(D61,0,-1),IF($I$5="基准为上年调整预算数",D61,0)))*(IF(_xlfn.ISFORMULA(OFFSET(D61,0,5)),OFFSET($I$3,1,0),OFFSET(D61,0,5))),SSWR))</f>
        <v>0</v>
      </c>
      <c r="G61" s="125">
        <f ca="1" t="shared" si="2"/>
        <v>0</v>
      </c>
      <c r="H61" s="125">
        <f ca="1" t="shared" si="1"/>
        <v>0</v>
      </c>
      <c r="I61" s="108">
        <v>0</v>
      </c>
      <c r="J61" s="169">
        <v>0</v>
      </c>
    </row>
    <row r="62" ht="15.6" customHeight="1" spans="1:11">
      <c r="A62" s="445" t="s">
        <v>13848</v>
      </c>
      <c r="B62" s="180" t="s">
        <v>13826</v>
      </c>
      <c r="C62" s="168">
        <v>0</v>
      </c>
      <c r="D62" s="107">
        <f ca="1" t="shared" si="0"/>
        <v>0</v>
      </c>
      <c r="E62" s="181">
        <v>0</v>
      </c>
      <c r="F62" s="107">
        <f ca="1">IF($I$5="I列录入预算数",OFFSET(H62,0,1),ROUND(IF($I$5="基准为上年预计执行数",OFFSET(D62,0,1),IF($I$5="基准为上年预算数",OFFSET(D62,0,-1),IF($I$5="基准为上年调整预算数",D62,0)))*(IF(_xlfn.ISFORMULA(OFFSET(D62,0,5)),OFFSET($I$3,1,0),OFFSET(D62,0,5))),SSWR))</f>
        <v>0</v>
      </c>
      <c r="G62" s="125">
        <f ca="1" t="shared" si="2"/>
        <v>0</v>
      </c>
      <c r="H62" s="125">
        <f ca="1" t="shared" si="1"/>
        <v>0</v>
      </c>
      <c r="I62" s="182">
        <v>0</v>
      </c>
      <c r="J62" s="182">
        <v>0</v>
      </c>
      <c r="K62" s="177" t="s">
        <v>13849</v>
      </c>
    </row>
    <row r="63" ht="15.6" customHeight="1" spans="1:11">
      <c r="A63" s="445" t="s">
        <v>13850</v>
      </c>
      <c r="B63" s="180" t="s">
        <v>13851</v>
      </c>
      <c r="C63" s="168">
        <v>0</v>
      </c>
      <c r="D63" s="107">
        <f ca="1" t="shared" si="0"/>
        <v>0</v>
      </c>
      <c r="E63" s="181">
        <v>8956</v>
      </c>
      <c r="F63" s="107">
        <f ca="1">IF($I$5="I列录入预算数",OFFSET(H63,0,1),ROUND(IF($I$5="基准为上年预计执行数",OFFSET(D63,0,1),IF($I$5="基准为上年预算数",OFFSET(D63,0,-1),IF($I$5="基准为上年调整预算数",D63,0)))*(IF(_xlfn.ISFORMULA(OFFSET(D63,0,5)),OFFSET($I$3,1,0),OFFSET(D63,0,5))),SSWR))</f>
        <v>0</v>
      </c>
      <c r="G63" s="125">
        <f ca="1" t="shared" si="2"/>
        <v>0</v>
      </c>
      <c r="H63" s="125">
        <f ca="1" t="shared" si="1"/>
        <v>0</v>
      </c>
      <c r="I63" s="182">
        <v>0</v>
      </c>
      <c r="J63" s="182">
        <v>0</v>
      </c>
      <c r="K63" s="177" t="s">
        <v>13849</v>
      </c>
    </row>
    <row r="64" ht="15.6" customHeight="1" spans="1:11">
      <c r="A64" s="450" t="s">
        <v>13827</v>
      </c>
      <c r="B64" s="174" t="s">
        <v>13828</v>
      </c>
      <c r="C64" s="168">
        <v>0</v>
      </c>
      <c r="D64" s="107">
        <f ca="1" t="shared" si="0"/>
        <v>89800</v>
      </c>
      <c r="E64" s="168">
        <v>97500</v>
      </c>
      <c r="F64" s="107">
        <f ca="1">IF($I$5="I列录入预算数",OFFSET(H64,0,1),ROUND(IF($I$5="基准为上年预计执行数",OFFSET(D64,0,1),IF($I$5="基准为上年预算数",OFFSET(D64,0,-1),IF($I$5="基准为上年调整预算数",D64,0)))*(IF(_xlfn.ISFORMULA(OFFSET(D64,0,5)),OFFSET($I$3,1,0),OFFSET(D64,0,5))),SSWR))</f>
        <v>15600</v>
      </c>
      <c r="G64" s="125">
        <f ca="1" t="shared" si="2"/>
        <v>0</v>
      </c>
      <c r="H64" s="125">
        <f ca="1" t="shared" si="1"/>
        <v>0.16</v>
      </c>
      <c r="I64" s="108">
        <v>15600</v>
      </c>
      <c r="J64" s="169">
        <v>89800</v>
      </c>
    </row>
    <row r="65" ht="15.6" customHeight="1" spans="1:10">
      <c r="A65" s="172" t="s">
        <v>13831</v>
      </c>
      <c r="B65" s="167" t="s">
        <v>13832</v>
      </c>
      <c r="C65" s="168">
        <v>0</v>
      </c>
      <c r="D65" s="107">
        <f ca="1" t="shared" si="0"/>
        <v>0</v>
      </c>
      <c r="E65" s="168">
        <v>0</v>
      </c>
      <c r="F65" s="107">
        <f ca="1">IF($I$5="I列录入预算数",OFFSET(H65,0,1),ROUND(IF($I$5="基准为上年预计执行数",OFFSET(D65,0,1),IF($I$5="基准为上年预算数",OFFSET(D65,0,-1),IF($I$5="基准为上年调整预算数",D65,0)))*(IF(_xlfn.ISFORMULA(OFFSET(D65,0,5)),OFFSET($I$3,1,0),OFFSET(D65,0,5))),SSWR))</f>
        <v>0</v>
      </c>
      <c r="G65" s="125">
        <f ca="1" t="shared" si="2"/>
        <v>0</v>
      </c>
      <c r="H65" s="125">
        <f ca="1" t="shared" si="1"/>
        <v>0</v>
      </c>
      <c r="I65" s="108">
        <v>0</v>
      </c>
      <c r="J65" s="169">
        <v>0</v>
      </c>
    </row>
    <row r="66" ht="15.6" customHeight="1" spans="1:10">
      <c r="A66" s="450" t="s">
        <v>13837</v>
      </c>
      <c r="B66" s="167" t="s">
        <v>13838</v>
      </c>
      <c r="C66" s="168">
        <v>0</v>
      </c>
      <c r="D66" s="107">
        <f ca="1" t="shared" si="0"/>
        <v>0</v>
      </c>
      <c r="E66" s="168">
        <v>0</v>
      </c>
      <c r="F66" s="107">
        <f ca="1">IF($I$5="I列录入预算数",OFFSET(H66,0,1),ROUND(IF($I$5="基准为上年预计执行数",OFFSET(D66,0,1),IF($I$5="基准为上年预算数",OFFSET(D66,0,-1),IF($I$5="基准为上年调整预算数",D66,0)))*(IF(_xlfn.ISFORMULA(OFFSET(D66,0,5)),OFFSET($I$3,1,0),OFFSET(D66,0,5))),SSWR))</f>
        <v>0</v>
      </c>
      <c r="G66" s="125">
        <f ca="1" t="shared" si="2"/>
        <v>0</v>
      </c>
      <c r="H66" s="125">
        <f ca="1" t="shared" si="1"/>
        <v>0</v>
      </c>
      <c r="I66" s="108"/>
      <c r="J66" s="169">
        <v>0</v>
      </c>
    </row>
    <row r="67" ht="15.6" customHeight="1" spans="1:10">
      <c r="A67" s="94" t="s">
        <v>13125</v>
      </c>
      <c r="B67" s="167" t="s">
        <v>13126</v>
      </c>
      <c r="C67" s="168">
        <v>0</v>
      </c>
      <c r="D67" s="107">
        <f ca="1" t="shared" si="0"/>
        <v>0</v>
      </c>
      <c r="E67" s="168">
        <v>0</v>
      </c>
      <c r="F67" s="107">
        <f ca="1">IF($I$5="I列录入预算数",OFFSET(H67,0,1),ROUND(IF($I$5="基准为上年预计执行数",OFFSET(D67,0,1),IF($I$5="基准为上年预算数",OFFSET(D67,0,-1),IF($I$5="基准为上年调整预算数",D67,0)))*(IF(_xlfn.ISFORMULA(OFFSET(D67,0,5)),OFFSET($I$3,1,0),OFFSET(D67,0,5))),SSWR))</f>
        <v>0</v>
      </c>
      <c r="G67" s="125">
        <f ca="1" t="shared" si="2"/>
        <v>0</v>
      </c>
      <c r="H67" s="125">
        <f ca="1" t="shared" si="1"/>
        <v>0</v>
      </c>
      <c r="I67" s="108">
        <v>0</v>
      </c>
      <c r="J67" s="169">
        <v>0</v>
      </c>
    </row>
    <row r="68" ht="15.6" customHeight="1" spans="1:10">
      <c r="A68" s="94" t="s">
        <v>13129</v>
      </c>
      <c r="B68" s="167" t="s">
        <v>11334</v>
      </c>
      <c r="C68" s="168">
        <v>0</v>
      </c>
      <c r="D68" s="107">
        <f ca="1" t="shared" si="0"/>
        <v>0</v>
      </c>
      <c r="E68" s="168">
        <v>0</v>
      </c>
      <c r="F68" s="107">
        <f ca="1">IF($I$5="I列录入预算数",OFFSET(H68,0,1),ROUND(IF($I$5="基准为上年预计执行数",OFFSET(D68,0,1),IF($I$5="基准为上年预算数",OFFSET(D68,0,-1),IF($I$5="基准为上年调整预算数",D68,0)))*(IF(_xlfn.ISFORMULA(OFFSET(D68,0,5)),OFFSET($I$3,1,0),OFFSET(D68,0,5))),SSWR))</f>
        <v>0</v>
      </c>
      <c r="G68" s="125">
        <f ca="1" t="shared" si="2"/>
        <v>0</v>
      </c>
      <c r="H68" s="125">
        <f ca="1" t="shared" si="1"/>
        <v>0</v>
      </c>
      <c r="I68" s="108">
        <v>0</v>
      </c>
      <c r="J68" s="169">
        <v>0</v>
      </c>
    </row>
    <row r="69" ht="15.6" customHeight="1" spans="1:10">
      <c r="A69" s="94" t="s">
        <v>13132</v>
      </c>
      <c r="B69" s="167" t="s">
        <v>10493</v>
      </c>
      <c r="C69" s="168">
        <v>0</v>
      </c>
      <c r="D69" s="107">
        <f ca="1" t="shared" si="0"/>
        <v>0</v>
      </c>
      <c r="E69" s="168">
        <v>0</v>
      </c>
      <c r="F69" s="107">
        <f ca="1">IF($I$5="I列录入预算数",OFFSET(H69,0,1),ROUND(IF($I$5="基准为上年预计执行数",OFFSET(D69,0,1),IF($I$5="基准为上年预算数",OFFSET(D69,0,-1),IF($I$5="基准为上年调整预算数",D69,0)))*(IF(_xlfn.ISFORMULA(OFFSET(D69,0,5)),OFFSET($I$3,1,0),OFFSET(D69,0,5))),SSWR))</f>
        <v>0</v>
      </c>
      <c r="G69" s="125">
        <f ca="1" t="shared" si="2"/>
        <v>0</v>
      </c>
      <c r="H69" s="125">
        <f ca="1" t="shared" si="1"/>
        <v>0</v>
      </c>
      <c r="I69" s="108">
        <v>0</v>
      </c>
      <c r="J69" s="169">
        <v>0</v>
      </c>
    </row>
    <row r="70" ht="15.6" customHeight="1" spans="1:10">
      <c r="A70" s="94" t="s">
        <v>13135</v>
      </c>
      <c r="B70" s="167" t="s">
        <v>10501</v>
      </c>
      <c r="C70" s="168">
        <v>0</v>
      </c>
      <c r="D70" s="107">
        <f ca="1" t="shared" si="0"/>
        <v>0</v>
      </c>
      <c r="E70" s="168">
        <v>0</v>
      </c>
      <c r="F70" s="107">
        <f ca="1">IF($I$5="I列录入预算数",OFFSET(H70,0,1),ROUND(IF($I$5="基准为上年预计执行数",OFFSET(D70,0,1),IF($I$5="基准为上年预算数",OFFSET(D70,0,-1),IF($I$5="基准为上年调整预算数",D70,0)))*(IF(_xlfn.ISFORMULA(OFFSET(D70,0,5)),OFFSET($I$3,1,0),OFFSET(D70,0,5))),SSWR))</f>
        <v>0</v>
      </c>
      <c r="G70" s="125">
        <f ca="1" t="shared" si="2"/>
        <v>0</v>
      </c>
      <c r="H70" s="125">
        <f ca="1" t="shared" si="1"/>
        <v>0</v>
      </c>
      <c r="I70" s="108">
        <v>0</v>
      </c>
      <c r="J70" s="169">
        <v>0</v>
      </c>
    </row>
    <row r="71" ht="15.6" customHeight="1" spans="1:10">
      <c r="A71" s="94" t="s">
        <v>13138</v>
      </c>
      <c r="B71" s="167" t="s">
        <v>10507</v>
      </c>
      <c r="C71" s="168">
        <v>0</v>
      </c>
      <c r="D71" s="107">
        <f ca="1" t="shared" ref="D71:D134" si="3">IF(B2TJ="录入调整后预算数",OFFSET(D71,0,6),IF(B2TJ="录入调整差额数",OFFSET(D71,0,6)+OFFSET(D71,0,-1),0))</f>
        <v>0</v>
      </c>
      <c r="E71" s="168">
        <v>0</v>
      </c>
      <c r="F71" s="107">
        <f ca="1">IF($I$5="I列录入预算数",OFFSET(H71,0,1),ROUND(IF($I$5="基准为上年预计执行数",OFFSET(D71,0,1),IF($I$5="基准为上年预算数",OFFSET(D71,0,-1),IF($I$5="基准为上年调整预算数",D71,0)))*(IF(_xlfn.ISFORMULA(OFFSET(D71,0,5)),OFFSET($I$3,1,0),OFFSET(D71,0,5))),SSWR))</f>
        <v>0</v>
      </c>
      <c r="G71" s="125">
        <f ca="1" t="shared" si="2"/>
        <v>0</v>
      </c>
      <c r="H71" s="125">
        <f ca="1" t="shared" ref="H71:H134" si="4">IFERROR(OFFSET($G71,0,-1)/OFFSET($G71,0,-2),)</f>
        <v>0</v>
      </c>
      <c r="I71" s="108">
        <v>0</v>
      </c>
      <c r="J71" s="169">
        <v>0</v>
      </c>
    </row>
    <row r="72" ht="15.6" customHeight="1" spans="1:10">
      <c r="A72" s="94" t="s">
        <v>13147</v>
      </c>
      <c r="B72" s="167" t="s">
        <v>13148</v>
      </c>
      <c r="C72" s="168">
        <v>0</v>
      </c>
      <c r="D72" s="107">
        <f ca="1" t="shared" si="3"/>
        <v>0</v>
      </c>
      <c r="E72" s="168">
        <v>0</v>
      </c>
      <c r="F72" s="107">
        <f ca="1">IF($I$5="I列录入预算数",OFFSET(H72,0,1),ROUND(IF($I$5="基准为上年预计执行数",OFFSET(D72,0,1),IF($I$5="基准为上年预算数",OFFSET(D72,0,-1),IF($I$5="基准为上年调整预算数",D72,0)))*(IF(_xlfn.ISFORMULA(OFFSET(D72,0,5)),OFFSET($I$3,1,0),OFFSET(D72,0,5))),SSWR))</f>
        <v>0</v>
      </c>
      <c r="G72" s="125">
        <f ca="1" t="shared" ref="G72:G113" si="5">IFERROR(OFFSET($G72,0,-1)/OFFSET($G72,0,-4),)</f>
        <v>0</v>
      </c>
      <c r="H72" s="125">
        <f ca="1" t="shared" si="4"/>
        <v>0</v>
      </c>
      <c r="I72" s="108">
        <v>0</v>
      </c>
      <c r="J72" s="169">
        <v>0</v>
      </c>
    </row>
    <row r="73" ht="15.6" customHeight="1" spans="1:10">
      <c r="A73" s="94" t="s">
        <v>13151</v>
      </c>
      <c r="B73" s="167" t="s">
        <v>13152</v>
      </c>
      <c r="C73" s="168">
        <v>0</v>
      </c>
      <c r="D73" s="107">
        <f ca="1" t="shared" si="3"/>
        <v>0</v>
      </c>
      <c r="E73" s="168">
        <v>0</v>
      </c>
      <c r="F73" s="107">
        <f ca="1">IF($I$5="I列录入预算数",OFFSET(H73,0,1),ROUND(IF($I$5="基准为上年预计执行数",OFFSET(D73,0,1),IF($I$5="基准为上年预算数",OFFSET(D73,0,-1),IF($I$5="基准为上年调整预算数",D73,0)))*(IF(_xlfn.ISFORMULA(OFFSET(D73,0,5)),OFFSET($I$3,1,0),OFFSET(D73,0,5))),SSWR))</f>
        <v>0</v>
      </c>
      <c r="G73" s="125">
        <f ca="1" t="shared" si="5"/>
        <v>0</v>
      </c>
      <c r="H73" s="125">
        <f ca="1" t="shared" si="4"/>
        <v>0</v>
      </c>
      <c r="I73" s="108">
        <v>0</v>
      </c>
      <c r="J73" s="169">
        <v>0</v>
      </c>
    </row>
    <row r="74" ht="15.6" customHeight="1" spans="1:10">
      <c r="A74" s="94" t="s">
        <v>13155</v>
      </c>
      <c r="B74" s="167" t="s">
        <v>13156</v>
      </c>
      <c r="C74" s="168">
        <v>0</v>
      </c>
      <c r="D74" s="107">
        <f ca="1" t="shared" si="3"/>
        <v>0</v>
      </c>
      <c r="E74" s="168">
        <v>0</v>
      </c>
      <c r="F74" s="107">
        <f ca="1">IF($I$5="I列录入预算数",OFFSET(H74,0,1),ROUND(IF($I$5="基准为上年预计执行数",OFFSET(D74,0,1),IF($I$5="基准为上年预算数",OFFSET(D74,0,-1),IF($I$5="基准为上年调整预算数",D74,0)))*(IF(_xlfn.ISFORMULA(OFFSET(D74,0,5)),OFFSET($I$3,1,0),OFFSET(D74,0,5))),SSWR))</f>
        <v>0</v>
      </c>
      <c r="G74" s="125">
        <f ca="1" t="shared" si="5"/>
        <v>0</v>
      </c>
      <c r="H74" s="125">
        <f ca="1" t="shared" si="4"/>
        <v>0</v>
      </c>
      <c r="I74" s="108">
        <v>0</v>
      </c>
      <c r="J74" s="169">
        <v>0</v>
      </c>
    </row>
    <row r="75" ht="15.6" customHeight="1" spans="1:10">
      <c r="A75" s="94" t="s">
        <v>13159</v>
      </c>
      <c r="B75" s="167" t="s">
        <v>13160</v>
      </c>
      <c r="C75" s="168">
        <v>0</v>
      </c>
      <c r="D75" s="107">
        <f ca="1" t="shared" si="3"/>
        <v>0</v>
      </c>
      <c r="E75" s="168">
        <v>0</v>
      </c>
      <c r="F75" s="107">
        <f ca="1">IF($I$5="I列录入预算数",OFFSET(H75,0,1),ROUND(IF($I$5="基准为上年预计执行数",OFFSET(D75,0,1),IF($I$5="基准为上年预算数",OFFSET(D75,0,-1),IF($I$5="基准为上年调整预算数",D75,0)))*(IF(_xlfn.ISFORMULA(OFFSET(D75,0,5)),OFFSET($I$3,1,0),OFFSET(D75,0,5))),SSWR))</f>
        <v>0</v>
      </c>
      <c r="G75" s="125">
        <f ca="1" t="shared" si="5"/>
        <v>0</v>
      </c>
      <c r="H75" s="125">
        <f ca="1" t="shared" si="4"/>
        <v>0</v>
      </c>
      <c r="I75" s="108">
        <v>0</v>
      </c>
      <c r="J75" s="169">
        <v>0</v>
      </c>
    </row>
    <row r="76" ht="15.6" customHeight="1" spans="1:10">
      <c r="A76" s="94" t="s">
        <v>13163</v>
      </c>
      <c r="B76" s="167" t="s">
        <v>13164</v>
      </c>
      <c r="C76" s="168">
        <v>0</v>
      </c>
      <c r="D76" s="107">
        <f ca="1" t="shared" si="3"/>
        <v>0</v>
      </c>
      <c r="E76" s="168">
        <v>0</v>
      </c>
      <c r="F76" s="107">
        <f ca="1">IF($I$5="I列录入预算数",OFFSET(H76,0,1),ROUND(IF($I$5="基准为上年预计执行数",OFFSET(D76,0,1),IF($I$5="基准为上年预算数",OFFSET(D76,0,-1),IF($I$5="基准为上年调整预算数",D76,0)))*(IF(_xlfn.ISFORMULA(OFFSET(D76,0,5)),OFFSET($I$3,1,0),OFFSET(D76,0,5))),SSWR))</f>
        <v>0</v>
      </c>
      <c r="G76" s="125">
        <f ca="1" t="shared" si="5"/>
        <v>0</v>
      </c>
      <c r="H76" s="125">
        <f ca="1" t="shared" si="4"/>
        <v>0</v>
      </c>
      <c r="I76" s="108">
        <v>0</v>
      </c>
      <c r="J76" s="169">
        <v>0</v>
      </c>
    </row>
    <row r="77" ht="15.6" customHeight="1" spans="1:10">
      <c r="A77" s="94" t="s">
        <v>13167</v>
      </c>
      <c r="B77" s="167" t="s">
        <v>13168</v>
      </c>
      <c r="C77" s="168">
        <v>0</v>
      </c>
      <c r="D77" s="107">
        <f ca="1" t="shared" si="3"/>
        <v>0</v>
      </c>
      <c r="E77" s="168">
        <v>0</v>
      </c>
      <c r="F77" s="107">
        <f ca="1">IF($I$5="I列录入预算数",OFFSET(H77,0,1),ROUND(IF($I$5="基准为上年预计执行数",OFFSET(D77,0,1),IF($I$5="基准为上年预算数",OFFSET(D77,0,-1),IF($I$5="基准为上年调整预算数",D77,0)))*(IF(_xlfn.ISFORMULA(OFFSET(D77,0,5)),OFFSET($I$3,1,0),OFFSET(D77,0,5))),SSWR))</f>
        <v>0</v>
      </c>
      <c r="G77" s="125">
        <f ca="1" t="shared" si="5"/>
        <v>0</v>
      </c>
      <c r="H77" s="125">
        <f ca="1" t="shared" si="4"/>
        <v>0</v>
      </c>
      <c r="I77" s="108">
        <v>0</v>
      </c>
      <c r="J77" s="169">
        <v>0</v>
      </c>
    </row>
    <row r="78" ht="15.6" customHeight="1" spans="1:10">
      <c r="A78" s="94" t="s">
        <v>13174</v>
      </c>
      <c r="B78" s="167" t="s">
        <v>10513</v>
      </c>
      <c r="C78" s="168">
        <v>0</v>
      </c>
      <c r="D78" s="107">
        <f ca="1" t="shared" si="3"/>
        <v>0</v>
      </c>
      <c r="E78" s="168">
        <v>0</v>
      </c>
      <c r="F78" s="107">
        <f ca="1">IF($I$5="I列录入预算数",OFFSET(H78,0,1),ROUND(IF($I$5="基准为上年预计执行数",OFFSET(D78,0,1),IF($I$5="基准为上年预算数",OFFSET(D78,0,-1),IF($I$5="基准为上年调整预算数",D78,0)))*(IF(_xlfn.ISFORMULA(OFFSET(D78,0,5)),OFFSET($I$3,1,0),OFFSET(D78,0,5))),SSWR))</f>
        <v>0</v>
      </c>
      <c r="G78" s="125">
        <f ca="1" t="shared" si="5"/>
        <v>0</v>
      </c>
      <c r="H78" s="125">
        <f ca="1" t="shared" si="4"/>
        <v>0</v>
      </c>
      <c r="I78" s="108">
        <v>0</v>
      </c>
      <c r="J78" s="169">
        <v>0</v>
      </c>
    </row>
    <row r="79" ht="15.6" customHeight="1" spans="1:10">
      <c r="A79" s="94" t="s">
        <v>13177</v>
      </c>
      <c r="B79" s="167" t="s">
        <v>10515</v>
      </c>
      <c r="C79" s="168">
        <v>0</v>
      </c>
      <c r="D79" s="107">
        <f ca="1" t="shared" si="3"/>
        <v>0</v>
      </c>
      <c r="E79" s="168">
        <v>0</v>
      </c>
      <c r="F79" s="107">
        <f ca="1">IF($I$5="I列录入预算数",OFFSET(H79,0,1),ROUND(IF($I$5="基准为上年预计执行数",OFFSET(D79,0,1),IF($I$5="基准为上年预算数",OFFSET(D79,0,-1),IF($I$5="基准为上年调整预算数",D79,0)))*(IF(_xlfn.ISFORMULA(OFFSET(D79,0,5)),OFFSET($I$3,1,0),OFFSET(D79,0,5))),SSWR))</f>
        <v>0</v>
      </c>
      <c r="G79" s="125">
        <f ca="1" t="shared" si="5"/>
        <v>0</v>
      </c>
      <c r="H79" s="125">
        <f ca="1" t="shared" si="4"/>
        <v>0</v>
      </c>
      <c r="I79" s="108">
        <v>0</v>
      </c>
      <c r="J79" s="169">
        <v>0</v>
      </c>
    </row>
    <row r="80" ht="15.6" customHeight="1" spans="1:10">
      <c r="A80" s="94" t="s">
        <v>13180</v>
      </c>
      <c r="B80" s="167" t="s">
        <v>10517</v>
      </c>
      <c r="C80" s="168">
        <v>0</v>
      </c>
      <c r="D80" s="107">
        <f ca="1" t="shared" si="3"/>
        <v>0</v>
      </c>
      <c r="E80" s="168">
        <v>0</v>
      </c>
      <c r="F80" s="107">
        <f ca="1">IF($I$5="I列录入预算数",OFFSET(H80,0,1),ROUND(IF($I$5="基准为上年预计执行数",OFFSET(D80,0,1),IF($I$5="基准为上年预算数",OFFSET(D80,0,-1),IF($I$5="基准为上年调整预算数",D80,0)))*(IF(_xlfn.ISFORMULA(OFFSET(D80,0,5)),OFFSET($I$3,1,0),OFFSET(D80,0,5))),SSWR))</f>
        <v>0</v>
      </c>
      <c r="G80" s="125">
        <f ca="1" t="shared" si="5"/>
        <v>0</v>
      </c>
      <c r="H80" s="125">
        <f ca="1" t="shared" si="4"/>
        <v>0</v>
      </c>
      <c r="I80" s="108">
        <v>0</v>
      </c>
      <c r="J80" s="169">
        <v>0</v>
      </c>
    </row>
    <row r="81" ht="15.6" customHeight="1" spans="1:10">
      <c r="A81" s="94" t="s">
        <v>13183</v>
      </c>
      <c r="B81" s="167" t="s">
        <v>10519</v>
      </c>
      <c r="C81" s="168">
        <v>0</v>
      </c>
      <c r="D81" s="107">
        <f ca="1" t="shared" si="3"/>
        <v>0</v>
      </c>
      <c r="E81" s="168">
        <v>0</v>
      </c>
      <c r="F81" s="107">
        <f ca="1">IF($I$5="I列录入预算数",OFFSET(H81,0,1),ROUND(IF($I$5="基准为上年预计执行数",OFFSET(D81,0,1),IF($I$5="基准为上年预算数",OFFSET(D81,0,-1),IF($I$5="基准为上年调整预算数",D81,0)))*(IF(_xlfn.ISFORMULA(OFFSET(D81,0,5)),OFFSET($I$3,1,0),OFFSET(D81,0,5))),SSWR))</f>
        <v>0</v>
      </c>
      <c r="G81" s="125">
        <f ca="1" t="shared" si="5"/>
        <v>0</v>
      </c>
      <c r="H81" s="125">
        <f ca="1" t="shared" si="4"/>
        <v>0</v>
      </c>
      <c r="I81" s="108">
        <v>0</v>
      </c>
      <c r="J81" s="169">
        <v>0</v>
      </c>
    </row>
    <row r="82" ht="15.6" customHeight="1" spans="1:10">
      <c r="A82" s="94" t="s">
        <v>13186</v>
      </c>
      <c r="B82" s="167" t="s">
        <v>10527</v>
      </c>
      <c r="C82" s="168">
        <v>0</v>
      </c>
      <c r="D82" s="107">
        <f ca="1" t="shared" si="3"/>
        <v>0</v>
      </c>
      <c r="E82" s="168">
        <v>0</v>
      </c>
      <c r="F82" s="107">
        <f ca="1">IF($I$5="I列录入预算数",OFFSET(H82,0,1),ROUND(IF($I$5="基准为上年预计执行数",OFFSET(D82,0,1),IF($I$5="基准为上年预算数",OFFSET(D82,0,-1),IF($I$5="基准为上年调整预算数",D82,0)))*(IF(_xlfn.ISFORMULA(OFFSET(D82,0,5)),OFFSET($I$3,1,0),OFFSET(D82,0,5))),SSWR))</f>
        <v>0</v>
      </c>
      <c r="G82" s="125">
        <f ca="1" t="shared" si="5"/>
        <v>0</v>
      </c>
      <c r="H82" s="125">
        <f ca="1" t="shared" si="4"/>
        <v>0</v>
      </c>
      <c r="I82" s="108">
        <v>0</v>
      </c>
      <c r="J82" s="169">
        <v>0</v>
      </c>
    </row>
    <row r="83" ht="15.6" customHeight="1" spans="1:10">
      <c r="A83" s="94" t="s">
        <v>13189</v>
      </c>
      <c r="B83" s="167" t="s">
        <v>13190</v>
      </c>
      <c r="C83" s="168">
        <v>0</v>
      </c>
      <c r="D83" s="107">
        <f ca="1" t="shared" si="3"/>
        <v>0</v>
      </c>
      <c r="E83" s="168">
        <v>0</v>
      </c>
      <c r="F83" s="107">
        <f ca="1">IF($I$5="I列录入预算数",OFFSET(H83,0,1),ROUND(IF($I$5="基准为上年预计执行数",OFFSET(D83,0,1),IF($I$5="基准为上年预算数",OFFSET(D83,0,-1),IF($I$5="基准为上年调整预算数",D83,0)))*(IF(_xlfn.ISFORMULA(OFFSET(D83,0,5)),OFFSET($I$3,1,0),OFFSET(D83,0,5))),SSWR))</f>
        <v>0</v>
      </c>
      <c r="G83" s="125">
        <f ca="1" t="shared" si="5"/>
        <v>0</v>
      </c>
      <c r="H83" s="125">
        <f ca="1" t="shared" si="4"/>
        <v>0</v>
      </c>
      <c r="I83" s="108">
        <v>0</v>
      </c>
      <c r="J83" s="169">
        <v>0</v>
      </c>
    </row>
    <row r="84" ht="15.6" customHeight="1" spans="1:10">
      <c r="A84" s="94" t="s">
        <v>13199</v>
      </c>
      <c r="B84" s="167" t="s">
        <v>13200</v>
      </c>
      <c r="C84" s="168">
        <v>0</v>
      </c>
      <c r="D84" s="107">
        <f ca="1" t="shared" si="3"/>
        <v>0</v>
      </c>
      <c r="E84" s="168">
        <v>0</v>
      </c>
      <c r="F84" s="107">
        <f ca="1">IF($I$5="I列录入预算数",OFFSET(H84,0,1),ROUND(IF($I$5="基准为上年预计执行数",OFFSET(D84,0,1),IF($I$5="基准为上年预算数",OFFSET(D84,0,-1),IF($I$5="基准为上年调整预算数",D84,0)))*(IF(_xlfn.ISFORMULA(OFFSET(D84,0,5)),OFFSET($I$3,1,0),OFFSET(D84,0,5))),SSWR))</f>
        <v>0</v>
      </c>
      <c r="G84" s="125">
        <f ca="1" t="shared" si="5"/>
        <v>0</v>
      </c>
      <c r="H84" s="125">
        <f ca="1" t="shared" si="4"/>
        <v>0</v>
      </c>
      <c r="I84" s="108">
        <v>0</v>
      </c>
      <c r="J84" s="169">
        <v>0</v>
      </c>
    </row>
    <row r="85" ht="15.6" customHeight="1" spans="1:10">
      <c r="A85" s="94" t="s">
        <v>13203</v>
      </c>
      <c r="B85" s="167" t="s">
        <v>13204</v>
      </c>
      <c r="C85" s="171">
        <v>1</v>
      </c>
      <c r="D85" s="107">
        <f ca="1" t="shared" si="3"/>
        <v>1</v>
      </c>
      <c r="E85" s="168">
        <v>1</v>
      </c>
      <c r="F85" s="107">
        <f ca="1">IF($I$5="I列录入预算数",OFFSET(H85,0,1),ROUND(IF($I$5="基准为上年预计执行数",OFFSET(D85,0,1),IF($I$5="基准为上年预算数",OFFSET(D85,0,-1),IF($I$5="基准为上年调整预算数",D85,0)))*(IF(_xlfn.ISFORMULA(OFFSET(D85,0,5)),OFFSET($I$3,1,0),OFFSET(D85,0,5))),SSWR))</f>
        <v>1</v>
      </c>
      <c r="G85" s="125">
        <f ca="1" t="shared" si="5"/>
        <v>1</v>
      </c>
      <c r="H85" s="125">
        <f ca="1" t="shared" si="4"/>
        <v>1</v>
      </c>
      <c r="I85" s="108">
        <v>1</v>
      </c>
      <c r="J85" s="169">
        <v>1</v>
      </c>
    </row>
    <row r="86" ht="15.6" customHeight="1" spans="1:10">
      <c r="A86" s="94" t="s">
        <v>13207</v>
      </c>
      <c r="B86" s="167" t="s">
        <v>13208</v>
      </c>
      <c r="C86" s="168">
        <v>0</v>
      </c>
      <c r="D86" s="107">
        <f ca="1" t="shared" si="3"/>
        <v>0</v>
      </c>
      <c r="E86" s="168">
        <v>0</v>
      </c>
      <c r="F86" s="107">
        <f ca="1">IF($I$5="I列录入预算数",OFFSET(H86,0,1),ROUND(IF($I$5="基准为上年预计执行数",OFFSET(D86,0,1),IF($I$5="基准为上年预算数",OFFSET(D86,0,-1),IF($I$5="基准为上年调整预算数",D86,0)))*(IF(_xlfn.ISFORMULA(OFFSET(D86,0,5)),OFFSET($I$3,1,0),OFFSET(D86,0,5))),SSWR))</f>
        <v>0</v>
      </c>
      <c r="G86" s="125">
        <f ca="1" t="shared" si="5"/>
        <v>0</v>
      </c>
      <c r="H86" s="125">
        <f ca="1" t="shared" si="4"/>
        <v>0</v>
      </c>
      <c r="I86" s="108">
        <v>0</v>
      </c>
      <c r="J86" s="169">
        <v>0</v>
      </c>
    </row>
    <row r="87" ht="15.6" customHeight="1" spans="1:10">
      <c r="A87" s="94" t="s">
        <v>13211</v>
      </c>
      <c r="B87" s="167" t="s">
        <v>13852</v>
      </c>
      <c r="C87" s="168">
        <v>0</v>
      </c>
      <c r="D87" s="107">
        <f ca="1" t="shared" si="3"/>
        <v>0</v>
      </c>
      <c r="E87" s="168">
        <v>0</v>
      </c>
      <c r="F87" s="107">
        <f ca="1">IF($I$5="I列录入预算数",OFFSET(H87,0,1),ROUND(IF($I$5="基准为上年预计执行数",OFFSET(D87,0,1),IF($I$5="基准为上年预算数",OFFSET(D87,0,-1),IF($I$5="基准为上年调整预算数",D87,0)))*(IF(_xlfn.ISFORMULA(OFFSET(D87,0,5)),OFFSET($I$3,1,0),OFFSET(D87,0,5))),SSWR))</f>
        <v>0</v>
      </c>
      <c r="G87" s="125">
        <f ca="1" t="shared" si="5"/>
        <v>0</v>
      </c>
      <c r="H87" s="125">
        <f ca="1" t="shared" si="4"/>
        <v>0</v>
      </c>
      <c r="I87" s="108">
        <v>0</v>
      </c>
      <c r="J87" s="169">
        <v>0</v>
      </c>
    </row>
    <row r="88" ht="15.6" customHeight="1" spans="1:10">
      <c r="A88" s="94" t="s">
        <v>13215</v>
      </c>
      <c r="B88" s="183" t="s">
        <v>13216</v>
      </c>
      <c r="C88" s="168">
        <v>0</v>
      </c>
      <c r="D88" s="107">
        <f ca="1" t="shared" si="3"/>
        <v>0</v>
      </c>
      <c r="E88" s="168">
        <v>0</v>
      </c>
      <c r="F88" s="107">
        <f ca="1">IF($I$5="I列录入预算数",OFFSET(H88,0,1),ROUND(IF($I$5="基准为上年预计执行数",OFFSET(D88,0,1),IF($I$5="基准为上年预算数",OFFSET(D88,0,-1),IF($I$5="基准为上年调整预算数",D88,0)))*(IF(_xlfn.ISFORMULA(OFFSET(D88,0,5)),OFFSET($I$3,1,0),OFFSET(D88,0,5))),SSWR))</f>
        <v>0</v>
      </c>
      <c r="G88" s="125">
        <f ca="1" t="shared" si="5"/>
        <v>0</v>
      </c>
      <c r="H88" s="125">
        <f ca="1" t="shared" si="4"/>
        <v>0</v>
      </c>
      <c r="I88" s="108">
        <v>0</v>
      </c>
      <c r="J88" s="169">
        <v>0</v>
      </c>
    </row>
    <row r="89" ht="15.6" customHeight="1" spans="1:10">
      <c r="A89" s="94" t="s">
        <v>13223</v>
      </c>
      <c r="B89" s="167" t="s">
        <v>13224</v>
      </c>
      <c r="C89" s="168">
        <v>0</v>
      </c>
      <c r="D89" s="107">
        <f ca="1" t="shared" si="3"/>
        <v>0</v>
      </c>
      <c r="E89" s="168">
        <v>0</v>
      </c>
      <c r="F89" s="107">
        <f ca="1">IF($I$5="I列录入预算数",OFFSET(H89,0,1),ROUND(IF($I$5="基准为上年预计执行数",OFFSET(D89,0,1),IF($I$5="基准为上年预算数",OFFSET(D89,0,-1),IF($I$5="基准为上年调整预算数",D89,0)))*(IF(_xlfn.ISFORMULA(OFFSET(D89,0,5)),OFFSET($I$3,1,0),OFFSET(D89,0,5))),SSWR))</f>
        <v>0</v>
      </c>
      <c r="G89" s="125">
        <f ca="1" t="shared" si="5"/>
        <v>0</v>
      </c>
      <c r="H89" s="125">
        <f ca="1" t="shared" si="4"/>
        <v>0</v>
      </c>
      <c r="I89" s="108">
        <v>0</v>
      </c>
      <c r="J89" s="169">
        <v>0</v>
      </c>
    </row>
    <row r="90" ht="15.6" customHeight="1" spans="1:10">
      <c r="A90" s="94" t="s">
        <v>13227</v>
      </c>
      <c r="B90" s="167" t="s">
        <v>13228</v>
      </c>
      <c r="C90" s="168">
        <v>0</v>
      </c>
      <c r="D90" s="107">
        <f ca="1" t="shared" si="3"/>
        <v>0</v>
      </c>
      <c r="E90" s="168">
        <v>0</v>
      </c>
      <c r="F90" s="107">
        <f ca="1">IF($I$5="I列录入预算数",OFFSET(H90,0,1),ROUND(IF($I$5="基准为上年预计执行数",OFFSET(D90,0,1),IF($I$5="基准为上年预算数",OFFSET(D90,0,-1),IF($I$5="基准为上年调整预算数",D90,0)))*(IF(_xlfn.ISFORMULA(OFFSET(D90,0,5)),OFFSET($I$3,1,0),OFFSET(D90,0,5))),SSWR))</f>
        <v>0</v>
      </c>
      <c r="G90" s="125">
        <f ca="1" t="shared" si="5"/>
        <v>0</v>
      </c>
      <c r="H90" s="125">
        <f ca="1" t="shared" si="4"/>
        <v>0</v>
      </c>
      <c r="I90" s="108">
        <v>0</v>
      </c>
      <c r="J90" s="169">
        <v>0</v>
      </c>
    </row>
    <row r="91" ht="15.6" customHeight="1" spans="1:10">
      <c r="A91" s="94" t="s">
        <v>13231</v>
      </c>
      <c r="B91" s="167" t="s">
        <v>13232</v>
      </c>
      <c r="C91" s="168">
        <v>0</v>
      </c>
      <c r="D91" s="107">
        <f ca="1" t="shared" si="3"/>
        <v>0</v>
      </c>
      <c r="E91" s="168">
        <v>0</v>
      </c>
      <c r="F91" s="107">
        <f ca="1">IF($I$5="I列录入预算数",OFFSET(H91,0,1),ROUND(IF($I$5="基准为上年预计执行数",OFFSET(D91,0,1),IF($I$5="基准为上年预算数",OFFSET(D91,0,-1),IF($I$5="基准为上年调整预算数",D91,0)))*(IF(_xlfn.ISFORMULA(OFFSET(D91,0,5)),OFFSET($I$3,1,0),OFFSET(D91,0,5))),SSWR))</f>
        <v>0</v>
      </c>
      <c r="G91" s="125">
        <f ca="1" t="shared" si="5"/>
        <v>0</v>
      </c>
      <c r="H91" s="125">
        <f ca="1" t="shared" si="4"/>
        <v>0</v>
      </c>
      <c r="I91" s="108">
        <v>0</v>
      </c>
      <c r="J91" s="169">
        <v>0</v>
      </c>
    </row>
    <row r="92" ht="15.6" customHeight="1" spans="1:10">
      <c r="A92" s="94" t="s">
        <v>13235</v>
      </c>
      <c r="B92" s="167" t="s">
        <v>13236</v>
      </c>
      <c r="C92" s="168">
        <v>0</v>
      </c>
      <c r="D92" s="107">
        <f ca="1" t="shared" si="3"/>
        <v>0</v>
      </c>
      <c r="E92" s="168">
        <v>18</v>
      </c>
      <c r="F92" s="107">
        <f ca="1">IF($I$5="I列录入预算数",OFFSET(H92,0,1),ROUND(IF($I$5="基准为上年预计执行数",OFFSET(D92,0,1),IF($I$5="基准为上年预算数",OFFSET(D92,0,-1),IF($I$5="基准为上年调整预算数",D92,0)))*(IF(_xlfn.ISFORMULA(OFFSET(D92,0,5)),OFFSET($I$3,1,0),OFFSET(D92,0,5))),SSWR))</f>
        <v>0</v>
      </c>
      <c r="G92" s="125">
        <f ca="1" t="shared" si="5"/>
        <v>0</v>
      </c>
      <c r="H92" s="125">
        <f ca="1" t="shared" si="4"/>
        <v>0</v>
      </c>
      <c r="I92" s="108">
        <v>0</v>
      </c>
      <c r="J92" s="169">
        <v>0</v>
      </c>
    </row>
    <row r="93" ht="15.6" customHeight="1" spans="1:10">
      <c r="A93" s="94" t="s">
        <v>13239</v>
      </c>
      <c r="B93" s="167" t="s">
        <v>13240</v>
      </c>
      <c r="C93" s="168">
        <v>0</v>
      </c>
      <c r="D93" s="107">
        <f ca="1" t="shared" si="3"/>
        <v>0</v>
      </c>
      <c r="E93" s="168">
        <v>0</v>
      </c>
      <c r="F93" s="107">
        <f ca="1">IF($I$5="I列录入预算数",OFFSET(H93,0,1),ROUND(IF($I$5="基准为上年预计执行数",OFFSET(D93,0,1),IF($I$5="基准为上年预算数",OFFSET(D93,0,-1),IF($I$5="基准为上年调整预算数",D93,0)))*(IF(_xlfn.ISFORMULA(OFFSET(D93,0,5)),OFFSET($I$3,1,0),OFFSET(D93,0,5))),SSWR))</f>
        <v>0</v>
      </c>
      <c r="G93" s="125">
        <f ca="1" t="shared" si="5"/>
        <v>0</v>
      </c>
      <c r="H93" s="125">
        <f ca="1" t="shared" si="4"/>
        <v>0</v>
      </c>
      <c r="I93" s="108">
        <v>0</v>
      </c>
      <c r="J93" s="169">
        <v>0</v>
      </c>
    </row>
    <row r="94" ht="15.6" customHeight="1" spans="1:10">
      <c r="A94" s="94" t="s">
        <v>13247</v>
      </c>
      <c r="B94" s="167" t="s">
        <v>13248</v>
      </c>
      <c r="C94" s="171"/>
      <c r="D94" s="107">
        <f ca="1" t="shared" si="3"/>
        <v>0</v>
      </c>
      <c r="E94" s="168"/>
      <c r="F94" s="107">
        <f ca="1">IF($I$5="I列录入预算数",OFFSET(H94,0,1),ROUND(IF($I$5="基准为上年预计执行数",OFFSET(D94,0,1),IF($I$5="基准为上年预算数",OFFSET(D94,0,-1),IF($I$5="基准为上年调整预算数",D94,0)))*(IF(_xlfn.ISFORMULA(OFFSET(D94,0,5)),OFFSET($I$3,1,0),OFFSET(D94,0,5))),SSWR))</f>
        <v>0</v>
      </c>
      <c r="G94" s="125">
        <f ca="1" t="shared" si="5"/>
        <v>0</v>
      </c>
      <c r="H94" s="125">
        <f ca="1" t="shared" si="4"/>
        <v>0</v>
      </c>
      <c r="I94" s="108">
        <v>0</v>
      </c>
      <c r="J94" s="169"/>
    </row>
    <row r="95" ht="15.6" customHeight="1" spans="1:10">
      <c r="A95" s="94" t="s">
        <v>13251</v>
      </c>
      <c r="B95" s="167" t="s">
        <v>13252</v>
      </c>
      <c r="C95" s="168">
        <v>0</v>
      </c>
      <c r="D95" s="107">
        <f ca="1" t="shared" si="3"/>
        <v>0</v>
      </c>
      <c r="E95" s="168">
        <v>0</v>
      </c>
      <c r="F95" s="107">
        <f ca="1">IF($I$5="I列录入预算数",OFFSET(H95,0,1),ROUND(IF($I$5="基准为上年预计执行数",OFFSET(D95,0,1),IF($I$5="基准为上年预算数",OFFSET(D95,0,-1),IF($I$5="基准为上年调整预算数",D95,0)))*(IF(_xlfn.ISFORMULA(OFFSET(D95,0,5)),OFFSET($I$3,1,0),OFFSET(D95,0,5))),SSWR))</f>
        <v>0</v>
      </c>
      <c r="G95" s="125">
        <f ca="1" t="shared" si="5"/>
        <v>0</v>
      </c>
      <c r="H95" s="125">
        <f ca="1" t="shared" si="4"/>
        <v>0</v>
      </c>
      <c r="I95" s="108">
        <v>0</v>
      </c>
      <c r="J95" s="169">
        <v>0</v>
      </c>
    </row>
    <row r="96" ht="15.6" customHeight="1" spans="1:10">
      <c r="A96" s="94" t="s">
        <v>13258</v>
      </c>
      <c r="B96" s="167" t="s">
        <v>10533</v>
      </c>
      <c r="C96" s="168">
        <v>0</v>
      </c>
      <c r="D96" s="107">
        <f ca="1" t="shared" si="3"/>
        <v>0</v>
      </c>
      <c r="E96" s="168">
        <v>0</v>
      </c>
      <c r="F96" s="107">
        <f ca="1">IF($I$5="I列录入预算数",OFFSET(H96,0,1),ROUND(IF($I$5="基准为上年预计执行数",OFFSET(D96,0,1),IF($I$5="基准为上年预算数",OFFSET(D96,0,-1),IF($I$5="基准为上年调整预算数",D96,0)))*(IF(_xlfn.ISFORMULA(OFFSET(D96,0,5)),OFFSET($I$3,1,0),OFFSET(D96,0,5))),SSWR))</f>
        <v>0</v>
      </c>
      <c r="G96" s="125">
        <f ca="1" t="shared" si="5"/>
        <v>0</v>
      </c>
      <c r="H96" s="125">
        <f ca="1" t="shared" si="4"/>
        <v>0</v>
      </c>
      <c r="I96" s="108">
        <v>0</v>
      </c>
      <c r="J96" s="169">
        <v>0</v>
      </c>
    </row>
    <row r="97" ht="15.6" customHeight="1" spans="1:10">
      <c r="A97" s="94" t="s">
        <v>13261</v>
      </c>
      <c r="B97" s="167" t="s">
        <v>10535</v>
      </c>
      <c r="C97" s="168">
        <v>0</v>
      </c>
      <c r="D97" s="107">
        <f ca="1" t="shared" si="3"/>
        <v>0</v>
      </c>
      <c r="E97" s="168">
        <v>0</v>
      </c>
      <c r="F97" s="107">
        <f ca="1">IF($I$5="I列录入预算数",OFFSET(H97,0,1),ROUND(IF($I$5="基准为上年预计执行数",OFFSET(D97,0,1),IF($I$5="基准为上年预算数",OFFSET(D97,0,-1),IF($I$5="基准为上年调整预算数",D97,0)))*(IF(_xlfn.ISFORMULA(OFFSET(D97,0,5)),OFFSET($I$3,1,0),OFFSET(D97,0,5))),SSWR))</f>
        <v>0</v>
      </c>
      <c r="G97" s="125">
        <f ca="1" t="shared" si="5"/>
        <v>0</v>
      </c>
      <c r="H97" s="125">
        <f ca="1" t="shared" si="4"/>
        <v>0</v>
      </c>
      <c r="I97" s="108">
        <v>0</v>
      </c>
      <c r="J97" s="169">
        <v>0</v>
      </c>
    </row>
    <row r="98" ht="15.6" customHeight="1" spans="1:10">
      <c r="A98" s="94" t="s">
        <v>13264</v>
      </c>
      <c r="B98" s="167" t="s">
        <v>10537</v>
      </c>
      <c r="C98" s="168">
        <v>0</v>
      </c>
      <c r="D98" s="107">
        <f ca="1" t="shared" si="3"/>
        <v>0</v>
      </c>
      <c r="E98" s="168">
        <v>0</v>
      </c>
      <c r="F98" s="107">
        <f ca="1">IF($I$5="I列录入预算数",OFFSET(H98,0,1),ROUND(IF($I$5="基准为上年预计执行数",OFFSET(D98,0,1),IF($I$5="基准为上年预算数",OFFSET(D98,0,-1),IF($I$5="基准为上年调整预算数",D98,0)))*(IF(_xlfn.ISFORMULA(OFFSET(D98,0,5)),OFFSET($I$3,1,0),OFFSET(D98,0,5))),SSWR))</f>
        <v>0</v>
      </c>
      <c r="G98" s="125">
        <f ca="1" t="shared" si="5"/>
        <v>0</v>
      </c>
      <c r="H98" s="125">
        <f ca="1" t="shared" si="4"/>
        <v>0</v>
      </c>
      <c r="I98" s="108">
        <v>0</v>
      </c>
      <c r="J98" s="169">
        <v>0</v>
      </c>
    </row>
    <row r="99" ht="15.6" customHeight="1" spans="1:10">
      <c r="A99" s="94" t="s">
        <v>13267</v>
      </c>
      <c r="B99" s="167" t="s">
        <v>10539</v>
      </c>
      <c r="C99" s="168">
        <v>0</v>
      </c>
      <c r="D99" s="107">
        <f ca="1" t="shared" si="3"/>
        <v>0</v>
      </c>
      <c r="E99" s="168">
        <v>0</v>
      </c>
      <c r="F99" s="107">
        <f ca="1">IF($I$5="I列录入预算数",OFFSET(H99,0,1),ROUND(IF($I$5="基准为上年预计执行数",OFFSET(D99,0,1),IF($I$5="基准为上年预算数",OFFSET(D99,0,-1),IF($I$5="基准为上年调整预算数",D99,0)))*(IF(_xlfn.ISFORMULA(OFFSET(D99,0,5)),OFFSET($I$3,1,0),OFFSET(D99,0,5))),SSWR))</f>
        <v>0</v>
      </c>
      <c r="G99" s="125">
        <f ca="1" t="shared" si="5"/>
        <v>0</v>
      </c>
      <c r="H99" s="125">
        <f ca="1" t="shared" si="4"/>
        <v>0</v>
      </c>
      <c r="I99" s="108">
        <v>0</v>
      </c>
      <c r="J99" s="169">
        <v>0</v>
      </c>
    </row>
    <row r="100" ht="15.6" customHeight="1" spans="1:10">
      <c r="A100" s="94" t="s">
        <v>13270</v>
      </c>
      <c r="B100" s="167" t="s">
        <v>10541</v>
      </c>
      <c r="C100" s="168">
        <v>0</v>
      </c>
      <c r="D100" s="107">
        <f ca="1" t="shared" si="3"/>
        <v>0</v>
      </c>
      <c r="E100" s="168">
        <v>0</v>
      </c>
      <c r="F100" s="107">
        <f ca="1">IF($I$5="I列录入预算数",OFFSET(H100,0,1),ROUND(IF($I$5="基准为上年预计执行数",OFFSET(D100,0,1),IF($I$5="基准为上年预算数",OFFSET(D100,0,-1),IF($I$5="基准为上年调整预算数",D100,0)))*(IF(_xlfn.ISFORMULA(OFFSET(D100,0,5)),OFFSET($I$3,1,0),OFFSET(D100,0,5))),SSWR))</f>
        <v>0</v>
      </c>
      <c r="G100" s="125">
        <f ca="1" t="shared" si="5"/>
        <v>0</v>
      </c>
      <c r="H100" s="125">
        <f ca="1" t="shared" si="4"/>
        <v>0</v>
      </c>
      <c r="I100" s="108">
        <v>0</v>
      </c>
      <c r="J100" s="169">
        <v>0</v>
      </c>
    </row>
    <row r="101" ht="15.6" customHeight="1" spans="1:10">
      <c r="A101" s="94" t="s">
        <v>13273</v>
      </c>
      <c r="B101" s="167" t="s">
        <v>10543</v>
      </c>
      <c r="C101" s="168">
        <v>0</v>
      </c>
      <c r="D101" s="107">
        <f ca="1" t="shared" si="3"/>
        <v>0</v>
      </c>
      <c r="E101" s="168">
        <v>0</v>
      </c>
      <c r="F101" s="107">
        <f ca="1">IF($I$5="I列录入预算数",OFFSET(H101,0,1),ROUND(IF($I$5="基准为上年预计执行数",OFFSET(D101,0,1),IF($I$5="基准为上年预算数",OFFSET(D101,0,-1),IF($I$5="基准为上年调整预算数",D101,0)))*(IF(_xlfn.ISFORMULA(OFFSET(D101,0,5)),OFFSET($I$3,1,0),OFFSET(D101,0,5))),SSWR))</f>
        <v>0</v>
      </c>
      <c r="G101" s="125">
        <f ca="1" t="shared" si="5"/>
        <v>0</v>
      </c>
      <c r="H101" s="125">
        <f ca="1" t="shared" si="4"/>
        <v>0</v>
      </c>
      <c r="I101" s="108">
        <v>0</v>
      </c>
      <c r="J101" s="169">
        <v>0</v>
      </c>
    </row>
    <row r="102" ht="15.6" customHeight="1" spans="1:10">
      <c r="A102" s="94" t="s">
        <v>13281</v>
      </c>
      <c r="B102" s="167" t="s">
        <v>13282</v>
      </c>
      <c r="C102" s="168">
        <v>0</v>
      </c>
      <c r="D102" s="107">
        <f ca="1" t="shared" si="3"/>
        <v>0</v>
      </c>
      <c r="E102" s="168">
        <v>0</v>
      </c>
      <c r="F102" s="107">
        <f ca="1">IF($I$5="I列录入预算数",OFFSET(H102,0,1),ROUND(IF($I$5="基准为上年预计执行数",OFFSET(D102,0,1),IF($I$5="基准为上年预算数",OFFSET(D102,0,-1),IF($I$5="基准为上年调整预算数",D102,0)))*(IF(_xlfn.ISFORMULA(OFFSET(D102,0,5)),OFFSET($I$3,1,0),OFFSET(D102,0,5))),SSWR))</f>
        <v>0</v>
      </c>
      <c r="G102" s="125">
        <f ca="1" t="shared" si="5"/>
        <v>0</v>
      </c>
      <c r="H102" s="125">
        <f ca="1" t="shared" si="4"/>
        <v>0</v>
      </c>
      <c r="I102" s="108">
        <v>0</v>
      </c>
      <c r="J102" s="169">
        <v>0</v>
      </c>
    </row>
    <row r="103" ht="15.6" customHeight="1" spans="1:10">
      <c r="A103" s="94" t="s">
        <v>13285</v>
      </c>
      <c r="B103" s="167" t="s">
        <v>13286</v>
      </c>
      <c r="C103" s="168">
        <v>0</v>
      </c>
      <c r="D103" s="107">
        <f ca="1" t="shared" si="3"/>
        <v>0</v>
      </c>
      <c r="E103" s="168">
        <v>0</v>
      </c>
      <c r="F103" s="107">
        <f ca="1">IF($I$5="I列录入预算数",OFFSET(H103,0,1),ROUND(IF($I$5="基准为上年预计执行数",OFFSET(D103,0,1),IF($I$5="基准为上年预算数",OFFSET(D103,0,-1),IF($I$5="基准为上年调整预算数",D103,0)))*(IF(_xlfn.ISFORMULA(OFFSET(D103,0,5)),OFFSET($I$3,1,0),OFFSET(D103,0,5))),SSWR))</f>
        <v>0</v>
      </c>
      <c r="G103" s="125">
        <f ca="1" t="shared" si="5"/>
        <v>0</v>
      </c>
      <c r="H103" s="125">
        <f ca="1" t="shared" si="4"/>
        <v>0</v>
      </c>
      <c r="I103" s="108">
        <v>0</v>
      </c>
      <c r="J103" s="169">
        <v>0</v>
      </c>
    </row>
    <row r="104" ht="15.6" customHeight="1" spans="1:10">
      <c r="A104" s="94" t="s">
        <v>13289</v>
      </c>
      <c r="B104" s="167" t="s">
        <v>10585</v>
      </c>
      <c r="C104" s="168">
        <v>0</v>
      </c>
      <c r="D104" s="107">
        <f ca="1" t="shared" si="3"/>
        <v>0</v>
      </c>
      <c r="E104" s="168">
        <v>0</v>
      </c>
      <c r="F104" s="107">
        <f ca="1">IF($I$5="I列录入预算数",OFFSET(H104,0,1),ROUND(IF($I$5="基准为上年预计执行数",OFFSET(D104,0,1),IF($I$5="基准为上年预算数",OFFSET(D104,0,-1),IF($I$5="基准为上年调整预算数",D104,0)))*(IF(_xlfn.ISFORMULA(OFFSET(D104,0,5)),OFFSET($I$3,1,0),OFFSET(D104,0,5))),SSWR))</f>
        <v>0</v>
      </c>
      <c r="G104" s="125">
        <f ca="1" t="shared" si="5"/>
        <v>0</v>
      </c>
      <c r="H104" s="125">
        <f ca="1" t="shared" si="4"/>
        <v>0</v>
      </c>
      <c r="I104" s="108">
        <v>0</v>
      </c>
      <c r="J104" s="169">
        <v>0</v>
      </c>
    </row>
    <row r="105" ht="15.6" customHeight="1" spans="1:10">
      <c r="A105" s="94" t="s">
        <v>13294</v>
      </c>
      <c r="B105" s="167" t="s">
        <v>10591</v>
      </c>
      <c r="C105" s="168">
        <v>0</v>
      </c>
      <c r="D105" s="107">
        <f ca="1" t="shared" si="3"/>
        <v>0</v>
      </c>
      <c r="E105" s="168">
        <v>0</v>
      </c>
      <c r="F105" s="107">
        <f ca="1">IF($I$5="I列录入预算数",OFFSET(H105,0,1),ROUND(IF($I$5="基准为上年预计执行数",OFFSET(D105,0,1),IF($I$5="基准为上年预算数",OFFSET(D105,0,-1),IF($I$5="基准为上年调整预算数",D105,0)))*(IF(_xlfn.ISFORMULA(OFFSET(D105,0,5)),OFFSET($I$3,1,0),OFFSET(D105,0,5))),SSWR))</f>
        <v>0</v>
      </c>
      <c r="G105" s="125">
        <f ca="1" t="shared" si="5"/>
        <v>0</v>
      </c>
      <c r="H105" s="125">
        <f ca="1" t="shared" si="4"/>
        <v>0</v>
      </c>
      <c r="I105" s="108">
        <v>0</v>
      </c>
      <c r="J105" s="169">
        <v>0</v>
      </c>
    </row>
    <row r="106" ht="15.6" customHeight="1" spans="1:10">
      <c r="A106" s="94" t="s">
        <v>13295</v>
      </c>
      <c r="B106" s="167" t="s">
        <v>10593</v>
      </c>
      <c r="C106" s="168">
        <v>0</v>
      </c>
      <c r="D106" s="107">
        <f ca="1" t="shared" si="3"/>
        <v>0</v>
      </c>
      <c r="E106" s="168">
        <v>0</v>
      </c>
      <c r="F106" s="107">
        <f ca="1">IF($I$5="I列录入预算数",OFFSET(H106,0,1),ROUND(IF($I$5="基准为上年预计执行数",OFFSET(D106,0,1),IF($I$5="基准为上年预算数",OFFSET(D106,0,-1),IF($I$5="基准为上年调整预算数",D106,0)))*(IF(_xlfn.ISFORMULA(OFFSET(D106,0,5)),OFFSET($I$3,1,0),OFFSET(D106,0,5))),SSWR))</f>
        <v>0</v>
      </c>
      <c r="G106" s="125">
        <f ca="1" t="shared" si="5"/>
        <v>0</v>
      </c>
      <c r="H106" s="125">
        <f ca="1" t="shared" si="4"/>
        <v>0</v>
      </c>
      <c r="I106" s="108">
        <v>0</v>
      </c>
      <c r="J106" s="169">
        <v>0</v>
      </c>
    </row>
    <row r="107" ht="15.6" customHeight="1" spans="1:10">
      <c r="A107" s="94" t="s">
        <v>13296</v>
      </c>
      <c r="B107" s="167" t="s">
        <v>13297</v>
      </c>
      <c r="C107" s="168">
        <v>0</v>
      </c>
      <c r="D107" s="107">
        <f ca="1" t="shared" si="3"/>
        <v>0</v>
      </c>
      <c r="E107" s="168">
        <v>0</v>
      </c>
      <c r="F107" s="107">
        <f ca="1">IF($I$5="I列录入预算数",OFFSET(H107,0,1),ROUND(IF($I$5="基准为上年预计执行数",OFFSET(D107,0,1),IF($I$5="基准为上年预算数",OFFSET(D107,0,-1),IF($I$5="基准为上年调整预算数",D107,0)))*(IF(_xlfn.ISFORMULA(OFFSET(D107,0,5)),OFFSET($I$3,1,0),OFFSET(D107,0,5))),SSWR))</f>
        <v>0</v>
      </c>
      <c r="G107" s="125">
        <f ca="1" t="shared" si="5"/>
        <v>0</v>
      </c>
      <c r="H107" s="125">
        <f ca="1" t="shared" si="4"/>
        <v>0</v>
      </c>
      <c r="I107" s="108">
        <v>0</v>
      </c>
      <c r="J107" s="169">
        <v>0</v>
      </c>
    </row>
    <row r="108" ht="15.6" customHeight="1" spans="1:10">
      <c r="A108" s="94" t="s">
        <v>13298</v>
      </c>
      <c r="B108" s="167" t="s">
        <v>11867</v>
      </c>
      <c r="C108" s="168">
        <v>0</v>
      </c>
      <c r="D108" s="107">
        <f ca="1" t="shared" si="3"/>
        <v>0</v>
      </c>
      <c r="E108" s="168">
        <v>0</v>
      </c>
      <c r="F108" s="107">
        <f ca="1">IF($I$5="I列录入预算数",OFFSET(H108,0,1),ROUND(IF($I$5="基准为上年预计执行数",OFFSET(D108,0,1),IF($I$5="基准为上年预算数",OFFSET(D108,0,-1),IF($I$5="基准为上年调整预算数",D108,0)))*(IF(_xlfn.ISFORMULA(OFFSET(D108,0,5)),OFFSET($I$3,1,0),OFFSET(D108,0,5))),SSWR))</f>
        <v>0</v>
      </c>
      <c r="G108" s="125">
        <f ca="1" t="shared" si="5"/>
        <v>0</v>
      </c>
      <c r="H108" s="125">
        <f ca="1" t="shared" si="4"/>
        <v>0</v>
      </c>
      <c r="I108" s="108">
        <v>0</v>
      </c>
      <c r="J108" s="169">
        <v>0</v>
      </c>
    </row>
    <row r="109" ht="15.6" customHeight="1" spans="1:10">
      <c r="A109" s="94" t="s">
        <v>13299</v>
      </c>
      <c r="B109" s="167" t="s">
        <v>10615</v>
      </c>
      <c r="C109" s="168">
        <v>0</v>
      </c>
      <c r="D109" s="107">
        <f ca="1" t="shared" si="3"/>
        <v>0</v>
      </c>
      <c r="E109" s="168">
        <v>0</v>
      </c>
      <c r="F109" s="107">
        <f ca="1">IF($I$5="I列录入预算数",OFFSET(H109,0,1),ROUND(IF($I$5="基准为上年预计执行数",OFFSET(D109,0,1),IF($I$5="基准为上年预算数",OFFSET(D109,0,-1),IF($I$5="基准为上年调整预算数",D109,0)))*(IF(_xlfn.ISFORMULA(OFFSET(D109,0,5)),OFFSET($I$3,1,0),OFFSET(D109,0,5))),SSWR))</f>
        <v>0</v>
      </c>
      <c r="G109" s="125">
        <f ca="1" t="shared" si="5"/>
        <v>0</v>
      </c>
      <c r="H109" s="125">
        <f ca="1" t="shared" si="4"/>
        <v>0</v>
      </c>
      <c r="I109" s="108">
        <v>0</v>
      </c>
      <c r="J109" s="169">
        <v>0</v>
      </c>
    </row>
    <row r="110" ht="15.6" customHeight="1" spans="1:10">
      <c r="A110" s="94" t="s">
        <v>13302</v>
      </c>
      <c r="B110" s="167" t="s">
        <v>13303</v>
      </c>
      <c r="C110" s="168">
        <v>0</v>
      </c>
      <c r="D110" s="107">
        <f ca="1" t="shared" si="3"/>
        <v>0</v>
      </c>
      <c r="E110" s="168">
        <v>0</v>
      </c>
      <c r="F110" s="107">
        <f ca="1">IF($I$5="I列录入预算数",OFFSET(H110,0,1),ROUND(IF($I$5="基准为上年预计执行数",OFFSET(D110,0,1),IF($I$5="基准为上年预算数",OFFSET(D110,0,-1),IF($I$5="基准为上年调整预算数",D110,0)))*(IF(_xlfn.ISFORMULA(OFFSET(D110,0,5)),OFFSET($I$3,1,0),OFFSET(D110,0,5))),SSWR))</f>
        <v>0</v>
      </c>
      <c r="G110" s="125">
        <f ca="1" t="shared" si="5"/>
        <v>0</v>
      </c>
      <c r="H110" s="125">
        <f ca="1" t="shared" si="4"/>
        <v>0</v>
      </c>
      <c r="I110" s="108">
        <v>0</v>
      </c>
      <c r="J110" s="169">
        <v>0</v>
      </c>
    </row>
    <row r="111" ht="15.6" customHeight="1" spans="1:10">
      <c r="A111" s="94" t="s">
        <v>13304</v>
      </c>
      <c r="B111" s="167" t="s">
        <v>13305</v>
      </c>
      <c r="C111" s="168">
        <v>0</v>
      </c>
      <c r="D111" s="107">
        <f ca="1" t="shared" si="3"/>
        <v>0</v>
      </c>
      <c r="E111" s="168">
        <v>0</v>
      </c>
      <c r="F111" s="107">
        <f ca="1">IF($I$5="I列录入预算数",OFFSET(H111,0,1),ROUND(IF($I$5="基准为上年预计执行数",OFFSET(D111,0,1),IF($I$5="基准为上年预算数",OFFSET(D111,0,-1),IF($I$5="基准为上年调整预算数",D111,0)))*(IF(_xlfn.ISFORMULA(OFFSET(D111,0,5)),OFFSET($I$3,1,0),OFFSET(D111,0,5))),SSWR))</f>
        <v>0</v>
      </c>
      <c r="G111" s="125">
        <f ca="1" t="shared" si="5"/>
        <v>0</v>
      </c>
      <c r="H111" s="125">
        <f ca="1" t="shared" si="4"/>
        <v>0</v>
      </c>
      <c r="I111" s="108">
        <v>0</v>
      </c>
      <c r="J111" s="169">
        <v>0</v>
      </c>
    </row>
    <row r="112" ht="15.6" customHeight="1" spans="1:10">
      <c r="A112" s="94" t="s">
        <v>13306</v>
      </c>
      <c r="B112" s="167" t="s">
        <v>13307</v>
      </c>
      <c r="C112" s="168">
        <v>0</v>
      </c>
      <c r="D112" s="107">
        <f ca="1" t="shared" si="3"/>
        <v>0</v>
      </c>
      <c r="E112" s="168">
        <v>0</v>
      </c>
      <c r="F112" s="107">
        <f ca="1">IF($I$5="I列录入预算数",OFFSET(H112,0,1),ROUND(IF($I$5="基准为上年预计执行数",OFFSET(D112,0,1),IF($I$5="基准为上年预算数",OFFSET(D112,0,-1),IF($I$5="基准为上年调整预算数",D112,0)))*(IF(_xlfn.ISFORMULA(OFFSET(D112,0,5)),OFFSET($I$3,1,0),OFFSET(D112,0,5))),SSWR))</f>
        <v>0</v>
      </c>
      <c r="G112" s="125">
        <f ca="1" t="shared" si="5"/>
        <v>0</v>
      </c>
      <c r="H112" s="125">
        <f ca="1" t="shared" si="4"/>
        <v>0</v>
      </c>
      <c r="I112" s="108">
        <v>0</v>
      </c>
      <c r="J112" s="169">
        <v>0</v>
      </c>
    </row>
    <row r="113" ht="15.6" customHeight="1" spans="1:11">
      <c r="A113" s="94" t="s">
        <v>13308</v>
      </c>
      <c r="B113" s="167" t="s">
        <v>13309</v>
      </c>
      <c r="C113" s="168">
        <v>0</v>
      </c>
      <c r="D113" s="107">
        <f ca="1" t="shared" si="3"/>
        <v>0</v>
      </c>
      <c r="E113" s="168">
        <v>0</v>
      </c>
      <c r="F113" s="107">
        <f ca="1">IF($I$5="I列录入预算数",OFFSET(H113,0,1),ROUND(IF($I$5="基准为上年预计执行数",OFFSET(D113,0,1),IF($I$5="基准为上年预算数",OFFSET(D113,0,-1),IF($I$5="基准为上年调整预算数",D113,0)))*(IF(_xlfn.ISFORMULA(OFFSET(D113,0,5)),OFFSET($I$3,1,0),OFFSET(D113,0,5))),SSWR))</f>
        <v>0</v>
      </c>
      <c r="G113" s="125">
        <f ca="1" t="shared" si="5"/>
        <v>0</v>
      </c>
      <c r="H113" s="125">
        <f ca="1" t="shared" si="4"/>
        <v>0</v>
      </c>
      <c r="I113" s="108">
        <v>0</v>
      </c>
      <c r="J113" s="169">
        <v>0</v>
      </c>
    </row>
    <row r="114" ht="15.6" customHeight="1" spans="1:11">
      <c r="A114" s="94" t="s">
        <v>13312</v>
      </c>
      <c r="B114" s="167" t="s">
        <v>13313</v>
      </c>
      <c r="C114" s="168">
        <v>0</v>
      </c>
      <c r="D114" s="107">
        <f ca="1" t="shared" si="3"/>
        <v>0</v>
      </c>
      <c r="E114" s="168">
        <v>0</v>
      </c>
      <c r="F114" s="117"/>
      <c r="G114" s="117"/>
      <c r="H114" s="117"/>
      <c r="I114" s="117"/>
      <c r="J114" s="169">
        <v>0</v>
      </c>
      <c r="K114" s="64" t="s">
        <v>13853</v>
      </c>
    </row>
    <row r="115" ht="15.6" customHeight="1" spans="1:11">
      <c r="A115" s="94" t="s">
        <v>13314</v>
      </c>
      <c r="B115" s="167" t="s">
        <v>13315</v>
      </c>
      <c r="C115" s="168">
        <v>0</v>
      </c>
      <c r="D115" s="107">
        <f ca="1" t="shared" si="3"/>
        <v>0</v>
      </c>
      <c r="E115" s="168">
        <v>0</v>
      </c>
      <c r="F115" s="117"/>
      <c r="G115" s="117"/>
      <c r="H115" s="117"/>
      <c r="I115" s="117"/>
      <c r="J115" s="169">
        <v>0</v>
      </c>
      <c r="K115" s="64" t="s">
        <v>13853</v>
      </c>
    </row>
    <row r="116" ht="15.6" customHeight="1" spans="1:11">
      <c r="A116" s="94" t="s">
        <v>13316</v>
      </c>
      <c r="B116" s="167" t="s">
        <v>13317</v>
      </c>
      <c r="C116" s="168">
        <v>0</v>
      </c>
      <c r="D116" s="107">
        <f ca="1" t="shared" si="3"/>
        <v>0</v>
      </c>
      <c r="E116" s="168">
        <v>0</v>
      </c>
      <c r="F116" s="117"/>
      <c r="G116" s="117"/>
      <c r="H116" s="117"/>
      <c r="I116" s="117"/>
      <c r="J116" s="169">
        <v>0</v>
      </c>
      <c r="K116" s="64" t="s">
        <v>13853</v>
      </c>
    </row>
    <row r="117" ht="15.6" customHeight="1" spans="1:11">
      <c r="A117" s="94" t="s">
        <v>13318</v>
      </c>
      <c r="B117" s="167" t="s">
        <v>13319</v>
      </c>
      <c r="C117" s="168">
        <v>0</v>
      </c>
      <c r="D117" s="107">
        <f ca="1" t="shared" si="3"/>
        <v>0</v>
      </c>
      <c r="E117" s="168">
        <v>0</v>
      </c>
      <c r="F117" s="117"/>
      <c r="G117" s="117"/>
      <c r="H117" s="117"/>
      <c r="I117" s="117"/>
      <c r="J117" s="169">
        <v>0</v>
      </c>
      <c r="K117" s="64" t="s">
        <v>13853</v>
      </c>
    </row>
    <row r="118" ht="15.6" customHeight="1" spans="1:11">
      <c r="A118" s="94" t="s">
        <v>13321</v>
      </c>
      <c r="B118" s="167" t="s">
        <v>13322</v>
      </c>
      <c r="C118" s="168">
        <v>0</v>
      </c>
      <c r="D118" s="107">
        <f ca="1" t="shared" si="3"/>
        <v>0</v>
      </c>
      <c r="E118" s="168">
        <v>0</v>
      </c>
      <c r="F118" s="107">
        <f ca="1">IF($I$5="I列录入预算数",OFFSET(H118,0,1),ROUND(IF($I$5="基准为上年预计执行数",OFFSET(D118,0,1),IF($I$5="基准为上年预算数",OFFSET(D118,0,-1),IF($I$5="基准为上年调整预算数",D118,0)))*(IF(_xlfn.ISFORMULA(OFFSET(D118,0,5)),OFFSET($I$3,1,0),OFFSET(D118,0,5))),SSWR))</f>
        <v>0</v>
      </c>
      <c r="G118" s="125">
        <f ca="1" t="shared" ref="G118:G181" si="6">IFERROR(OFFSET($G118,0,-1)/OFFSET($G118,0,-4),)</f>
        <v>0</v>
      </c>
      <c r="H118" s="125">
        <f ca="1" t="shared" si="4"/>
        <v>0</v>
      </c>
      <c r="I118" s="108">
        <v>0</v>
      </c>
      <c r="J118" s="169">
        <v>0</v>
      </c>
    </row>
    <row r="119" ht="15.6" customHeight="1" spans="1:11">
      <c r="A119" s="94" t="s">
        <v>13323</v>
      </c>
      <c r="B119" s="167" t="s">
        <v>13324</v>
      </c>
      <c r="C119" s="168">
        <v>0</v>
      </c>
      <c r="D119" s="107">
        <f ca="1" t="shared" si="3"/>
        <v>0</v>
      </c>
      <c r="E119" s="168">
        <v>0</v>
      </c>
      <c r="F119" s="107">
        <f ca="1">IF($I$5="I列录入预算数",OFFSET(H119,0,1),ROUND(IF($I$5="基准为上年预计执行数",OFFSET(D119,0,1),IF($I$5="基准为上年预算数",OFFSET(D119,0,-1),IF($I$5="基准为上年调整预算数",D119,0)))*(IF(_xlfn.ISFORMULA(OFFSET(D119,0,5)),OFFSET($I$3,1,0),OFFSET(D119,0,5))),SSWR))</f>
        <v>0</v>
      </c>
      <c r="G119" s="125">
        <f ca="1" t="shared" si="6"/>
        <v>0</v>
      </c>
      <c r="H119" s="125">
        <f ca="1" t="shared" si="4"/>
        <v>0</v>
      </c>
      <c r="I119" s="108">
        <v>0</v>
      </c>
      <c r="J119" s="169">
        <v>0</v>
      </c>
    </row>
    <row r="120" ht="15.6" customHeight="1" spans="1:11">
      <c r="A120" s="94" t="s">
        <v>13325</v>
      </c>
      <c r="B120" s="167" t="s">
        <v>13326</v>
      </c>
      <c r="C120" s="168">
        <v>0</v>
      </c>
      <c r="D120" s="107">
        <f ca="1" t="shared" si="3"/>
        <v>0</v>
      </c>
      <c r="E120" s="168">
        <v>0</v>
      </c>
      <c r="F120" s="107">
        <f ca="1">IF($I$5="I列录入预算数",OFFSET(H120,0,1),ROUND(IF($I$5="基准为上年预计执行数",OFFSET(D120,0,1),IF($I$5="基准为上年预算数",OFFSET(D120,0,-1),IF($I$5="基准为上年调整预算数",D120,0)))*(IF(_xlfn.ISFORMULA(OFFSET(D120,0,5)),OFFSET($I$3,1,0),OFFSET(D120,0,5))),SSWR))</f>
        <v>0</v>
      </c>
      <c r="G120" s="125">
        <f ca="1" t="shared" si="6"/>
        <v>0</v>
      </c>
      <c r="H120" s="125">
        <f ca="1" t="shared" si="4"/>
        <v>0</v>
      </c>
      <c r="I120" s="108">
        <v>0</v>
      </c>
      <c r="J120" s="169">
        <v>0</v>
      </c>
    </row>
    <row r="121" ht="15.6" customHeight="1" spans="1:11">
      <c r="A121" s="94" t="s">
        <v>13327</v>
      </c>
      <c r="B121" s="167" t="s">
        <v>10645</v>
      </c>
      <c r="C121" s="171">
        <v>2400</v>
      </c>
      <c r="D121" s="107">
        <f ca="1" t="shared" si="3"/>
        <v>2400</v>
      </c>
      <c r="E121" s="168">
        <v>0</v>
      </c>
      <c r="F121" s="107">
        <f ca="1">IF($I$5="I列录入预算数",OFFSET(H121,0,1),ROUND(IF($I$5="基准为上年预计执行数",OFFSET(D121,0,1),IF($I$5="基准为上年预算数",OFFSET(D121,0,-1),IF($I$5="基准为上年调整预算数",D121,0)))*(IF(_xlfn.ISFORMULA(OFFSET(D121,0,5)),OFFSET($I$3,1,0),OFFSET(D121,0,5))),SSWR))</f>
        <v>0</v>
      </c>
      <c r="G121" s="125">
        <f ca="1" t="shared" si="6"/>
        <v>0</v>
      </c>
      <c r="H121" s="125">
        <f ca="1" t="shared" si="4"/>
        <v>0</v>
      </c>
      <c r="I121" s="108">
        <v>0</v>
      </c>
      <c r="J121" s="169">
        <v>2400</v>
      </c>
    </row>
    <row r="122" ht="15.6" customHeight="1" spans="1:11">
      <c r="A122" s="94" t="s">
        <v>13330</v>
      </c>
      <c r="B122" s="167" t="s">
        <v>13331</v>
      </c>
      <c r="C122" s="171">
        <v>600</v>
      </c>
      <c r="D122" s="107">
        <f ca="1" t="shared" si="3"/>
        <v>600</v>
      </c>
      <c r="E122" s="168">
        <v>0</v>
      </c>
      <c r="F122" s="107">
        <f ca="1">IF($I$5="I列录入预算数",OFFSET(H122,0,1),ROUND(IF($I$5="基准为上年预计执行数",OFFSET(D122,0,1),IF($I$5="基准为上年预算数",OFFSET(D122,0,-1),IF($I$5="基准为上年调整预算数",D122,0)))*(IF(_xlfn.ISFORMULA(OFFSET(D122,0,5)),OFFSET($I$3,1,0),OFFSET(D122,0,5))),SSWR))</f>
        <v>0</v>
      </c>
      <c r="G122" s="125">
        <f ca="1" t="shared" si="6"/>
        <v>0</v>
      </c>
      <c r="H122" s="125">
        <f ca="1" t="shared" si="4"/>
        <v>0</v>
      </c>
      <c r="I122" s="108">
        <v>0</v>
      </c>
      <c r="J122" s="169">
        <v>600</v>
      </c>
    </row>
    <row r="123" ht="15.6" customHeight="1" spans="1:11">
      <c r="A123" s="94" t="s">
        <v>13332</v>
      </c>
      <c r="B123" s="167" t="s">
        <v>13333</v>
      </c>
      <c r="C123" s="168">
        <v>0</v>
      </c>
      <c r="D123" s="107">
        <f ca="1" t="shared" si="3"/>
        <v>0</v>
      </c>
      <c r="E123" s="168">
        <v>0</v>
      </c>
      <c r="F123" s="107">
        <f ca="1">IF($I$5="I列录入预算数",OFFSET(H123,0,1),ROUND(IF($I$5="基准为上年预计执行数",OFFSET(D123,0,1),IF($I$5="基准为上年预算数",OFFSET(D123,0,-1),IF($I$5="基准为上年调整预算数",D123,0)))*(IF(_xlfn.ISFORMULA(OFFSET(D123,0,5)),OFFSET($I$3,1,0),OFFSET(D123,0,5))),SSWR))</f>
        <v>0</v>
      </c>
      <c r="G123" s="125">
        <f ca="1" t="shared" si="6"/>
        <v>0</v>
      </c>
      <c r="H123" s="125">
        <f ca="1" t="shared" si="4"/>
        <v>0</v>
      </c>
      <c r="I123" s="108">
        <v>0</v>
      </c>
      <c r="J123" s="169">
        <v>0</v>
      </c>
    </row>
    <row r="124" ht="15.6" customHeight="1" spans="1:11">
      <c r="A124" s="94" t="s">
        <v>13334</v>
      </c>
      <c r="B124" s="167" t="s">
        <v>13335</v>
      </c>
      <c r="C124" s="168">
        <v>0</v>
      </c>
      <c r="D124" s="107">
        <f ca="1" t="shared" si="3"/>
        <v>0</v>
      </c>
      <c r="E124" s="168">
        <v>0</v>
      </c>
      <c r="F124" s="107">
        <f ca="1">IF($I$5="I列录入预算数",OFFSET(H124,0,1),ROUND(IF($I$5="基准为上年预计执行数",OFFSET(D124,0,1),IF($I$5="基准为上年预算数",OFFSET(D124,0,-1),IF($I$5="基准为上年调整预算数",D124,0)))*(IF(_xlfn.ISFORMULA(OFFSET(D124,0,5)),OFFSET($I$3,1,0),OFFSET(D124,0,5))),SSWR))</f>
        <v>0</v>
      </c>
      <c r="G124" s="125">
        <f ca="1" t="shared" si="6"/>
        <v>0</v>
      </c>
      <c r="H124" s="125">
        <f ca="1" t="shared" si="4"/>
        <v>0</v>
      </c>
      <c r="I124" s="108">
        <v>0</v>
      </c>
      <c r="J124" s="169">
        <v>0</v>
      </c>
    </row>
    <row r="125" ht="15.6" customHeight="1" spans="1:11">
      <c r="A125" s="94" t="s">
        <v>13336</v>
      </c>
      <c r="B125" s="167" t="s">
        <v>13337</v>
      </c>
      <c r="C125" s="171">
        <v>200</v>
      </c>
      <c r="D125" s="107">
        <f ca="1" t="shared" si="3"/>
        <v>200</v>
      </c>
      <c r="E125" s="168">
        <v>60</v>
      </c>
      <c r="F125" s="107">
        <f ca="1">IF($I$5="I列录入预算数",OFFSET(H125,0,1),ROUND(IF($I$5="基准为上年预计执行数",OFFSET(D125,0,1),IF($I$5="基准为上年预算数",OFFSET(D125,0,-1),IF($I$5="基准为上年调整预算数",D125,0)))*(IF(_xlfn.ISFORMULA(OFFSET(D125,0,5)),OFFSET($I$3,1,0),OFFSET(D125,0,5))),SSWR))</f>
        <v>0</v>
      </c>
      <c r="G125" s="125">
        <f ca="1" t="shared" si="6"/>
        <v>0</v>
      </c>
      <c r="H125" s="125">
        <f ca="1" t="shared" si="4"/>
        <v>0</v>
      </c>
      <c r="I125" s="108">
        <v>0</v>
      </c>
      <c r="J125" s="169">
        <v>200</v>
      </c>
    </row>
    <row r="126" ht="15.6" customHeight="1" spans="1:11">
      <c r="A126" s="94" t="s">
        <v>13338</v>
      </c>
      <c r="B126" s="167" t="s">
        <v>13339</v>
      </c>
      <c r="C126" s="168">
        <v>0</v>
      </c>
      <c r="D126" s="107">
        <f ca="1" t="shared" si="3"/>
        <v>0</v>
      </c>
      <c r="E126" s="168">
        <v>0</v>
      </c>
      <c r="F126" s="107">
        <f ca="1">IF($I$5="I列录入预算数",OFFSET(H126,0,1),ROUND(IF($I$5="基准为上年预计执行数",OFFSET(D126,0,1),IF($I$5="基准为上年预算数",OFFSET(D126,0,-1),IF($I$5="基准为上年调整预算数",D126,0)))*(IF(_xlfn.ISFORMULA(OFFSET(D126,0,5)),OFFSET($I$3,1,0),OFFSET(D126,0,5))),SSWR))</f>
        <v>0</v>
      </c>
      <c r="G126" s="125">
        <f ca="1" t="shared" si="6"/>
        <v>0</v>
      </c>
      <c r="H126" s="125">
        <f ca="1" t="shared" si="4"/>
        <v>0</v>
      </c>
      <c r="I126" s="108">
        <v>0</v>
      </c>
      <c r="J126" s="169">
        <v>0</v>
      </c>
    </row>
    <row r="127" ht="15.6" customHeight="1" spans="1:11">
      <c r="A127" s="94" t="s">
        <v>13340</v>
      </c>
      <c r="B127" s="167" t="s">
        <v>13341</v>
      </c>
      <c r="C127" s="168">
        <v>0</v>
      </c>
      <c r="D127" s="107">
        <f ca="1" t="shared" si="3"/>
        <v>0</v>
      </c>
      <c r="E127" s="168">
        <v>0</v>
      </c>
      <c r="F127" s="107">
        <f ca="1">IF($I$5="I列录入预算数",OFFSET(H127,0,1),ROUND(IF($I$5="基准为上年预计执行数",OFFSET(D127,0,1),IF($I$5="基准为上年预算数",OFFSET(D127,0,-1),IF($I$5="基准为上年调整预算数",D127,0)))*(IF(_xlfn.ISFORMULA(OFFSET(D127,0,5)),OFFSET($I$3,1,0),OFFSET(D127,0,5))),SSWR))</f>
        <v>0</v>
      </c>
      <c r="G127" s="125">
        <f ca="1" t="shared" si="6"/>
        <v>0</v>
      </c>
      <c r="H127" s="125">
        <f ca="1" t="shared" si="4"/>
        <v>0</v>
      </c>
      <c r="I127" s="108">
        <v>0</v>
      </c>
      <c r="J127" s="169">
        <v>0</v>
      </c>
    </row>
    <row r="128" ht="15.6" customHeight="1" spans="1:11">
      <c r="A128" s="94" t="s">
        <v>13342</v>
      </c>
      <c r="B128" s="167" t="s">
        <v>13343</v>
      </c>
      <c r="C128" s="168">
        <v>0</v>
      </c>
      <c r="D128" s="107">
        <f ca="1" t="shared" si="3"/>
        <v>0</v>
      </c>
      <c r="E128" s="168">
        <v>0</v>
      </c>
      <c r="F128" s="107">
        <f ca="1">IF($I$5="I列录入预算数",OFFSET(H128,0,1),ROUND(IF($I$5="基准为上年预计执行数",OFFSET(D128,0,1),IF($I$5="基准为上年预算数",OFFSET(D128,0,-1),IF($I$5="基准为上年调整预算数",D128,0)))*(IF(_xlfn.ISFORMULA(OFFSET(D128,0,5)),OFFSET($I$3,1,0),OFFSET(D128,0,5))),SSWR))</f>
        <v>0</v>
      </c>
      <c r="G128" s="125">
        <f ca="1" t="shared" si="6"/>
        <v>0</v>
      </c>
      <c r="H128" s="125">
        <f ca="1" t="shared" si="4"/>
        <v>0</v>
      </c>
      <c r="I128" s="108">
        <v>0</v>
      </c>
      <c r="J128" s="169">
        <v>0</v>
      </c>
    </row>
    <row r="129" ht="15.6" customHeight="1" spans="1:10">
      <c r="A129" s="94" t="s">
        <v>13344</v>
      </c>
      <c r="B129" s="167" t="s">
        <v>13345</v>
      </c>
      <c r="C129" s="168">
        <v>0</v>
      </c>
      <c r="D129" s="107">
        <f ca="1" t="shared" si="3"/>
        <v>0</v>
      </c>
      <c r="E129" s="168">
        <v>0</v>
      </c>
      <c r="F129" s="107">
        <f ca="1">IF($I$5="I列录入预算数",OFFSET(H129,0,1),ROUND(IF($I$5="基准为上年预计执行数",OFFSET(D129,0,1),IF($I$5="基准为上年预算数",OFFSET(D129,0,-1),IF($I$5="基准为上年调整预算数",D129,0)))*(IF(_xlfn.ISFORMULA(OFFSET(D129,0,5)),OFFSET($I$3,1,0),OFFSET(D129,0,5))),SSWR))</f>
        <v>0</v>
      </c>
      <c r="G129" s="125">
        <f ca="1" t="shared" si="6"/>
        <v>0</v>
      </c>
      <c r="H129" s="125">
        <f ca="1" t="shared" si="4"/>
        <v>0</v>
      </c>
      <c r="I129" s="108">
        <v>0</v>
      </c>
      <c r="J129" s="169">
        <v>0</v>
      </c>
    </row>
    <row r="130" ht="15.6" customHeight="1" spans="1:10">
      <c r="A130" s="94" t="s">
        <v>13346</v>
      </c>
      <c r="B130" s="167" t="s">
        <v>13347</v>
      </c>
      <c r="C130" s="168">
        <v>0</v>
      </c>
      <c r="D130" s="107">
        <f ca="1" t="shared" si="3"/>
        <v>0</v>
      </c>
      <c r="E130" s="168">
        <v>0</v>
      </c>
      <c r="F130" s="107">
        <f ca="1">IF($I$5="I列录入预算数",OFFSET(H130,0,1),ROUND(IF($I$5="基准为上年预计执行数",OFFSET(D130,0,1),IF($I$5="基准为上年预算数",OFFSET(D130,0,-1),IF($I$5="基准为上年调整预算数",D130,0)))*(IF(_xlfn.ISFORMULA(OFFSET(D130,0,5)),OFFSET($I$3,1,0),OFFSET(D130,0,5))),SSWR))</f>
        <v>0</v>
      </c>
      <c r="G130" s="125">
        <f ca="1" t="shared" si="6"/>
        <v>0</v>
      </c>
      <c r="H130" s="125">
        <f ca="1" t="shared" si="4"/>
        <v>0</v>
      </c>
      <c r="I130" s="108">
        <v>0</v>
      </c>
      <c r="J130" s="169">
        <v>0</v>
      </c>
    </row>
    <row r="131" ht="15.6" customHeight="1" spans="1:10">
      <c r="A131" s="94" t="s">
        <v>13348</v>
      </c>
      <c r="B131" s="167" t="s">
        <v>13349</v>
      </c>
      <c r="C131" s="168">
        <v>0</v>
      </c>
      <c r="D131" s="107">
        <f ca="1" t="shared" si="3"/>
        <v>0</v>
      </c>
      <c r="E131" s="168">
        <v>0</v>
      </c>
      <c r="F131" s="107">
        <f ca="1">IF($I$5="I列录入预算数",OFFSET(H131,0,1),ROUND(IF($I$5="基准为上年预计执行数",OFFSET(D131,0,1),IF($I$5="基准为上年预算数",OFFSET(D131,0,-1),IF($I$5="基准为上年调整预算数",D131,0)))*(IF(_xlfn.ISFORMULA(OFFSET(D131,0,5)),OFFSET($I$3,1,0),OFFSET(D131,0,5))),SSWR))</f>
        <v>0</v>
      </c>
      <c r="G131" s="125">
        <f ca="1" t="shared" si="6"/>
        <v>0</v>
      </c>
      <c r="H131" s="125">
        <f ca="1" t="shared" si="4"/>
        <v>0</v>
      </c>
      <c r="I131" s="108">
        <v>0</v>
      </c>
      <c r="J131" s="169">
        <v>0</v>
      </c>
    </row>
    <row r="132" ht="15.6" customHeight="1" spans="1:10">
      <c r="A132" s="94" t="s">
        <v>13350</v>
      </c>
      <c r="B132" s="167" t="s">
        <v>13351</v>
      </c>
      <c r="C132" s="168">
        <v>0</v>
      </c>
      <c r="D132" s="107">
        <f ca="1" t="shared" si="3"/>
        <v>0</v>
      </c>
      <c r="E132" s="168">
        <v>0</v>
      </c>
      <c r="F132" s="107">
        <f ca="1">IF($I$5="I列录入预算数",OFFSET(H132,0,1),ROUND(IF($I$5="基准为上年预计执行数",OFFSET(D132,0,1),IF($I$5="基准为上年预算数",OFFSET(D132,0,-1),IF($I$5="基准为上年调整预算数",D132,0)))*(IF(_xlfn.ISFORMULA(OFFSET(D132,0,5)),OFFSET($I$3,1,0),OFFSET(D132,0,5))),SSWR))</f>
        <v>0</v>
      </c>
      <c r="G132" s="125">
        <f ca="1" t="shared" si="6"/>
        <v>0</v>
      </c>
      <c r="H132" s="125">
        <f ca="1" t="shared" si="4"/>
        <v>0</v>
      </c>
      <c r="I132" s="108">
        <v>0</v>
      </c>
      <c r="J132" s="169">
        <v>0</v>
      </c>
    </row>
    <row r="133" ht="15.6" customHeight="1" spans="1:10">
      <c r="A133" s="94" t="s">
        <v>13352</v>
      </c>
      <c r="B133" s="167" t="s">
        <v>13353</v>
      </c>
      <c r="C133" s="168">
        <v>0</v>
      </c>
      <c r="D133" s="107">
        <f ca="1" t="shared" si="3"/>
        <v>0</v>
      </c>
      <c r="E133" s="168">
        <v>0</v>
      </c>
      <c r="F133" s="107">
        <f ca="1">IF($I$5="I列录入预算数",OFFSET(H133,0,1),ROUND(IF($I$5="基准为上年预计执行数",OFFSET(D133,0,1),IF($I$5="基准为上年预算数",OFFSET(D133,0,-1),IF($I$5="基准为上年调整预算数",D133,0)))*(IF(_xlfn.ISFORMULA(OFFSET(D133,0,5)),OFFSET($I$3,1,0),OFFSET(D133,0,5))),SSWR))</f>
        <v>0</v>
      </c>
      <c r="G133" s="125">
        <f ca="1" t="shared" si="6"/>
        <v>0</v>
      </c>
      <c r="H133" s="125">
        <f ca="1" t="shared" si="4"/>
        <v>0</v>
      </c>
      <c r="I133" s="108">
        <v>0</v>
      </c>
      <c r="J133" s="169">
        <v>0</v>
      </c>
    </row>
    <row r="134" ht="15.6" customHeight="1" spans="1:10">
      <c r="A134" s="94" t="s">
        <v>13354</v>
      </c>
      <c r="B134" s="167" t="s">
        <v>13355</v>
      </c>
      <c r="C134" s="168">
        <v>0</v>
      </c>
      <c r="D134" s="107">
        <f ca="1" t="shared" si="3"/>
        <v>0</v>
      </c>
      <c r="E134" s="168">
        <v>0</v>
      </c>
      <c r="F134" s="107">
        <f ca="1">IF($I$5="I列录入预算数",OFFSET(H134,0,1),ROUND(IF($I$5="基准为上年预计执行数",OFFSET(D134,0,1),IF($I$5="基准为上年预算数",OFFSET(D134,0,-1),IF($I$5="基准为上年调整预算数",D134,0)))*(IF(_xlfn.ISFORMULA(OFFSET(D134,0,5)),OFFSET($I$3,1,0),OFFSET(D134,0,5))),SSWR))</f>
        <v>0</v>
      </c>
      <c r="G134" s="125">
        <f ca="1" t="shared" si="6"/>
        <v>0</v>
      </c>
      <c r="H134" s="125">
        <f ca="1" t="shared" si="4"/>
        <v>0</v>
      </c>
      <c r="I134" s="108">
        <v>0</v>
      </c>
      <c r="J134" s="169">
        <v>0</v>
      </c>
    </row>
    <row r="135" ht="15.6" customHeight="1" spans="1:10">
      <c r="A135" s="94" t="s">
        <v>13356</v>
      </c>
      <c r="B135" s="167" t="s">
        <v>13357</v>
      </c>
      <c r="C135" s="168">
        <v>0</v>
      </c>
      <c r="D135" s="107">
        <f ca="1" t="shared" ref="D135:D198" si="7">IF(B2TJ="录入调整后预算数",OFFSET(D135,0,6),IF(B2TJ="录入调整差额数",OFFSET(D135,0,6)+OFFSET(D135,0,-1),0))</f>
        <v>0</v>
      </c>
      <c r="E135" s="168">
        <v>5</v>
      </c>
      <c r="F135" s="107">
        <f ca="1">IF($I$5="I列录入预算数",OFFSET(H135,0,1),ROUND(IF($I$5="基准为上年预计执行数",OFFSET(D135,0,1),IF($I$5="基准为上年预算数",OFFSET(D135,0,-1),IF($I$5="基准为上年调整预算数",D135,0)))*(IF(_xlfn.ISFORMULA(OFFSET(D135,0,5)),OFFSET($I$3,1,0),OFFSET(D135,0,5))),SSWR))</f>
        <v>0</v>
      </c>
      <c r="G135" s="125">
        <f ca="1" t="shared" si="6"/>
        <v>0</v>
      </c>
      <c r="H135" s="125">
        <f ca="1" t="shared" ref="H135:H198" si="8">IFERROR(OFFSET($G135,0,-1)/OFFSET($G135,0,-2),)</f>
        <v>0</v>
      </c>
      <c r="I135" s="108">
        <v>0</v>
      </c>
      <c r="J135" s="169">
        <v>0</v>
      </c>
    </row>
    <row r="136" ht="15.6" customHeight="1" spans="1:10">
      <c r="A136" s="94" t="s">
        <v>13358</v>
      </c>
      <c r="B136" s="167" t="s">
        <v>13359</v>
      </c>
      <c r="C136" s="171">
        <v>892</v>
      </c>
      <c r="D136" s="107">
        <f ca="1" t="shared" si="7"/>
        <v>17132</v>
      </c>
      <c r="E136" s="168">
        <v>4734</v>
      </c>
      <c r="F136" s="107">
        <f ca="1">IF($I$5="I列录入预算数",OFFSET(H136,0,1),ROUND(IF($I$5="基准为上年预计执行数",OFFSET(D136,0,1),IF($I$5="基准为上年预算数",OFFSET(D136,0,-1),IF($I$5="基准为上年调整预算数",D136,0)))*(IF(_xlfn.ISFORMULA(OFFSET(D136,0,5)),OFFSET($I$3,1,0),OFFSET(D136,0,5))),SSWR))</f>
        <v>330</v>
      </c>
      <c r="G136" s="125">
        <f ca="1" t="shared" si="6"/>
        <v>0.369955156950673</v>
      </c>
      <c r="H136" s="125">
        <f ca="1" t="shared" si="8"/>
        <v>0.0697084917617237</v>
      </c>
      <c r="I136" s="108">
        <v>330</v>
      </c>
      <c r="J136" s="169">
        <v>17132</v>
      </c>
    </row>
    <row r="137" ht="15.6" customHeight="1" spans="1:10">
      <c r="A137" s="94" t="s">
        <v>13362</v>
      </c>
      <c r="B137" s="167" t="s">
        <v>13331</v>
      </c>
      <c r="C137" s="168">
        <v>0</v>
      </c>
      <c r="D137" s="107">
        <f ca="1" t="shared" si="7"/>
        <v>0</v>
      </c>
      <c r="E137" s="168">
        <v>0</v>
      </c>
      <c r="F137" s="107">
        <f ca="1">IF($I$5="I列录入预算数",OFFSET(H137,0,1),ROUND(IF($I$5="基准为上年预计执行数",OFFSET(D137,0,1),IF($I$5="基准为上年预算数",OFFSET(D137,0,-1),IF($I$5="基准为上年调整预算数",D137,0)))*(IF(_xlfn.ISFORMULA(OFFSET(D137,0,5)),OFFSET($I$3,1,0),OFFSET(D137,0,5))),SSWR))</f>
        <v>0</v>
      </c>
      <c r="G137" s="125">
        <f ca="1" t="shared" si="6"/>
        <v>0</v>
      </c>
      <c r="H137" s="125">
        <f ca="1" t="shared" si="8"/>
        <v>0</v>
      </c>
      <c r="I137" s="108">
        <v>0</v>
      </c>
      <c r="J137" s="169">
        <v>0</v>
      </c>
    </row>
    <row r="138" ht="15.6" customHeight="1" spans="1:10">
      <c r="A138" s="94" t="s">
        <v>13363</v>
      </c>
      <c r="B138" s="167" t="s">
        <v>13333</v>
      </c>
      <c r="C138" s="168">
        <v>0</v>
      </c>
      <c r="D138" s="107">
        <f ca="1" t="shared" si="7"/>
        <v>0</v>
      </c>
      <c r="E138" s="168">
        <v>0</v>
      </c>
      <c r="F138" s="107">
        <f ca="1">IF($I$5="I列录入预算数",OFFSET(H138,0,1),ROUND(IF($I$5="基准为上年预计执行数",OFFSET(D138,0,1),IF($I$5="基准为上年预算数",OFFSET(D138,0,-1),IF($I$5="基准为上年调整预算数",D138,0)))*(IF(_xlfn.ISFORMULA(OFFSET(D138,0,5)),OFFSET($I$3,1,0),OFFSET(D138,0,5))),SSWR))</f>
        <v>0</v>
      </c>
      <c r="G138" s="125">
        <f ca="1" t="shared" si="6"/>
        <v>0</v>
      </c>
      <c r="H138" s="125">
        <f ca="1" t="shared" si="8"/>
        <v>0</v>
      </c>
      <c r="I138" s="108">
        <v>0</v>
      </c>
      <c r="J138" s="169">
        <v>0</v>
      </c>
    </row>
    <row r="139" ht="15.6" customHeight="1" spans="1:10">
      <c r="A139" s="94" t="s">
        <v>13364</v>
      </c>
      <c r="B139" s="167" t="s">
        <v>13365</v>
      </c>
      <c r="C139" s="168">
        <v>0</v>
      </c>
      <c r="D139" s="107">
        <f ca="1" t="shared" si="7"/>
        <v>0</v>
      </c>
      <c r="E139" s="168">
        <v>353</v>
      </c>
      <c r="F139" s="107">
        <f ca="1">IF($I$5="I列录入预算数",OFFSET(H139,0,1),ROUND(IF($I$5="基准为上年预计执行数",OFFSET(D139,0,1),IF($I$5="基准为上年预算数",OFFSET(D139,0,-1),IF($I$5="基准为上年调整预算数",D139,0)))*(IF(_xlfn.ISFORMULA(OFFSET(D139,0,5)),OFFSET($I$3,1,0),OFFSET(D139,0,5))),SSWR))</f>
        <v>0</v>
      </c>
      <c r="G139" s="125">
        <f ca="1" t="shared" si="6"/>
        <v>0</v>
      </c>
      <c r="H139" s="125">
        <f ca="1" t="shared" si="8"/>
        <v>0</v>
      </c>
      <c r="I139" s="108">
        <v>0</v>
      </c>
      <c r="J139" s="169">
        <v>0</v>
      </c>
    </row>
    <row r="140" ht="15.6" customHeight="1" spans="1:10">
      <c r="A140" s="94" t="s">
        <v>13366</v>
      </c>
      <c r="B140" s="167" t="s">
        <v>13367</v>
      </c>
      <c r="C140" s="168">
        <v>0</v>
      </c>
      <c r="D140" s="107">
        <f ca="1" t="shared" si="7"/>
        <v>0</v>
      </c>
      <c r="E140" s="168">
        <v>550</v>
      </c>
      <c r="F140" s="107">
        <f ca="1">IF($I$5="I列录入预算数",OFFSET(H140,0,1),ROUND(IF($I$5="基准为上年预计执行数",OFFSET(D140,0,1),IF($I$5="基准为上年预算数",OFFSET(D140,0,-1),IF($I$5="基准为上年调整预算数",D140,0)))*(IF(_xlfn.ISFORMULA(OFFSET(D140,0,5)),OFFSET($I$3,1,0),OFFSET(D140,0,5))),SSWR))</f>
        <v>0</v>
      </c>
      <c r="G140" s="125">
        <f ca="1" t="shared" si="6"/>
        <v>0</v>
      </c>
      <c r="H140" s="125">
        <f ca="1" t="shared" si="8"/>
        <v>0</v>
      </c>
      <c r="I140" s="108">
        <v>0</v>
      </c>
      <c r="J140" s="169">
        <v>0</v>
      </c>
    </row>
    <row r="141" ht="15.6" customHeight="1" spans="1:10">
      <c r="A141" s="94" t="s">
        <v>13370</v>
      </c>
      <c r="B141" s="167" t="s">
        <v>13371</v>
      </c>
      <c r="C141" s="168">
        <v>0</v>
      </c>
      <c r="D141" s="107">
        <f ca="1" t="shared" si="7"/>
        <v>0</v>
      </c>
      <c r="E141" s="168">
        <v>0</v>
      </c>
      <c r="F141" s="107">
        <f ca="1">IF($I$5="I列录入预算数",OFFSET(H141,0,1),ROUND(IF($I$5="基准为上年预计执行数",OFFSET(D141,0,1),IF($I$5="基准为上年预算数",OFFSET(D141,0,-1),IF($I$5="基准为上年调整预算数",D141,0)))*(IF(_xlfn.ISFORMULA(OFFSET(D141,0,5)),OFFSET($I$3,1,0),OFFSET(D141,0,5))),SSWR))</f>
        <v>0</v>
      </c>
      <c r="G141" s="125">
        <f ca="1" t="shared" si="6"/>
        <v>0</v>
      </c>
      <c r="H141" s="125">
        <f ca="1" t="shared" si="8"/>
        <v>0</v>
      </c>
      <c r="I141" s="108">
        <v>0</v>
      </c>
      <c r="J141" s="169">
        <v>0</v>
      </c>
    </row>
    <row r="142" ht="15.6" customHeight="1" spans="1:10">
      <c r="A142" s="94" t="s">
        <v>13372</v>
      </c>
      <c r="B142" s="167" t="s">
        <v>13373</v>
      </c>
      <c r="C142" s="168">
        <v>0</v>
      </c>
      <c r="D142" s="107">
        <f ca="1" t="shared" si="7"/>
        <v>0</v>
      </c>
      <c r="E142" s="168">
        <v>0</v>
      </c>
      <c r="F142" s="107">
        <f ca="1">IF($I$5="I列录入预算数",OFFSET(H142,0,1),ROUND(IF($I$5="基准为上年预计执行数",OFFSET(D142,0,1),IF($I$5="基准为上年预算数",OFFSET(D142,0,-1),IF($I$5="基准为上年调整预算数",D142,0)))*(IF(_xlfn.ISFORMULA(OFFSET(D142,0,5)),OFFSET($I$3,1,0),OFFSET(D142,0,5))),SSWR))</f>
        <v>0</v>
      </c>
      <c r="G142" s="125">
        <f ca="1" t="shared" si="6"/>
        <v>0</v>
      </c>
      <c r="H142" s="125">
        <f ca="1" t="shared" si="8"/>
        <v>0</v>
      </c>
      <c r="I142" s="108">
        <v>0</v>
      </c>
      <c r="J142" s="169">
        <v>0</v>
      </c>
    </row>
    <row r="143" ht="15.6" customHeight="1" spans="1:10">
      <c r="A143" s="94" t="s">
        <v>13374</v>
      </c>
      <c r="B143" s="167" t="s">
        <v>13375</v>
      </c>
      <c r="C143" s="168">
        <v>0</v>
      </c>
      <c r="D143" s="107">
        <f ca="1" t="shared" si="7"/>
        <v>0</v>
      </c>
      <c r="E143" s="168">
        <v>0</v>
      </c>
      <c r="F143" s="107">
        <f ca="1">IF($I$5="I列录入预算数",OFFSET(H143,0,1),ROUND(IF($I$5="基准为上年预计执行数",OFFSET(D143,0,1),IF($I$5="基准为上年预算数",OFFSET(D143,0,-1),IF($I$5="基准为上年调整预算数",D143,0)))*(IF(_xlfn.ISFORMULA(OFFSET(D143,0,5)),OFFSET($I$3,1,0),OFFSET(D143,0,5))),SSWR))</f>
        <v>0</v>
      </c>
      <c r="G143" s="125">
        <f ca="1" t="shared" si="6"/>
        <v>0</v>
      </c>
      <c r="H143" s="125">
        <f ca="1" t="shared" si="8"/>
        <v>0</v>
      </c>
      <c r="I143" s="108">
        <v>0</v>
      </c>
      <c r="J143" s="169">
        <v>0</v>
      </c>
    </row>
    <row r="144" ht="15.6" customHeight="1" spans="1:10">
      <c r="A144" s="94" t="s">
        <v>13376</v>
      </c>
      <c r="B144" s="167" t="s">
        <v>13377</v>
      </c>
      <c r="C144" s="168">
        <v>0</v>
      </c>
      <c r="D144" s="107">
        <f ca="1" t="shared" si="7"/>
        <v>0</v>
      </c>
      <c r="E144" s="168">
        <v>0</v>
      </c>
      <c r="F144" s="107">
        <f ca="1">IF($I$5="I列录入预算数",OFFSET(H144,0,1),ROUND(IF($I$5="基准为上年预计执行数",OFFSET(D144,0,1),IF($I$5="基准为上年预算数",OFFSET(D144,0,-1),IF($I$5="基准为上年调整预算数",D144,0)))*(IF(_xlfn.ISFORMULA(OFFSET(D144,0,5)),OFFSET($I$3,1,0),OFFSET(D144,0,5))),SSWR))</f>
        <v>0</v>
      </c>
      <c r="G144" s="125">
        <f ca="1" t="shared" si="6"/>
        <v>0</v>
      </c>
      <c r="H144" s="125">
        <f ca="1" t="shared" si="8"/>
        <v>0</v>
      </c>
      <c r="I144" s="108">
        <v>0</v>
      </c>
      <c r="J144" s="169">
        <v>0</v>
      </c>
    </row>
    <row r="145" ht="15.6" customHeight="1" spans="1:10">
      <c r="A145" s="94" t="s">
        <v>13378</v>
      </c>
      <c r="B145" s="167" t="s">
        <v>13379</v>
      </c>
      <c r="C145" s="168">
        <v>0</v>
      </c>
      <c r="D145" s="107">
        <f ca="1" t="shared" si="7"/>
        <v>0</v>
      </c>
      <c r="E145" s="168">
        <v>710</v>
      </c>
      <c r="F145" s="107">
        <f ca="1">IF($I$5="I列录入预算数",OFFSET(H145,0,1),ROUND(IF($I$5="基准为上年预计执行数",OFFSET(D145,0,1),IF($I$5="基准为上年预算数",OFFSET(D145,0,-1),IF($I$5="基准为上年调整预算数",D145,0)))*(IF(_xlfn.ISFORMULA(OFFSET(D145,0,5)),OFFSET($I$3,1,0),OFFSET(D145,0,5))),SSWR))</f>
        <v>0</v>
      </c>
      <c r="G145" s="125">
        <f ca="1" t="shared" si="6"/>
        <v>0</v>
      </c>
      <c r="H145" s="125">
        <f ca="1" t="shared" si="8"/>
        <v>0</v>
      </c>
      <c r="I145" s="108">
        <v>0</v>
      </c>
      <c r="J145" s="169">
        <v>0</v>
      </c>
    </row>
    <row r="146" ht="15.6" customHeight="1" spans="1:10">
      <c r="A146" s="94" t="s">
        <v>13382</v>
      </c>
      <c r="B146" s="167" t="s">
        <v>13383</v>
      </c>
      <c r="C146" s="168">
        <v>0</v>
      </c>
      <c r="D146" s="107">
        <f ca="1" t="shared" si="7"/>
        <v>0</v>
      </c>
      <c r="E146" s="168">
        <v>0</v>
      </c>
      <c r="F146" s="107">
        <f ca="1">IF($I$5="I列录入预算数",OFFSET(H146,0,1),ROUND(IF($I$5="基准为上年预计执行数",OFFSET(D146,0,1),IF($I$5="基准为上年预算数",OFFSET(D146,0,-1),IF($I$5="基准为上年调整预算数",D146,0)))*(IF(_xlfn.ISFORMULA(OFFSET(D146,0,5)),OFFSET($I$3,1,0),OFFSET(D146,0,5))),SSWR))</f>
        <v>0</v>
      </c>
      <c r="G146" s="125">
        <f ca="1" t="shared" si="6"/>
        <v>0</v>
      </c>
      <c r="H146" s="125">
        <f ca="1" t="shared" si="8"/>
        <v>0</v>
      </c>
      <c r="I146" s="108">
        <v>0</v>
      </c>
      <c r="J146" s="169">
        <v>0</v>
      </c>
    </row>
    <row r="147" ht="15.6" customHeight="1" spans="1:10">
      <c r="A147" s="94" t="s">
        <v>13384</v>
      </c>
      <c r="B147" s="167" t="s">
        <v>13385</v>
      </c>
      <c r="C147" s="168">
        <v>0</v>
      </c>
      <c r="D147" s="107">
        <f ca="1" t="shared" si="7"/>
        <v>0</v>
      </c>
      <c r="E147" s="168">
        <v>0</v>
      </c>
      <c r="F147" s="107">
        <f ca="1">IF($I$5="I列录入预算数",OFFSET(H147,0,1),ROUND(IF($I$5="基准为上年预计执行数",OFFSET(D147,0,1),IF($I$5="基准为上年预算数",OFFSET(D147,0,-1),IF($I$5="基准为上年调整预算数",D147,0)))*(IF(_xlfn.ISFORMULA(OFFSET(D147,0,5)),OFFSET($I$3,1,0),OFFSET(D147,0,5))),SSWR))</f>
        <v>0</v>
      </c>
      <c r="G147" s="125">
        <f ca="1" t="shared" si="6"/>
        <v>0</v>
      </c>
      <c r="H147" s="125">
        <f ca="1" t="shared" si="8"/>
        <v>0</v>
      </c>
      <c r="I147" s="108">
        <v>0</v>
      </c>
      <c r="J147" s="169">
        <v>0</v>
      </c>
    </row>
    <row r="148" ht="15.6" customHeight="1" spans="1:10">
      <c r="A148" s="94" t="s">
        <v>13386</v>
      </c>
      <c r="B148" s="167" t="s">
        <v>13387</v>
      </c>
      <c r="C148" s="168">
        <v>0</v>
      </c>
      <c r="D148" s="107">
        <f ca="1" t="shared" si="7"/>
        <v>0</v>
      </c>
      <c r="E148" s="168">
        <v>446</v>
      </c>
      <c r="F148" s="107">
        <f ca="1">IF($I$5="I列录入预算数",OFFSET(H148,0,1),ROUND(IF($I$5="基准为上年预计执行数",OFFSET(D148,0,1),IF($I$5="基准为上年预算数",OFFSET(D148,0,-1),IF($I$5="基准为上年调整预算数",D148,0)))*(IF(_xlfn.ISFORMULA(OFFSET(D148,0,5)),OFFSET($I$3,1,0),OFFSET(D148,0,5))),SSWR))</f>
        <v>0</v>
      </c>
      <c r="G148" s="125">
        <f ca="1" t="shared" si="6"/>
        <v>0</v>
      </c>
      <c r="H148" s="125">
        <f ca="1" t="shared" si="8"/>
        <v>0</v>
      </c>
      <c r="I148" s="108">
        <v>0</v>
      </c>
      <c r="J148" s="169">
        <v>0</v>
      </c>
    </row>
    <row r="149" ht="15.6" customHeight="1" spans="1:10">
      <c r="A149" s="94" t="s">
        <v>13390</v>
      </c>
      <c r="B149" s="167" t="s">
        <v>13331</v>
      </c>
      <c r="C149" s="168">
        <v>0</v>
      </c>
      <c r="D149" s="107">
        <f ca="1" t="shared" si="7"/>
        <v>0</v>
      </c>
      <c r="E149" s="168">
        <v>0</v>
      </c>
      <c r="F149" s="107">
        <f ca="1">IF($I$5="I列录入预算数",OFFSET(H149,0,1),ROUND(IF($I$5="基准为上年预计执行数",OFFSET(D149,0,1),IF($I$5="基准为上年预算数",OFFSET(D149,0,-1),IF($I$5="基准为上年调整预算数",D149,0)))*(IF(_xlfn.ISFORMULA(OFFSET(D149,0,5)),OFFSET($I$3,1,0),OFFSET(D149,0,5))),SSWR))</f>
        <v>0</v>
      </c>
      <c r="G149" s="125">
        <f ca="1" t="shared" si="6"/>
        <v>0</v>
      </c>
      <c r="H149" s="125">
        <f ca="1" t="shared" si="8"/>
        <v>0</v>
      </c>
      <c r="I149" s="108">
        <v>0</v>
      </c>
      <c r="J149" s="169">
        <v>0</v>
      </c>
    </row>
    <row r="150" ht="15.6" customHeight="1" spans="1:10">
      <c r="A150" s="94" t="s">
        <v>13391</v>
      </c>
      <c r="B150" s="167" t="s">
        <v>13333</v>
      </c>
      <c r="C150" s="168">
        <v>0</v>
      </c>
      <c r="D150" s="107">
        <f ca="1" t="shared" si="7"/>
        <v>0</v>
      </c>
      <c r="E150" s="168">
        <v>0</v>
      </c>
      <c r="F150" s="107">
        <f ca="1">IF($I$5="I列录入预算数",OFFSET(H150,0,1),ROUND(IF($I$5="基准为上年预计执行数",OFFSET(D150,0,1),IF($I$5="基准为上年预算数",OFFSET(D150,0,-1),IF($I$5="基准为上年调整预算数",D150,0)))*(IF(_xlfn.ISFORMULA(OFFSET(D150,0,5)),OFFSET($I$3,1,0),OFFSET(D150,0,5))),SSWR))</f>
        <v>0</v>
      </c>
      <c r="G150" s="125">
        <f ca="1" t="shared" si="6"/>
        <v>0</v>
      </c>
      <c r="H150" s="125">
        <f ca="1" t="shared" si="8"/>
        <v>0</v>
      </c>
      <c r="I150" s="108">
        <v>0</v>
      </c>
      <c r="J150" s="169">
        <v>0</v>
      </c>
    </row>
    <row r="151" ht="15.6" customHeight="1" spans="1:10">
      <c r="A151" s="94" t="s">
        <v>13392</v>
      </c>
      <c r="B151" s="167" t="s">
        <v>13393</v>
      </c>
      <c r="C151" s="168">
        <v>0</v>
      </c>
      <c r="D151" s="107">
        <f ca="1" t="shared" si="7"/>
        <v>0</v>
      </c>
      <c r="E151" s="168">
        <v>0</v>
      </c>
      <c r="F151" s="107">
        <f ca="1">IF($I$5="I列录入预算数",OFFSET(H151,0,1),ROUND(IF($I$5="基准为上年预计执行数",OFFSET(D151,0,1),IF($I$5="基准为上年预算数",OFFSET(D151,0,-1),IF($I$5="基准为上年调整预算数",D151,0)))*(IF(_xlfn.ISFORMULA(OFFSET(D151,0,5)),OFFSET($I$3,1,0),OFFSET(D151,0,5))),SSWR))</f>
        <v>0</v>
      </c>
      <c r="G151" s="125">
        <f ca="1" t="shared" si="6"/>
        <v>0</v>
      </c>
      <c r="H151" s="125">
        <f ca="1" t="shared" si="8"/>
        <v>0</v>
      </c>
      <c r="I151" s="108">
        <v>0</v>
      </c>
      <c r="J151" s="169">
        <v>0</v>
      </c>
    </row>
    <row r="152" ht="15.6" customHeight="1" spans="1:10">
      <c r="A152" s="94" t="s">
        <v>13396</v>
      </c>
      <c r="B152" s="167" t="s">
        <v>13331</v>
      </c>
      <c r="C152" s="168">
        <v>0</v>
      </c>
      <c r="D152" s="107">
        <f ca="1" t="shared" si="7"/>
        <v>0</v>
      </c>
      <c r="E152" s="168">
        <v>0</v>
      </c>
      <c r="F152" s="107">
        <f ca="1">IF($I$5="I列录入预算数",OFFSET(H152,0,1),ROUND(IF($I$5="基准为上年预计执行数",OFFSET(D152,0,1),IF($I$5="基准为上年预算数",OFFSET(D152,0,-1),IF($I$5="基准为上年调整预算数",D152,0)))*(IF(_xlfn.ISFORMULA(OFFSET(D152,0,5)),OFFSET($I$3,1,0),OFFSET(D152,0,5))),SSWR))</f>
        <v>0</v>
      </c>
      <c r="G152" s="125">
        <f ca="1" t="shared" si="6"/>
        <v>0</v>
      </c>
      <c r="H152" s="125">
        <f ca="1" t="shared" si="8"/>
        <v>0</v>
      </c>
      <c r="I152" s="108">
        <v>0</v>
      </c>
      <c r="J152" s="169">
        <v>0</v>
      </c>
    </row>
    <row r="153" ht="15.6" customHeight="1" spans="1:10">
      <c r="A153" s="94" t="s">
        <v>13397</v>
      </c>
      <c r="B153" s="167" t="s">
        <v>13333</v>
      </c>
      <c r="C153" s="168">
        <v>0</v>
      </c>
      <c r="D153" s="107">
        <f ca="1" t="shared" si="7"/>
        <v>0</v>
      </c>
      <c r="E153" s="168">
        <v>0</v>
      </c>
      <c r="F153" s="107">
        <f ca="1">IF($I$5="I列录入预算数",OFFSET(H153,0,1),ROUND(IF($I$5="基准为上年预计执行数",OFFSET(D153,0,1),IF($I$5="基准为上年预算数",OFFSET(D153,0,-1),IF($I$5="基准为上年调整预算数",D153,0)))*(IF(_xlfn.ISFORMULA(OFFSET(D153,0,5)),OFFSET($I$3,1,0),OFFSET(D153,0,5))),SSWR))</f>
        <v>0</v>
      </c>
      <c r="G153" s="125">
        <f ca="1" t="shared" si="6"/>
        <v>0</v>
      </c>
      <c r="H153" s="125">
        <f ca="1" t="shared" si="8"/>
        <v>0</v>
      </c>
      <c r="I153" s="108">
        <v>0</v>
      </c>
      <c r="J153" s="169">
        <v>0</v>
      </c>
    </row>
    <row r="154" ht="15.6" customHeight="1" spans="1:10">
      <c r="A154" s="94" t="s">
        <v>13398</v>
      </c>
      <c r="B154" s="167" t="s">
        <v>13399</v>
      </c>
      <c r="C154" s="168">
        <v>0</v>
      </c>
      <c r="D154" s="107">
        <f ca="1" t="shared" si="7"/>
        <v>0</v>
      </c>
      <c r="E154" s="168">
        <v>0</v>
      </c>
      <c r="F154" s="107">
        <f ca="1">IF($I$5="I列录入预算数",OFFSET(H154,0,1),ROUND(IF($I$5="基准为上年预计执行数",OFFSET(D154,0,1),IF($I$5="基准为上年预算数",OFFSET(D154,0,-1),IF($I$5="基准为上年调整预算数",D154,0)))*(IF(_xlfn.ISFORMULA(OFFSET(D154,0,5)),OFFSET($I$3,1,0),OFFSET(D154,0,5))),SSWR))</f>
        <v>0</v>
      </c>
      <c r="G154" s="125">
        <f ca="1" t="shared" si="6"/>
        <v>0</v>
      </c>
      <c r="H154" s="125">
        <f ca="1" t="shared" si="8"/>
        <v>0</v>
      </c>
      <c r="I154" s="108">
        <v>0</v>
      </c>
      <c r="J154" s="169">
        <v>0</v>
      </c>
    </row>
    <row r="155" ht="15.6" customHeight="1" spans="1:10">
      <c r="A155" s="94" t="s">
        <v>13402</v>
      </c>
      <c r="B155" s="167" t="s">
        <v>13371</v>
      </c>
      <c r="C155" s="168">
        <v>0</v>
      </c>
      <c r="D155" s="107">
        <f ca="1" t="shared" si="7"/>
        <v>0</v>
      </c>
      <c r="E155" s="168">
        <v>0</v>
      </c>
      <c r="F155" s="107">
        <f ca="1">IF($I$5="I列录入预算数",OFFSET(H155,0,1),ROUND(IF($I$5="基准为上年预计执行数",OFFSET(D155,0,1),IF($I$5="基准为上年预算数",OFFSET(D155,0,-1),IF($I$5="基准为上年调整预算数",D155,0)))*(IF(_xlfn.ISFORMULA(OFFSET(D155,0,5)),OFFSET($I$3,1,0),OFFSET(D155,0,5))),SSWR))</f>
        <v>0</v>
      </c>
      <c r="G155" s="125">
        <f ca="1" t="shared" si="6"/>
        <v>0</v>
      </c>
      <c r="H155" s="125">
        <f ca="1" t="shared" si="8"/>
        <v>0</v>
      </c>
      <c r="I155" s="108">
        <v>0</v>
      </c>
      <c r="J155" s="169">
        <v>0</v>
      </c>
    </row>
    <row r="156" ht="15.6" customHeight="1" spans="1:10">
      <c r="A156" s="94" t="s">
        <v>13403</v>
      </c>
      <c r="B156" s="167" t="s">
        <v>13373</v>
      </c>
      <c r="C156" s="168">
        <v>0</v>
      </c>
      <c r="D156" s="107">
        <f ca="1" t="shared" si="7"/>
        <v>0</v>
      </c>
      <c r="E156" s="168">
        <v>0</v>
      </c>
      <c r="F156" s="107">
        <f ca="1">IF($I$5="I列录入预算数",OFFSET(H156,0,1),ROUND(IF($I$5="基准为上年预计执行数",OFFSET(D156,0,1),IF($I$5="基准为上年预算数",OFFSET(D156,0,-1),IF($I$5="基准为上年调整预算数",D156,0)))*(IF(_xlfn.ISFORMULA(OFFSET(D156,0,5)),OFFSET($I$3,1,0),OFFSET(D156,0,5))),SSWR))</f>
        <v>0</v>
      </c>
      <c r="G156" s="125">
        <f ca="1" t="shared" si="6"/>
        <v>0</v>
      </c>
      <c r="H156" s="125">
        <f ca="1" t="shared" si="8"/>
        <v>0</v>
      </c>
      <c r="I156" s="108">
        <v>0</v>
      </c>
      <c r="J156" s="169">
        <v>0</v>
      </c>
    </row>
    <row r="157" ht="15.6" customHeight="1" spans="1:10">
      <c r="A157" s="94" t="s">
        <v>13404</v>
      </c>
      <c r="B157" s="167" t="s">
        <v>13375</v>
      </c>
      <c r="C157" s="168">
        <v>0</v>
      </c>
      <c r="D157" s="107">
        <f ca="1" t="shared" si="7"/>
        <v>0</v>
      </c>
      <c r="E157" s="168">
        <v>0</v>
      </c>
      <c r="F157" s="107">
        <f ca="1">IF($I$5="I列录入预算数",OFFSET(H157,0,1),ROUND(IF($I$5="基准为上年预计执行数",OFFSET(D157,0,1),IF($I$5="基准为上年预算数",OFFSET(D157,0,-1),IF($I$5="基准为上年调整预算数",D157,0)))*(IF(_xlfn.ISFORMULA(OFFSET(D157,0,5)),OFFSET($I$3,1,0),OFFSET(D157,0,5))),SSWR))</f>
        <v>0</v>
      </c>
      <c r="G157" s="125">
        <f ca="1" t="shared" si="6"/>
        <v>0</v>
      </c>
      <c r="H157" s="125">
        <f ca="1" t="shared" si="8"/>
        <v>0</v>
      </c>
      <c r="I157" s="108">
        <v>0</v>
      </c>
      <c r="J157" s="169">
        <v>0</v>
      </c>
    </row>
    <row r="158" ht="15.6" customHeight="1" spans="1:10">
      <c r="A158" s="94" t="s">
        <v>13405</v>
      </c>
      <c r="B158" s="167" t="s">
        <v>13377</v>
      </c>
      <c r="C158" s="168">
        <v>0</v>
      </c>
      <c r="D158" s="107">
        <f ca="1" t="shared" si="7"/>
        <v>0</v>
      </c>
      <c r="E158" s="168">
        <v>0</v>
      </c>
      <c r="F158" s="107">
        <f ca="1">IF($I$5="I列录入预算数",OFFSET(H158,0,1),ROUND(IF($I$5="基准为上年预计执行数",OFFSET(D158,0,1),IF($I$5="基准为上年预算数",OFFSET(D158,0,-1),IF($I$5="基准为上年调整预算数",D158,0)))*(IF(_xlfn.ISFORMULA(OFFSET(D158,0,5)),OFFSET($I$3,1,0),OFFSET(D158,0,5))),SSWR))</f>
        <v>0</v>
      </c>
      <c r="G158" s="125">
        <f ca="1" t="shared" si="6"/>
        <v>0</v>
      </c>
      <c r="H158" s="125">
        <f ca="1" t="shared" si="8"/>
        <v>0</v>
      </c>
      <c r="I158" s="108">
        <v>0</v>
      </c>
      <c r="J158" s="169">
        <v>0</v>
      </c>
    </row>
    <row r="159" ht="15.6" customHeight="1" spans="1:10">
      <c r="A159" s="94" t="s">
        <v>13406</v>
      </c>
      <c r="B159" s="167" t="s">
        <v>13407</v>
      </c>
      <c r="C159" s="168">
        <v>0</v>
      </c>
      <c r="D159" s="107">
        <f ca="1" t="shared" si="7"/>
        <v>0</v>
      </c>
      <c r="E159" s="168">
        <v>0</v>
      </c>
      <c r="F159" s="107">
        <f ca="1">IF($I$5="I列录入预算数",OFFSET(H159,0,1),ROUND(IF($I$5="基准为上年预计执行数",OFFSET(D159,0,1),IF($I$5="基准为上年预算数",OFFSET(D159,0,-1),IF($I$5="基准为上年调整预算数",D159,0)))*(IF(_xlfn.ISFORMULA(OFFSET(D159,0,5)),OFFSET($I$3,1,0),OFFSET(D159,0,5))),SSWR))</f>
        <v>0</v>
      </c>
      <c r="G159" s="125">
        <f ca="1" t="shared" si="6"/>
        <v>0</v>
      </c>
      <c r="H159" s="125">
        <f ca="1" t="shared" si="8"/>
        <v>0</v>
      </c>
      <c r="I159" s="108">
        <v>0</v>
      </c>
      <c r="J159" s="169">
        <v>0</v>
      </c>
    </row>
    <row r="160" ht="15.6" customHeight="1" spans="1:10">
      <c r="A160" s="94" t="s">
        <v>13410</v>
      </c>
      <c r="B160" s="167" t="s">
        <v>13383</v>
      </c>
      <c r="C160" s="168">
        <v>0</v>
      </c>
      <c r="D160" s="107">
        <f ca="1" t="shared" si="7"/>
        <v>0</v>
      </c>
      <c r="E160" s="168">
        <v>0</v>
      </c>
      <c r="F160" s="107">
        <f ca="1">IF($I$5="I列录入预算数",OFFSET(H160,0,1),ROUND(IF($I$5="基准为上年预计执行数",OFFSET(D160,0,1),IF($I$5="基准为上年预算数",OFFSET(D160,0,-1),IF($I$5="基准为上年调整预算数",D160,0)))*(IF(_xlfn.ISFORMULA(OFFSET(D160,0,5)),OFFSET($I$3,1,0),OFFSET(D160,0,5))),SSWR))</f>
        <v>0</v>
      </c>
      <c r="G160" s="125">
        <f ca="1" t="shared" si="6"/>
        <v>0</v>
      </c>
      <c r="H160" s="125">
        <f ca="1" t="shared" si="8"/>
        <v>0</v>
      </c>
      <c r="I160" s="108">
        <v>0</v>
      </c>
      <c r="J160" s="169">
        <v>0</v>
      </c>
    </row>
    <row r="161" ht="15.6" customHeight="1" spans="1:10">
      <c r="A161" s="94" t="s">
        <v>13411</v>
      </c>
      <c r="B161" s="167" t="s">
        <v>13412</v>
      </c>
      <c r="C161" s="168">
        <v>0</v>
      </c>
      <c r="D161" s="107">
        <f ca="1" t="shared" si="7"/>
        <v>0</v>
      </c>
      <c r="E161" s="168">
        <v>0</v>
      </c>
      <c r="F161" s="107">
        <f ca="1">IF($I$5="I列录入预算数",OFFSET(H161,0,1),ROUND(IF($I$5="基准为上年预计执行数",OFFSET(D161,0,1),IF($I$5="基准为上年预算数",OFFSET(D161,0,-1),IF($I$5="基准为上年调整预算数",D161,0)))*(IF(_xlfn.ISFORMULA(OFFSET(D161,0,5)),OFFSET($I$3,1,0),OFFSET(D161,0,5))),SSWR))</f>
        <v>0</v>
      </c>
      <c r="G161" s="125">
        <f ca="1" t="shared" si="6"/>
        <v>0</v>
      </c>
      <c r="H161" s="125">
        <f ca="1" t="shared" si="8"/>
        <v>0</v>
      </c>
      <c r="I161" s="108">
        <v>0</v>
      </c>
      <c r="J161" s="169">
        <v>0</v>
      </c>
    </row>
    <row r="162" ht="15.6" customHeight="1" spans="1:10">
      <c r="A162" s="94" t="s">
        <v>13415</v>
      </c>
      <c r="B162" s="183" t="s">
        <v>13331</v>
      </c>
      <c r="C162" s="168">
        <v>0</v>
      </c>
      <c r="D162" s="107">
        <f ca="1" t="shared" si="7"/>
        <v>0</v>
      </c>
      <c r="E162" s="168">
        <v>0</v>
      </c>
      <c r="F162" s="107">
        <f ca="1">IF($I$5="I列录入预算数",OFFSET(H162,0,1),ROUND(IF($I$5="基准为上年预计执行数",OFFSET(D162,0,1),IF($I$5="基准为上年预算数",OFFSET(D162,0,-1),IF($I$5="基准为上年调整预算数",D162,0)))*(IF(_xlfn.ISFORMULA(OFFSET(D162,0,5)),OFFSET($I$3,1,0),OFFSET(D162,0,5))),SSWR))</f>
        <v>0</v>
      </c>
      <c r="G162" s="125">
        <f ca="1" t="shared" si="6"/>
        <v>0</v>
      </c>
      <c r="H162" s="125">
        <f ca="1" t="shared" si="8"/>
        <v>0</v>
      </c>
      <c r="I162" s="108">
        <v>0</v>
      </c>
      <c r="J162" s="169">
        <v>0</v>
      </c>
    </row>
    <row r="163" ht="15.6" customHeight="1" spans="1:10">
      <c r="A163" s="94" t="s">
        <v>13416</v>
      </c>
      <c r="B163" s="183" t="s">
        <v>13333</v>
      </c>
      <c r="C163" s="168">
        <v>0</v>
      </c>
      <c r="D163" s="107">
        <f ca="1" t="shared" si="7"/>
        <v>0</v>
      </c>
      <c r="E163" s="168">
        <v>0</v>
      </c>
      <c r="F163" s="107">
        <f ca="1">IF($I$5="I列录入预算数",OFFSET(H163,0,1),ROUND(IF($I$5="基准为上年预计执行数",OFFSET(D163,0,1),IF($I$5="基准为上年预算数",OFFSET(D163,0,-1),IF($I$5="基准为上年调整预算数",D163,0)))*(IF(_xlfn.ISFORMULA(OFFSET(D163,0,5)),OFFSET($I$3,1,0),OFFSET(D163,0,5))),SSWR))</f>
        <v>0</v>
      </c>
      <c r="G163" s="125">
        <f ca="1" t="shared" si="6"/>
        <v>0</v>
      </c>
      <c r="H163" s="125">
        <f ca="1" t="shared" si="8"/>
        <v>0</v>
      </c>
      <c r="I163" s="108">
        <v>0</v>
      </c>
      <c r="J163" s="169">
        <v>0</v>
      </c>
    </row>
    <row r="164" ht="15.6" customHeight="1" spans="1:10">
      <c r="A164" s="94" t="s">
        <v>13417</v>
      </c>
      <c r="B164" s="183" t="s">
        <v>13335</v>
      </c>
      <c r="C164" s="168">
        <v>0</v>
      </c>
      <c r="D164" s="107">
        <f ca="1" t="shared" si="7"/>
        <v>0</v>
      </c>
      <c r="E164" s="168">
        <v>0</v>
      </c>
      <c r="F164" s="107">
        <f ca="1">IF($I$5="I列录入预算数",OFFSET(H164,0,1),ROUND(IF($I$5="基准为上年预计执行数",OFFSET(D164,0,1),IF($I$5="基准为上年预算数",OFFSET(D164,0,-1),IF($I$5="基准为上年调整预算数",D164,0)))*(IF(_xlfn.ISFORMULA(OFFSET(D164,0,5)),OFFSET($I$3,1,0),OFFSET(D164,0,5))),SSWR))</f>
        <v>0</v>
      </c>
      <c r="G164" s="125">
        <f ca="1" t="shared" si="6"/>
        <v>0</v>
      </c>
      <c r="H164" s="125">
        <f ca="1" t="shared" si="8"/>
        <v>0</v>
      </c>
      <c r="I164" s="108">
        <v>0</v>
      </c>
      <c r="J164" s="169">
        <v>0</v>
      </c>
    </row>
    <row r="165" ht="15.6" customHeight="1" spans="1:10">
      <c r="A165" s="94" t="s">
        <v>13418</v>
      </c>
      <c r="B165" s="167" t="s">
        <v>13337</v>
      </c>
      <c r="C165" s="168">
        <v>0</v>
      </c>
      <c r="D165" s="107">
        <f ca="1" t="shared" si="7"/>
        <v>0</v>
      </c>
      <c r="E165" s="168">
        <v>0</v>
      </c>
      <c r="F165" s="107">
        <f ca="1">IF($I$5="I列录入预算数",OFFSET(H165,0,1),ROUND(IF($I$5="基准为上年预计执行数",OFFSET(D165,0,1),IF($I$5="基准为上年预算数",OFFSET(D165,0,-1),IF($I$5="基准为上年调整预算数",D165,0)))*(IF(_xlfn.ISFORMULA(OFFSET(D165,0,5)),OFFSET($I$3,1,0),OFFSET(D165,0,5))),SSWR))</f>
        <v>0</v>
      </c>
      <c r="G165" s="125">
        <f ca="1" t="shared" si="6"/>
        <v>0</v>
      </c>
      <c r="H165" s="125">
        <f ca="1" t="shared" si="8"/>
        <v>0</v>
      </c>
      <c r="I165" s="108">
        <v>0</v>
      </c>
      <c r="J165" s="169">
        <v>0</v>
      </c>
    </row>
    <row r="166" ht="15.6" customHeight="1" spans="1:10">
      <c r="A166" s="94" t="s">
        <v>13419</v>
      </c>
      <c r="B166" s="183" t="s">
        <v>13343</v>
      </c>
      <c r="C166" s="168">
        <v>0</v>
      </c>
      <c r="D166" s="107">
        <f ca="1" t="shared" si="7"/>
        <v>0</v>
      </c>
      <c r="E166" s="168">
        <v>0</v>
      </c>
      <c r="F166" s="107">
        <f ca="1">IF($I$5="I列录入预算数",OFFSET(H166,0,1),ROUND(IF($I$5="基准为上年预计执行数",OFFSET(D166,0,1),IF($I$5="基准为上年预算数",OFFSET(D166,0,-1),IF($I$5="基准为上年调整预算数",D166,0)))*(IF(_xlfn.ISFORMULA(OFFSET(D166,0,5)),OFFSET($I$3,1,0),OFFSET(D166,0,5))),SSWR))</f>
        <v>0</v>
      </c>
      <c r="G166" s="125">
        <f ca="1" t="shared" si="6"/>
        <v>0</v>
      </c>
      <c r="H166" s="125">
        <f ca="1" t="shared" si="8"/>
        <v>0</v>
      </c>
      <c r="I166" s="108">
        <v>0</v>
      </c>
      <c r="J166" s="169">
        <v>0</v>
      </c>
    </row>
    <row r="167" ht="15.6" customHeight="1" spans="1:10">
      <c r="A167" s="94" t="s">
        <v>13420</v>
      </c>
      <c r="B167" s="183" t="s">
        <v>13347</v>
      </c>
      <c r="C167" s="168">
        <v>0</v>
      </c>
      <c r="D167" s="107">
        <f ca="1" t="shared" si="7"/>
        <v>0</v>
      </c>
      <c r="E167" s="168">
        <v>0</v>
      </c>
      <c r="F167" s="107">
        <f ca="1">IF($I$5="I列录入预算数",OFFSET(H167,0,1),ROUND(IF($I$5="基准为上年预计执行数",OFFSET(D167,0,1),IF($I$5="基准为上年预算数",OFFSET(D167,0,-1),IF($I$5="基准为上年调整预算数",D167,0)))*(IF(_xlfn.ISFORMULA(OFFSET(D167,0,5)),OFFSET($I$3,1,0),OFFSET(D167,0,5))),SSWR))</f>
        <v>0</v>
      </c>
      <c r="G167" s="125">
        <f ca="1" t="shared" si="6"/>
        <v>0</v>
      </c>
      <c r="H167" s="125">
        <f ca="1" t="shared" si="8"/>
        <v>0</v>
      </c>
      <c r="I167" s="108">
        <v>0</v>
      </c>
      <c r="J167" s="169">
        <v>0</v>
      </c>
    </row>
    <row r="168" ht="15.6" customHeight="1" spans="1:10">
      <c r="A168" s="94" t="s">
        <v>13421</v>
      </c>
      <c r="B168" s="183" t="s">
        <v>13349</v>
      </c>
      <c r="C168" s="168">
        <v>0</v>
      </c>
      <c r="D168" s="107">
        <f ca="1" t="shared" si="7"/>
        <v>0</v>
      </c>
      <c r="E168" s="168">
        <v>0</v>
      </c>
      <c r="F168" s="107">
        <f ca="1">IF($I$5="I列录入预算数",OFFSET(H168,0,1),ROUND(IF($I$5="基准为上年预计执行数",OFFSET(D168,0,1),IF($I$5="基准为上年预算数",OFFSET(D168,0,-1),IF($I$5="基准为上年调整预算数",D168,0)))*(IF(_xlfn.ISFORMULA(OFFSET(D168,0,5)),OFFSET($I$3,1,0),OFFSET(D168,0,5))),SSWR))</f>
        <v>0</v>
      </c>
      <c r="G168" s="125">
        <f ca="1" t="shared" si="6"/>
        <v>0</v>
      </c>
      <c r="H168" s="125">
        <f ca="1" t="shared" si="8"/>
        <v>0</v>
      </c>
      <c r="I168" s="108">
        <v>0</v>
      </c>
      <c r="J168" s="169">
        <v>0</v>
      </c>
    </row>
    <row r="169" ht="15.6" customHeight="1" spans="1:10">
      <c r="A169" s="94" t="s">
        <v>13422</v>
      </c>
      <c r="B169" s="167" t="s">
        <v>13423</v>
      </c>
      <c r="C169" s="168">
        <v>0</v>
      </c>
      <c r="D169" s="107">
        <f ca="1" t="shared" si="7"/>
        <v>0</v>
      </c>
      <c r="E169" s="168">
        <v>18500</v>
      </c>
      <c r="F169" s="107">
        <f ca="1">IF($I$5="I列录入预算数",OFFSET(H169,0,1),ROUND(IF($I$5="基准为上年预计执行数",OFFSET(D169,0,1),IF($I$5="基准为上年预算数",OFFSET(D169,0,-1),IF($I$5="基准为上年调整预算数",D169,0)))*(IF(_xlfn.ISFORMULA(OFFSET(D169,0,5)),OFFSET($I$3,1,0),OFFSET(D169,0,5))),SSWR))</f>
        <v>0</v>
      </c>
      <c r="G169" s="125">
        <f ca="1" t="shared" si="6"/>
        <v>0</v>
      </c>
      <c r="H169" s="125">
        <f ca="1" t="shared" si="8"/>
        <v>0</v>
      </c>
      <c r="I169" s="108">
        <v>0</v>
      </c>
      <c r="J169" s="169">
        <v>0</v>
      </c>
    </row>
    <row r="170" ht="15.6" customHeight="1" spans="1:10">
      <c r="A170" s="94" t="s">
        <v>13425</v>
      </c>
      <c r="B170" s="167" t="s">
        <v>10653</v>
      </c>
      <c r="C170" s="168">
        <v>0</v>
      </c>
      <c r="D170" s="107">
        <f ca="1" t="shared" si="7"/>
        <v>0</v>
      </c>
      <c r="E170" s="168">
        <v>230</v>
      </c>
      <c r="F170" s="107">
        <f ca="1">IF($I$5="I列录入预算数",OFFSET(H170,0,1),ROUND(IF($I$5="基准为上年预计执行数",OFFSET(D170,0,1),IF($I$5="基准为上年预算数",OFFSET(D170,0,-1),IF($I$5="基准为上年调整预算数",D170,0)))*(IF(_xlfn.ISFORMULA(OFFSET(D170,0,5)),OFFSET($I$3,1,0),OFFSET(D170,0,5))),SSWR))</f>
        <v>0</v>
      </c>
      <c r="G170" s="125">
        <f ca="1" t="shared" si="6"/>
        <v>0</v>
      </c>
      <c r="H170" s="125">
        <f ca="1" t="shared" si="8"/>
        <v>0</v>
      </c>
      <c r="I170" s="108">
        <v>0</v>
      </c>
      <c r="J170" s="169">
        <v>0</v>
      </c>
    </row>
    <row r="171" ht="15.6" customHeight="1" spans="1:10">
      <c r="A171" s="94" t="s">
        <v>13426</v>
      </c>
      <c r="B171" s="167" t="s">
        <v>10659</v>
      </c>
      <c r="C171" s="168">
        <v>0</v>
      </c>
      <c r="D171" s="107">
        <f ca="1" t="shared" si="7"/>
        <v>0</v>
      </c>
      <c r="E171" s="168">
        <v>0</v>
      </c>
      <c r="F171" s="107">
        <f ca="1">IF($I$5="I列录入预算数",OFFSET(H171,0,1),ROUND(IF($I$5="基准为上年预计执行数",OFFSET(D171,0,1),IF($I$5="基准为上年预算数",OFFSET(D171,0,-1),IF($I$5="基准为上年调整预算数",D171,0)))*(IF(_xlfn.ISFORMULA(OFFSET(D171,0,5)),OFFSET($I$3,1,0),OFFSET(D171,0,5))),SSWR))</f>
        <v>1570</v>
      </c>
      <c r="G171" s="125">
        <f ca="1" t="shared" si="6"/>
        <v>0</v>
      </c>
      <c r="H171" s="125">
        <f ca="1" t="shared" si="8"/>
        <v>0</v>
      </c>
      <c r="I171" s="108">
        <v>1570</v>
      </c>
      <c r="J171" s="169"/>
    </row>
    <row r="172" ht="15.6" customHeight="1" spans="1:10">
      <c r="A172" s="94" t="s">
        <v>13429</v>
      </c>
      <c r="B172" s="183" t="s">
        <v>13430</v>
      </c>
      <c r="C172" s="168">
        <v>0</v>
      </c>
      <c r="D172" s="107">
        <f ca="1" t="shared" si="7"/>
        <v>0</v>
      </c>
      <c r="E172" s="168">
        <v>0</v>
      </c>
      <c r="F172" s="107">
        <f ca="1">IF($I$5="I列录入预算数",OFFSET(H172,0,1),ROUND(IF($I$5="基准为上年预计执行数",OFFSET(D172,0,1),IF($I$5="基准为上年预算数",OFFSET(D172,0,-1),IF($I$5="基准为上年调整预算数",D172,0)))*(IF(_xlfn.ISFORMULA(OFFSET(D172,0,5)),OFFSET($I$3,1,0),OFFSET(D172,0,5))),SSWR))</f>
        <v>0</v>
      </c>
      <c r="G172" s="125">
        <f ca="1" t="shared" si="6"/>
        <v>0</v>
      </c>
      <c r="H172" s="125">
        <f ca="1" t="shared" si="8"/>
        <v>0</v>
      </c>
      <c r="I172" s="108">
        <v>0</v>
      </c>
      <c r="J172" s="169">
        <v>0</v>
      </c>
    </row>
    <row r="173" ht="15.6" customHeight="1" spans="1:10">
      <c r="A173" s="94" t="s">
        <v>13431</v>
      </c>
      <c r="B173" s="183" t="s">
        <v>13432</v>
      </c>
      <c r="C173" s="168">
        <v>0</v>
      </c>
      <c r="D173" s="107">
        <f ca="1" t="shared" si="7"/>
        <v>0</v>
      </c>
      <c r="E173" s="168">
        <v>0</v>
      </c>
      <c r="F173" s="107">
        <f ca="1">IF($I$5="I列录入预算数",OFFSET(H173,0,1),ROUND(IF($I$5="基准为上年预计执行数",OFFSET(D173,0,1),IF($I$5="基准为上年预算数",OFFSET(D173,0,-1),IF($I$5="基准为上年调整预算数",D173,0)))*(IF(_xlfn.ISFORMULA(OFFSET(D173,0,5)),OFFSET($I$3,1,0),OFFSET(D173,0,5))),SSWR))</f>
        <v>0</v>
      </c>
      <c r="G173" s="125">
        <f ca="1" t="shared" si="6"/>
        <v>0</v>
      </c>
      <c r="H173" s="125">
        <f ca="1" t="shared" si="8"/>
        <v>0</v>
      </c>
      <c r="I173" s="108">
        <v>0</v>
      </c>
      <c r="J173" s="169">
        <v>0</v>
      </c>
    </row>
    <row r="174" ht="15.6" customHeight="1" spans="1:10">
      <c r="A174" s="94" t="s">
        <v>13433</v>
      </c>
      <c r="B174" s="183" t="s">
        <v>13434</v>
      </c>
      <c r="C174" s="168">
        <v>0</v>
      </c>
      <c r="D174" s="107">
        <f ca="1" t="shared" si="7"/>
        <v>0</v>
      </c>
      <c r="E174" s="168">
        <v>0</v>
      </c>
      <c r="F174" s="107">
        <f ca="1">IF($I$5="I列录入预算数",OFFSET(H174,0,1),ROUND(IF($I$5="基准为上年预计执行数",OFFSET(D174,0,1),IF($I$5="基准为上年预算数",OFFSET(D174,0,-1),IF($I$5="基准为上年调整预算数",D174,0)))*(IF(_xlfn.ISFORMULA(OFFSET(D174,0,5)),OFFSET($I$3,1,0),OFFSET(D174,0,5))),SSWR))</f>
        <v>0</v>
      </c>
      <c r="G174" s="125">
        <f ca="1" t="shared" si="6"/>
        <v>0</v>
      </c>
      <c r="H174" s="125">
        <f ca="1" t="shared" si="8"/>
        <v>0</v>
      </c>
      <c r="I174" s="108">
        <v>0</v>
      </c>
      <c r="J174" s="169">
        <v>0</v>
      </c>
    </row>
    <row r="175" ht="15.6" customHeight="1" spans="1:10">
      <c r="A175" s="94" t="s">
        <v>13435</v>
      </c>
      <c r="B175" s="167" t="s">
        <v>13436</v>
      </c>
      <c r="C175" s="168">
        <v>0</v>
      </c>
      <c r="D175" s="107">
        <f ca="1" t="shared" si="7"/>
        <v>0</v>
      </c>
      <c r="E175" s="168">
        <v>14</v>
      </c>
      <c r="F175" s="107">
        <f ca="1">IF($I$5="I列录入预算数",OFFSET(H175,0,1),ROUND(IF($I$5="基准为上年预计执行数",OFFSET(D175,0,1),IF($I$5="基准为上年预算数",OFFSET(D175,0,-1),IF($I$5="基准为上年调整预算数",D175,0)))*(IF(_xlfn.ISFORMULA(OFFSET(D175,0,5)),OFFSET($I$3,1,0),OFFSET(D175,0,5))),SSWR))</f>
        <v>0</v>
      </c>
      <c r="G175" s="125">
        <f ca="1" t="shared" si="6"/>
        <v>0</v>
      </c>
      <c r="H175" s="125">
        <f ca="1" t="shared" si="8"/>
        <v>0</v>
      </c>
      <c r="I175" s="108">
        <v>0</v>
      </c>
      <c r="J175" s="169">
        <v>0</v>
      </c>
    </row>
    <row r="176" ht="15.6" customHeight="1" spans="1:10">
      <c r="A176" s="94" t="s">
        <v>13439</v>
      </c>
      <c r="B176" s="183" t="s">
        <v>13430</v>
      </c>
      <c r="C176" s="168">
        <v>0</v>
      </c>
      <c r="D176" s="107">
        <f ca="1" t="shared" si="7"/>
        <v>0</v>
      </c>
      <c r="E176" s="168">
        <v>0</v>
      </c>
      <c r="F176" s="107">
        <f ca="1">IF($I$5="I列录入预算数",OFFSET(H176,0,1),ROUND(IF($I$5="基准为上年预计执行数",OFFSET(D176,0,1),IF($I$5="基准为上年预算数",OFFSET(D176,0,-1),IF($I$5="基准为上年调整预算数",D176,0)))*(IF(_xlfn.ISFORMULA(OFFSET(D176,0,5)),OFFSET($I$3,1,0),OFFSET(D176,0,5))),SSWR))</f>
        <v>0</v>
      </c>
      <c r="G176" s="125">
        <f ca="1" t="shared" si="6"/>
        <v>0</v>
      </c>
      <c r="H176" s="125">
        <f ca="1" t="shared" si="8"/>
        <v>0</v>
      </c>
      <c r="I176" s="108">
        <v>0</v>
      </c>
      <c r="J176" s="169">
        <v>0</v>
      </c>
    </row>
    <row r="177" ht="15.6" customHeight="1" spans="1:10">
      <c r="A177" s="94" t="s">
        <v>13440</v>
      </c>
      <c r="B177" s="183" t="s">
        <v>13432</v>
      </c>
      <c r="C177" s="168">
        <v>0</v>
      </c>
      <c r="D177" s="107">
        <f ca="1" t="shared" si="7"/>
        <v>0</v>
      </c>
      <c r="E177" s="168">
        <v>0</v>
      </c>
      <c r="F177" s="107">
        <f ca="1">IF($I$5="I列录入预算数",OFFSET(H177,0,1),ROUND(IF($I$5="基准为上年预计执行数",OFFSET(D177,0,1),IF($I$5="基准为上年预算数",OFFSET(D177,0,-1),IF($I$5="基准为上年调整预算数",D177,0)))*(IF(_xlfn.ISFORMULA(OFFSET(D177,0,5)),OFFSET($I$3,1,0),OFFSET(D177,0,5))),SSWR))</f>
        <v>0</v>
      </c>
      <c r="G177" s="125">
        <f ca="1" t="shared" si="6"/>
        <v>0</v>
      </c>
      <c r="H177" s="125">
        <f ca="1" t="shared" si="8"/>
        <v>0</v>
      </c>
      <c r="I177" s="108">
        <v>0</v>
      </c>
      <c r="J177" s="169">
        <v>0</v>
      </c>
    </row>
    <row r="178" ht="15.6" customHeight="1" spans="1:10">
      <c r="A178" s="94" t="s">
        <v>13441</v>
      </c>
      <c r="B178" s="183" t="s">
        <v>13442</v>
      </c>
      <c r="C178" s="168">
        <v>0</v>
      </c>
      <c r="D178" s="107">
        <f ca="1" t="shared" si="7"/>
        <v>0</v>
      </c>
      <c r="E178" s="168">
        <v>0</v>
      </c>
      <c r="F178" s="107">
        <f ca="1">IF($I$5="I列录入预算数",OFFSET(H178,0,1),ROUND(IF($I$5="基准为上年预计执行数",OFFSET(D178,0,1),IF($I$5="基准为上年预算数",OFFSET(D178,0,-1),IF($I$5="基准为上年调整预算数",D178,0)))*(IF(_xlfn.ISFORMULA(OFFSET(D178,0,5)),OFFSET($I$3,1,0),OFFSET(D178,0,5))),SSWR))</f>
        <v>0</v>
      </c>
      <c r="G178" s="125">
        <f ca="1" t="shared" si="6"/>
        <v>0</v>
      </c>
      <c r="H178" s="125">
        <f ca="1" t="shared" si="8"/>
        <v>0</v>
      </c>
      <c r="I178" s="108">
        <v>0</v>
      </c>
      <c r="J178" s="169">
        <v>0</v>
      </c>
    </row>
    <row r="179" ht="15.6" customHeight="1" spans="1:10">
      <c r="A179" s="94" t="s">
        <v>13443</v>
      </c>
      <c r="B179" s="183" t="s">
        <v>13444</v>
      </c>
      <c r="C179" s="168">
        <v>0</v>
      </c>
      <c r="D179" s="107">
        <f ca="1" t="shared" si="7"/>
        <v>0</v>
      </c>
      <c r="E179" s="168">
        <v>0</v>
      </c>
      <c r="F179" s="107">
        <f ca="1">IF($I$5="I列录入预算数",OFFSET(H179,0,1),ROUND(IF($I$5="基准为上年预计执行数",OFFSET(D179,0,1),IF($I$5="基准为上年预算数",OFFSET(D179,0,-1),IF($I$5="基准为上年调整预算数",D179,0)))*(IF(_xlfn.ISFORMULA(OFFSET(D179,0,5)),OFFSET($I$3,1,0),OFFSET(D179,0,5))),SSWR))</f>
        <v>0</v>
      </c>
      <c r="G179" s="125">
        <f ca="1" t="shared" si="6"/>
        <v>0</v>
      </c>
      <c r="H179" s="125">
        <f ca="1" t="shared" si="8"/>
        <v>0</v>
      </c>
      <c r="I179" s="108">
        <v>0</v>
      </c>
      <c r="J179" s="169">
        <v>0</v>
      </c>
    </row>
    <row r="180" ht="15.6" customHeight="1" spans="1:10">
      <c r="A180" s="94" t="s">
        <v>13447</v>
      </c>
      <c r="B180" s="183" t="s">
        <v>12124</v>
      </c>
      <c r="C180" s="168">
        <v>0</v>
      </c>
      <c r="D180" s="107">
        <f ca="1" t="shared" si="7"/>
        <v>0</v>
      </c>
      <c r="E180" s="168">
        <v>0</v>
      </c>
      <c r="F180" s="107">
        <f ca="1">IF($I$5="I列录入预算数",OFFSET(H180,0,1),ROUND(IF($I$5="基准为上年预计执行数",OFFSET(D180,0,1),IF($I$5="基准为上年预算数",OFFSET(D180,0,-1),IF($I$5="基准为上年调整预算数",D180,0)))*(IF(_xlfn.ISFORMULA(OFFSET(D180,0,5)),OFFSET($I$3,1,0),OFFSET(D180,0,5))),SSWR))</f>
        <v>0</v>
      </c>
      <c r="G180" s="125">
        <f ca="1" t="shared" si="6"/>
        <v>0</v>
      </c>
      <c r="H180" s="125">
        <f ca="1" t="shared" si="8"/>
        <v>0</v>
      </c>
      <c r="I180" s="108">
        <v>0</v>
      </c>
      <c r="J180" s="169">
        <v>0</v>
      </c>
    </row>
    <row r="181" ht="15.6" customHeight="1" spans="1:10">
      <c r="A181" s="94" t="s">
        <v>13448</v>
      </c>
      <c r="B181" s="183" t="s">
        <v>13449</v>
      </c>
      <c r="C181" s="168">
        <v>0</v>
      </c>
      <c r="D181" s="107">
        <f ca="1" t="shared" si="7"/>
        <v>0</v>
      </c>
      <c r="E181" s="168">
        <v>0</v>
      </c>
      <c r="F181" s="107">
        <f ca="1">IF($I$5="I列录入预算数",OFFSET(H181,0,1),ROUND(IF($I$5="基准为上年预计执行数",OFFSET(D181,0,1),IF($I$5="基准为上年预算数",OFFSET(D181,0,-1),IF($I$5="基准为上年调整预算数",D181,0)))*(IF(_xlfn.ISFORMULA(OFFSET(D181,0,5)),OFFSET($I$3,1,0),OFFSET(D181,0,5))),SSWR))</f>
        <v>0</v>
      </c>
      <c r="G181" s="125">
        <f ca="1" t="shared" si="6"/>
        <v>0</v>
      </c>
      <c r="H181" s="125">
        <f ca="1" t="shared" si="8"/>
        <v>0</v>
      </c>
      <c r="I181" s="108">
        <v>0</v>
      </c>
      <c r="J181" s="169">
        <v>0</v>
      </c>
    </row>
    <row r="182" ht="15.6" customHeight="1" spans="1:10">
      <c r="A182" s="94" t="s">
        <v>13450</v>
      </c>
      <c r="B182" s="183" t="s">
        <v>13451</v>
      </c>
      <c r="C182" s="168">
        <v>0</v>
      </c>
      <c r="D182" s="107">
        <f ca="1" t="shared" si="7"/>
        <v>0</v>
      </c>
      <c r="E182" s="168">
        <v>0</v>
      </c>
      <c r="F182" s="107">
        <f ca="1">IF($I$5="I列录入预算数",OFFSET(H182,0,1),ROUND(IF($I$5="基准为上年预计执行数",OFFSET(D182,0,1),IF($I$5="基准为上年预算数",OFFSET(D182,0,-1),IF($I$5="基准为上年调整预算数",D182,0)))*(IF(_xlfn.ISFORMULA(OFFSET(D182,0,5)),OFFSET($I$3,1,0),OFFSET(D182,0,5))),SSWR))</f>
        <v>0</v>
      </c>
      <c r="G182" s="125">
        <f ca="1" t="shared" ref="G182:G245" si="9">IFERROR(OFFSET($G182,0,-1)/OFFSET($G182,0,-4),)</f>
        <v>0</v>
      </c>
      <c r="H182" s="125">
        <f ca="1" t="shared" si="8"/>
        <v>0</v>
      </c>
      <c r="I182" s="108">
        <v>0</v>
      </c>
      <c r="J182" s="169">
        <v>0</v>
      </c>
    </row>
    <row r="183" ht="15.6" customHeight="1" spans="1:10">
      <c r="A183" s="94" t="s">
        <v>13452</v>
      </c>
      <c r="B183" s="183" t="s">
        <v>13453</v>
      </c>
      <c r="C183" s="168">
        <v>0</v>
      </c>
      <c r="D183" s="107">
        <f ca="1" t="shared" si="7"/>
        <v>0</v>
      </c>
      <c r="E183" s="168">
        <v>0</v>
      </c>
      <c r="F183" s="107">
        <f ca="1">IF($I$5="I列录入预算数",OFFSET(H183,0,1),ROUND(IF($I$5="基准为上年预计执行数",OFFSET(D183,0,1),IF($I$5="基准为上年预算数",OFFSET(D183,0,-1),IF($I$5="基准为上年调整预算数",D183,0)))*(IF(_xlfn.ISFORMULA(OFFSET(D183,0,5)),OFFSET($I$3,1,0),OFFSET(D183,0,5))),SSWR))</f>
        <v>0</v>
      </c>
      <c r="G183" s="125">
        <f ca="1" t="shared" si="9"/>
        <v>0</v>
      </c>
      <c r="H183" s="125">
        <f ca="1" t="shared" si="8"/>
        <v>0</v>
      </c>
      <c r="I183" s="108">
        <v>0</v>
      </c>
      <c r="J183" s="169">
        <v>0</v>
      </c>
    </row>
    <row r="184" ht="15.6" customHeight="1" spans="1:10">
      <c r="A184" s="94" t="s">
        <v>13456</v>
      </c>
      <c r="B184" s="167" t="s">
        <v>13430</v>
      </c>
      <c r="C184" s="168">
        <v>0</v>
      </c>
      <c r="D184" s="107">
        <f ca="1" t="shared" si="7"/>
        <v>0</v>
      </c>
      <c r="E184" s="168">
        <v>0</v>
      </c>
      <c r="F184" s="107">
        <f ca="1">IF($I$5="I列录入预算数",OFFSET(H184,0,1),ROUND(IF($I$5="基准为上年预计执行数",OFFSET(D184,0,1),IF($I$5="基准为上年预算数",OFFSET(D184,0,-1),IF($I$5="基准为上年调整预算数",D184,0)))*(IF(_xlfn.ISFORMULA(OFFSET(D184,0,5)),OFFSET($I$3,1,0),OFFSET(D184,0,5))),SSWR))</f>
        <v>0</v>
      </c>
      <c r="G184" s="125">
        <f ca="1" t="shared" si="9"/>
        <v>0</v>
      </c>
      <c r="H184" s="125">
        <f ca="1" t="shared" si="8"/>
        <v>0</v>
      </c>
      <c r="I184" s="108">
        <v>0</v>
      </c>
      <c r="J184" s="169">
        <v>0</v>
      </c>
    </row>
    <row r="185" ht="15.6" customHeight="1" spans="1:10">
      <c r="A185" s="94" t="s">
        <v>13457</v>
      </c>
      <c r="B185" s="167" t="s">
        <v>13458</v>
      </c>
      <c r="C185" s="168">
        <v>0</v>
      </c>
      <c r="D185" s="107">
        <f ca="1" t="shared" si="7"/>
        <v>0</v>
      </c>
      <c r="E185" s="168">
        <v>0</v>
      </c>
      <c r="F185" s="107">
        <f ca="1">IF($I$5="I列录入预算数",OFFSET(H185,0,1),ROUND(IF($I$5="基准为上年预计执行数",OFFSET(D185,0,1),IF($I$5="基准为上年预算数",OFFSET(D185,0,-1),IF($I$5="基准为上年调整预算数",D185,0)))*(IF(_xlfn.ISFORMULA(OFFSET(D185,0,5)),OFFSET($I$3,1,0),OFFSET(D185,0,5))),SSWR))</f>
        <v>0</v>
      </c>
      <c r="G185" s="125">
        <f ca="1" t="shared" si="9"/>
        <v>0</v>
      </c>
      <c r="H185" s="125">
        <f ca="1" t="shared" si="8"/>
        <v>0</v>
      </c>
      <c r="I185" s="108">
        <v>0</v>
      </c>
      <c r="J185" s="169">
        <v>0</v>
      </c>
    </row>
    <row r="186" ht="15.6" customHeight="1" spans="1:10">
      <c r="A186" s="94" t="s">
        <v>13461</v>
      </c>
      <c r="B186" s="167" t="s">
        <v>12124</v>
      </c>
      <c r="C186" s="168">
        <v>0</v>
      </c>
      <c r="D186" s="107">
        <f ca="1" t="shared" si="7"/>
        <v>0</v>
      </c>
      <c r="E186" s="168">
        <v>0</v>
      </c>
      <c r="F186" s="107">
        <f ca="1">IF($I$5="I列录入预算数",OFFSET(H186,0,1),ROUND(IF($I$5="基准为上年预计执行数",OFFSET(D186,0,1),IF($I$5="基准为上年预算数",OFFSET(D186,0,-1),IF($I$5="基准为上年调整预算数",D186,0)))*(IF(_xlfn.ISFORMULA(OFFSET(D186,0,5)),OFFSET($I$3,1,0),OFFSET(D186,0,5))),SSWR))</f>
        <v>0</v>
      </c>
      <c r="G186" s="125">
        <f ca="1" t="shared" si="9"/>
        <v>0</v>
      </c>
      <c r="H186" s="125">
        <f ca="1" t="shared" si="8"/>
        <v>0</v>
      </c>
      <c r="I186" s="108">
        <v>0</v>
      </c>
      <c r="J186" s="169">
        <v>0</v>
      </c>
    </row>
    <row r="187" ht="15.6" customHeight="1" spans="1:10">
      <c r="A187" s="94" t="s">
        <v>13462</v>
      </c>
      <c r="B187" s="167" t="s">
        <v>13463</v>
      </c>
      <c r="C187" s="168">
        <v>0</v>
      </c>
      <c r="D187" s="107">
        <f ca="1" t="shared" si="7"/>
        <v>0</v>
      </c>
      <c r="E187" s="168">
        <v>0</v>
      </c>
      <c r="F187" s="107">
        <f ca="1">IF($I$5="I列录入预算数",OFFSET(H187,0,1),ROUND(IF($I$5="基准为上年预计执行数",OFFSET(D187,0,1),IF($I$5="基准为上年预算数",OFFSET(D187,0,-1),IF($I$5="基准为上年调整预算数",D187,0)))*(IF(_xlfn.ISFORMULA(OFFSET(D187,0,5)),OFFSET($I$3,1,0),OFFSET(D187,0,5))),SSWR))</f>
        <v>0</v>
      </c>
      <c r="G187" s="125">
        <f ca="1" t="shared" si="9"/>
        <v>0</v>
      </c>
      <c r="H187" s="125">
        <f ca="1" t="shared" si="8"/>
        <v>0</v>
      </c>
      <c r="I187" s="108">
        <v>0</v>
      </c>
      <c r="J187" s="169">
        <v>0</v>
      </c>
    </row>
    <row r="188" ht="15.6" customHeight="1" spans="1:10">
      <c r="A188" s="94" t="s">
        <v>13464</v>
      </c>
      <c r="B188" s="167" t="s">
        <v>13451</v>
      </c>
      <c r="C188" s="168">
        <v>0</v>
      </c>
      <c r="D188" s="107">
        <f ca="1" t="shared" si="7"/>
        <v>0</v>
      </c>
      <c r="E188" s="168">
        <v>0</v>
      </c>
      <c r="F188" s="107">
        <f ca="1">IF($I$5="I列录入预算数",OFFSET(H188,0,1),ROUND(IF($I$5="基准为上年预计执行数",OFFSET(D188,0,1),IF($I$5="基准为上年预算数",OFFSET(D188,0,-1),IF($I$5="基准为上年调整预算数",D188,0)))*(IF(_xlfn.ISFORMULA(OFFSET(D188,0,5)),OFFSET($I$3,1,0),OFFSET(D188,0,5))),SSWR))</f>
        <v>0</v>
      </c>
      <c r="G188" s="125">
        <f ca="1" t="shared" si="9"/>
        <v>0</v>
      </c>
      <c r="H188" s="125">
        <f ca="1" t="shared" si="8"/>
        <v>0</v>
      </c>
      <c r="I188" s="108">
        <v>0</v>
      </c>
      <c r="J188" s="169">
        <v>0</v>
      </c>
    </row>
    <row r="189" ht="15.6" customHeight="1" spans="1:10">
      <c r="A189" s="94" t="s">
        <v>13465</v>
      </c>
      <c r="B189" s="167" t="s">
        <v>13466</v>
      </c>
      <c r="C189" s="168">
        <v>0</v>
      </c>
      <c r="D189" s="107">
        <f ca="1" t="shared" si="7"/>
        <v>0</v>
      </c>
      <c r="E189" s="168">
        <v>0</v>
      </c>
      <c r="F189" s="107">
        <f ca="1">IF($I$5="I列录入预算数",OFFSET(H189,0,1),ROUND(IF($I$5="基准为上年预计执行数",OFFSET(D189,0,1),IF($I$5="基准为上年预算数",OFFSET(D189,0,-1),IF($I$5="基准为上年调整预算数",D189,0)))*(IF(_xlfn.ISFORMULA(OFFSET(D189,0,5)),OFFSET($I$3,1,0),OFFSET(D189,0,5))),SSWR))</f>
        <v>0</v>
      </c>
      <c r="G189" s="125">
        <f ca="1" t="shared" si="9"/>
        <v>0</v>
      </c>
      <c r="H189" s="125">
        <f ca="1" t="shared" si="8"/>
        <v>0</v>
      </c>
      <c r="I189" s="108">
        <v>0</v>
      </c>
      <c r="J189" s="169">
        <v>0</v>
      </c>
    </row>
    <row r="190" ht="15.6" customHeight="1" spans="1:10">
      <c r="A190" s="94" t="s">
        <v>13469</v>
      </c>
      <c r="B190" s="167" t="s">
        <v>13470</v>
      </c>
      <c r="C190" s="171">
        <v>192</v>
      </c>
      <c r="D190" s="107">
        <f ca="1" t="shared" si="7"/>
        <v>192</v>
      </c>
      <c r="E190" s="168">
        <v>192</v>
      </c>
      <c r="F190" s="107">
        <f ca="1">IF($I$5="I列录入预算数",OFFSET(H190,0,1),ROUND(IF($I$5="基准为上年预计执行数",OFFSET(D190,0,1),IF($I$5="基准为上年预算数",OFFSET(D190,0,-1),IF($I$5="基准为上年调整预算数",D190,0)))*(IF(_xlfn.ISFORMULA(OFFSET(D190,0,5)),OFFSET($I$3,1,0),OFFSET(D190,0,5))),SSWR))</f>
        <v>97</v>
      </c>
      <c r="G190" s="125">
        <f ca="1" t="shared" si="9"/>
        <v>0.505208333333333</v>
      </c>
      <c r="H190" s="125">
        <f ca="1" t="shared" si="8"/>
        <v>0.505208333333333</v>
      </c>
      <c r="I190" s="108">
        <v>97</v>
      </c>
      <c r="J190" s="171">
        <v>192</v>
      </c>
    </row>
    <row r="191" ht="15.6" customHeight="1" spans="1:10">
      <c r="A191" s="94" t="s">
        <v>13471</v>
      </c>
      <c r="B191" s="167" t="s">
        <v>13430</v>
      </c>
      <c r="C191" s="171">
        <v>497</v>
      </c>
      <c r="D191" s="107">
        <f ca="1" t="shared" si="7"/>
        <v>497</v>
      </c>
      <c r="E191" s="168">
        <v>776</v>
      </c>
      <c r="F191" s="107">
        <f ca="1">IF($I$5="I列录入预算数",OFFSET(H191,0,1),ROUND(IF($I$5="基准为上年预计执行数",OFFSET(D191,0,1),IF($I$5="基准为上年预算数",OFFSET(D191,0,-1),IF($I$5="基准为上年调整预算数",D191,0)))*(IF(_xlfn.ISFORMULA(OFFSET(D191,0,5)),OFFSET($I$3,1,0),OFFSET(D191,0,5))),SSWR))</f>
        <v>0</v>
      </c>
      <c r="G191" s="125">
        <f ca="1" t="shared" si="9"/>
        <v>0</v>
      </c>
      <c r="H191" s="125">
        <f ca="1" t="shared" si="8"/>
        <v>0</v>
      </c>
      <c r="I191" s="108">
        <v>0</v>
      </c>
      <c r="J191" s="171">
        <v>497</v>
      </c>
    </row>
    <row r="192" ht="15.6" customHeight="1" spans="1:10">
      <c r="A192" s="94" t="s">
        <v>13472</v>
      </c>
      <c r="B192" s="167" t="s">
        <v>13473</v>
      </c>
      <c r="C192" s="168">
        <v>0</v>
      </c>
      <c r="D192" s="107">
        <f ca="1" t="shared" si="7"/>
        <v>0</v>
      </c>
      <c r="E192" s="168">
        <v>0</v>
      </c>
      <c r="F192" s="107">
        <f ca="1">IF($I$5="I列录入预算数",OFFSET(H192,0,1),ROUND(IF($I$5="基准为上年预计执行数",OFFSET(D192,0,1),IF($I$5="基准为上年预算数",OFFSET(D192,0,-1),IF($I$5="基准为上年调整预算数",D192,0)))*(IF(_xlfn.ISFORMULA(OFFSET(D192,0,5)),OFFSET($I$3,1,0),OFFSET(D192,0,5))),SSWR))</f>
        <v>0</v>
      </c>
      <c r="G192" s="125">
        <f ca="1" t="shared" si="9"/>
        <v>0</v>
      </c>
      <c r="H192" s="125">
        <f ca="1" t="shared" si="8"/>
        <v>0</v>
      </c>
      <c r="I192" s="108">
        <v>0</v>
      </c>
      <c r="J192" s="169">
        <v>0</v>
      </c>
    </row>
    <row r="193" ht="15.6" customHeight="1" spans="1:10">
      <c r="A193" s="94" t="s">
        <v>13476</v>
      </c>
      <c r="B193" s="167" t="s">
        <v>13470</v>
      </c>
      <c r="C193" s="168">
        <v>0</v>
      </c>
      <c r="D193" s="107">
        <f ca="1" t="shared" si="7"/>
        <v>0</v>
      </c>
      <c r="E193" s="168">
        <v>0</v>
      </c>
      <c r="F193" s="107">
        <f ca="1">IF($I$5="I列录入预算数",OFFSET(H193,0,1),ROUND(IF($I$5="基准为上年预计执行数",OFFSET(D193,0,1),IF($I$5="基准为上年预算数",OFFSET(D193,0,-1),IF($I$5="基准为上年调整预算数",D193,0)))*(IF(_xlfn.ISFORMULA(OFFSET(D193,0,5)),OFFSET($I$3,1,0),OFFSET(D193,0,5))),SSWR))</f>
        <v>0</v>
      </c>
      <c r="G193" s="125">
        <f ca="1" t="shared" si="9"/>
        <v>0</v>
      </c>
      <c r="H193" s="125">
        <f ca="1" t="shared" si="8"/>
        <v>0</v>
      </c>
      <c r="I193" s="108">
        <v>0</v>
      </c>
      <c r="J193" s="169">
        <v>0</v>
      </c>
    </row>
    <row r="194" ht="15.6" customHeight="1" spans="1:10">
      <c r="A194" s="94" t="s">
        <v>13477</v>
      </c>
      <c r="B194" s="167" t="s">
        <v>13430</v>
      </c>
      <c r="C194" s="168">
        <v>0</v>
      </c>
      <c r="D194" s="107">
        <f ca="1" t="shared" si="7"/>
        <v>0</v>
      </c>
      <c r="E194" s="168">
        <v>284</v>
      </c>
      <c r="F194" s="107">
        <f ca="1">IF($I$5="I列录入预算数",OFFSET(H194,0,1),ROUND(IF($I$5="基准为上年预计执行数",OFFSET(D194,0,1),IF($I$5="基准为上年预算数",OFFSET(D194,0,-1),IF($I$5="基准为上年调整预算数",D194,0)))*(IF(_xlfn.ISFORMULA(OFFSET(D194,0,5)),OFFSET($I$3,1,0),OFFSET(D194,0,5))),SSWR))</f>
        <v>0</v>
      </c>
      <c r="G194" s="125">
        <f ca="1" t="shared" si="9"/>
        <v>0</v>
      </c>
      <c r="H194" s="125">
        <f ca="1" t="shared" si="8"/>
        <v>0</v>
      </c>
      <c r="I194" s="108">
        <v>0</v>
      </c>
      <c r="J194" s="169">
        <v>0</v>
      </c>
    </row>
    <row r="195" ht="15.6" customHeight="1" spans="1:10">
      <c r="A195" s="94" t="s">
        <v>13478</v>
      </c>
      <c r="B195" s="167" t="s">
        <v>13479</v>
      </c>
      <c r="C195" s="168">
        <v>0</v>
      </c>
      <c r="D195" s="107">
        <f ca="1" t="shared" si="7"/>
        <v>0</v>
      </c>
      <c r="E195" s="168">
        <v>0</v>
      </c>
      <c r="F195" s="107">
        <f ca="1">IF($I$5="I列录入预算数",OFFSET(H195,0,1),ROUND(IF($I$5="基准为上年预计执行数",OFFSET(D195,0,1),IF($I$5="基准为上年预算数",OFFSET(D195,0,-1),IF($I$5="基准为上年调整预算数",D195,0)))*(IF(_xlfn.ISFORMULA(OFFSET(D195,0,5)),OFFSET($I$3,1,0),OFFSET(D195,0,5))),SSWR))</f>
        <v>0</v>
      </c>
      <c r="G195" s="125">
        <f ca="1" t="shared" si="9"/>
        <v>0</v>
      </c>
      <c r="H195" s="125">
        <f ca="1" t="shared" si="8"/>
        <v>0</v>
      </c>
      <c r="I195" s="108">
        <v>0</v>
      </c>
      <c r="J195" s="169">
        <v>0</v>
      </c>
    </row>
    <row r="196" ht="15.6" customHeight="1" spans="1:10">
      <c r="A196" s="94" t="s">
        <v>13482</v>
      </c>
      <c r="B196" s="167" t="s">
        <v>13430</v>
      </c>
      <c r="C196" s="168">
        <v>0</v>
      </c>
      <c r="D196" s="107">
        <f ca="1" t="shared" si="7"/>
        <v>0</v>
      </c>
      <c r="E196" s="168">
        <v>0</v>
      </c>
      <c r="F196" s="107">
        <f ca="1">IF($I$5="I列录入预算数",OFFSET(H196,0,1),ROUND(IF($I$5="基准为上年预计执行数",OFFSET(D196,0,1),IF($I$5="基准为上年预算数",OFFSET(D196,0,-1),IF($I$5="基准为上年调整预算数",D196,0)))*(IF(_xlfn.ISFORMULA(OFFSET(D196,0,5)),OFFSET($I$3,1,0),OFFSET(D196,0,5))),SSWR))</f>
        <v>0</v>
      </c>
      <c r="G196" s="125">
        <f ca="1" t="shared" si="9"/>
        <v>0</v>
      </c>
      <c r="H196" s="125">
        <f ca="1" t="shared" si="8"/>
        <v>0</v>
      </c>
      <c r="I196" s="108">
        <v>0</v>
      </c>
      <c r="J196" s="169">
        <v>0</v>
      </c>
    </row>
    <row r="197" ht="15.6" customHeight="1" spans="1:10">
      <c r="A197" s="94" t="s">
        <v>13483</v>
      </c>
      <c r="B197" s="167" t="s">
        <v>13484</v>
      </c>
      <c r="C197" s="168">
        <v>0</v>
      </c>
      <c r="D197" s="107">
        <f ca="1" t="shared" si="7"/>
        <v>0</v>
      </c>
      <c r="E197" s="168">
        <v>0</v>
      </c>
      <c r="F197" s="107">
        <f ca="1">IF($I$5="I列录入预算数",OFFSET(H197,0,1),ROUND(IF($I$5="基准为上年预计执行数",OFFSET(D197,0,1),IF($I$5="基准为上年预算数",OFFSET(D197,0,-1),IF($I$5="基准为上年调整预算数",D197,0)))*(IF(_xlfn.ISFORMULA(OFFSET(D197,0,5)),OFFSET($I$3,1,0),OFFSET(D197,0,5))),SSWR))</f>
        <v>0</v>
      </c>
      <c r="G197" s="125">
        <f ca="1" t="shared" si="9"/>
        <v>0</v>
      </c>
      <c r="H197" s="125">
        <f ca="1" t="shared" si="8"/>
        <v>0</v>
      </c>
      <c r="I197" s="108">
        <v>0</v>
      </c>
      <c r="J197" s="169">
        <v>0</v>
      </c>
    </row>
    <row r="198" ht="15.6" customHeight="1" spans="1:10">
      <c r="A198" s="94" t="s">
        <v>13486</v>
      </c>
      <c r="B198" s="167" t="s">
        <v>13487</v>
      </c>
      <c r="C198" s="168">
        <v>0</v>
      </c>
      <c r="D198" s="107">
        <f ca="1" t="shared" si="7"/>
        <v>0</v>
      </c>
      <c r="E198" s="168">
        <v>0</v>
      </c>
      <c r="F198" s="107">
        <f ca="1">IF($I$5="I列录入预算数",OFFSET(H198,0,1),ROUND(IF($I$5="基准为上年预计执行数",OFFSET(D198,0,1),IF($I$5="基准为上年预算数",OFFSET(D198,0,-1),IF($I$5="基准为上年调整预算数",D198,0)))*(IF(_xlfn.ISFORMULA(OFFSET(D198,0,5)),OFFSET($I$3,1,0),OFFSET(D198,0,5))),SSWR))</f>
        <v>0</v>
      </c>
      <c r="G198" s="125">
        <f ca="1" t="shared" si="9"/>
        <v>0</v>
      </c>
      <c r="H198" s="125">
        <f ca="1" t="shared" si="8"/>
        <v>0</v>
      </c>
      <c r="I198" s="108">
        <v>0</v>
      </c>
      <c r="J198" s="169">
        <v>0</v>
      </c>
    </row>
    <row r="199" ht="15.6" customHeight="1" spans="1:10">
      <c r="A199" s="94" t="s">
        <v>13488</v>
      </c>
      <c r="B199" s="167" t="s">
        <v>13489</v>
      </c>
      <c r="C199" s="168">
        <v>0</v>
      </c>
      <c r="D199" s="107">
        <f ca="1" t="shared" ref="D199:D262" si="10">IF(B2TJ="录入调整后预算数",OFFSET(D199,0,6),IF(B2TJ="录入调整差额数",OFFSET(D199,0,6)+OFFSET(D199,0,-1),0))</f>
        <v>0</v>
      </c>
      <c r="E199" s="168">
        <v>0</v>
      </c>
      <c r="F199" s="107">
        <f ca="1">IF($I$5="I列录入预算数",OFFSET(H199,0,1),ROUND(IF($I$5="基准为上年预计执行数",OFFSET(D199,0,1),IF($I$5="基准为上年预算数",OFFSET(D199,0,-1),IF($I$5="基准为上年调整预算数",D199,0)))*(IF(_xlfn.ISFORMULA(OFFSET(D199,0,5)),OFFSET($I$3,1,0),OFFSET(D199,0,5))),SSWR))</f>
        <v>0</v>
      </c>
      <c r="G199" s="125">
        <f ca="1" t="shared" si="9"/>
        <v>0</v>
      </c>
      <c r="H199" s="125">
        <f ca="1" t="shared" ref="H199:H262" si="11">IFERROR(OFFSET($G199,0,-1)/OFFSET($G199,0,-2),)</f>
        <v>0</v>
      </c>
      <c r="I199" s="108">
        <v>0</v>
      </c>
      <c r="J199" s="169">
        <v>0</v>
      </c>
    </row>
    <row r="200" ht="15.6" customHeight="1" spans="1:10">
      <c r="A200" s="94" t="s">
        <v>13490</v>
      </c>
      <c r="B200" s="167" t="s">
        <v>10677</v>
      </c>
      <c r="C200" s="168">
        <v>0</v>
      </c>
      <c r="D200" s="107">
        <f ca="1" t="shared" si="10"/>
        <v>0</v>
      </c>
      <c r="E200" s="168">
        <v>0</v>
      </c>
      <c r="F200" s="107">
        <f ca="1">IF($I$5="I列录入预算数",OFFSET(H200,0,1),ROUND(IF($I$5="基准为上年预计执行数",OFFSET(D200,0,1),IF($I$5="基准为上年预算数",OFFSET(D200,0,-1),IF($I$5="基准为上年调整预算数",D200,0)))*(IF(_xlfn.ISFORMULA(OFFSET(D200,0,5)),OFFSET($I$3,1,0),OFFSET(D200,0,5))),SSWR))</f>
        <v>0</v>
      </c>
      <c r="G200" s="125">
        <f ca="1" t="shared" si="9"/>
        <v>0</v>
      </c>
      <c r="H200" s="125">
        <f ca="1" t="shared" si="11"/>
        <v>0</v>
      </c>
      <c r="I200" s="108">
        <v>0</v>
      </c>
      <c r="J200" s="169">
        <v>0</v>
      </c>
    </row>
    <row r="201" ht="15.6" customHeight="1" spans="1:10">
      <c r="A201" s="94" t="s">
        <v>13493</v>
      </c>
      <c r="B201" s="167" t="s">
        <v>12172</v>
      </c>
      <c r="C201" s="168">
        <v>0</v>
      </c>
      <c r="D201" s="107">
        <f ca="1" t="shared" si="10"/>
        <v>0</v>
      </c>
      <c r="E201" s="168">
        <v>0</v>
      </c>
      <c r="F201" s="107">
        <f ca="1">IF($I$5="I列录入预算数",OFFSET(H201,0,1),ROUND(IF($I$5="基准为上年预计执行数",OFFSET(D201,0,1),IF($I$5="基准为上年预算数",OFFSET(D201,0,-1),IF($I$5="基准为上年调整预算数",D201,0)))*(IF(_xlfn.ISFORMULA(OFFSET(D201,0,5)),OFFSET($I$3,1,0),OFFSET(D201,0,5))),SSWR))</f>
        <v>0</v>
      </c>
      <c r="G201" s="125">
        <f ca="1" t="shared" si="9"/>
        <v>0</v>
      </c>
      <c r="H201" s="125">
        <f ca="1" t="shared" si="11"/>
        <v>0</v>
      </c>
      <c r="I201" s="108">
        <v>0</v>
      </c>
      <c r="J201" s="169">
        <v>0</v>
      </c>
    </row>
    <row r="202" ht="15.6" customHeight="1" spans="1:10">
      <c r="A202" s="94" t="s">
        <v>13494</v>
      </c>
      <c r="B202" s="167" t="s">
        <v>12174</v>
      </c>
      <c r="C202" s="168">
        <v>0</v>
      </c>
      <c r="D202" s="107">
        <f ca="1" t="shared" si="10"/>
        <v>0</v>
      </c>
      <c r="E202" s="168">
        <v>0</v>
      </c>
      <c r="F202" s="107">
        <f ca="1">IF($I$5="I列录入预算数",OFFSET(H202,0,1),ROUND(IF($I$5="基准为上年预计执行数",OFFSET(D202,0,1),IF($I$5="基准为上年预算数",OFFSET(D202,0,-1),IF($I$5="基准为上年调整预算数",D202,0)))*(IF(_xlfn.ISFORMULA(OFFSET(D202,0,5)),OFFSET($I$3,1,0),OFFSET(D202,0,5))),SSWR))</f>
        <v>0</v>
      </c>
      <c r="G202" s="125">
        <f ca="1" t="shared" si="9"/>
        <v>0</v>
      </c>
      <c r="H202" s="125">
        <f ca="1" t="shared" si="11"/>
        <v>0</v>
      </c>
      <c r="I202" s="108">
        <v>0</v>
      </c>
      <c r="J202" s="169">
        <v>0</v>
      </c>
    </row>
    <row r="203" ht="15.6" customHeight="1" spans="1:10">
      <c r="A203" s="94" t="s">
        <v>13495</v>
      </c>
      <c r="B203" s="167" t="s">
        <v>13496</v>
      </c>
      <c r="C203" s="168">
        <v>0</v>
      </c>
      <c r="D203" s="107">
        <f ca="1" t="shared" si="10"/>
        <v>0</v>
      </c>
      <c r="E203" s="168">
        <v>0</v>
      </c>
      <c r="F203" s="107">
        <f ca="1">IF($I$5="I列录入预算数",OFFSET(H203,0,1),ROUND(IF($I$5="基准为上年预计执行数",OFFSET(D203,0,1),IF($I$5="基准为上年预算数",OFFSET(D203,0,-1),IF($I$5="基准为上年调整预算数",D203,0)))*(IF(_xlfn.ISFORMULA(OFFSET(D203,0,5)),OFFSET($I$3,1,0),OFFSET(D203,0,5))),SSWR))</f>
        <v>0</v>
      </c>
      <c r="G203" s="125">
        <f ca="1" t="shared" si="9"/>
        <v>0</v>
      </c>
      <c r="H203" s="125">
        <f ca="1" t="shared" si="11"/>
        <v>0</v>
      </c>
      <c r="I203" s="108">
        <v>0</v>
      </c>
      <c r="J203" s="169">
        <v>0</v>
      </c>
    </row>
    <row r="204" ht="15.6" customHeight="1" spans="1:10">
      <c r="A204" s="94" t="s">
        <v>13497</v>
      </c>
      <c r="B204" s="167" t="s">
        <v>13498</v>
      </c>
      <c r="C204" s="168">
        <v>0</v>
      </c>
      <c r="D204" s="107">
        <f ca="1" t="shared" si="10"/>
        <v>0</v>
      </c>
      <c r="E204" s="168">
        <v>0</v>
      </c>
      <c r="F204" s="107">
        <f ca="1">IF($I$5="I列录入预算数",OFFSET(H204,0,1),ROUND(IF($I$5="基准为上年预计执行数",OFFSET(D204,0,1),IF($I$5="基准为上年预算数",OFFSET(D204,0,-1),IF($I$5="基准为上年调整预算数",D204,0)))*(IF(_xlfn.ISFORMULA(OFFSET(D204,0,5)),OFFSET($I$3,1,0),OFFSET(D204,0,5))),SSWR))</f>
        <v>0</v>
      </c>
      <c r="G204" s="125">
        <f ca="1" t="shared" si="9"/>
        <v>0</v>
      </c>
      <c r="H204" s="125">
        <f ca="1" t="shared" si="11"/>
        <v>0</v>
      </c>
      <c r="I204" s="108">
        <v>0</v>
      </c>
      <c r="J204" s="169">
        <v>0</v>
      </c>
    </row>
    <row r="205" ht="15.6" customHeight="1" spans="1:10">
      <c r="A205" s="94" t="s">
        <v>13501</v>
      </c>
      <c r="B205" s="167" t="s">
        <v>13496</v>
      </c>
      <c r="C205" s="168">
        <v>0</v>
      </c>
      <c r="D205" s="107">
        <f ca="1" t="shared" si="10"/>
        <v>0</v>
      </c>
      <c r="E205" s="168">
        <v>0</v>
      </c>
      <c r="F205" s="107">
        <f ca="1">IF($I$5="I列录入预算数",OFFSET(H205,0,1),ROUND(IF($I$5="基准为上年预计执行数",OFFSET(D205,0,1),IF($I$5="基准为上年预算数",OFFSET(D205,0,-1),IF($I$5="基准为上年调整预算数",D205,0)))*(IF(_xlfn.ISFORMULA(OFFSET(D205,0,5)),OFFSET($I$3,1,0),OFFSET(D205,0,5))),SSWR))</f>
        <v>0</v>
      </c>
      <c r="G205" s="125">
        <f ca="1" t="shared" si="9"/>
        <v>0</v>
      </c>
      <c r="H205" s="125">
        <f ca="1" t="shared" si="11"/>
        <v>0</v>
      </c>
      <c r="I205" s="108">
        <v>0</v>
      </c>
      <c r="J205" s="169">
        <v>0</v>
      </c>
    </row>
    <row r="206" ht="15.6" customHeight="1" spans="1:10">
      <c r="A206" s="94" t="s">
        <v>13502</v>
      </c>
      <c r="B206" s="167" t="s">
        <v>13503</v>
      </c>
      <c r="C206" s="168">
        <v>0</v>
      </c>
      <c r="D206" s="107">
        <f ca="1" t="shared" si="10"/>
        <v>0</v>
      </c>
      <c r="E206" s="168">
        <v>0</v>
      </c>
      <c r="F206" s="107">
        <f ca="1">IF($I$5="I列录入预算数",OFFSET(H206,0,1),ROUND(IF($I$5="基准为上年预计执行数",OFFSET(D206,0,1),IF($I$5="基准为上年预算数",OFFSET(D206,0,-1),IF($I$5="基准为上年调整预算数",D206,0)))*(IF(_xlfn.ISFORMULA(OFFSET(D206,0,5)),OFFSET($I$3,1,0),OFFSET(D206,0,5))),SSWR))</f>
        <v>0</v>
      </c>
      <c r="G206" s="125">
        <f ca="1" t="shared" si="9"/>
        <v>0</v>
      </c>
      <c r="H206" s="125">
        <f ca="1" t="shared" si="11"/>
        <v>0</v>
      </c>
      <c r="I206" s="108">
        <v>0</v>
      </c>
      <c r="J206" s="169">
        <v>0</v>
      </c>
    </row>
    <row r="207" ht="15.6" customHeight="1" spans="1:10">
      <c r="A207" s="94" t="s">
        <v>13504</v>
      </c>
      <c r="B207" s="167" t="s">
        <v>13505</v>
      </c>
      <c r="C207" s="168">
        <v>0</v>
      </c>
      <c r="D207" s="107">
        <f ca="1" t="shared" si="10"/>
        <v>0</v>
      </c>
      <c r="E207" s="168">
        <v>0</v>
      </c>
      <c r="F207" s="107">
        <f ca="1">IF($I$5="I列录入预算数",OFFSET(H207,0,1),ROUND(IF($I$5="基准为上年预计执行数",OFFSET(D207,0,1),IF($I$5="基准为上年预算数",OFFSET(D207,0,-1),IF($I$5="基准为上年调整预算数",D207,0)))*(IF(_xlfn.ISFORMULA(OFFSET(D207,0,5)),OFFSET($I$3,1,0),OFFSET(D207,0,5))),SSWR))</f>
        <v>0</v>
      </c>
      <c r="G207" s="125">
        <f ca="1" t="shared" si="9"/>
        <v>0</v>
      </c>
      <c r="H207" s="125">
        <f ca="1" t="shared" si="11"/>
        <v>0</v>
      </c>
      <c r="I207" s="108">
        <v>0</v>
      </c>
      <c r="J207" s="169">
        <v>0</v>
      </c>
    </row>
    <row r="208" ht="15.6" customHeight="1" spans="1:10">
      <c r="A208" s="94" t="s">
        <v>13506</v>
      </c>
      <c r="B208" s="167" t="s">
        <v>13507</v>
      </c>
      <c r="C208" s="168">
        <v>0</v>
      </c>
      <c r="D208" s="107">
        <f ca="1" t="shared" si="10"/>
        <v>0</v>
      </c>
      <c r="E208" s="168">
        <v>0</v>
      </c>
      <c r="F208" s="107">
        <f ca="1">IF($I$5="I列录入预算数",OFFSET(H208,0,1),ROUND(IF($I$5="基准为上年预计执行数",OFFSET(D208,0,1),IF($I$5="基准为上年预算数",OFFSET(D208,0,-1),IF($I$5="基准为上年调整预算数",D208,0)))*(IF(_xlfn.ISFORMULA(OFFSET(D208,0,5)),OFFSET($I$3,1,0),OFFSET(D208,0,5))),SSWR))</f>
        <v>0</v>
      </c>
      <c r="G208" s="125">
        <f ca="1" t="shared" si="9"/>
        <v>0</v>
      </c>
      <c r="H208" s="125">
        <f ca="1" t="shared" si="11"/>
        <v>0</v>
      </c>
      <c r="I208" s="108">
        <v>0</v>
      </c>
      <c r="J208" s="169">
        <v>0</v>
      </c>
    </row>
    <row r="209" ht="15.6" customHeight="1" spans="1:10">
      <c r="A209" s="94" t="s">
        <v>13510</v>
      </c>
      <c r="B209" s="167" t="s">
        <v>13511</v>
      </c>
      <c r="C209" s="168">
        <v>0</v>
      </c>
      <c r="D209" s="107">
        <f ca="1" t="shared" si="10"/>
        <v>0</v>
      </c>
      <c r="E209" s="168">
        <v>0</v>
      </c>
      <c r="F209" s="107">
        <f ca="1">IF($I$5="I列录入预算数",OFFSET(H209,0,1),ROUND(IF($I$5="基准为上年预计执行数",OFFSET(D209,0,1),IF($I$5="基准为上年预算数",OFFSET(D209,0,-1),IF($I$5="基准为上年调整预算数",D209,0)))*(IF(_xlfn.ISFORMULA(OFFSET(D209,0,5)),OFFSET($I$3,1,0),OFFSET(D209,0,5))),SSWR))</f>
        <v>0</v>
      </c>
      <c r="G209" s="125">
        <f ca="1" t="shared" si="9"/>
        <v>0</v>
      </c>
      <c r="H209" s="125">
        <f ca="1" t="shared" si="11"/>
        <v>0</v>
      </c>
      <c r="I209" s="108">
        <v>0</v>
      </c>
      <c r="J209" s="169">
        <v>0</v>
      </c>
    </row>
    <row r="210" ht="15.6" customHeight="1" spans="1:10">
      <c r="A210" s="94" t="s">
        <v>13512</v>
      </c>
      <c r="B210" s="167" t="s">
        <v>13513</v>
      </c>
      <c r="C210" s="168">
        <v>0</v>
      </c>
      <c r="D210" s="107">
        <f ca="1" t="shared" si="10"/>
        <v>0</v>
      </c>
      <c r="E210" s="168">
        <v>0</v>
      </c>
      <c r="F210" s="107">
        <f ca="1">IF($I$5="I列录入预算数",OFFSET(H210,0,1),ROUND(IF($I$5="基准为上年预计执行数",OFFSET(D210,0,1),IF($I$5="基准为上年预算数",OFFSET(D210,0,-1),IF($I$5="基准为上年调整预算数",D210,0)))*(IF(_xlfn.ISFORMULA(OFFSET(D210,0,5)),OFFSET($I$3,1,0),OFFSET(D210,0,5))),SSWR))</f>
        <v>0</v>
      </c>
      <c r="G210" s="125">
        <f ca="1" t="shared" si="9"/>
        <v>0</v>
      </c>
      <c r="H210" s="125">
        <f ca="1" t="shared" si="11"/>
        <v>0</v>
      </c>
      <c r="I210" s="108">
        <v>0</v>
      </c>
      <c r="J210" s="169">
        <v>0</v>
      </c>
    </row>
    <row r="211" ht="15.6" customHeight="1" spans="1:10">
      <c r="A211" s="94" t="s">
        <v>13514</v>
      </c>
      <c r="B211" s="167" t="s">
        <v>13515</v>
      </c>
      <c r="C211" s="168">
        <v>0</v>
      </c>
      <c r="D211" s="107">
        <f ca="1" t="shared" si="10"/>
        <v>0</v>
      </c>
      <c r="E211" s="168">
        <v>0</v>
      </c>
      <c r="F211" s="107">
        <f ca="1">IF($I$5="I列录入预算数",OFFSET(H211,0,1),ROUND(IF($I$5="基准为上年预计执行数",OFFSET(D211,0,1),IF($I$5="基准为上年预算数",OFFSET(D211,0,-1),IF($I$5="基准为上年调整预算数",D211,0)))*(IF(_xlfn.ISFORMULA(OFFSET(D211,0,5)),OFFSET($I$3,1,0),OFFSET(D211,0,5))),SSWR))</f>
        <v>0</v>
      </c>
      <c r="G211" s="125">
        <f ca="1" t="shared" si="9"/>
        <v>0</v>
      </c>
      <c r="H211" s="125">
        <f ca="1" t="shared" si="11"/>
        <v>0</v>
      </c>
      <c r="I211" s="108">
        <v>0</v>
      </c>
      <c r="J211" s="169">
        <v>0</v>
      </c>
    </row>
    <row r="212" ht="15.6" customHeight="1" spans="1:10">
      <c r="A212" s="94" t="s">
        <v>13516</v>
      </c>
      <c r="B212" s="167" t="s">
        <v>13517</v>
      </c>
      <c r="C212" s="168">
        <v>0</v>
      </c>
      <c r="D212" s="107">
        <f ca="1" t="shared" si="10"/>
        <v>0</v>
      </c>
      <c r="E212" s="168">
        <v>0</v>
      </c>
      <c r="F212" s="107">
        <f ca="1">IF($I$5="I列录入预算数",OFFSET(H212,0,1),ROUND(IF($I$5="基准为上年预计执行数",OFFSET(D212,0,1),IF($I$5="基准为上年预算数",OFFSET(D212,0,-1),IF($I$5="基准为上年调整预算数",D212,0)))*(IF(_xlfn.ISFORMULA(OFFSET(D212,0,5)),OFFSET($I$3,1,0),OFFSET(D212,0,5))),SSWR))</f>
        <v>0</v>
      </c>
      <c r="G212" s="125">
        <f ca="1" t="shared" si="9"/>
        <v>0</v>
      </c>
      <c r="H212" s="125">
        <f ca="1" t="shared" si="11"/>
        <v>0</v>
      </c>
      <c r="I212" s="108">
        <v>0</v>
      </c>
      <c r="J212" s="169">
        <v>0</v>
      </c>
    </row>
    <row r="213" ht="15.6" customHeight="1" spans="1:10">
      <c r="A213" s="94" t="s">
        <v>13518</v>
      </c>
      <c r="B213" s="167" t="s">
        <v>13519</v>
      </c>
      <c r="C213" s="168">
        <v>0</v>
      </c>
      <c r="D213" s="107">
        <f ca="1" t="shared" si="10"/>
        <v>0</v>
      </c>
      <c r="E213" s="168">
        <v>0</v>
      </c>
      <c r="F213" s="107">
        <f ca="1">IF($I$5="I列录入预算数",OFFSET(H213,0,1),ROUND(IF($I$5="基准为上年预计执行数",OFFSET(D213,0,1),IF($I$5="基准为上年预算数",OFFSET(D213,0,-1),IF($I$5="基准为上年调整预算数",D213,0)))*(IF(_xlfn.ISFORMULA(OFFSET(D213,0,5)),OFFSET($I$3,1,0),OFFSET(D213,0,5))),SSWR))</f>
        <v>0</v>
      </c>
      <c r="G213" s="125">
        <f ca="1" t="shared" si="9"/>
        <v>0</v>
      </c>
      <c r="H213" s="125">
        <f ca="1" t="shared" si="11"/>
        <v>0</v>
      </c>
      <c r="I213" s="108">
        <v>0</v>
      </c>
      <c r="J213" s="169">
        <v>0</v>
      </c>
    </row>
    <row r="214" ht="15.6" customHeight="1" spans="1:10">
      <c r="A214" s="94" t="s">
        <v>13520</v>
      </c>
      <c r="B214" s="167" t="s">
        <v>13521</v>
      </c>
      <c r="C214" s="168">
        <v>0</v>
      </c>
      <c r="D214" s="107">
        <f ca="1" t="shared" si="10"/>
        <v>0</v>
      </c>
      <c r="E214" s="168">
        <v>0</v>
      </c>
      <c r="F214" s="107">
        <f ca="1">IF($I$5="I列录入预算数",OFFSET(H214,0,1),ROUND(IF($I$5="基准为上年预计执行数",OFFSET(D214,0,1),IF($I$5="基准为上年预算数",OFFSET(D214,0,-1),IF($I$5="基准为上年调整预算数",D214,0)))*(IF(_xlfn.ISFORMULA(OFFSET(D214,0,5)),OFFSET($I$3,1,0),OFFSET(D214,0,5))),SSWR))</f>
        <v>0</v>
      </c>
      <c r="G214" s="125">
        <f ca="1" t="shared" si="9"/>
        <v>0</v>
      </c>
      <c r="H214" s="125">
        <f ca="1" t="shared" si="11"/>
        <v>0</v>
      </c>
      <c r="I214" s="108">
        <v>0</v>
      </c>
      <c r="J214" s="169">
        <v>0</v>
      </c>
    </row>
    <row r="215" ht="15.6" customHeight="1" spans="1:10">
      <c r="A215" s="94" t="s">
        <v>13522</v>
      </c>
      <c r="B215" s="167" t="s">
        <v>13523</v>
      </c>
      <c r="C215" s="168">
        <v>0</v>
      </c>
      <c r="D215" s="107">
        <f ca="1" t="shared" si="10"/>
        <v>0</v>
      </c>
      <c r="E215" s="168">
        <v>0</v>
      </c>
      <c r="F215" s="107">
        <f ca="1">IF($I$5="I列录入预算数",OFFSET(H215,0,1),ROUND(IF($I$5="基准为上年预计执行数",OFFSET(D215,0,1),IF($I$5="基准为上年预算数",OFFSET(D215,0,-1),IF($I$5="基准为上年调整预算数",D215,0)))*(IF(_xlfn.ISFORMULA(OFFSET(D215,0,5)),OFFSET($I$3,1,0),OFFSET(D215,0,5))),SSWR))</f>
        <v>0</v>
      </c>
      <c r="G215" s="125">
        <f ca="1" t="shared" si="9"/>
        <v>0</v>
      </c>
      <c r="H215" s="125">
        <f ca="1" t="shared" si="11"/>
        <v>0</v>
      </c>
      <c r="I215" s="108">
        <v>0</v>
      </c>
      <c r="J215" s="169">
        <v>0</v>
      </c>
    </row>
    <row r="216" ht="15.6" customHeight="1" spans="1:10">
      <c r="A216" s="94" t="s">
        <v>13524</v>
      </c>
      <c r="B216" s="167" t="s">
        <v>13525</v>
      </c>
      <c r="C216" s="168">
        <v>0</v>
      </c>
      <c r="D216" s="107">
        <f ca="1" t="shared" si="10"/>
        <v>0</v>
      </c>
      <c r="E216" s="168">
        <v>0</v>
      </c>
      <c r="F216" s="107">
        <f ca="1">IF($I$5="I列录入预算数",OFFSET(H216,0,1),ROUND(IF($I$5="基准为上年预计执行数",OFFSET(D216,0,1),IF($I$5="基准为上年预算数",OFFSET(D216,0,-1),IF($I$5="基准为上年调整预算数",D216,0)))*(IF(_xlfn.ISFORMULA(OFFSET(D216,0,5)),OFFSET($I$3,1,0),OFFSET(D216,0,5))),SSWR))</f>
        <v>0</v>
      </c>
      <c r="G216" s="125">
        <f ca="1" t="shared" si="9"/>
        <v>0</v>
      </c>
      <c r="H216" s="125">
        <f ca="1" t="shared" si="11"/>
        <v>0</v>
      </c>
      <c r="I216" s="108">
        <v>0</v>
      </c>
      <c r="J216" s="169">
        <v>0</v>
      </c>
    </row>
    <row r="217" ht="15.6" customHeight="1" spans="1:10">
      <c r="A217" s="94" t="s">
        <v>13528</v>
      </c>
      <c r="B217" s="167" t="s">
        <v>13529</v>
      </c>
      <c r="C217" s="168">
        <v>0</v>
      </c>
      <c r="D217" s="107">
        <f ca="1" t="shared" si="10"/>
        <v>0</v>
      </c>
      <c r="E217" s="168">
        <v>0</v>
      </c>
      <c r="F217" s="107">
        <f ca="1">IF($I$5="I列录入预算数",OFFSET(H217,0,1),ROUND(IF($I$5="基准为上年预计执行数",OFFSET(D217,0,1),IF($I$5="基准为上年预算数",OFFSET(D217,0,-1),IF($I$5="基准为上年调整预算数",D217,0)))*(IF(_xlfn.ISFORMULA(OFFSET(D217,0,5)),OFFSET($I$3,1,0),OFFSET(D217,0,5))),SSWR))</f>
        <v>0</v>
      </c>
      <c r="G217" s="125">
        <f ca="1" t="shared" si="9"/>
        <v>0</v>
      </c>
      <c r="H217" s="125">
        <f ca="1" t="shared" si="11"/>
        <v>0</v>
      </c>
      <c r="I217" s="108">
        <v>0</v>
      </c>
      <c r="J217" s="169">
        <v>0</v>
      </c>
    </row>
    <row r="218" ht="15.6" customHeight="1" spans="1:10">
      <c r="A218" s="94" t="s">
        <v>13530</v>
      </c>
      <c r="B218" s="167" t="s">
        <v>13531</v>
      </c>
      <c r="C218" s="168">
        <v>0</v>
      </c>
      <c r="D218" s="107">
        <f ca="1" t="shared" si="10"/>
        <v>0</v>
      </c>
      <c r="E218" s="168">
        <v>0</v>
      </c>
      <c r="F218" s="107">
        <f ca="1">IF($I$5="I列录入预算数",OFFSET(H218,0,1),ROUND(IF($I$5="基准为上年预计执行数",OFFSET(D218,0,1),IF($I$5="基准为上年预算数",OFFSET(D218,0,-1),IF($I$5="基准为上年调整预算数",D218,0)))*(IF(_xlfn.ISFORMULA(OFFSET(D218,0,5)),OFFSET($I$3,1,0),OFFSET(D218,0,5))),SSWR))</f>
        <v>0</v>
      </c>
      <c r="G218" s="125">
        <f ca="1" t="shared" si="9"/>
        <v>0</v>
      </c>
      <c r="H218" s="125">
        <f ca="1" t="shared" si="11"/>
        <v>0</v>
      </c>
      <c r="I218" s="108">
        <v>0</v>
      </c>
      <c r="J218" s="169">
        <v>0</v>
      </c>
    </row>
    <row r="219" ht="15.6" customHeight="1" spans="1:10">
      <c r="A219" s="94" t="s">
        <v>13532</v>
      </c>
      <c r="B219" s="167" t="s">
        <v>13533</v>
      </c>
      <c r="C219" s="168">
        <v>0</v>
      </c>
      <c r="D219" s="107">
        <f ca="1" t="shared" si="10"/>
        <v>0</v>
      </c>
      <c r="E219" s="168">
        <v>0</v>
      </c>
      <c r="F219" s="107">
        <f ca="1">IF($I$5="I列录入预算数",OFFSET(H219,0,1),ROUND(IF($I$5="基准为上年预计执行数",OFFSET(D219,0,1),IF($I$5="基准为上年预算数",OFFSET(D219,0,-1),IF($I$5="基准为上年调整预算数",D219,0)))*(IF(_xlfn.ISFORMULA(OFFSET(D219,0,5)),OFFSET($I$3,1,0),OFFSET(D219,0,5))),SSWR))</f>
        <v>0</v>
      </c>
      <c r="G219" s="125">
        <f ca="1" t="shared" si="9"/>
        <v>0</v>
      </c>
      <c r="H219" s="125">
        <f ca="1" t="shared" si="11"/>
        <v>0</v>
      </c>
      <c r="I219" s="108">
        <v>0</v>
      </c>
      <c r="J219" s="169">
        <v>0</v>
      </c>
    </row>
    <row r="220" ht="15.6" customHeight="1" spans="1:10">
      <c r="A220" s="94" t="s">
        <v>13534</v>
      </c>
      <c r="B220" s="167" t="s">
        <v>13535</v>
      </c>
      <c r="C220" s="168">
        <v>0</v>
      </c>
      <c r="D220" s="107">
        <f ca="1" t="shared" si="10"/>
        <v>0</v>
      </c>
      <c r="E220" s="168">
        <v>0</v>
      </c>
      <c r="F220" s="107">
        <f ca="1">IF($I$5="I列录入预算数",OFFSET(H220,0,1),ROUND(IF($I$5="基准为上年预计执行数",OFFSET(D220,0,1),IF($I$5="基准为上年预算数",OFFSET(D220,0,-1),IF($I$5="基准为上年调整预算数",D220,0)))*(IF(_xlfn.ISFORMULA(OFFSET(D220,0,5)),OFFSET($I$3,1,0),OFFSET(D220,0,5))),SSWR))</f>
        <v>0</v>
      </c>
      <c r="G220" s="125">
        <f ca="1" t="shared" si="9"/>
        <v>0</v>
      </c>
      <c r="H220" s="125">
        <f ca="1" t="shared" si="11"/>
        <v>0</v>
      </c>
      <c r="I220" s="108">
        <v>0</v>
      </c>
      <c r="J220" s="169">
        <v>0</v>
      </c>
    </row>
    <row r="221" ht="15.6" customHeight="1" spans="1:10">
      <c r="A221" s="94" t="s">
        <v>13536</v>
      </c>
      <c r="B221" s="167" t="s">
        <v>13537</v>
      </c>
      <c r="C221" s="168">
        <v>0</v>
      </c>
      <c r="D221" s="107">
        <f ca="1" t="shared" si="10"/>
        <v>0</v>
      </c>
      <c r="E221" s="168">
        <v>0</v>
      </c>
      <c r="F221" s="107">
        <f ca="1">IF($I$5="I列录入预算数",OFFSET(H221,0,1),ROUND(IF($I$5="基准为上年预计执行数",OFFSET(D221,0,1),IF($I$5="基准为上年预算数",OFFSET(D221,0,-1),IF($I$5="基准为上年调整预算数",D221,0)))*(IF(_xlfn.ISFORMULA(OFFSET(D221,0,5)),OFFSET($I$3,1,0),OFFSET(D221,0,5))),SSWR))</f>
        <v>0</v>
      </c>
      <c r="G221" s="125">
        <f ca="1" t="shared" si="9"/>
        <v>0</v>
      </c>
      <c r="H221" s="125">
        <f ca="1" t="shared" si="11"/>
        <v>0</v>
      </c>
      <c r="I221" s="108">
        <v>0</v>
      </c>
      <c r="J221" s="169">
        <v>0</v>
      </c>
    </row>
    <row r="222" ht="15.6" customHeight="1" spans="1:10">
      <c r="A222" s="94" t="s">
        <v>13538</v>
      </c>
      <c r="B222" s="167" t="s">
        <v>13539</v>
      </c>
      <c r="C222" s="168">
        <v>0</v>
      </c>
      <c r="D222" s="107">
        <f ca="1" t="shared" si="10"/>
        <v>0</v>
      </c>
      <c r="E222" s="168">
        <v>0</v>
      </c>
      <c r="F222" s="107">
        <f ca="1">IF($I$5="I列录入预算数",OFFSET(H222,0,1),ROUND(IF($I$5="基准为上年预计执行数",OFFSET(D222,0,1),IF($I$5="基准为上年预算数",OFFSET(D222,0,-1),IF($I$5="基准为上年调整预算数",D222,0)))*(IF(_xlfn.ISFORMULA(OFFSET(D222,0,5)),OFFSET($I$3,1,0),OFFSET(D222,0,5))),SSWR))</f>
        <v>0</v>
      </c>
      <c r="G222" s="125">
        <f ca="1" t="shared" si="9"/>
        <v>0</v>
      </c>
      <c r="H222" s="125">
        <f ca="1" t="shared" si="11"/>
        <v>0</v>
      </c>
      <c r="I222" s="108">
        <v>0</v>
      </c>
      <c r="J222" s="169">
        <v>0</v>
      </c>
    </row>
    <row r="223" ht="15.6" customHeight="1" spans="1:10">
      <c r="A223" s="94" t="s">
        <v>13542</v>
      </c>
      <c r="B223" s="167" t="s">
        <v>13543</v>
      </c>
      <c r="C223" s="168">
        <v>0</v>
      </c>
      <c r="D223" s="107">
        <f ca="1" t="shared" si="10"/>
        <v>0</v>
      </c>
      <c r="E223" s="168">
        <v>0</v>
      </c>
      <c r="F223" s="107">
        <f ca="1">IF($I$5="I列录入预算数",OFFSET(H223,0,1),ROUND(IF($I$5="基准为上年预计执行数",OFFSET(D223,0,1),IF($I$5="基准为上年预算数",OFFSET(D223,0,-1),IF($I$5="基准为上年调整预算数",D223,0)))*(IF(_xlfn.ISFORMULA(OFFSET(D223,0,5)),OFFSET($I$3,1,0),OFFSET(D223,0,5))),SSWR))</f>
        <v>0</v>
      </c>
      <c r="G223" s="125">
        <f ca="1" t="shared" si="9"/>
        <v>0</v>
      </c>
      <c r="H223" s="125">
        <f ca="1" t="shared" si="11"/>
        <v>0</v>
      </c>
      <c r="I223" s="108">
        <v>0</v>
      </c>
      <c r="J223" s="169">
        <v>0</v>
      </c>
    </row>
    <row r="224" ht="15.6" customHeight="1" spans="1:10">
      <c r="A224" s="94" t="s">
        <v>13544</v>
      </c>
      <c r="B224" s="167" t="s">
        <v>12226</v>
      </c>
      <c r="C224" s="168">
        <v>0</v>
      </c>
      <c r="D224" s="107">
        <f ca="1" t="shared" si="10"/>
        <v>0</v>
      </c>
      <c r="E224" s="168">
        <v>0</v>
      </c>
      <c r="F224" s="107">
        <f ca="1">IF($I$5="I列录入预算数",OFFSET(H224,0,1),ROUND(IF($I$5="基准为上年预计执行数",OFFSET(D224,0,1),IF($I$5="基准为上年预算数",OFFSET(D224,0,-1),IF($I$5="基准为上年调整预算数",D224,0)))*(IF(_xlfn.ISFORMULA(OFFSET(D224,0,5)),OFFSET($I$3,1,0),OFFSET(D224,0,5))),SSWR))</f>
        <v>0</v>
      </c>
      <c r="G224" s="125">
        <f ca="1" t="shared" si="9"/>
        <v>0</v>
      </c>
      <c r="H224" s="125">
        <f ca="1" t="shared" si="11"/>
        <v>0</v>
      </c>
      <c r="I224" s="108">
        <v>0</v>
      </c>
      <c r="J224" s="169">
        <v>0</v>
      </c>
    </row>
    <row r="225" ht="15.6" customHeight="1" spans="1:10">
      <c r="A225" s="94" t="s">
        <v>13545</v>
      </c>
      <c r="B225" s="167" t="s">
        <v>13546</v>
      </c>
      <c r="C225" s="168">
        <v>0</v>
      </c>
      <c r="D225" s="107">
        <f ca="1" t="shared" si="10"/>
        <v>0</v>
      </c>
      <c r="E225" s="168">
        <v>0</v>
      </c>
      <c r="F225" s="107">
        <f ca="1">IF($I$5="I列录入预算数",OFFSET(H225,0,1),ROUND(IF($I$5="基准为上年预计执行数",OFFSET(D225,0,1),IF($I$5="基准为上年预算数",OFFSET(D225,0,-1),IF($I$5="基准为上年调整预算数",D225,0)))*(IF(_xlfn.ISFORMULA(OFFSET(D225,0,5)),OFFSET($I$3,1,0),OFFSET(D225,0,5))),SSWR))</f>
        <v>0</v>
      </c>
      <c r="G225" s="125">
        <f ca="1" t="shared" si="9"/>
        <v>0</v>
      </c>
      <c r="H225" s="125">
        <f ca="1" t="shared" si="11"/>
        <v>0</v>
      </c>
      <c r="I225" s="108">
        <v>0</v>
      </c>
      <c r="J225" s="169">
        <v>0</v>
      </c>
    </row>
    <row r="226" ht="15.6" customHeight="1" spans="1:10">
      <c r="A226" s="94" t="s">
        <v>13547</v>
      </c>
      <c r="B226" s="167" t="s">
        <v>13548</v>
      </c>
      <c r="C226" s="168">
        <v>0</v>
      </c>
      <c r="D226" s="107">
        <f ca="1" t="shared" si="10"/>
        <v>0</v>
      </c>
      <c r="E226" s="168">
        <v>0</v>
      </c>
      <c r="F226" s="107">
        <f ca="1">IF($I$5="I列录入预算数",OFFSET(H226,0,1),ROUND(IF($I$5="基准为上年预计执行数",OFFSET(D226,0,1),IF($I$5="基准为上年预算数",OFFSET(D226,0,-1),IF($I$5="基准为上年调整预算数",D226,0)))*(IF(_xlfn.ISFORMULA(OFFSET(D226,0,5)),OFFSET($I$3,1,0),OFFSET(D226,0,5))),SSWR))</f>
        <v>0</v>
      </c>
      <c r="G226" s="125">
        <f ca="1" t="shared" si="9"/>
        <v>0</v>
      </c>
      <c r="H226" s="125">
        <f ca="1" t="shared" si="11"/>
        <v>0</v>
      </c>
      <c r="I226" s="108">
        <v>0</v>
      </c>
      <c r="J226" s="169">
        <v>0</v>
      </c>
    </row>
    <row r="227" ht="15.6" customHeight="1" spans="1:10">
      <c r="A227" s="94" t="s">
        <v>13549</v>
      </c>
      <c r="B227" s="167" t="s">
        <v>13550</v>
      </c>
      <c r="C227" s="168">
        <v>0</v>
      </c>
      <c r="D227" s="107">
        <f ca="1" t="shared" si="10"/>
        <v>0</v>
      </c>
      <c r="E227" s="168">
        <v>0</v>
      </c>
      <c r="F227" s="107">
        <f ca="1">IF($I$5="I列录入预算数",OFFSET(H227,0,1),ROUND(IF($I$5="基准为上年预计执行数",OFFSET(D227,0,1),IF($I$5="基准为上年预算数",OFFSET(D227,0,-1),IF($I$5="基准为上年调整预算数",D227,0)))*(IF(_xlfn.ISFORMULA(OFFSET(D227,0,5)),OFFSET($I$3,1,0),OFFSET(D227,0,5))),SSWR))</f>
        <v>0</v>
      </c>
      <c r="G227" s="125">
        <f ca="1" t="shared" si="9"/>
        <v>0</v>
      </c>
      <c r="H227" s="125">
        <f ca="1" t="shared" si="11"/>
        <v>0</v>
      </c>
      <c r="I227" s="108">
        <v>0</v>
      </c>
      <c r="J227" s="169">
        <v>0</v>
      </c>
    </row>
    <row r="228" ht="15.6" customHeight="1" spans="1:10">
      <c r="A228" s="94" t="s">
        <v>13551</v>
      </c>
      <c r="B228" s="167" t="s">
        <v>13552</v>
      </c>
      <c r="C228" s="168">
        <v>0</v>
      </c>
      <c r="D228" s="107">
        <f ca="1" t="shared" si="10"/>
        <v>0</v>
      </c>
      <c r="E228" s="168">
        <v>0</v>
      </c>
      <c r="F228" s="107">
        <f ca="1">IF($I$5="I列录入预算数",OFFSET(H228,0,1),ROUND(IF($I$5="基准为上年预计执行数",OFFSET(D228,0,1),IF($I$5="基准为上年预算数",OFFSET(D228,0,-1),IF($I$5="基准为上年调整预算数",D228,0)))*(IF(_xlfn.ISFORMULA(OFFSET(D228,0,5)),OFFSET($I$3,1,0),OFFSET(D228,0,5))),SSWR))</f>
        <v>0</v>
      </c>
      <c r="G228" s="125">
        <f ca="1" t="shared" si="9"/>
        <v>0</v>
      </c>
      <c r="H228" s="125">
        <f ca="1" t="shared" si="11"/>
        <v>0</v>
      </c>
      <c r="I228" s="108">
        <v>0</v>
      </c>
      <c r="J228" s="169">
        <v>0</v>
      </c>
    </row>
    <row r="229" ht="15.6" customHeight="1" spans="1:10">
      <c r="A229" s="94" t="s">
        <v>13553</v>
      </c>
      <c r="B229" s="167" t="s">
        <v>13554</v>
      </c>
      <c r="C229" s="168">
        <v>0</v>
      </c>
      <c r="D229" s="107">
        <f ca="1" t="shared" si="10"/>
        <v>0</v>
      </c>
      <c r="E229" s="168">
        <v>0</v>
      </c>
      <c r="F229" s="107">
        <f ca="1">IF($I$5="I列录入预算数",OFFSET(H229,0,1),ROUND(IF($I$5="基准为上年预计执行数",OFFSET(D229,0,1),IF($I$5="基准为上年预算数",OFFSET(D229,0,-1),IF($I$5="基准为上年调整预算数",D229,0)))*(IF(_xlfn.ISFORMULA(OFFSET(D229,0,5)),OFFSET($I$3,1,0),OFFSET(D229,0,5))),SSWR))</f>
        <v>0</v>
      </c>
      <c r="G229" s="125">
        <f ca="1" t="shared" si="9"/>
        <v>0</v>
      </c>
      <c r="H229" s="125">
        <f ca="1" t="shared" si="11"/>
        <v>0</v>
      </c>
      <c r="I229" s="108">
        <v>0</v>
      </c>
      <c r="J229" s="169">
        <v>0</v>
      </c>
    </row>
    <row r="230" ht="15.6" customHeight="1" spans="1:10">
      <c r="A230" s="94" t="s">
        <v>13555</v>
      </c>
      <c r="B230" s="167" t="s">
        <v>13556</v>
      </c>
      <c r="C230" s="168">
        <v>0</v>
      </c>
      <c r="D230" s="107">
        <f ca="1" t="shared" si="10"/>
        <v>0</v>
      </c>
      <c r="E230" s="168">
        <v>0</v>
      </c>
      <c r="F230" s="107">
        <f ca="1">IF($I$5="I列录入预算数",OFFSET(H230,0,1),ROUND(IF($I$5="基准为上年预计执行数",OFFSET(D230,0,1),IF($I$5="基准为上年预算数",OFFSET(D230,0,-1),IF($I$5="基准为上年调整预算数",D230,0)))*(IF(_xlfn.ISFORMULA(OFFSET(D230,0,5)),OFFSET($I$3,1,0),OFFSET(D230,0,5))),SSWR))</f>
        <v>0</v>
      </c>
      <c r="G230" s="125">
        <f ca="1" t="shared" si="9"/>
        <v>0</v>
      </c>
      <c r="H230" s="125">
        <f ca="1" t="shared" si="11"/>
        <v>0</v>
      </c>
      <c r="I230" s="108">
        <v>0</v>
      </c>
      <c r="J230" s="169">
        <v>0</v>
      </c>
    </row>
    <row r="231" ht="15.6" customHeight="1" spans="1:10">
      <c r="A231" s="94" t="s">
        <v>13557</v>
      </c>
      <c r="B231" s="167" t="s">
        <v>13558</v>
      </c>
      <c r="C231" s="168">
        <v>0</v>
      </c>
      <c r="D231" s="107">
        <f ca="1" t="shared" si="10"/>
        <v>0</v>
      </c>
      <c r="E231" s="168">
        <v>0</v>
      </c>
      <c r="F231" s="107">
        <f ca="1">IF($I$5="I列录入预算数",OFFSET(H231,0,1),ROUND(IF($I$5="基准为上年预计执行数",OFFSET(D231,0,1),IF($I$5="基准为上年预算数",OFFSET(D231,0,-1),IF($I$5="基准为上年调整预算数",D231,0)))*(IF(_xlfn.ISFORMULA(OFFSET(D231,0,5)),OFFSET($I$3,1,0),OFFSET(D231,0,5))),SSWR))</f>
        <v>0</v>
      </c>
      <c r="G231" s="125">
        <f ca="1" t="shared" si="9"/>
        <v>0</v>
      </c>
      <c r="H231" s="125">
        <f ca="1" t="shared" si="11"/>
        <v>0</v>
      </c>
      <c r="I231" s="108">
        <v>0</v>
      </c>
      <c r="J231" s="169">
        <v>0</v>
      </c>
    </row>
    <row r="232" ht="15.6" customHeight="1" spans="1:10">
      <c r="A232" s="94" t="s">
        <v>13561</v>
      </c>
      <c r="B232" s="167" t="s">
        <v>12172</v>
      </c>
      <c r="C232" s="168">
        <v>0</v>
      </c>
      <c r="D232" s="107">
        <f ca="1" t="shared" si="10"/>
        <v>0</v>
      </c>
      <c r="E232" s="168">
        <v>0</v>
      </c>
      <c r="F232" s="107">
        <f ca="1">IF($I$5="I列录入预算数",OFFSET(H232,0,1),ROUND(IF($I$5="基准为上年预计执行数",OFFSET(D232,0,1),IF($I$5="基准为上年预算数",OFFSET(D232,0,-1),IF($I$5="基准为上年调整预算数",D232,0)))*(IF(_xlfn.ISFORMULA(OFFSET(D232,0,5)),OFFSET($I$3,1,0),OFFSET(D232,0,5))),SSWR))</f>
        <v>0</v>
      </c>
      <c r="G232" s="125">
        <f ca="1" t="shared" si="9"/>
        <v>0</v>
      </c>
      <c r="H232" s="125">
        <f ca="1" t="shared" si="11"/>
        <v>0</v>
      </c>
      <c r="I232" s="108">
        <v>0</v>
      </c>
      <c r="J232" s="169">
        <v>0</v>
      </c>
    </row>
    <row r="233" ht="15.6" customHeight="1" spans="1:10">
      <c r="A233" s="94" t="s">
        <v>13562</v>
      </c>
      <c r="B233" s="167" t="s">
        <v>13563</v>
      </c>
      <c r="C233" s="168">
        <v>0</v>
      </c>
      <c r="D233" s="107">
        <f ca="1" t="shared" si="10"/>
        <v>0</v>
      </c>
      <c r="E233" s="168">
        <v>0</v>
      </c>
      <c r="F233" s="107">
        <f ca="1">IF($I$5="I列录入预算数",OFFSET(H233,0,1),ROUND(IF($I$5="基准为上年预计执行数",OFFSET(D233,0,1),IF($I$5="基准为上年预算数",OFFSET(D233,0,-1),IF($I$5="基准为上年调整预算数",D233,0)))*(IF(_xlfn.ISFORMULA(OFFSET(D233,0,5)),OFFSET($I$3,1,0),OFFSET(D233,0,5))),SSWR))</f>
        <v>0</v>
      </c>
      <c r="G233" s="125">
        <f ca="1" t="shared" si="9"/>
        <v>0</v>
      </c>
      <c r="H233" s="125">
        <f ca="1" t="shared" si="11"/>
        <v>0</v>
      </c>
      <c r="I233" s="108">
        <v>0</v>
      </c>
      <c r="J233" s="169">
        <v>0</v>
      </c>
    </row>
    <row r="234" ht="15.6" customHeight="1" spans="1:10">
      <c r="A234" s="94" t="s">
        <v>13566</v>
      </c>
      <c r="B234" s="167" t="s">
        <v>12172</v>
      </c>
      <c r="C234" s="168">
        <v>0</v>
      </c>
      <c r="D234" s="107">
        <f ca="1" t="shared" si="10"/>
        <v>0</v>
      </c>
      <c r="E234" s="168">
        <v>0</v>
      </c>
      <c r="F234" s="107">
        <f ca="1">IF($I$5="I列录入预算数",OFFSET(H234,0,1),ROUND(IF($I$5="基准为上年预计执行数",OFFSET(D234,0,1),IF($I$5="基准为上年预算数",OFFSET(D234,0,-1),IF($I$5="基准为上年调整预算数",D234,0)))*(IF(_xlfn.ISFORMULA(OFFSET(D234,0,5)),OFFSET($I$3,1,0),OFFSET(D234,0,5))),SSWR))</f>
        <v>0</v>
      </c>
      <c r="G234" s="125">
        <f ca="1" t="shared" si="9"/>
        <v>0</v>
      </c>
      <c r="H234" s="125">
        <f ca="1" t="shared" si="11"/>
        <v>0</v>
      </c>
      <c r="I234" s="108">
        <v>0</v>
      </c>
      <c r="J234" s="169">
        <v>0</v>
      </c>
    </row>
    <row r="235" ht="15.6" customHeight="1" spans="1:10">
      <c r="A235" s="94" t="s">
        <v>13567</v>
      </c>
      <c r="B235" s="167" t="s">
        <v>13568</v>
      </c>
      <c r="C235" s="168">
        <v>0</v>
      </c>
      <c r="D235" s="107">
        <f ca="1" t="shared" si="10"/>
        <v>0</v>
      </c>
      <c r="E235" s="168">
        <v>0</v>
      </c>
      <c r="F235" s="107">
        <f ca="1">IF($I$5="I列录入预算数",OFFSET(H235,0,1),ROUND(IF($I$5="基准为上年预计执行数",OFFSET(D235,0,1),IF($I$5="基准为上年预算数",OFFSET(D235,0,-1),IF($I$5="基准为上年调整预算数",D235,0)))*(IF(_xlfn.ISFORMULA(OFFSET(D235,0,5)),OFFSET($I$3,1,0),OFFSET(D235,0,5))),SSWR))</f>
        <v>0</v>
      </c>
      <c r="G235" s="125">
        <f ca="1" t="shared" si="9"/>
        <v>0</v>
      </c>
      <c r="H235" s="125">
        <f ca="1" t="shared" si="11"/>
        <v>0</v>
      </c>
      <c r="I235" s="108">
        <v>0</v>
      </c>
      <c r="J235" s="169">
        <v>0</v>
      </c>
    </row>
    <row r="236" ht="15.6" customHeight="1" spans="1:10">
      <c r="A236" s="94" t="s">
        <v>13569</v>
      </c>
      <c r="B236" s="167" t="s">
        <v>13570</v>
      </c>
      <c r="C236" s="168">
        <v>0</v>
      </c>
      <c r="D236" s="107">
        <f ca="1" t="shared" si="10"/>
        <v>0</v>
      </c>
      <c r="E236" s="168">
        <v>0</v>
      </c>
      <c r="F236" s="107">
        <f ca="1">IF($I$5="I列录入预算数",OFFSET(H236,0,1),ROUND(IF($I$5="基准为上年预计执行数",OFFSET(D236,0,1),IF($I$5="基准为上年预算数",OFFSET(D236,0,-1),IF($I$5="基准为上年调整预算数",D236,0)))*(IF(_xlfn.ISFORMULA(OFFSET(D236,0,5)),OFFSET($I$3,1,0),OFFSET(D236,0,5))),SSWR))</f>
        <v>0</v>
      </c>
      <c r="G236" s="125">
        <f ca="1" t="shared" si="9"/>
        <v>0</v>
      </c>
      <c r="H236" s="125">
        <f ca="1" t="shared" si="11"/>
        <v>0</v>
      </c>
      <c r="I236" s="108">
        <v>0</v>
      </c>
      <c r="J236" s="169">
        <v>0</v>
      </c>
    </row>
    <row r="237" ht="15.6" customHeight="1" spans="1:10">
      <c r="A237" s="94" t="s">
        <v>13572</v>
      </c>
      <c r="B237" s="167" t="s">
        <v>10681</v>
      </c>
      <c r="C237" s="168">
        <v>0</v>
      </c>
      <c r="D237" s="107">
        <f ca="1" t="shared" si="10"/>
        <v>0</v>
      </c>
      <c r="E237" s="168">
        <v>0</v>
      </c>
      <c r="F237" s="107">
        <f ca="1">IF($I$5="I列录入预算数",OFFSET(H237,0,1),ROUND(IF($I$5="基准为上年预计执行数",OFFSET(D237,0,1),IF($I$5="基准为上年预算数",OFFSET(D237,0,-1),IF($I$5="基准为上年调整预算数",D237,0)))*(IF(_xlfn.ISFORMULA(OFFSET(D237,0,5)),OFFSET($I$3,1,0),OFFSET(D237,0,5))),SSWR))</f>
        <v>0</v>
      </c>
      <c r="G237" s="125">
        <f ca="1" t="shared" si="9"/>
        <v>0</v>
      </c>
      <c r="H237" s="125">
        <f ca="1" t="shared" si="11"/>
        <v>0</v>
      </c>
      <c r="I237" s="108">
        <v>0</v>
      </c>
      <c r="J237" s="169">
        <v>0</v>
      </c>
    </row>
    <row r="238" ht="15.6" customHeight="1" spans="1:10">
      <c r="A238" s="94" t="s">
        <v>13573</v>
      </c>
      <c r="B238" s="167" t="s">
        <v>10683</v>
      </c>
      <c r="C238" s="168">
        <v>0</v>
      </c>
      <c r="D238" s="107">
        <f ca="1" t="shared" si="10"/>
        <v>0</v>
      </c>
      <c r="E238" s="168">
        <v>0</v>
      </c>
      <c r="F238" s="107">
        <f ca="1">IF($I$5="I列录入预算数",OFFSET(H238,0,1),ROUND(IF($I$5="基准为上年预计执行数",OFFSET(D238,0,1),IF($I$5="基准为上年预算数",OFFSET(D238,0,-1),IF($I$5="基准为上年调整预算数",D238,0)))*(IF(_xlfn.ISFORMULA(OFFSET(D238,0,5)),OFFSET($I$3,1,0),OFFSET(D238,0,5))),SSWR))</f>
        <v>0</v>
      </c>
      <c r="G238" s="125">
        <f ca="1" t="shared" si="9"/>
        <v>0</v>
      </c>
      <c r="H238" s="125">
        <f ca="1" t="shared" si="11"/>
        <v>0</v>
      </c>
      <c r="I238" s="108">
        <v>0</v>
      </c>
      <c r="J238" s="169">
        <v>0</v>
      </c>
    </row>
    <row r="239" ht="15.6" customHeight="1" spans="1:10">
      <c r="A239" s="94" t="s">
        <v>13574</v>
      </c>
      <c r="B239" s="167" t="s">
        <v>10685</v>
      </c>
      <c r="C239" s="168">
        <v>0</v>
      </c>
      <c r="D239" s="107">
        <f ca="1" t="shared" si="10"/>
        <v>0</v>
      </c>
      <c r="E239" s="168">
        <v>0</v>
      </c>
      <c r="F239" s="107">
        <f ca="1">IF($I$5="I列录入预算数",OFFSET(H239,0,1),ROUND(IF($I$5="基准为上年预计执行数",OFFSET(D239,0,1),IF($I$5="基准为上年预算数",OFFSET(D239,0,-1),IF($I$5="基准为上年调整预算数",D239,0)))*(IF(_xlfn.ISFORMULA(OFFSET(D239,0,5)),OFFSET($I$3,1,0),OFFSET(D239,0,5))),SSWR))</f>
        <v>0</v>
      </c>
      <c r="G239" s="125">
        <f ca="1" t="shared" si="9"/>
        <v>0</v>
      </c>
      <c r="H239" s="125">
        <f ca="1" t="shared" si="11"/>
        <v>0</v>
      </c>
      <c r="I239" s="108">
        <v>0</v>
      </c>
      <c r="J239" s="169">
        <v>0</v>
      </c>
    </row>
    <row r="240" ht="15.6" customHeight="1" spans="1:10">
      <c r="A240" s="94" t="s">
        <v>13575</v>
      </c>
      <c r="B240" s="167" t="s">
        <v>10687</v>
      </c>
      <c r="C240" s="168">
        <v>0</v>
      </c>
      <c r="D240" s="107">
        <f ca="1" t="shared" si="10"/>
        <v>0</v>
      </c>
      <c r="E240" s="168">
        <v>0</v>
      </c>
      <c r="F240" s="107">
        <f ca="1">IF($I$5="I列录入预算数",OFFSET(H240,0,1),ROUND(IF($I$5="基准为上年预计执行数",OFFSET(D240,0,1),IF($I$5="基准为上年预算数",OFFSET(D240,0,-1),IF($I$5="基准为上年调整预算数",D240,0)))*(IF(_xlfn.ISFORMULA(OFFSET(D240,0,5)),OFFSET($I$3,1,0),OFFSET(D240,0,5))),SSWR))</f>
        <v>0</v>
      </c>
      <c r="G240" s="125">
        <f ca="1" t="shared" si="9"/>
        <v>0</v>
      </c>
      <c r="H240" s="125">
        <f ca="1" t="shared" si="11"/>
        <v>0</v>
      </c>
      <c r="I240" s="108">
        <v>0</v>
      </c>
      <c r="J240" s="169">
        <v>0</v>
      </c>
    </row>
    <row r="241" ht="15.6" customHeight="1" spans="1:10">
      <c r="A241" s="94" t="s">
        <v>13576</v>
      </c>
      <c r="B241" s="167" t="s">
        <v>10689</v>
      </c>
      <c r="C241" s="168">
        <v>0</v>
      </c>
      <c r="D241" s="107">
        <f ca="1" t="shared" si="10"/>
        <v>0</v>
      </c>
      <c r="E241" s="168">
        <v>0</v>
      </c>
      <c r="F241" s="107">
        <f ca="1">IF($I$5="I列录入预算数",OFFSET(H241,0,1),ROUND(IF($I$5="基准为上年预计执行数",OFFSET(D241,0,1),IF($I$5="基准为上年预算数",OFFSET(D241,0,-1),IF($I$5="基准为上年调整预算数",D241,0)))*(IF(_xlfn.ISFORMULA(OFFSET(D241,0,5)),OFFSET($I$3,1,0),OFFSET(D241,0,5))),SSWR))</f>
        <v>0</v>
      </c>
      <c r="G241" s="125">
        <f ca="1" t="shared" si="9"/>
        <v>0</v>
      </c>
      <c r="H241" s="125">
        <f ca="1" t="shared" si="11"/>
        <v>0</v>
      </c>
      <c r="I241" s="108">
        <v>0</v>
      </c>
      <c r="J241" s="169">
        <v>0</v>
      </c>
    </row>
    <row r="242" ht="15.6" customHeight="1" spans="1:10">
      <c r="A242" s="94" t="s">
        <v>13579</v>
      </c>
      <c r="B242" s="167" t="s">
        <v>13580</v>
      </c>
      <c r="C242" s="168">
        <v>0</v>
      </c>
      <c r="D242" s="107">
        <f ca="1" t="shared" si="10"/>
        <v>0</v>
      </c>
      <c r="E242" s="168">
        <v>0</v>
      </c>
      <c r="F242" s="107">
        <f ca="1">IF($I$5="I列录入预算数",OFFSET(H242,0,1),ROUND(IF($I$5="基准为上年预计执行数",OFFSET(D242,0,1),IF($I$5="基准为上年预算数",OFFSET(D242,0,-1),IF($I$5="基准为上年调整预算数",D242,0)))*(IF(_xlfn.ISFORMULA(OFFSET(D242,0,5)),OFFSET($I$3,1,0),OFFSET(D242,0,5))),SSWR))</f>
        <v>0</v>
      </c>
      <c r="G242" s="125">
        <f ca="1" t="shared" si="9"/>
        <v>0</v>
      </c>
      <c r="H242" s="125">
        <f ca="1" t="shared" si="11"/>
        <v>0</v>
      </c>
      <c r="I242" s="108">
        <v>0</v>
      </c>
      <c r="J242" s="169">
        <v>0</v>
      </c>
    </row>
    <row r="243" ht="15.6" customHeight="1" spans="1:10">
      <c r="A243" s="94" t="s">
        <v>13581</v>
      </c>
      <c r="B243" s="183" t="s">
        <v>13582</v>
      </c>
      <c r="C243" s="168">
        <v>0</v>
      </c>
      <c r="D243" s="107">
        <f ca="1" t="shared" si="10"/>
        <v>0</v>
      </c>
      <c r="E243" s="168">
        <v>0</v>
      </c>
      <c r="F243" s="107">
        <f ca="1">IF($I$5="I列录入预算数",OFFSET(H243,0,1),ROUND(IF($I$5="基准为上年预计执行数",OFFSET(D243,0,1),IF($I$5="基准为上年预算数",OFFSET(D243,0,-1),IF($I$5="基准为上年调整预算数",D243,0)))*(IF(_xlfn.ISFORMULA(OFFSET(D243,0,5)),OFFSET($I$3,1,0),OFFSET(D243,0,5))),SSWR))</f>
        <v>0</v>
      </c>
      <c r="G243" s="125">
        <f ca="1" t="shared" si="9"/>
        <v>0</v>
      </c>
      <c r="H243" s="125">
        <f ca="1" t="shared" si="11"/>
        <v>0</v>
      </c>
      <c r="I243" s="108">
        <v>0</v>
      </c>
      <c r="J243" s="169">
        <v>0</v>
      </c>
    </row>
    <row r="244" ht="15.6" customHeight="1" spans="1:10">
      <c r="A244" s="94" t="s">
        <v>13583</v>
      </c>
      <c r="B244" s="183" t="s">
        <v>13584</v>
      </c>
      <c r="C244" s="168">
        <v>0</v>
      </c>
      <c r="D244" s="107">
        <f ca="1" t="shared" si="10"/>
        <v>0</v>
      </c>
      <c r="E244" s="168">
        <v>0</v>
      </c>
      <c r="F244" s="107">
        <f ca="1">IF($I$5="I列录入预算数",OFFSET(H244,0,1),ROUND(IF($I$5="基准为上年预计执行数",OFFSET(D244,0,1),IF($I$5="基准为上年预算数",OFFSET(D244,0,-1),IF($I$5="基准为上年调整预算数",D244,0)))*(IF(_xlfn.ISFORMULA(OFFSET(D244,0,5)),OFFSET($I$3,1,0),OFFSET(D244,0,5))),SSWR))</f>
        <v>0</v>
      </c>
      <c r="G244" s="125">
        <f ca="1" t="shared" si="9"/>
        <v>0</v>
      </c>
      <c r="H244" s="125">
        <f ca="1" t="shared" si="11"/>
        <v>0</v>
      </c>
      <c r="I244" s="108">
        <v>0</v>
      </c>
      <c r="J244" s="169">
        <v>0</v>
      </c>
    </row>
    <row r="245" ht="15.6" customHeight="1" spans="1:10">
      <c r="A245" s="94" t="s">
        <v>13586</v>
      </c>
      <c r="B245" s="167" t="s">
        <v>10693</v>
      </c>
      <c r="C245" s="168">
        <v>0</v>
      </c>
      <c r="D245" s="107">
        <f ca="1" t="shared" si="10"/>
        <v>0</v>
      </c>
      <c r="E245" s="168">
        <v>0</v>
      </c>
      <c r="F245" s="107">
        <f ca="1">IF($I$5="I列录入预算数",OFFSET(H245,0,1),ROUND(IF($I$5="基准为上年预计执行数",OFFSET(D245,0,1),IF($I$5="基准为上年预算数",OFFSET(D245,0,-1),IF($I$5="基准为上年调整预算数",D245,0)))*(IF(_xlfn.ISFORMULA(OFFSET(D245,0,5)),OFFSET($I$3,1,0),OFFSET(D245,0,5))),SSWR))</f>
        <v>0</v>
      </c>
      <c r="G245" s="125">
        <f ca="1" t="shared" si="9"/>
        <v>0</v>
      </c>
      <c r="H245" s="125">
        <f ca="1" t="shared" si="11"/>
        <v>0</v>
      </c>
      <c r="I245" s="108">
        <v>0</v>
      </c>
      <c r="J245" s="169">
        <v>0</v>
      </c>
    </row>
    <row r="246" ht="15.6" customHeight="1" spans="1:10">
      <c r="A246" s="94" t="s">
        <v>13587</v>
      </c>
      <c r="B246" s="167" t="s">
        <v>10695</v>
      </c>
      <c r="C246" s="168">
        <v>0</v>
      </c>
      <c r="D246" s="107">
        <f ca="1" t="shared" si="10"/>
        <v>0</v>
      </c>
      <c r="E246" s="168">
        <v>1839</v>
      </c>
      <c r="F246" s="107">
        <f ca="1">IF($I$5="I列录入预算数",OFFSET(H246,0,1),ROUND(IF($I$5="基准为上年预计执行数",OFFSET(D246,0,1),IF($I$5="基准为上年预算数",OFFSET(D246,0,-1),IF($I$5="基准为上年调整预算数",D246,0)))*(IF(_xlfn.ISFORMULA(OFFSET(D246,0,5)),OFFSET($I$3,1,0),OFFSET(D246,0,5))),SSWR))</f>
        <v>3676</v>
      </c>
      <c r="G246" s="125">
        <f ca="1" t="shared" ref="G246:G309" si="12">IFERROR(OFFSET($G246,0,-1)/OFFSET($G246,0,-4),)</f>
        <v>0</v>
      </c>
      <c r="H246" s="125">
        <f ca="1" t="shared" si="11"/>
        <v>1.99891245241979</v>
      </c>
      <c r="I246" s="108">
        <v>3676</v>
      </c>
      <c r="J246" s="169">
        <v>0</v>
      </c>
    </row>
    <row r="247" ht="15.6" customHeight="1" spans="1:10">
      <c r="A247" s="94" t="s">
        <v>13588</v>
      </c>
      <c r="B247" s="167" t="s">
        <v>10699</v>
      </c>
      <c r="C247" s="168">
        <v>0</v>
      </c>
      <c r="D247" s="107">
        <f ca="1" t="shared" si="10"/>
        <v>0</v>
      </c>
      <c r="E247" s="168">
        <v>0</v>
      </c>
      <c r="F247" s="107">
        <f ca="1">IF($I$5="I列录入预算数",OFFSET(H247,0,1),ROUND(IF($I$5="基准为上年预计执行数",OFFSET(D247,0,1),IF($I$5="基准为上年预算数",OFFSET(D247,0,-1),IF($I$5="基准为上年调整预算数",D247,0)))*(IF(_xlfn.ISFORMULA(OFFSET(D247,0,5)),OFFSET($I$3,1,0),OFFSET(D247,0,5))),SSWR))</f>
        <v>0</v>
      </c>
      <c r="G247" s="125">
        <f ca="1" t="shared" si="12"/>
        <v>0</v>
      </c>
      <c r="H247" s="125">
        <f ca="1" t="shared" si="11"/>
        <v>0</v>
      </c>
      <c r="I247" s="108">
        <v>0</v>
      </c>
      <c r="J247" s="169">
        <v>0</v>
      </c>
    </row>
    <row r="248" ht="15.6" customHeight="1" spans="1:10">
      <c r="A248" s="94" t="s">
        <v>13589</v>
      </c>
      <c r="B248" s="167" t="s">
        <v>10705</v>
      </c>
      <c r="C248" s="168">
        <v>0</v>
      </c>
      <c r="D248" s="107">
        <f ca="1" t="shared" si="10"/>
        <v>0</v>
      </c>
      <c r="E248" s="168">
        <v>0</v>
      </c>
      <c r="F248" s="107">
        <f ca="1">IF($I$5="I列录入预算数",OFFSET(H248,0,1),ROUND(IF($I$5="基准为上年预计执行数",OFFSET(D248,0,1),IF($I$5="基准为上年预算数",OFFSET(D248,0,-1),IF($I$5="基准为上年调整预算数",D248,0)))*(IF(_xlfn.ISFORMULA(OFFSET(D248,0,5)),OFFSET($I$3,1,0),OFFSET(D248,0,5))),SSWR))</f>
        <v>0</v>
      </c>
      <c r="G248" s="125">
        <f ca="1" t="shared" si="12"/>
        <v>0</v>
      </c>
      <c r="H248" s="125">
        <f ca="1" t="shared" si="11"/>
        <v>0</v>
      </c>
      <c r="I248" s="108">
        <v>0</v>
      </c>
      <c r="J248" s="169">
        <v>0</v>
      </c>
    </row>
    <row r="249" ht="15.6" customHeight="1" spans="1:10">
      <c r="A249" s="94" t="s">
        <v>13590</v>
      </c>
      <c r="B249" s="183" t="s">
        <v>13591</v>
      </c>
      <c r="C249" s="168">
        <v>0</v>
      </c>
      <c r="D249" s="107">
        <f ca="1" t="shared" si="10"/>
        <v>0</v>
      </c>
      <c r="E249" s="168">
        <v>0</v>
      </c>
      <c r="F249" s="107">
        <f ca="1">IF($I$5="I列录入预算数",OFFSET(H249,0,1),ROUND(IF($I$5="基准为上年预计执行数",OFFSET(D249,0,1),IF($I$5="基准为上年预算数",OFFSET(D249,0,-1),IF($I$5="基准为上年调整预算数",D249,0)))*(IF(_xlfn.ISFORMULA(OFFSET(D249,0,5)),OFFSET($I$3,1,0),OFFSET(D249,0,5))),SSWR))</f>
        <v>0</v>
      </c>
      <c r="G249" s="125">
        <f ca="1" t="shared" si="12"/>
        <v>0</v>
      </c>
      <c r="H249" s="125">
        <f ca="1" t="shared" si="11"/>
        <v>0</v>
      </c>
      <c r="I249" s="108">
        <v>0</v>
      </c>
      <c r="J249" s="169">
        <v>0</v>
      </c>
    </row>
    <row r="250" ht="15.6" customHeight="1" spans="1:10">
      <c r="A250" s="94" t="s">
        <v>13592</v>
      </c>
      <c r="B250" s="183" t="s">
        <v>13593</v>
      </c>
      <c r="C250" s="168">
        <v>0</v>
      </c>
      <c r="D250" s="107">
        <f ca="1" t="shared" si="10"/>
        <v>0</v>
      </c>
      <c r="E250" s="168">
        <v>0</v>
      </c>
      <c r="F250" s="107">
        <f ca="1">IF($I$5="I列录入预算数",OFFSET(H250,0,1),ROUND(IF($I$5="基准为上年预计执行数",OFFSET(D250,0,1),IF($I$5="基准为上年预算数",OFFSET(D250,0,-1),IF($I$5="基准为上年调整预算数",D250,0)))*(IF(_xlfn.ISFORMULA(OFFSET(D250,0,5)),OFFSET($I$3,1,0),OFFSET(D250,0,5))),SSWR))</f>
        <v>0</v>
      </c>
      <c r="G250" s="125">
        <f ca="1" t="shared" si="12"/>
        <v>0</v>
      </c>
      <c r="H250" s="125">
        <f ca="1" t="shared" si="11"/>
        <v>0</v>
      </c>
      <c r="I250" s="108">
        <v>0</v>
      </c>
      <c r="J250" s="169">
        <v>0</v>
      </c>
    </row>
    <row r="251" ht="15.6" customHeight="1" spans="1:10">
      <c r="A251" s="94" t="s">
        <v>13596</v>
      </c>
      <c r="B251" s="167" t="s">
        <v>13597</v>
      </c>
      <c r="C251" s="168">
        <v>0</v>
      </c>
      <c r="D251" s="107">
        <f ca="1" t="shared" si="10"/>
        <v>0</v>
      </c>
      <c r="E251" s="168">
        <v>0</v>
      </c>
      <c r="F251" s="107">
        <f ca="1">IF($I$5="I列录入预算数",OFFSET(H251,0,1),ROUND(IF($I$5="基准为上年预计执行数",OFFSET(D251,0,1),IF($I$5="基准为上年预算数",OFFSET(D251,0,-1),IF($I$5="基准为上年调整预算数",D251,0)))*(IF(_xlfn.ISFORMULA(OFFSET(D251,0,5)),OFFSET($I$3,1,0),OFFSET(D251,0,5))),SSWR))</f>
        <v>0</v>
      </c>
      <c r="G251" s="125">
        <f ca="1" t="shared" si="12"/>
        <v>0</v>
      </c>
      <c r="H251" s="125">
        <f ca="1" t="shared" si="11"/>
        <v>0</v>
      </c>
      <c r="I251" s="108">
        <v>0</v>
      </c>
      <c r="J251" s="169">
        <v>0</v>
      </c>
    </row>
    <row r="252" ht="15.6" customHeight="1" spans="1:10">
      <c r="A252" s="94" t="s">
        <v>13598</v>
      </c>
      <c r="B252" s="167" t="s">
        <v>13599</v>
      </c>
      <c r="C252" s="168">
        <v>0</v>
      </c>
      <c r="D252" s="107">
        <f ca="1" t="shared" si="10"/>
        <v>0</v>
      </c>
      <c r="E252" s="168">
        <v>0</v>
      </c>
      <c r="F252" s="107">
        <f ca="1">IF($I$5="I列录入预算数",OFFSET(H252,0,1),ROUND(IF($I$5="基准为上年预计执行数",OFFSET(D252,0,1),IF($I$5="基准为上年预算数",OFFSET(D252,0,-1),IF($I$5="基准为上年调整预算数",D252,0)))*(IF(_xlfn.ISFORMULA(OFFSET(D252,0,5)),OFFSET($I$3,1,0),OFFSET(D252,0,5))),SSWR))</f>
        <v>0</v>
      </c>
      <c r="G252" s="125">
        <f ca="1" t="shared" si="12"/>
        <v>0</v>
      </c>
      <c r="H252" s="125">
        <f ca="1" t="shared" si="11"/>
        <v>0</v>
      </c>
      <c r="I252" s="108">
        <v>0</v>
      </c>
      <c r="J252" s="169">
        <v>0</v>
      </c>
    </row>
    <row r="253" ht="15.6" customHeight="1" spans="1:10">
      <c r="A253" s="94" t="s">
        <v>13601</v>
      </c>
      <c r="B253" s="167" t="s">
        <v>13602</v>
      </c>
      <c r="C253" s="168">
        <v>0</v>
      </c>
      <c r="D253" s="107">
        <f ca="1" t="shared" si="10"/>
        <v>0</v>
      </c>
      <c r="E253" s="168">
        <v>0</v>
      </c>
      <c r="F253" s="107">
        <f ca="1">IF($I$5="I列录入预算数",OFFSET(H253,0,1),ROUND(IF($I$5="基准为上年预计执行数",OFFSET(D253,0,1),IF($I$5="基准为上年预算数",OFFSET(D253,0,-1),IF($I$5="基准为上年调整预算数",D253,0)))*(IF(_xlfn.ISFORMULA(OFFSET(D253,0,5)),OFFSET($I$3,1,0),OFFSET(D253,0,5))),SSWR))</f>
        <v>0</v>
      </c>
      <c r="G253" s="125">
        <f ca="1" t="shared" si="12"/>
        <v>0</v>
      </c>
      <c r="H253" s="125">
        <f ca="1" t="shared" si="11"/>
        <v>0</v>
      </c>
      <c r="I253" s="108">
        <v>0</v>
      </c>
      <c r="J253" s="169">
        <v>0</v>
      </c>
    </row>
    <row r="254" ht="15.6" customHeight="1" spans="1:10">
      <c r="A254" s="94" t="s">
        <v>13603</v>
      </c>
      <c r="B254" s="167" t="s">
        <v>13604</v>
      </c>
      <c r="C254" s="168">
        <v>0</v>
      </c>
      <c r="D254" s="107">
        <f ca="1" t="shared" si="10"/>
        <v>0</v>
      </c>
      <c r="E254" s="168">
        <v>0</v>
      </c>
      <c r="F254" s="107">
        <f ca="1">IF($I$5="I列录入预算数",OFFSET(H254,0,1),ROUND(IF($I$5="基准为上年预计执行数",OFFSET(D254,0,1),IF($I$5="基准为上年预算数",OFFSET(D254,0,-1),IF($I$5="基准为上年调整预算数",D254,0)))*(IF(_xlfn.ISFORMULA(OFFSET(D254,0,5)),OFFSET($I$3,1,0),OFFSET(D254,0,5))),SSWR))</f>
        <v>0</v>
      </c>
      <c r="G254" s="125">
        <f ca="1" t="shared" si="12"/>
        <v>0</v>
      </c>
      <c r="H254" s="125">
        <f ca="1" t="shared" si="11"/>
        <v>0</v>
      </c>
      <c r="I254" s="108">
        <v>0</v>
      </c>
      <c r="J254" s="169">
        <v>0</v>
      </c>
    </row>
    <row r="255" ht="15.6" customHeight="1" spans="1:10">
      <c r="A255" s="94" t="s">
        <v>13606</v>
      </c>
      <c r="B255" s="167" t="s">
        <v>12525</v>
      </c>
      <c r="C255" s="168">
        <v>0</v>
      </c>
      <c r="D255" s="107">
        <f ca="1" t="shared" si="10"/>
        <v>0</v>
      </c>
      <c r="E255" s="168">
        <v>0</v>
      </c>
      <c r="F255" s="107">
        <f ca="1">IF($I$5="I列录入预算数",OFFSET(H255,0,1),ROUND(IF($I$5="基准为上年预计执行数",OFFSET(D255,0,1),IF($I$5="基准为上年预算数",OFFSET(D255,0,-1),IF($I$5="基准为上年调整预算数",D255,0)))*(IF(_xlfn.ISFORMULA(OFFSET(D255,0,5)),OFFSET($I$3,1,0),OFFSET(D255,0,5))),SSWR))</f>
        <v>0</v>
      </c>
      <c r="G255" s="125">
        <f ca="1" t="shared" si="12"/>
        <v>0</v>
      </c>
      <c r="H255" s="125">
        <f ca="1" t="shared" si="11"/>
        <v>0</v>
      </c>
      <c r="I255" s="108">
        <v>0</v>
      </c>
      <c r="J255" s="169">
        <v>0</v>
      </c>
    </row>
    <row r="256" ht="15.6" customHeight="1" spans="1:10">
      <c r="A256" s="94" t="s">
        <v>13607</v>
      </c>
      <c r="B256" s="167" t="s">
        <v>13608</v>
      </c>
      <c r="C256" s="168">
        <v>0</v>
      </c>
      <c r="D256" s="107">
        <f ca="1" t="shared" si="10"/>
        <v>0</v>
      </c>
      <c r="E256" s="168">
        <v>0</v>
      </c>
      <c r="F256" s="107">
        <f ca="1">IF($I$5="I列录入预算数",OFFSET(H256,0,1),ROUND(IF($I$5="基准为上年预计执行数",OFFSET(D256,0,1),IF($I$5="基准为上年预算数",OFFSET(D256,0,-1),IF($I$5="基准为上年调整预算数",D256,0)))*(IF(_xlfn.ISFORMULA(OFFSET(D256,0,5)),OFFSET($I$3,1,0),OFFSET(D256,0,5))),SSWR))</f>
        <v>0</v>
      </c>
      <c r="G256" s="125">
        <f ca="1" t="shared" si="12"/>
        <v>0</v>
      </c>
      <c r="H256" s="125">
        <f ca="1" t="shared" si="11"/>
        <v>0</v>
      </c>
      <c r="I256" s="108">
        <v>0</v>
      </c>
      <c r="J256" s="169">
        <v>0</v>
      </c>
    </row>
    <row r="257" ht="15.6" customHeight="1" spans="1:10">
      <c r="A257" s="94" t="s">
        <v>13610</v>
      </c>
      <c r="B257" s="167" t="s">
        <v>10782</v>
      </c>
      <c r="C257" s="168">
        <v>0</v>
      </c>
      <c r="D257" s="107">
        <f ca="1" t="shared" si="10"/>
        <v>0</v>
      </c>
      <c r="E257" s="168">
        <v>0</v>
      </c>
      <c r="F257" s="107">
        <f ca="1">IF($I$5="I列录入预算数",OFFSET(H257,0,1),ROUND(IF($I$5="基准为上年预计执行数",OFFSET(D257,0,1),IF($I$5="基准为上年预算数",OFFSET(D257,0,-1),IF($I$5="基准为上年调整预算数",D257,0)))*(IF(_xlfn.ISFORMULA(OFFSET(D257,0,5)),OFFSET($I$3,1,0),OFFSET(D257,0,5))),SSWR))</f>
        <v>0</v>
      </c>
      <c r="G257" s="125">
        <f ca="1" t="shared" si="12"/>
        <v>0</v>
      </c>
      <c r="H257" s="125">
        <f ca="1" t="shared" si="11"/>
        <v>0</v>
      </c>
      <c r="I257" s="108">
        <v>0</v>
      </c>
      <c r="J257" s="169">
        <v>0</v>
      </c>
    </row>
    <row r="258" ht="15.6" customHeight="1" spans="1:10">
      <c r="A258" s="94" t="s">
        <v>13611</v>
      </c>
      <c r="B258" s="167" t="s">
        <v>13612</v>
      </c>
      <c r="C258" s="168">
        <v>0</v>
      </c>
      <c r="D258" s="107">
        <f ca="1" t="shared" si="10"/>
        <v>0</v>
      </c>
      <c r="E258" s="168">
        <v>0</v>
      </c>
      <c r="F258" s="107">
        <f ca="1">IF($I$5="I列录入预算数",OFFSET(H258,0,1),ROUND(IF($I$5="基准为上年预计执行数",OFFSET(D258,0,1),IF($I$5="基准为上年预算数",OFFSET(D258,0,-1),IF($I$5="基准为上年调整预算数",D258,0)))*(IF(_xlfn.ISFORMULA(OFFSET(D258,0,5)),OFFSET($I$3,1,0),OFFSET(D258,0,5))),SSWR))</f>
        <v>0</v>
      </c>
      <c r="G258" s="125">
        <f ca="1" t="shared" si="12"/>
        <v>0</v>
      </c>
      <c r="H258" s="125">
        <f ca="1" t="shared" si="11"/>
        <v>0</v>
      </c>
      <c r="I258" s="108">
        <v>0</v>
      </c>
      <c r="J258" s="169">
        <v>0</v>
      </c>
    </row>
    <row r="259" ht="15.6" customHeight="1" spans="1:10">
      <c r="A259" s="94" t="s">
        <v>13613</v>
      </c>
      <c r="B259" s="167" t="s">
        <v>10786</v>
      </c>
      <c r="C259" s="168">
        <v>0</v>
      </c>
      <c r="D259" s="107">
        <f ca="1" t="shared" si="10"/>
        <v>0</v>
      </c>
      <c r="E259" s="168">
        <v>0</v>
      </c>
      <c r="F259" s="107">
        <f ca="1">IF($I$5="I列录入预算数",OFFSET(H259,0,1),ROUND(IF($I$5="基准为上年预计执行数",OFFSET(D259,0,1),IF($I$5="基准为上年预算数",OFFSET(D259,0,-1),IF($I$5="基准为上年调整预算数",D259,0)))*(IF(_xlfn.ISFORMULA(OFFSET(D259,0,5)),OFFSET($I$3,1,0),OFFSET(D259,0,5))),SSWR))</f>
        <v>0</v>
      </c>
      <c r="G259" s="125">
        <f ca="1" t="shared" si="12"/>
        <v>0</v>
      </c>
      <c r="H259" s="125">
        <f ca="1" t="shared" si="11"/>
        <v>0</v>
      </c>
      <c r="I259" s="108">
        <v>0</v>
      </c>
      <c r="J259" s="169">
        <v>0</v>
      </c>
    </row>
    <row r="260" ht="15.6" customHeight="1" spans="1:10">
      <c r="A260" s="94" t="s">
        <v>13616</v>
      </c>
      <c r="B260" s="167" t="s">
        <v>13617</v>
      </c>
      <c r="C260" s="168">
        <v>0</v>
      </c>
      <c r="D260" s="107">
        <f ca="1" t="shared" si="10"/>
        <v>0</v>
      </c>
      <c r="E260" s="168">
        <v>0</v>
      </c>
      <c r="F260" s="107">
        <f ca="1">IF($I$5="I列录入预算数",OFFSET(H260,0,1),ROUND(IF($I$5="基准为上年预计执行数",OFFSET(D260,0,1),IF($I$5="基准为上年预算数",OFFSET(D260,0,-1),IF($I$5="基准为上年调整预算数",D260,0)))*(IF(_xlfn.ISFORMULA(OFFSET(D260,0,5)),OFFSET($I$3,1,0),OFFSET(D260,0,5))),SSWR))</f>
        <v>0</v>
      </c>
      <c r="G260" s="125">
        <f ca="1" t="shared" si="12"/>
        <v>0</v>
      </c>
      <c r="H260" s="125">
        <f ca="1" t="shared" si="11"/>
        <v>0</v>
      </c>
      <c r="I260" s="108">
        <v>0</v>
      </c>
      <c r="J260" s="169">
        <v>0</v>
      </c>
    </row>
    <row r="261" ht="15.6" customHeight="1" spans="1:10">
      <c r="A261" s="94" t="s">
        <v>13618</v>
      </c>
      <c r="B261" s="167" t="s">
        <v>13619</v>
      </c>
      <c r="C261" s="171">
        <v>4200</v>
      </c>
      <c r="D261" s="107">
        <f ca="1" t="shared" si="10"/>
        <v>53840</v>
      </c>
      <c r="E261" s="168">
        <v>55287</v>
      </c>
      <c r="F261" s="107">
        <f ca="1">IF($I$5="I列录入预算数",OFFSET(H261,0,1),ROUND(IF($I$5="基准为上年预计执行数",OFFSET(D261,0,1),IF($I$5="基准为上年预算数",OFFSET(D261,0,-1),IF($I$5="基准为上年调整预算数",D261,0)))*(IF(_xlfn.ISFORMULA(OFFSET(D261,0,5)),OFFSET($I$3,1,0),OFFSET(D261,0,5))),SSWR))</f>
        <v>15600</v>
      </c>
      <c r="G261" s="125">
        <f ca="1" t="shared" si="12"/>
        <v>3.71428571428571</v>
      </c>
      <c r="H261" s="125">
        <f ca="1" t="shared" si="11"/>
        <v>0.28216398068262</v>
      </c>
      <c r="I261" s="108">
        <v>15600</v>
      </c>
      <c r="J261" s="169">
        <v>53840</v>
      </c>
    </row>
    <row r="262" ht="15.6" customHeight="1" spans="1:10">
      <c r="A262" s="94" t="s">
        <v>13620</v>
      </c>
      <c r="B262" s="167" t="s">
        <v>13621</v>
      </c>
      <c r="C262" s="168">
        <v>0</v>
      </c>
      <c r="D262" s="107">
        <f ca="1" t="shared" si="10"/>
        <v>0</v>
      </c>
      <c r="E262" s="168">
        <v>0</v>
      </c>
      <c r="F262" s="107">
        <f ca="1">IF($I$5="I列录入预算数",OFFSET(H262,0,1),ROUND(IF($I$5="基准为上年预计执行数",OFFSET(D262,0,1),IF($I$5="基准为上年预算数",OFFSET(D262,0,-1),IF($I$5="基准为上年调整预算数",D262,0)))*(IF(_xlfn.ISFORMULA(OFFSET(D262,0,5)),OFFSET($I$3,1,0),OFFSET(D262,0,5))),SSWR))</f>
        <v>0</v>
      </c>
      <c r="G262" s="125">
        <f ca="1" t="shared" si="12"/>
        <v>0</v>
      </c>
      <c r="H262" s="125">
        <f ca="1" t="shared" si="11"/>
        <v>0</v>
      </c>
      <c r="I262" s="108">
        <v>0</v>
      </c>
      <c r="J262" s="169">
        <v>0</v>
      </c>
    </row>
    <row r="263" ht="15.6" customHeight="1" spans="1:10">
      <c r="A263" s="94" t="s">
        <v>13624</v>
      </c>
      <c r="B263" s="167" t="s">
        <v>13625</v>
      </c>
      <c r="C263" s="168">
        <v>0</v>
      </c>
      <c r="D263" s="107">
        <f ca="1" t="shared" ref="D263:D326" si="13">IF(B2TJ="录入调整后预算数",OFFSET(D263,0,6),IF(B2TJ="录入调整差额数",OFFSET(D263,0,6)+OFFSET(D263,0,-1),0))</f>
        <v>0</v>
      </c>
      <c r="E263" s="168">
        <v>0</v>
      </c>
      <c r="F263" s="107">
        <f ca="1">IF($I$5="I列录入预算数",OFFSET(H263,0,1),ROUND(IF($I$5="基准为上年预计执行数",OFFSET(D263,0,1),IF($I$5="基准为上年预算数",OFFSET(D263,0,-1),IF($I$5="基准为上年调整预算数",D263,0)))*(IF(_xlfn.ISFORMULA(OFFSET(D263,0,5)),OFFSET($I$3,1,0),OFFSET(D263,0,5))),SSWR))</f>
        <v>0</v>
      </c>
      <c r="G263" s="125">
        <f ca="1" t="shared" si="12"/>
        <v>0</v>
      </c>
      <c r="H263" s="125">
        <f ca="1" t="shared" ref="H263:H326" si="14">IFERROR(OFFSET($G263,0,-1)/OFFSET($G263,0,-2),)</f>
        <v>0</v>
      </c>
      <c r="I263" s="108">
        <v>0</v>
      </c>
      <c r="J263" s="169">
        <v>0</v>
      </c>
    </row>
    <row r="264" ht="15.6" customHeight="1" spans="1:10">
      <c r="A264" s="94" t="s">
        <v>13626</v>
      </c>
      <c r="B264" s="167" t="s">
        <v>13627</v>
      </c>
      <c r="C264" s="168">
        <v>0</v>
      </c>
      <c r="D264" s="107">
        <f ca="1" t="shared" si="13"/>
        <v>0</v>
      </c>
      <c r="E264" s="168">
        <v>0</v>
      </c>
      <c r="F264" s="107">
        <f ca="1">IF($I$5="I列录入预算数",OFFSET(H264,0,1),ROUND(IF($I$5="基准为上年预计执行数",OFFSET(D264,0,1),IF($I$5="基准为上年预算数",OFFSET(D264,0,-1),IF($I$5="基准为上年调整预算数",D264,0)))*(IF(_xlfn.ISFORMULA(OFFSET(D264,0,5)),OFFSET($I$3,1,0),OFFSET(D264,0,5))),SSWR))</f>
        <v>0</v>
      </c>
      <c r="G264" s="125">
        <f ca="1" t="shared" si="12"/>
        <v>0</v>
      </c>
      <c r="H264" s="125">
        <f ca="1" t="shared" si="14"/>
        <v>0</v>
      </c>
      <c r="I264" s="108">
        <v>0</v>
      </c>
      <c r="J264" s="169">
        <v>0</v>
      </c>
    </row>
    <row r="265" ht="15.6" customHeight="1" spans="1:10">
      <c r="A265" s="94" t="s">
        <v>13628</v>
      </c>
      <c r="B265" s="167" t="s">
        <v>13629</v>
      </c>
      <c r="C265" s="168">
        <v>0</v>
      </c>
      <c r="D265" s="107">
        <f ca="1" t="shared" si="13"/>
        <v>0</v>
      </c>
      <c r="E265" s="168">
        <v>0</v>
      </c>
      <c r="F265" s="107">
        <f ca="1">IF($I$5="I列录入预算数",OFFSET(H265,0,1),ROUND(IF($I$5="基准为上年预计执行数",OFFSET(D265,0,1),IF($I$5="基准为上年预算数",OFFSET(D265,0,-1),IF($I$5="基准为上年调整预算数",D265,0)))*(IF(_xlfn.ISFORMULA(OFFSET(D265,0,5)),OFFSET($I$3,1,0),OFFSET(D265,0,5))),SSWR))</f>
        <v>0</v>
      </c>
      <c r="G265" s="125">
        <f ca="1" t="shared" si="12"/>
        <v>0</v>
      </c>
      <c r="H265" s="125">
        <f ca="1" t="shared" si="14"/>
        <v>0</v>
      </c>
      <c r="I265" s="108">
        <v>0</v>
      </c>
      <c r="J265" s="169">
        <v>0</v>
      </c>
    </row>
    <row r="266" ht="15.6" customHeight="1" spans="1:10">
      <c r="A266" s="94" t="s">
        <v>13630</v>
      </c>
      <c r="B266" s="167" t="s">
        <v>13631</v>
      </c>
      <c r="C266" s="168">
        <v>0</v>
      </c>
      <c r="D266" s="107">
        <f ca="1" t="shared" si="13"/>
        <v>0</v>
      </c>
      <c r="E266" s="168">
        <v>0</v>
      </c>
      <c r="F266" s="107">
        <f ca="1">IF($I$5="I列录入预算数",OFFSET(H266,0,1),ROUND(IF($I$5="基准为上年预计执行数",OFFSET(D266,0,1),IF($I$5="基准为上年预算数",OFFSET(D266,0,-1),IF($I$5="基准为上年调整预算数",D266,0)))*(IF(_xlfn.ISFORMULA(OFFSET(D266,0,5)),OFFSET($I$3,1,0),OFFSET(D266,0,5))),SSWR))</f>
        <v>0</v>
      </c>
      <c r="G266" s="125">
        <f ca="1" t="shared" si="12"/>
        <v>0</v>
      </c>
      <c r="H266" s="125">
        <f ca="1" t="shared" si="14"/>
        <v>0</v>
      </c>
      <c r="I266" s="108">
        <v>0</v>
      </c>
      <c r="J266" s="169">
        <v>0</v>
      </c>
    </row>
    <row r="267" ht="15.6" customHeight="1" spans="1:10">
      <c r="A267" s="94" t="s">
        <v>13632</v>
      </c>
      <c r="B267" s="167" t="s">
        <v>13633</v>
      </c>
      <c r="C267" s="168">
        <v>0</v>
      </c>
      <c r="D267" s="107">
        <f ca="1" t="shared" si="13"/>
        <v>0</v>
      </c>
      <c r="E267" s="168">
        <v>0</v>
      </c>
      <c r="F267" s="107">
        <f ca="1">IF($I$5="I列录入预算数",OFFSET(H267,0,1),ROUND(IF($I$5="基准为上年预计执行数",OFFSET(D267,0,1),IF($I$5="基准为上年预算数",OFFSET(D267,0,-1),IF($I$5="基准为上年调整预算数",D267,0)))*(IF(_xlfn.ISFORMULA(OFFSET(D267,0,5)),OFFSET($I$3,1,0),OFFSET(D267,0,5))),SSWR))</f>
        <v>0</v>
      </c>
      <c r="G267" s="125">
        <f ca="1" t="shared" si="12"/>
        <v>0</v>
      </c>
      <c r="H267" s="125">
        <f ca="1" t="shared" si="14"/>
        <v>0</v>
      </c>
      <c r="I267" s="108">
        <v>0</v>
      </c>
      <c r="J267" s="169">
        <v>0</v>
      </c>
    </row>
    <row r="268" ht="15.6" customHeight="1" spans="1:10">
      <c r="A268" s="94" t="s">
        <v>13634</v>
      </c>
      <c r="B268" s="167" t="s">
        <v>13635</v>
      </c>
      <c r="C268" s="168">
        <v>0</v>
      </c>
      <c r="D268" s="107">
        <f ca="1" t="shared" si="13"/>
        <v>0</v>
      </c>
      <c r="E268" s="168">
        <v>0</v>
      </c>
      <c r="F268" s="107">
        <f ca="1">IF($I$5="I列录入预算数",OFFSET(H268,0,1),ROUND(IF($I$5="基准为上年预计执行数",OFFSET(D268,0,1),IF($I$5="基准为上年预算数",OFFSET(D268,0,-1),IF($I$5="基准为上年调整预算数",D268,0)))*(IF(_xlfn.ISFORMULA(OFFSET(D268,0,5)),OFFSET($I$3,1,0),OFFSET(D268,0,5))),SSWR))</f>
        <v>0</v>
      </c>
      <c r="G268" s="125">
        <f ca="1" t="shared" si="12"/>
        <v>0</v>
      </c>
      <c r="H268" s="125">
        <f ca="1" t="shared" si="14"/>
        <v>0</v>
      </c>
      <c r="I268" s="108">
        <v>0</v>
      </c>
      <c r="J268" s="169">
        <v>0</v>
      </c>
    </row>
    <row r="269" ht="15.6" customHeight="1" spans="1:10">
      <c r="A269" s="94" t="s">
        <v>13636</v>
      </c>
      <c r="B269" s="167" t="s">
        <v>13637</v>
      </c>
      <c r="C269" s="168">
        <v>0</v>
      </c>
      <c r="D269" s="107">
        <f ca="1" t="shared" si="13"/>
        <v>0</v>
      </c>
      <c r="E269" s="168">
        <v>0</v>
      </c>
      <c r="F269" s="107">
        <f ca="1">IF($I$5="I列录入预算数",OFFSET(H269,0,1),ROUND(IF($I$5="基准为上年预计执行数",OFFSET(D269,0,1),IF($I$5="基准为上年预算数",OFFSET(D269,0,-1),IF($I$5="基准为上年调整预算数",D269,0)))*(IF(_xlfn.ISFORMULA(OFFSET(D269,0,5)),OFFSET($I$3,1,0),OFFSET(D269,0,5))),SSWR))</f>
        <v>0</v>
      </c>
      <c r="G269" s="125">
        <f ca="1" t="shared" si="12"/>
        <v>0</v>
      </c>
      <c r="H269" s="125">
        <f ca="1" t="shared" si="14"/>
        <v>0</v>
      </c>
      <c r="I269" s="108">
        <v>0</v>
      </c>
      <c r="J269" s="169">
        <v>0</v>
      </c>
    </row>
    <row r="270" ht="15.6" customHeight="1" spans="1:10">
      <c r="A270" s="94" t="s">
        <v>13638</v>
      </c>
      <c r="B270" s="167" t="s">
        <v>13639</v>
      </c>
      <c r="C270" s="168">
        <v>0</v>
      </c>
      <c r="D270" s="107">
        <f ca="1" t="shared" si="13"/>
        <v>0</v>
      </c>
      <c r="E270" s="168">
        <v>0</v>
      </c>
      <c r="F270" s="107">
        <f ca="1">IF($I$5="I列录入预算数",OFFSET(H270,0,1),ROUND(IF($I$5="基准为上年预计执行数",OFFSET(D270,0,1),IF($I$5="基准为上年预算数",OFFSET(D270,0,-1),IF($I$5="基准为上年调整预算数",D270,0)))*(IF(_xlfn.ISFORMULA(OFFSET(D270,0,5)),OFFSET($I$3,1,0),OFFSET(D270,0,5))),SSWR))</f>
        <v>0</v>
      </c>
      <c r="G270" s="125">
        <f ca="1" t="shared" si="12"/>
        <v>0</v>
      </c>
      <c r="H270" s="125">
        <f ca="1" t="shared" si="14"/>
        <v>0</v>
      </c>
      <c r="I270" s="108">
        <v>0</v>
      </c>
      <c r="J270" s="169">
        <v>0</v>
      </c>
    </row>
    <row r="271" ht="15.6" customHeight="1" spans="1:10">
      <c r="A271" s="450" t="s">
        <v>13642</v>
      </c>
      <c r="B271" s="167" t="s">
        <v>13641</v>
      </c>
      <c r="C271" s="168">
        <v>0</v>
      </c>
      <c r="D271" s="107">
        <f ca="1" t="shared" si="13"/>
        <v>0</v>
      </c>
      <c r="E271" s="168">
        <v>0</v>
      </c>
      <c r="F271" s="107">
        <f ca="1">IF($I$5="I列录入预算数",OFFSET(H271,0,1),ROUND(IF($I$5="基准为上年预计执行数",OFFSET(D271,0,1),IF($I$5="基准为上年预算数",OFFSET(D271,0,-1),IF($I$5="基准为上年调整预算数",D271,0)))*(IF(_xlfn.ISFORMULA(OFFSET(D271,0,5)),OFFSET($I$3,1,0),OFFSET(D271,0,5))),SSWR))</f>
        <v>0</v>
      </c>
      <c r="G271" s="125">
        <f ca="1" t="shared" si="12"/>
        <v>0</v>
      </c>
      <c r="H271" s="125">
        <f ca="1" t="shared" si="14"/>
        <v>0</v>
      </c>
      <c r="I271" s="108">
        <v>0</v>
      </c>
      <c r="J271" s="169">
        <v>0</v>
      </c>
    </row>
    <row r="272" ht="15.6" customHeight="1" spans="1:10">
      <c r="A272" s="94" t="s">
        <v>13645</v>
      </c>
      <c r="B272" s="167" t="s">
        <v>13644</v>
      </c>
      <c r="C272" s="168">
        <v>0</v>
      </c>
      <c r="D272" s="107">
        <f ca="1" t="shared" si="13"/>
        <v>0</v>
      </c>
      <c r="E272" s="168">
        <v>0</v>
      </c>
      <c r="F272" s="107">
        <f ca="1">IF($I$5="I列录入预算数",OFFSET(H272,0,1),ROUND(IF($I$5="基准为上年预计执行数",OFFSET(D272,0,1),IF($I$5="基准为上年预算数",OFFSET(D272,0,-1),IF($I$5="基准为上年调整预算数",D272,0)))*(IF(_xlfn.ISFORMULA(OFFSET(D272,0,5)),OFFSET($I$3,1,0),OFFSET(D272,0,5))),SSWR))</f>
        <v>0</v>
      </c>
      <c r="G272" s="125">
        <f ca="1" t="shared" si="12"/>
        <v>0</v>
      </c>
      <c r="H272" s="125">
        <f ca="1" t="shared" si="14"/>
        <v>0</v>
      </c>
      <c r="I272" s="108">
        <v>0</v>
      </c>
      <c r="J272" s="169">
        <v>0</v>
      </c>
    </row>
    <row r="273" ht="15.6" customHeight="1" spans="1:10">
      <c r="A273" s="94" t="s">
        <v>13648</v>
      </c>
      <c r="B273" s="167" t="s">
        <v>13649</v>
      </c>
      <c r="C273" s="168">
        <v>0</v>
      </c>
      <c r="D273" s="107">
        <f ca="1" t="shared" si="13"/>
        <v>0</v>
      </c>
      <c r="E273" s="168">
        <v>0</v>
      </c>
      <c r="F273" s="107">
        <f ca="1">IF($I$5="I列录入预算数",OFFSET(H273,0,1),ROUND(IF($I$5="基准为上年预计执行数",OFFSET(D273,0,1),IF($I$5="基准为上年预算数",OFFSET(D273,0,-1),IF($I$5="基准为上年调整预算数",D273,0)))*(IF(_xlfn.ISFORMULA(OFFSET(D273,0,5)),OFFSET($I$3,1,0),OFFSET(D273,0,5))),SSWR))</f>
        <v>0</v>
      </c>
      <c r="G273" s="125">
        <f ca="1" t="shared" si="12"/>
        <v>0</v>
      </c>
      <c r="H273" s="125">
        <f ca="1" t="shared" si="14"/>
        <v>0</v>
      </c>
      <c r="I273" s="108">
        <v>0</v>
      </c>
      <c r="J273" s="169">
        <v>0</v>
      </c>
    </row>
    <row r="274" ht="15.6" customHeight="1" spans="1:10">
      <c r="A274" s="94" t="s">
        <v>13650</v>
      </c>
      <c r="B274" s="167" t="s">
        <v>13651</v>
      </c>
      <c r="C274" s="171">
        <v>236</v>
      </c>
      <c r="D274" s="107">
        <f ca="1" t="shared" si="13"/>
        <v>236</v>
      </c>
      <c r="E274" s="168">
        <v>490</v>
      </c>
      <c r="F274" s="107">
        <f ca="1">IF($I$5="I列录入预算数",OFFSET(H274,0,1),ROUND(IF($I$5="基准为上年预计执行数",OFFSET(D274,0,1),IF($I$5="基准为上年预算数",OFFSET(D274,0,-1),IF($I$5="基准为上年调整预算数",D274,0)))*(IF(_xlfn.ISFORMULA(OFFSET(D274,0,5)),OFFSET($I$3,1,0),OFFSET(D274,0,5))),SSWR))</f>
        <v>116</v>
      </c>
      <c r="G274" s="125">
        <f ca="1" t="shared" si="12"/>
        <v>0.491525423728814</v>
      </c>
      <c r="H274" s="125">
        <f ca="1" t="shared" si="14"/>
        <v>0.236734693877551</v>
      </c>
      <c r="I274" s="108">
        <v>116</v>
      </c>
      <c r="J274" s="171">
        <v>236</v>
      </c>
    </row>
    <row r="275" ht="15.6" customHeight="1" spans="1:10">
      <c r="A275" s="94" t="s">
        <v>13652</v>
      </c>
      <c r="B275" s="167" t="s">
        <v>13653</v>
      </c>
      <c r="C275" s="168">
        <v>0</v>
      </c>
      <c r="D275" s="107">
        <f ca="1" t="shared" si="13"/>
        <v>0</v>
      </c>
      <c r="E275" s="168">
        <v>454</v>
      </c>
      <c r="F275" s="107">
        <f ca="1">IF($I$5="I列录入预算数",OFFSET(H275,0,1),ROUND(IF($I$5="基准为上年预计执行数",OFFSET(D275,0,1),IF($I$5="基准为上年预算数",OFFSET(D275,0,-1),IF($I$5="基准为上年调整预算数",D275,0)))*(IF(_xlfn.ISFORMULA(OFFSET(D275,0,5)),OFFSET($I$3,1,0),OFFSET(D275,0,5))),SSWR))</f>
        <v>0</v>
      </c>
      <c r="G275" s="125">
        <f ca="1" t="shared" si="12"/>
        <v>0</v>
      </c>
      <c r="H275" s="125">
        <f ca="1" t="shared" si="14"/>
        <v>0</v>
      </c>
      <c r="I275" s="108">
        <v>0</v>
      </c>
      <c r="J275" s="168">
        <v>0</v>
      </c>
    </row>
    <row r="276" ht="15.6" customHeight="1" spans="1:10">
      <c r="A276" s="94" t="s">
        <v>13654</v>
      </c>
      <c r="B276" s="167" t="s">
        <v>13655</v>
      </c>
      <c r="C276" s="168">
        <v>0</v>
      </c>
      <c r="D276" s="107">
        <f ca="1" t="shared" si="13"/>
        <v>0</v>
      </c>
      <c r="E276" s="168"/>
      <c r="F276" s="107">
        <f ca="1">IF($I$5="I列录入预算数",OFFSET(H276,0,1),ROUND(IF($I$5="基准为上年预计执行数",OFFSET(D276,0,1),IF($I$5="基准为上年预算数",OFFSET(D276,0,-1),IF($I$5="基准为上年调整预算数",D276,0)))*(IF(_xlfn.ISFORMULA(OFFSET(D276,0,5)),OFFSET($I$3,1,0),OFFSET(D276,0,5))),SSWR))</f>
        <v>0</v>
      </c>
      <c r="G276" s="125">
        <f ca="1" t="shared" si="12"/>
        <v>0</v>
      </c>
      <c r="H276" s="125">
        <f ca="1" t="shared" si="14"/>
        <v>0</v>
      </c>
      <c r="I276" s="108">
        <v>0</v>
      </c>
      <c r="J276" s="168">
        <v>0</v>
      </c>
    </row>
    <row r="277" ht="15.6" customHeight="1" spans="1:10">
      <c r="A277" s="94" t="s">
        <v>13656</v>
      </c>
      <c r="B277" s="167" t="s">
        <v>13657</v>
      </c>
      <c r="C277" s="168">
        <v>0</v>
      </c>
      <c r="D277" s="107">
        <f ca="1" t="shared" si="13"/>
        <v>0</v>
      </c>
      <c r="E277" s="168"/>
      <c r="F277" s="107">
        <f ca="1">IF($I$5="I列录入预算数",OFFSET(H277,0,1),ROUND(IF($I$5="基准为上年预计执行数",OFFSET(D277,0,1),IF($I$5="基准为上年预算数",OFFSET(D277,0,-1),IF($I$5="基准为上年调整预算数",D277,0)))*(IF(_xlfn.ISFORMULA(OFFSET(D277,0,5)),OFFSET($I$3,1,0),OFFSET(D277,0,5))),SSWR))</f>
        <v>0</v>
      </c>
      <c r="G277" s="125">
        <f ca="1" t="shared" si="12"/>
        <v>0</v>
      </c>
      <c r="H277" s="125">
        <f ca="1" t="shared" si="14"/>
        <v>0</v>
      </c>
      <c r="I277" s="108">
        <v>0</v>
      </c>
      <c r="J277" s="168">
        <v>0</v>
      </c>
    </row>
    <row r="278" ht="15.6" customHeight="1" spans="1:10">
      <c r="A278" s="94" t="s">
        <v>13658</v>
      </c>
      <c r="B278" s="167" t="s">
        <v>13659</v>
      </c>
      <c r="C278" s="171">
        <v>40</v>
      </c>
      <c r="D278" s="107">
        <f ca="1" t="shared" si="13"/>
        <v>40</v>
      </c>
      <c r="E278" s="168">
        <v>105</v>
      </c>
      <c r="F278" s="107">
        <f ca="1">IF($I$5="I列录入预算数",OFFSET(H278,0,1),ROUND(IF($I$5="基准为上年预计执行数",OFFSET(D278,0,1),IF($I$5="基准为上年预算数",OFFSET(D278,0,-1),IF($I$5="基准为上年调整预算数",D278,0)))*(IF(_xlfn.ISFORMULA(OFFSET(D278,0,5)),OFFSET($I$3,1,0),OFFSET(D278,0,5))),SSWR))</f>
        <v>47</v>
      </c>
      <c r="G278" s="125">
        <f ca="1" t="shared" si="12"/>
        <v>1.175</v>
      </c>
      <c r="H278" s="125">
        <f ca="1" t="shared" si="14"/>
        <v>0.447619047619048</v>
      </c>
      <c r="I278" s="108">
        <v>47</v>
      </c>
      <c r="J278" s="171">
        <v>40</v>
      </c>
    </row>
    <row r="279" ht="15.6" customHeight="1" spans="1:10">
      <c r="A279" s="94" t="s">
        <v>13660</v>
      </c>
      <c r="B279" s="167" t="s">
        <v>13661</v>
      </c>
      <c r="C279" s="168">
        <v>0</v>
      </c>
      <c r="D279" s="107">
        <f ca="1" t="shared" si="13"/>
        <v>0</v>
      </c>
      <c r="E279" s="168"/>
      <c r="F279" s="107">
        <f ca="1">IF($I$5="I列录入预算数",OFFSET(H279,0,1),ROUND(IF($I$5="基准为上年预计执行数",OFFSET(D279,0,1),IF($I$5="基准为上年预算数",OFFSET(D279,0,-1),IF($I$5="基准为上年调整预算数",D279,0)))*(IF(_xlfn.ISFORMULA(OFFSET(D279,0,5)),OFFSET($I$3,1,0),OFFSET(D279,0,5))),SSWR))</f>
        <v>0</v>
      </c>
      <c r="G279" s="125">
        <f ca="1" t="shared" si="12"/>
        <v>0</v>
      </c>
      <c r="H279" s="125">
        <f ca="1" t="shared" si="14"/>
        <v>0</v>
      </c>
      <c r="I279" s="108">
        <v>0</v>
      </c>
      <c r="J279" s="168">
        <v>0</v>
      </c>
    </row>
    <row r="280" ht="15.6" customHeight="1" spans="1:10">
      <c r="A280" s="94" t="s">
        <v>13662</v>
      </c>
      <c r="B280" s="167" t="s">
        <v>13663</v>
      </c>
      <c r="C280" s="168">
        <v>0</v>
      </c>
      <c r="D280" s="107">
        <f ca="1" t="shared" si="13"/>
        <v>0</v>
      </c>
      <c r="E280" s="168"/>
      <c r="F280" s="107">
        <f ca="1">IF($I$5="I列录入预算数",OFFSET(H280,0,1),ROUND(IF($I$5="基准为上年预计执行数",OFFSET(D280,0,1),IF($I$5="基准为上年预算数",OFFSET(D280,0,-1),IF($I$5="基准为上年调整预算数",D280,0)))*(IF(_xlfn.ISFORMULA(OFFSET(D280,0,5)),OFFSET($I$3,1,0),OFFSET(D280,0,5))),SSWR))</f>
        <v>0</v>
      </c>
      <c r="G280" s="125">
        <f ca="1" t="shared" si="12"/>
        <v>0</v>
      </c>
      <c r="H280" s="125">
        <f ca="1" t="shared" si="14"/>
        <v>0</v>
      </c>
      <c r="I280" s="108">
        <v>0</v>
      </c>
      <c r="J280" s="168">
        <v>0</v>
      </c>
    </row>
    <row r="281" ht="15.6" customHeight="1" spans="1:10">
      <c r="A281" s="94" t="s">
        <v>13664</v>
      </c>
      <c r="B281" s="167" t="s">
        <v>13665</v>
      </c>
      <c r="C281" s="168">
        <v>0</v>
      </c>
      <c r="D281" s="107">
        <f ca="1" t="shared" si="13"/>
        <v>0</v>
      </c>
      <c r="E281" s="168"/>
      <c r="F281" s="107">
        <f ca="1">IF($I$5="I列录入预算数",OFFSET(H281,0,1),ROUND(IF($I$5="基准为上年预计执行数",OFFSET(D281,0,1),IF($I$5="基准为上年预算数",OFFSET(D281,0,-1),IF($I$5="基准为上年调整预算数",D281,0)))*(IF(_xlfn.ISFORMULA(OFFSET(D281,0,5)),OFFSET($I$3,1,0),OFFSET(D281,0,5))),SSWR))</f>
        <v>0</v>
      </c>
      <c r="G281" s="125">
        <f ca="1" t="shared" si="12"/>
        <v>0</v>
      </c>
      <c r="H281" s="125">
        <f ca="1" t="shared" si="14"/>
        <v>0</v>
      </c>
      <c r="I281" s="108">
        <v>0</v>
      </c>
      <c r="J281" s="168">
        <v>0</v>
      </c>
    </row>
    <row r="282" ht="15.6" customHeight="1" spans="1:10">
      <c r="A282" s="94" t="s">
        <v>13666</v>
      </c>
      <c r="B282" s="167" t="s">
        <v>13667</v>
      </c>
      <c r="C282" s="168">
        <v>0</v>
      </c>
      <c r="D282" s="107">
        <f ca="1" t="shared" si="13"/>
        <v>0</v>
      </c>
      <c r="E282" s="168"/>
      <c r="F282" s="107">
        <f ca="1">IF($I$5="I列录入预算数",OFFSET(H282,0,1),ROUND(IF($I$5="基准为上年预计执行数",OFFSET(D282,0,1),IF($I$5="基准为上年预算数",OFFSET(D282,0,-1),IF($I$5="基准为上年调整预算数",D282,0)))*(IF(_xlfn.ISFORMULA(OFFSET(D282,0,5)),OFFSET($I$3,1,0),OFFSET(D282,0,5))),SSWR))</f>
        <v>0</v>
      </c>
      <c r="G282" s="125">
        <f ca="1" t="shared" si="12"/>
        <v>0</v>
      </c>
      <c r="H282" s="125">
        <f ca="1" t="shared" si="14"/>
        <v>0</v>
      </c>
      <c r="I282" s="108">
        <v>0</v>
      </c>
      <c r="J282" s="168">
        <v>0</v>
      </c>
    </row>
    <row r="283" ht="15.6" customHeight="1" spans="1:10">
      <c r="A283" s="94" t="s">
        <v>13668</v>
      </c>
      <c r="B283" s="167" t="s">
        <v>13669</v>
      </c>
      <c r="C283" s="171">
        <v>4</v>
      </c>
      <c r="D283" s="107">
        <f ca="1" t="shared" si="13"/>
        <v>4</v>
      </c>
      <c r="E283" s="168">
        <v>13</v>
      </c>
      <c r="F283" s="107">
        <f ca="1">IF($I$5="I列录入预算数",OFFSET(H283,0,1),ROUND(IF($I$5="基准为上年预计执行数",OFFSET(D283,0,1),IF($I$5="基准为上年预算数",OFFSET(D283,0,-1),IF($I$5="基准为上年调整预算数",D283,0)))*(IF(_xlfn.ISFORMULA(OFFSET(D283,0,5)),OFFSET($I$3,1,0),OFFSET(D283,0,5))),SSWR))</f>
        <v>0</v>
      </c>
      <c r="G283" s="125">
        <f ca="1" t="shared" si="12"/>
        <v>0</v>
      </c>
      <c r="H283" s="125">
        <f ca="1" t="shared" si="14"/>
        <v>0</v>
      </c>
      <c r="I283" s="108">
        <v>0</v>
      </c>
      <c r="J283" s="171">
        <v>4</v>
      </c>
    </row>
    <row r="284" ht="15.6" customHeight="1" spans="1:10">
      <c r="A284" s="94" t="s">
        <v>13672</v>
      </c>
      <c r="B284" s="167" t="s">
        <v>10744</v>
      </c>
      <c r="C284" s="171">
        <v>264</v>
      </c>
      <c r="D284" s="107">
        <f ca="1" t="shared" si="13"/>
        <v>264</v>
      </c>
      <c r="E284" s="168">
        <v>0</v>
      </c>
      <c r="F284" s="107">
        <f ca="1">IF($I$5="I列录入预算数",OFFSET(H284,0,1),ROUND(IF($I$5="基准为上年预计执行数",OFFSET(D284,0,1),IF($I$5="基准为上年预算数",OFFSET(D284,0,-1),IF($I$5="基准为上年调整预算数",D284,0)))*(IF(_xlfn.ISFORMULA(OFFSET(D284,0,5)),OFFSET($I$3,1,0),OFFSET(D284,0,5))),SSWR))</f>
        <v>11439</v>
      </c>
      <c r="G284" s="125">
        <f ca="1" t="shared" si="12"/>
        <v>43.3295454545455</v>
      </c>
      <c r="H284" s="125">
        <f ca="1" t="shared" si="14"/>
        <v>0</v>
      </c>
      <c r="I284" s="108">
        <v>11439</v>
      </c>
      <c r="J284" s="171">
        <v>264</v>
      </c>
    </row>
    <row r="285" ht="15.6" customHeight="1" spans="1:10">
      <c r="A285" s="94" t="s">
        <v>13675</v>
      </c>
      <c r="B285" s="167" t="s">
        <v>13676</v>
      </c>
      <c r="C285" s="168">
        <v>0</v>
      </c>
      <c r="D285" s="107">
        <f ca="1" t="shared" si="13"/>
        <v>0</v>
      </c>
      <c r="E285" s="168">
        <v>0</v>
      </c>
      <c r="F285" s="107">
        <f ca="1">IF($I$5="I列录入预算数",OFFSET(H285,0,1),ROUND(IF($I$5="基准为上年预计执行数",OFFSET(D285,0,1),IF($I$5="基准为上年预算数",OFFSET(D285,0,-1),IF($I$5="基准为上年调整预算数",D285,0)))*(IF(_xlfn.ISFORMULA(OFFSET(D285,0,5)),OFFSET($I$3,1,0),OFFSET(D285,0,5))),SSWR))</f>
        <v>0</v>
      </c>
      <c r="G285" s="125">
        <f ca="1" t="shared" si="12"/>
        <v>0</v>
      </c>
      <c r="H285" s="125">
        <f ca="1" t="shared" si="14"/>
        <v>0</v>
      </c>
      <c r="I285" s="108">
        <v>0</v>
      </c>
      <c r="J285" s="169">
        <v>0</v>
      </c>
    </row>
    <row r="286" ht="15.6" customHeight="1" spans="1:10">
      <c r="A286" s="94" t="s">
        <v>13677</v>
      </c>
      <c r="B286" s="167" t="s">
        <v>13678</v>
      </c>
      <c r="C286" s="168">
        <v>0</v>
      </c>
      <c r="D286" s="107">
        <f ca="1" t="shared" si="13"/>
        <v>0</v>
      </c>
      <c r="E286" s="168">
        <v>0</v>
      </c>
      <c r="F286" s="107">
        <f ca="1">IF($I$5="I列录入预算数",OFFSET(H286,0,1),ROUND(IF($I$5="基准为上年预计执行数",OFFSET(D286,0,1),IF($I$5="基准为上年预算数",OFFSET(D286,0,-1),IF($I$5="基准为上年调整预算数",D286,0)))*(IF(_xlfn.ISFORMULA(OFFSET(D286,0,5)),OFFSET($I$3,1,0),OFFSET(D286,0,5))),SSWR))</f>
        <v>0</v>
      </c>
      <c r="G286" s="125">
        <f ca="1" t="shared" si="12"/>
        <v>0</v>
      </c>
      <c r="H286" s="125">
        <f ca="1" t="shared" si="14"/>
        <v>0</v>
      </c>
      <c r="I286" s="108">
        <v>0</v>
      </c>
      <c r="J286" s="169">
        <v>0</v>
      </c>
    </row>
    <row r="287" ht="15.6" customHeight="1" spans="1:10">
      <c r="A287" s="94" t="s">
        <v>13679</v>
      </c>
      <c r="B287" s="167" t="s">
        <v>13680</v>
      </c>
      <c r="C287" s="168">
        <v>0</v>
      </c>
      <c r="D287" s="107">
        <f ca="1" t="shared" si="13"/>
        <v>0</v>
      </c>
      <c r="E287" s="168">
        <v>0</v>
      </c>
      <c r="F287" s="107">
        <f ca="1">IF($I$5="I列录入预算数",OFFSET(H287,0,1),ROUND(IF($I$5="基准为上年预计执行数",OFFSET(D287,0,1),IF($I$5="基准为上年预算数",OFFSET(D287,0,-1),IF($I$5="基准为上年调整预算数",D287,0)))*(IF(_xlfn.ISFORMULA(OFFSET(D287,0,5)),OFFSET($I$3,1,0),OFFSET(D287,0,5))),SSWR))</f>
        <v>0</v>
      </c>
      <c r="G287" s="125">
        <f ca="1" t="shared" si="12"/>
        <v>0</v>
      </c>
      <c r="H287" s="125">
        <f ca="1" t="shared" si="14"/>
        <v>0</v>
      </c>
      <c r="I287" s="108">
        <v>0</v>
      </c>
      <c r="J287" s="169">
        <v>0</v>
      </c>
    </row>
    <row r="288" ht="15.6" customHeight="1" spans="1:10">
      <c r="A288" s="94" t="s">
        <v>13681</v>
      </c>
      <c r="B288" s="167" t="s">
        <v>13682</v>
      </c>
      <c r="C288" s="168">
        <v>0</v>
      </c>
      <c r="D288" s="107">
        <f ca="1" t="shared" si="13"/>
        <v>0</v>
      </c>
      <c r="E288" s="168">
        <v>0</v>
      </c>
      <c r="F288" s="107">
        <f ca="1">IF($I$5="I列录入预算数",OFFSET(H288,0,1),ROUND(IF($I$5="基准为上年预计执行数",OFFSET(D288,0,1),IF($I$5="基准为上年预算数",OFFSET(D288,0,-1),IF($I$5="基准为上年调整预算数",D288,0)))*(IF(_xlfn.ISFORMULA(OFFSET(D288,0,5)),OFFSET($I$3,1,0),OFFSET(D288,0,5))),SSWR))</f>
        <v>0</v>
      </c>
      <c r="G288" s="125">
        <f ca="1" t="shared" si="12"/>
        <v>0</v>
      </c>
      <c r="H288" s="125">
        <f ca="1" t="shared" si="14"/>
        <v>0</v>
      </c>
      <c r="I288" s="108">
        <v>0</v>
      </c>
      <c r="J288" s="169">
        <v>0</v>
      </c>
    </row>
    <row r="289" ht="15.6" customHeight="1" spans="1:10">
      <c r="A289" s="94" t="s">
        <v>13683</v>
      </c>
      <c r="B289" s="167" t="s">
        <v>13684</v>
      </c>
      <c r="C289" s="168">
        <v>0</v>
      </c>
      <c r="D289" s="107">
        <f ca="1" t="shared" si="13"/>
        <v>0</v>
      </c>
      <c r="E289" s="168">
        <v>0</v>
      </c>
      <c r="F289" s="107">
        <f ca="1">IF($I$5="I列录入预算数",OFFSET(H289,0,1),ROUND(IF($I$5="基准为上年预计执行数",OFFSET(D289,0,1),IF($I$5="基准为上年预算数",OFFSET(D289,0,-1),IF($I$5="基准为上年调整预算数",D289,0)))*(IF(_xlfn.ISFORMULA(OFFSET(D289,0,5)),OFFSET($I$3,1,0),OFFSET(D289,0,5))),SSWR))</f>
        <v>0</v>
      </c>
      <c r="G289" s="125">
        <f ca="1" t="shared" si="12"/>
        <v>0</v>
      </c>
      <c r="H289" s="125">
        <f ca="1" t="shared" si="14"/>
        <v>0</v>
      </c>
      <c r="I289" s="108">
        <v>0</v>
      </c>
      <c r="J289" s="169">
        <v>0</v>
      </c>
    </row>
    <row r="290" ht="15.6" customHeight="1" spans="1:10">
      <c r="A290" s="94" t="s">
        <v>13685</v>
      </c>
      <c r="B290" s="167" t="s">
        <v>13686</v>
      </c>
      <c r="C290" s="168">
        <v>0</v>
      </c>
      <c r="D290" s="107">
        <f ca="1" t="shared" si="13"/>
        <v>0</v>
      </c>
      <c r="E290" s="168">
        <v>0</v>
      </c>
      <c r="F290" s="107">
        <f ca="1">IF($I$5="I列录入预算数",OFFSET(H290,0,1),ROUND(IF($I$5="基准为上年预计执行数",OFFSET(D290,0,1),IF($I$5="基准为上年预算数",OFFSET(D290,0,-1),IF($I$5="基准为上年调整预算数",D290,0)))*(IF(_xlfn.ISFORMULA(OFFSET(D290,0,5)),OFFSET($I$3,1,0),OFFSET(D290,0,5))),SSWR))</f>
        <v>0</v>
      </c>
      <c r="G290" s="125">
        <f ca="1" t="shared" si="12"/>
        <v>0</v>
      </c>
      <c r="H290" s="125">
        <f ca="1" t="shared" si="14"/>
        <v>0</v>
      </c>
      <c r="I290" s="108">
        <v>0</v>
      </c>
      <c r="J290" s="169">
        <v>0</v>
      </c>
    </row>
    <row r="291" ht="15.6" customHeight="1" spans="1:10">
      <c r="A291" s="94" t="s">
        <v>13687</v>
      </c>
      <c r="B291" s="167" t="s">
        <v>13688</v>
      </c>
      <c r="C291" s="168">
        <v>0</v>
      </c>
      <c r="D291" s="107">
        <f ca="1" t="shared" si="13"/>
        <v>0</v>
      </c>
      <c r="E291" s="168">
        <v>0</v>
      </c>
      <c r="F291" s="107">
        <f ca="1">IF($I$5="I列录入预算数",OFFSET(H291,0,1),ROUND(IF($I$5="基准为上年预计执行数",OFFSET(D291,0,1),IF($I$5="基准为上年预算数",OFFSET(D291,0,-1),IF($I$5="基准为上年调整预算数",D291,0)))*(IF(_xlfn.ISFORMULA(OFFSET(D291,0,5)),OFFSET($I$3,1,0),OFFSET(D291,0,5))),SSWR))</f>
        <v>0</v>
      </c>
      <c r="G291" s="125">
        <f ca="1" t="shared" si="12"/>
        <v>0</v>
      </c>
      <c r="H291" s="125">
        <f ca="1" t="shared" si="14"/>
        <v>0</v>
      </c>
      <c r="I291" s="108">
        <v>0</v>
      </c>
      <c r="J291" s="169">
        <v>0</v>
      </c>
    </row>
    <row r="292" ht="15.6" customHeight="1" spans="1:10">
      <c r="A292" s="94" t="s">
        <v>13689</v>
      </c>
      <c r="B292" s="167" t="s">
        <v>13690</v>
      </c>
      <c r="C292" s="168">
        <v>0</v>
      </c>
      <c r="D292" s="107">
        <f ca="1" t="shared" si="13"/>
        <v>0</v>
      </c>
      <c r="E292" s="168">
        <v>0</v>
      </c>
      <c r="F292" s="107">
        <f ca="1">IF($I$5="I列录入预算数",OFFSET(H292,0,1),ROUND(IF($I$5="基准为上年预计执行数",OFFSET(D292,0,1),IF($I$5="基准为上年预算数",OFFSET(D292,0,-1),IF($I$5="基准为上年调整预算数",D292,0)))*(IF(_xlfn.ISFORMULA(OFFSET(D292,0,5)),OFFSET($I$3,1,0),OFFSET(D292,0,5))),SSWR))</f>
        <v>0</v>
      </c>
      <c r="G292" s="125">
        <f ca="1" t="shared" si="12"/>
        <v>0</v>
      </c>
      <c r="H292" s="125">
        <f ca="1" t="shared" si="14"/>
        <v>0</v>
      </c>
      <c r="I292" s="108">
        <v>0</v>
      </c>
      <c r="J292" s="169">
        <v>0</v>
      </c>
    </row>
    <row r="293" ht="15.6" customHeight="1" spans="1:10">
      <c r="A293" s="94" t="s">
        <v>13691</v>
      </c>
      <c r="B293" s="167" t="s">
        <v>13692</v>
      </c>
      <c r="C293" s="168">
        <v>0</v>
      </c>
      <c r="D293" s="107">
        <f ca="1" t="shared" si="13"/>
        <v>0</v>
      </c>
      <c r="E293" s="168">
        <v>0</v>
      </c>
      <c r="F293" s="107">
        <f ca="1">IF($I$5="I列录入预算数",OFFSET(H293,0,1),ROUND(IF($I$5="基准为上年预计执行数",OFFSET(D293,0,1),IF($I$5="基准为上年预算数",OFFSET(D293,0,-1),IF($I$5="基准为上年调整预算数",D293,0)))*(IF(_xlfn.ISFORMULA(OFFSET(D293,0,5)),OFFSET($I$3,1,0),OFFSET(D293,0,5))),SSWR))</f>
        <v>0</v>
      </c>
      <c r="G293" s="125">
        <f ca="1" t="shared" si="12"/>
        <v>0</v>
      </c>
      <c r="H293" s="125">
        <f ca="1" t="shared" si="14"/>
        <v>0</v>
      </c>
      <c r="I293" s="108">
        <v>0</v>
      </c>
      <c r="J293" s="169">
        <v>0</v>
      </c>
    </row>
    <row r="294" ht="15.6" customHeight="1" spans="1:10">
      <c r="A294" s="94" t="s">
        <v>13693</v>
      </c>
      <c r="B294" s="167" t="s">
        <v>13694</v>
      </c>
      <c r="C294" s="168">
        <v>0</v>
      </c>
      <c r="D294" s="107">
        <f ca="1" t="shared" si="13"/>
        <v>0</v>
      </c>
      <c r="E294" s="168">
        <v>0</v>
      </c>
      <c r="F294" s="107">
        <f ca="1">IF($I$5="I列录入预算数",OFFSET(H294,0,1),ROUND(IF($I$5="基准为上年预计执行数",OFFSET(D294,0,1),IF($I$5="基准为上年预算数",OFFSET(D294,0,-1),IF($I$5="基准为上年调整预算数",D294,0)))*(IF(_xlfn.ISFORMULA(OFFSET(D294,0,5)),OFFSET($I$3,1,0),OFFSET(D294,0,5))),SSWR))</f>
        <v>0</v>
      </c>
      <c r="G294" s="125">
        <f ca="1" t="shared" si="12"/>
        <v>0</v>
      </c>
      <c r="H294" s="125">
        <f ca="1" t="shared" si="14"/>
        <v>0</v>
      </c>
      <c r="I294" s="108">
        <v>0</v>
      </c>
      <c r="J294" s="169">
        <v>0</v>
      </c>
    </row>
    <row r="295" ht="15.6" customHeight="1" spans="1:10">
      <c r="A295" s="94" t="s">
        <v>13695</v>
      </c>
      <c r="B295" s="167" t="s">
        <v>13696</v>
      </c>
      <c r="C295" s="168">
        <v>0</v>
      </c>
      <c r="D295" s="107">
        <f ca="1" t="shared" si="13"/>
        <v>0</v>
      </c>
      <c r="E295" s="168">
        <v>0</v>
      </c>
      <c r="F295" s="107">
        <f ca="1">IF($I$5="I列录入预算数",OFFSET(H295,0,1),ROUND(IF($I$5="基准为上年预计执行数",OFFSET(D295,0,1),IF($I$5="基准为上年预算数",OFFSET(D295,0,-1),IF($I$5="基准为上年调整预算数",D295,0)))*(IF(_xlfn.ISFORMULA(OFFSET(D295,0,5)),OFFSET($I$3,1,0),OFFSET(D295,0,5))),SSWR))</f>
        <v>0</v>
      </c>
      <c r="G295" s="125">
        <f ca="1" t="shared" si="12"/>
        <v>0</v>
      </c>
      <c r="H295" s="125">
        <f ca="1" t="shared" si="14"/>
        <v>0</v>
      </c>
      <c r="I295" s="108">
        <v>0</v>
      </c>
      <c r="J295" s="169">
        <v>0</v>
      </c>
    </row>
    <row r="296" ht="15.6" customHeight="1" spans="1:10">
      <c r="A296" s="94" t="s">
        <v>13697</v>
      </c>
      <c r="B296" s="167" t="s">
        <v>13698</v>
      </c>
      <c r="C296" s="168">
        <v>0</v>
      </c>
      <c r="D296" s="107">
        <f ca="1" t="shared" si="13"/>
        <v>0</v>
      </c>
      <c r="E296" s="168">
        <v>0</v>
      </c>
      <c r="F296" s="107">
        <f ca="1">IF($I$5="I列录入预算数",OFFSET(H296,0,1),ROUND(IF($I$5="基准为上年预计执行数",OFFSET(D296,0,1),IF($I$5="基准为上年预算数",OFFSET(D296,0,-1),IF($I$5="基准为上年调整预算数",D296,0)))*(IF(_xlfn.ISFORMULA(OFFSET(D296,0,5)),OFFSET($I$3,1,0),OFFSET(D296,0,5))),SSWR))</f>
        <v>0</v>
      </c>
      <c r="G296" s="125">
        <f ca="1" t="shared" si="12"/>
        <v>0</v>
      </c>
      <c r="H296" s="125">
        <f ca="1" t="shared" si="14"/>
        <v>0</v>
      </c>
      <c r="I296" s="108">
        <v>0</v>
      </c>
      <c r="J296" s="169">
        <v>0</v>
      </c>
    </row>
    <row r="297" ht="15.6" customHeight="1" spans="1:10">
      <c r="A297" s="94" t="s">
        <v>13699</v>
      </c>
      <c r="B297" s="167" t="s">
        <v>13700</v>
      </c>
      <c r="C297" s="168">
        <v>0</v>
      </c>
      <c r="D297" s="107">
        <f ca="1" t="shared" si="13"/>
        <v>0</v>
      </c>
      <c r="E297" s="168"/>
      <c r="F297" s="107">
        <f ca="1">IF($I$5="I列录入预算数",OFFSET(H297,0,1),ROUND(IF($I$5="基准为上年预计执行数",OFFSET(D297,0,1),IF($I$5="基准为上年预算数",OFFSET(D297,0,-1),IF($I$5="基准为上年调整预算数",D297,0)))*(IF(_xlfn.ISFORMULA(OFFSET(D297,0,5)),OFFSET($I$3,1,0),OFFSET(D297,0,5))),SSWR))</f>
        <v>0</v>
      </c>
      <c r="G297" s="125">
        <f ca="1" t="shared" si="12"/>
        <v>0</v>
      </c>
      <c r="H297" s="125">
        <f ca="1" t="shared" si="14"/>
        <v>0</v>
      </c>
      <c r="I297" s="108">
        <v>0</v>
      </c>
      <c r="J297" s="169">
        <v>0</v>
      </c>
    </row>
    <row r="298" ht="15.6" customHeight="1" spans="1:10">
      <c r="A298" s="94" t="s">
        <v>13701</v>
      </c>
      <c r="B298" s="167" t="s">
        <v>13702</v>
      </c>
      <c r="C298" s="171">
        <v>16450</v>
      </c>
      <c r="D298" s="107">
        <f ca="1" t="shared" si="13"/>
        <v>16450</v>
      </c>
      <c r="E298" s="168">
        <v>17719</v>
      </c>
      <c r="F298" s="107">
        <f ca="1">IF($I$5="I列录入预算数",OFFSET(H298,0,1),ROUND(IF($I$5="基准为上年预计执行数",OFFSET(D298,0,1),IF($I$5="基准为上年预算数",OFFSET(D298,0,-1),IF($I$5="基准为上年调整预算数",D298,0)))*(IF(_xlfn.ISFORMULA(OFFSET(D298,0,5)),OFFSET($I$3,1,0),OFFSET(D298,0,5))),SSWR))</f>
        <v>18232</v>
      </c>
      <c r="G298" s="125">
        <f ca="1" t="shared" si="12"/>
        <v>1.1083282674772</v>
      </c>
      <c r="H298" s="125">
        <f ca="1" t="shared" si="14"/>
        <v>1.02895197245894</v>
      </c>
      <c r="I298" s="108">
        <v>18232</v>
      </c>
      <c r="J298" s="171">
        <v>16450</v>
      </c>
    </row>
    <row r="299" ht="15.6" customHeight="1" spans="1:10">
      <c r="A299" s="94" t="s">
        <v>13703</v>
      </c>
      <c r="B299" s="167" t="s">
        <v>13704</v>
      </c>
      <c r="C299" s="168">
        <v>0</v>
      </c>
      <c r="D299" s="107">
        <f ca="1" t="shared" si="13"/>
        <v>0</v>
      </c>
      <c r="E299" s="168">
        <v>0</v>
      </c>
      <c r="F299" s="107">
        <f ca="1">IF($I$5="I列录入预算数",OFFSET(H299,0,1),ROUND(IF($I$5="基准为上年预计执行数",OFFSET(D299,0,1),IF($I$5="基准为上年预算数",OFFSET(D299,0,-1),IF($I$5="基准为上年调整预算数",D299,0)))*(IF(_xlfn.ISFORMULA(OFFSET(D299,0,5)),OFFSET($I$3,1,0),OFFSET(D299,0,5))),SSWR))</f>
        <v>0</v>
      </c>
      <c r="G299" s="125">
        <f ca="1" t="shared" si="12"/>
        <v>0</v>
      </c>
      <c r="H299" s="125">
        <f ca="1" t="shared" si="14"/>
        <v>0</v>
      </c>
      <c r="I299" s="108">
        <v>0</v>
      </c>
      <c r="J299" s="169">
        <v>0</v>
      </c>
    </row>
    <row r="300" ht="15.6" customHeight="1" spans="1:10">
      <c r="A300" s="94" t="s">
        <v>13707</v>
      </c>
      <c r="B300" s="167" t="s">
        <v>13708</v>
      </c>
      <c r="C300" s="168">
        <v>0</v>
      </c>
      <c r="D300" s="107">
        <f ca="1" t="shared" si="13"/>
        <v>0</v>
      </c>
      <c r="E300" s="168">
        <v>0</v>
      </c>
      <c r="F300" s="107">
        <f ca="1">IF($I$5="I列录入预算数",OFFSET(H300,0,1),ROUND(IF($I$5="基准为上年预计执行数",OFFSET(D300,0,1),IF($I$5="基准为上年预算数",OFFSET(D300,0,-1),IF($I$5="基准为上年调整预算数",D300,0)))*(IF(_xlfn.ISFORMULA(OFFSET(D300,0,5)),OFFSET($I$3,1,0),OFFSET(D300,0,5))),SSWR))</f>
        <v>0</v>
      </c>
      <c r="G300" s="125">
        <f ca="1" t="shared" si="12"/>
        <v>0</v>
      </c>
      <c r="H300" s="125">
        <f ca="1" t="shared" si="14"/>
        <v>0</v>
      </c>
      <c r="I300" s="108">
        <v>0</v>
      </c>
      <c r="J300" s="169">
        <v>0</v>
      </c>
    </row>
    <row r="301" ht="15.6" customHeight="1" spans="1:10">
      <c r="A301" s="94" t="s">
        <v>13709</v>
      </c>
      <c r="B301" s="167" t="s">
        <v>13710</v>
      </c>
      <c r="C301" s="168">
        <v>0</v>
      </c>
      <c r="D301" s="107">
        <f ca="1" t="shared" si="13"/>
        <v>0</v>
      </c>
      <c r="E301" s="168">
        <v>0</v>
      </c>
      <c r="F301" s="107">
        <f ca="1">IF($I$5="I列录入预算数",OFFSET(H301,0,1),ROUND(IF($I$5="基准为上年预计执行数",OFFSET(D301,0,1),IF($I$5="基准为上年预算数",OFFSET(D301,0,-1),IF($I$5="基准为上年调整预算数",D301,0)))*(IF(_xlfn.ISFORMULA(OFFSET(D301,0,5)),OFFSET($I$3,1,0),OFFSET(D301,0,5))),SSWR))</f>
        <v>0</v>
      </c>
      <c r="G301" s="125">
        <f ca="1" t="shared" si="12"/>
        <v>0</v>
      </c>
      <c r="H301" s="125">
        <f ca="1" t="shared" si="14"/>
        <v>0</v>
      </c>
      <c r="I301" s="108">
        <v>0</v>
      </c>
      <c r="J301" s="169">
        <v>0</v>
      </c>
    </row>
    <row r="302" ht="15.6" customHeight="1" spans="1:10">
      <c r="A302" s="94" t="s">
        <v>13711</v>
      </c>
      <c r="B302" s="167" t="s">
        <v>13712</v>
      </c>
      <c r="C302" s="168">
        <v>0</v>
      </c>
      <c r="D302" s="107">
        <f ca="1" t="shared" si="13"/>
        <v>0</v>
      </c>
      <c r="E302" s="168">
        <v>0</v>
      </c>
      <c r="F302" s="107">
        <f ca="1">IF($I$5="I列录入预算数",OFFSET(H302,0,1),ROUND(IF($I$5="基准为上年预计执行数",OFFSET(D302,0,1),IF($I$5="基准为上年预算数",OFFSET(D302,0,-1),IF($I$5="基准为上年调整预算数",D302,0)))*(IF(_xlfn.ISFORMULA(OFFSET(D302,0,5)),OFFSET($I$3,1,0),OFFSET(D302,0,5))),SSWR))</f>
        <v>0</v>
      </c>
      <c r="G302" s="125">
        <f ca="1" t="shared" si="12"/>
        <v>0</v>
      </c>
      <c r="H302" s="125">
        <f ca="1" t="shared" si="14"/>
        <v>0</v>
      </c>
      <c r="I302" s="108">
        <v>0</v>
      </c>
      <c r="J302" s="169">
        <v>0</v>
      </c>
    </row>
    <row r="303" ht="15.6" customHeight="1" spans="1:10">
      <c r="A303" s="94" t="s">
        <v>13713</v>
      </c>
      <c r="B303" s="167" t="s">
        <v>13714</v>
      </c>
      <c r="C303" s="168">
        <v>0</v>
      </c>
      <c r="D303" s="107">
        <f ca="1" t="shared" si="13"/>
        <v>0</v>
      </c>
      <c r="E303" s="168">
        <v>0</v>
      </c>
      <c r="F303" s="107">
        <f ca="1">IF($I$5="I列录入预算数",OFFSET(H303,0,1),ROUND(IF($I$5="基准为上年预计执行数",OFFSET(D303,0,1),IF($I$5="基准为上年预算数",OFFSET(D303,0,-1),IF($I$5="基准为上年调整预算数",D303,0)))*(IF(_xlfn.ISFORMULA(OFFSET(D303,0,5)),OFFSET($I$3,1,0),OFFSET(D303,0,5))),SSWR))</f>
        <v>0</v>
      </c>
      <c r="G303" s="125">
        <f ca="1" t="shared" si="12"/>
        <v>0</v>
      </c>
      <c r="H303" s="125">
        <f ca="1" t="shared" si="14"/>
        <v>0</v>
      </c>
      <c r="I303" s="108">
        <v>0</v>
      </c>
      <c r="J303" s="169">
        <v>0</v>
      </c>
    </row>
    <row r="304" ht="15.6" customHeight="1" spans="1:10">
      <c r="A304" s="94" t="s">
        <v>13715</v>
      </c>
      <c r="B304" s="167" t="s">
        <v>13716</v>
      </c>
      <c r="C304" s="168">
        <v>0</v>
      </c>
      <c r="D304" s="107">
        <f ca="1" t="shared" si="13"/>
        <v>0</v>
      </c>
      <c r="E304" s="168">
        <v>0</v>
      </c>
      <c r="F304" s="107">
        <f ca="1">IF($I$5="I列录入预算数",OFFSET(H304,0,1),ROUND(IF($I$5="基准为上年预计执行数",OFFSET(D304,0,1),IF($I$5="基准为上年预算数",OFFSET(D304,0,-1),IF($I$5="基准为上年调整预算数",D304,0)))*(IF(_xlfn.ISFORMULA(OFFSET(D304,0,5)),OFFSET($I$3,1,0),OFFSET(D304,0,5))),SSWR))</f>
        <v>0</v>
      </c>
      <c r="G304" s="125">
        <f ca="1" t="shared" si="12"/>
        <v>0</v>
      </c>
      <c r="H304" s="125">
        <f ca="1" t="shared" si="14"/>
        <v>0</v>
      </c>
      <c r="I304" s="108">
        <v>0</v>
      </c>
      <c r="J304" s="169">
        <v>0</v>
      </c>
    </row>
    <row r="305" ht="15.6" customHeight="1" spans="1:10">
      <c r="A305" s="94" t="s">
        <v>13717</v>
      </c>
      <c r="B305" s="167" t="s">
        <v>13718</v>
      </c>
      <c r="C305" s="168">
        <v>0</v>
      </c>
      <c r="D305" s="107">
        <f ca="1" t="shared" si="13"/>
        <v>0</v>
      </c>
      <c r="E305" s="168">
        <v>0</v>
      </c>
      <c r="F305" s="107">
        <f ca="1">IF($I$5="I列录入预算数",OFFSET(H305,0,1),ROUND(IF($I$5="基准为上年预计执行数",OFFSET(D305,0,1),IF($I$5="基准为上年预算数",OFFSET(D305,0,-1),IF($I$5="基准为上年调整预算数",D305,0)))*(IF(_xlfn.ISFORMULA(OFFSET(D305,0,5)),OFFSET($I$3,1,0),OFFSET(D305,0,5))),SSWR))</f>
        <v>0</v>
      </c>
      <c r="G305" s="125">
        <f ca="1" t="shared" si="12"/>
        <v>0</v>
      </c>
      <c r="H305" s="125">
        <f ca="1" t="shared" si="14"/>
        <v>0</v>
      </c>
      <c r="I305" s="108">
        <v>0</v>
      </c>
      <c r="J305" s="169">
        <v>0</v>
      </c>
    </row>
    <row r="306" ht="15.6" customHeight="1" spans="1:10">
      <c r="A306" s="94" t="s">
        <v>13719</v>
      </c>
      <c r="B306" s="167" t="s">
        <v>13720</v>
      </c>
      <c r="C306" s="168">
        <v>0</v>
      </c>
      <c r="D306" s="107">
        <f ca="1" t="shared" si="13"/>
        <v>0</v>
      </c>
      <c r="E306" s="168">
        <v>0</v>
      </c>
      <c r="F306" s="107">
        <f ca="1">IF($I$5="I列录入预算数",OFFSET(H306,0,1),ROUND(IF($I$5="基准为上年预计执行数",OFFSET(D306,0,1),IF($I$5="基准为上年预算数",OFFSET(D306,0,-1),IF($I$5="基准为上年调整预算数",D306,0)))*(IF(_xlfn.ISFORMULA(OFFSET(D306,0,5)),OFFSET($I$3,1,0),OFFSET(D306,0,5))),SSWR))</f>
        <v>0</v>
      </c>
      <c r="G306" s="125">
        <f ca="1" t="shared" si="12"/>
        <v>0</v>
      </c>
      <c r="H306" s="125">
        <f ca="1" t="shared" si="14"/>
        <v>0</v>
      </c>
      <c r="I306" s="108">
        <v>0</v>
      </c>
      <c r="J306" s="169">
        <v>0</v>
      </c>
    </row>
    <row r="307" ht="15.6" customHeight="1" spans="1:10">
      <c r="A307" s="94" t="s">
        <v>13721</v>
      </c>
      <c r="B307" s="167" t="s">
        <v>13722</v>
      </c>
      <c r="C307" s="168">
        <v>0</v>
      </c>
      <c r="D307" s="107">
        <f ca="1" t="shared" si="13"/>
        <v>0</v>
      </c>
      <c r="E307" s="168">
        <v>0</v>
      </c>
      <c r="F307" s="107">
        <f ca="1">IF($I$5="I列录入预算数",OFFSET(H307,0,1),ROUND(IF($I$5="基准为上年预计执行数",OFFSET(D307,0,1),IF($I$5="基准为上年预算数",OFFSET(D307,0,-1),IF($I$5="基准为上年调整预算数",D307,0)))*(IF(_xlfn.ISFORMULA(OFFSET(D307,0,5)),OFFSET($I$3,1,0),OFFSET(D307,0,5))),SSWR))</f>
        <v>0</v>
      </c>
      <c r="G307" s="125">
        <f ca="1" t="shared" si="12"/>
        <v>0</v>
      </c>
      <c r="H307" s="125">
        <f ca="1" t="shared" si="14"/>
        <v>0</v>
      </c>
      <c r="I307" s="108">
        <v>0</v>
      </c>
      <c r="J307" s="169">
        <v>0</v>
      </c>
    </row>
    <row r="308" ht="15.6" customHeight="1" spans="1:10">
      <c r="A308" s="94" t="s">
        <v>13723</v>
      </c>
      <c r="B308" s="167" t="s">
        <v>13724</v>
      </c>
      <c r="C308" s="168">
        <v>0</v>
      </c>
      <c r="D308" s="107">
        <f ca="1" t="shared" si="13"/>
        <v>0</v>
      </c>
      <c r="E308" s="168">
        <v>0</v>
      </c>
      <c r="F308" s="107">
        <f ca="1">IF($I$5="I列录入预算数",OFFSET(H308,0,1),ROUND(IF($I$5="基准为上年预计执行数",OFFSET(D308,0,1),IF($I$5="基准为上年预算数",OFFSET(D308,0,-1),IF($I$5="基准为上年调整预算数",D308,0)))*(IF(_xlfn.ISFORMULA(OFFSET(D308,0,5)),OFFSET($I$3,1,0),OFFSET(D308,0,5))),SSWR))</f>
        <v>0</v>
      </c>
      <c r="G308" s="125">
        <f ca="1" t="shared" si="12"/>
        <v>0</v>
      </c>
      <c r="H308" s="125">
        <f ca="1" t="shared" si="14"/>
        <v>0</v>
      </c>
      <c r="I308" s="108">
        <v>0</v>
      </c>
      <c r="J308" s="169">
        <v>0</v>
      </c>
    </row>
    <row r="309" ht="15.6" customHeight="1" spans="1:10">
      <c r="A309" s="94" t="s">
        <v>13725</v>
      </c>
      <c r="B309" s="167" t="s">
        <v>13726</v>
      </c>
      <c r="C309" s="168">
        <v>0</v>
      </c>
      <c r="D309" s="107">
        <f ca="1" t="shared" si="13"/>
        <v>0</v>
      </c>
      <c r="E309" s="168">
        <v>0</v>
      </c>
      <c r="F309" s="107">
        <f ca="1">IF($I$5="I列录入预算数",OFFSET(H309,0,1),ROUND(IF($I$5="基准为上年预计执行数",OFFSET(D309,0,1),IF($I$5="基准为上年预算数",OFFSET(D309,0,-1),IF($I$5="基准为上年调整预算数",D309,0)))*(IF(_xlfn.ISFORMULA(OFFSET(D309,0,5)),OFFSET($I$3,1,0),OFFSET(D309,0,5))),SSWR))</f>
        <v>0</v>
      </c>
      <c r="G309" s="125">
        <f ca="1" t="shared" si="12"/>
        <v>0</v>
      </c>
      <c r="H309" s="125">
        <f ca="1" t="shared" si="14"/>
        <v>0</v>
      </c>
      <c r="I309" s="108">
        <v>0</v>
      </c>
      <c r="J309" s="169">
        <v>0</v>
      </c>
    </row>
    <row r="310" ht="15.6" customHeight="1" spans="1:10">
      <c r="A310" s="94" t="s">
        <v>13727</v>
      </c>
      <c r="B310" s="167" t="s">
        <v>13728</v>
      </c>
      <c r="C310" s="168">
        <v>0</v>
      </c>
      <c r="D310" s="107">
        <f ca="1" t="shared" si="13"/>
        <v>0</v>
      </c>
      <c r="E310" s="168">
        <v>0</v>
      </c>
      <c r="F310" s="107">
        <f ca="1">IF($I$5="I列录入预算数",OFFSET(H310,0,1),ROUND(IF($I$5="基准为上年预计执行数",OFFSET(D310,0,1),IF($I$5="基准为上年预算数",OFFSET(D310,0,-1),IF($I$5="基准为上年调整预算数",D310,0)))*(IF(_xlfn.ISFORMULA(OFFSET(D310,0,5)),OFFSET($I$3,1,0),OFFSET(D310,0,5))),SSWR))</f>
        <v>0</v>
      </c>
      <c r="G310" s="125">
        <f ca="1" t="shared" ref="G310:G344" si="15">IFERROR(OFFSET($G310,0,-1)/OFFSET($G310,0,-4),)</f>
        <v>0</v>
      </c>
      <c r="H310" s="125">
        <f ca="1" t="shared" si="14"/>
        <v>0</v>
      </c>
      <c r="I310" s="108">
        <v>0</v>
      </c>
      <c r="J310" s="169">
        <v>0</v>
      </c>
    </row>
    <row r="311" ht="15.6" customHeight="1" spans="1:10">
      <c r="A311" s="94" t="s">
        <v>13729</v>
      </c>
      <c r="B311" s="167" t="s">
        <v>13730</v>
      </c>
      <c r="C311" s="168">
        <v>0</v>
      </c>
      <c r="D311" s="107">
        <f ca="1" t="shared" si="13"/>
        <v>0</v>
      </c>
      <c r="E311" s="168">
        <v>0</v>
      </c>
      <c r="F311" s="107">
        <f ca="1">IF($I$5="I列录入预算数",OFFSET(H311,0,1),ROUND(IF($I$5="基准为上年预计执行数",OFFSET(D311,0,1),IF($I$5="基准为上年预算数",OFFSET(D311,0,-1),IF($I$5="基准为上年调整预算数",D311,0)))*(IF(_xlfn.ISFORMULA(OFFSET(D311,0,5)),OFFSET($I$3,1,0),OFFSET(D311,0,5))),SSWR))</f>
        <v>0</v>
      </c>
      <c r="G311" s="125">
        <f ca="1" t="shared" si="15"/>
        <v>0</v>
      </c>
      <c r="H311" s="125">
        <f ca="1" t="shared" si="14"/>
        <v>0</v>
      </c>
      <c r="I311" s="108">
        <v>0</v>
      </c>
      <c r="J311" s="169">
        <v>0</v>
      </c>
    </row>
    <row r="312" ht="15.6" customHeight="1" spans="1:10">
      <c r="A312" s="94" t="s">
        <v>13731</v>
      </c>
      <c r="B312" s="167" t="s">
        <v>13732</v>
      </c>
      <c r="C312" s="168">
        <v>0</v>
      </c>
      <c r="D312" s="107">
        <f ca="1" t="shared" si="13"/>
        <v>0</v>
      </c>
      <c r="E312" s="168">
        <v>0</v>
      </c>
      <c r="F312" s="107">
        <f ca="1">IF($I$5="I列录入预算数",OFFSET(H312,0,1),ROUND(IF($I$5="基准为上年预计执行数",OFFSET(D312,0,1),IF($I$5="基准为上年预算数",OFFSET(D312,0,-1),IF($I$5="基准为上年调整预算数",D312,0)))*(IF(_xlfn.ISFORMULA(OFFSET(D312,0,5)),OFFSET($I$3,1,0),OFFSET(D312,0,5))),SSWR))</f>
        <v>0</v>
      </c>
      <c r="G312" s="125">
        <f ca="1" t="shared" si="15"/>
        <v>0</v>
      </c>
      <c r="H312" s="125">
        <f ca="1" t="shared" si="14"/>
        <v>0</v>
      </c>
      <c r="I312" s="108">
        <v>0</v>
      </c>
      <c r="J312" s="169">
        <v>0</v>
      </c>
    </row>
    <row r="313" ht="15.6" customHeight="1" spans="1:10">
      <c r="A313" s="94" t="s">
        <v>13733</v>
      </c>
      <c r="B313" s="167" t="s">
        <v>13734</v>
      </c>
      <c r="C313" s="168">
        <v>0</v>
      </c>
      <c r="D313" s="107">
        <f ca="1" t="shared" si="13"/>
        <v>0</v>
      </c>
      <c r="E313" s="168">
        <v>1</v>
      </c>
      <c r="F313" s="107">
        <f ca="1">IF($I$5="I列录入预算数",OFFSET(H313,0,1),ROUND(IF($I$5="基准为上年预计执行数",OFFSET(D313,0,1),IF($I$5="基准为上年预算数",OFFSET(D313,0,-1),IF($I$5="基准为上年调整预算数",D313,0)))*(IF(_xlfn.ISFORMULA(OFFSET(D313,0,5)),OFFSET($I$3,1,0),OFFSET(D313,0,5))),SSWR))</f>
        <v>0</v>
      </c>
      <c r="G313" s="125">
        <f ca="1" t="shared" si="15"/>
        <v>0</v>
      </c>
      <c r="H313" s="125">
        <f ca="1" t="shared" si="14"/>
        <v>0</v>
      </c>
      <c r="I313" s="108">
        <v>0</v>
      </c>
      <c r="J313" s="169">
        <v>0</v>
      </c>
    </row>
    <row r="314" ht="15.6" customHeight="1" spans="1:10">
      <c r="A314" s="94" t="s">
        <v>13735</v>
      </c>
      <c r="B314" s="167" t="s">
        <v>13736</v>
      </c>
      <c r="C314" s="168">
        <v>0</v>
      </c>
      <c r="D314" s="107">
        <f ca="1" t="shared" si="13"/>
        <v>0</v>
      </c>
      <c r="E314" s="168">
        <v>0</v>
      </c>
      <c r="F314" s="107">
        <f ca="1">IF($I$5="I列录入预算数",OFFSET(H314,0,1),ROUND(IF($I$5="基准为上年预计执行数",OFFSET(D314,0,1),IF($I$5="基准为上年预算数",OFFSET(D314,0,-1),IF($I$5="基准为上年调整预算数",D314,0)))*(IF(_xlfn.ISFORMULA(OFFSET(D314,0,5)),OFFSET($I$3,1,0),OFFSET(D314,0,5))),SSWR))</f>
        <v>0</v>
      </c>
      <c r="G314" s="125">
        <f ca="1" t="shared" si="15"/>
        <v>0</v>
      </c>
      <c r="H314" s="125">
        <f ca="1" t="shared" si="14"/>
        <v>0</v>
      </c>
      <c r="I314" s="108">
        <v>0</v>
      </c>
      <c r="J314" s="169">
        <v>0</v>
      </c>
    </row>
    <row r="315" ht="15.6" customHeight="1" spans="1:10">
      <c r="A315" s="94" t="s">
        <v>13741</v>
      </c>
      <c r="B315" s="167" t="s">
        <v>13742</v>
      </c>
      <c r="C315" s="168">
        <v>0</v>
      </c>
      <c r="D315" s="107">
        <f ca="1" t="shared" si="13"/>
        <v>0</v>
      </c>
      <c r="E315" s="168">
        <v>0</v>
      </c>
      <c r="F315" s="107">
        <f ca="1">IF($I$5="I列录入预算数",OFFSET(H315,0,1),ROUND(IF($I$5="基准为上年预计执行数",OFFSET(D315,0,1),IF($I$5="基准为上年预算数",OFFSET(D315,0,-1),IF($I$5="基准为上年调整预算数",D315,0)))*(IF(_xlfn.ISFORMULA(OFFSET(D315,0,5)),OFFSET($I$3,1,0),OFFSET(D315,0,5))),SSWR))</f>
        <v>0</v>
      </c>
      <c r="G315" s="125">
        <f ca="1" t="shared" si="15"/>
        <v>0</v>
      </c>
      <c r="H315" s="125">
        <f ca="1" t="shared" si="14"/>
        <v>0</v>
      </c>
      <c r="I315" s="108">
        <v>0</v>
      </c>
      <c r="J315" s="169">
        <v>0</v>
      </c>
    </row>
    <row r="316" ht="15.6" customHeight="1" spans="1:10">
      <c r="A316" s="94" t="s">
        <v>13743</v>
      </c>
      <c r="B316" s="167" t="s">
        <v>13744</v>
      </c>
      <c r="C316" s="168">
        <v>0</v>
      </c>
      <c r="D316" s="107">
        <f ca="1" t="shared" si="13"/>
        <v>0</v>
      </c>
      <c r="E316" s="168">
        <v>0</v>
      </c>
      <c r="F316" s="107">
        <f ca="1">IF($I$5="I列录入预算数",OFFSET(H316,0,1),ROUND(IF($I$5="基准为上年预计执行数",OFFSET(D316,0,1),IF($I$5="基准为上年预算数",OFFSET(D316,0,-1),IF($I$5="基准为上年调整预算数",D316,0)))*(IF(_xlfn.ISFORMULA(OFFSET(D316,0,5)),OFFSET($I$3,1,0),OFFSET(D316,0,5))),SSWR))</f>
        <v>0</v>
      </c>
      <c r="G316" s="125">
        <f ca="1" t="shared" si="15"/>
        <v>0</v>
      </c>
      <c r="H316" s="125">
        <f ca="1" t="shared" si="14"/>
        <v>0</v>
      </c>
      <c r="I316" s="108">
        <v>0</v>
      </c>
      <c r="J316" s="169">
        <v>0</v>
      </c>
    </row>
    <row r="317" ht="15.6" customHeight="1" spans="1:10">
      <c r="A317" s="94" t="s">
        <v>13745</v>
      </c>
      <c r="B317" s="167" t="s">
        <v>13746</v>
      </c>
      <c r="C317" s="168">
        <v>0</v>
      </c>
      <c r="D317" s="107">
        <f ca="1" t="shared" si="13"/>
        <v>0</v>
      </c>
      <c r="E317" s="168">
        <v>0</v>
      </c>
      <c r="F317" s="107">
        <f ca="1">IF($I$5="I列录入预算数",OFFSET(H317,0,1),ROUND(IF($I$5="基准为上年预计执行数",OFFSET(D317,0,1),IF($I$5="基准为上年预算数",OFFSET(D317,0,-1),IF($I$5="基准为上年调整预算数",D317,0)))*(IF(_xlfn.ISFORMULA(OFFSET(D317,0,5)),OFFSET($I$3,1,0),OFFSET(D317,0,5))),SSWR))</f>
        <v>0</v>
      </c>
      <c r="G317" s="125">
        <f ca="1" t="shared" si="15"/>
        <v>0</v>
      </c>
      <c r="H317" s="125">
        <f ca="1" t="shared" si="14"/>
        <v>0</v>
      </c>
      <c r="I317" s="108">
        <v>0</v>
      </c>
      <c r="J317" s="169">
        <v>0</v>
      </c>
    </row>
    <row r="318" ht="15.6" customHeight="1" spans="1:10">
      <c r="A318" s="94" t="s">
        <v>13747</v>
      </c>
      <c r="B318" s="167" t="s">
        <v>13748</v>
      </c>
      <c r="C318" s="168">
        <v>0</v>
      </c>
      <c r="D318" s="107">
        <f ca="1" t="shared" si="13"/>
        <v>0</v>
      </c>
      <c r="E318" s="168">
        <v>0</v>
      </c>
      <c r="F318" s="107">
        <f ca="1">IF($I$5="I列录入预算数",OFFSET(H318,0,1),ROUND(IF($I$5="基准为上年预计执行数",OFFSET(D318,0,1),IF($I$5="基准为上年预算数",OFFSET(D318,0,-1),IF($I$5="基准为上年调整预算数",D318,0)))*(IF(_xlfn.ISFORMULA(OFFSET(D318,0,5)),OFFSET($I$3,1,0),OFFSET(D318,0,5))),SSWR))</f>
        <v>0</v>
      </c>
      <c r="G318" s="125">
        <f ca="1" t="shared" si="15"/>
        <v>0</v>
      </c>
      <c r="H318" s="125">
        <f ca="1" t="shared" si="14"/>
        <v>0</v>
      </c>
      <c r="I318" s="108">
        <v>0</v>
      </c>
      <c r="J318" s="169">
        <v>0</v>
      </c>
    </row>
    <row r="319" ht="15.6" customHeight="1" spans="1:10">
      <c r="A319" s="94" t="s">
        <v>13749</v>
      </c>
      <c r="B319" s="167" t="s">
        <v>13750</v>
      </c>
      <c r="C319" s="168">
        <v>0</v>
      </c>
      <c r="D319" s="107">
        <f ca="1" t="shared" si="13"/>
        <v>0</v>
      </c>
      <c r="E319" s="168">
        <v>0</v>
      </c>
      <c r="F319" s="107">
        <f ca="1">IF($I$5="I列录入预算数",OFFSET(H319,0,1),ROUND(IF($I$5="基准为上年预计执行数",OFFSET(D319,0,1),IF($I$5="基准为上年预算数",OFFSET(D319,0,-1),IF($I$5="基准为上年调整预算数",D319,0)))*(IF(_xlfn.ISFORMULA(OFFSET(D319,0,5)),OFFSET($I$3,1,0),OFFSET(D319,0,5))),SSWR))</f>
        <v>0</v>
      </c>
      <c r="G319" s="125">
        <f ca="1" t="shared" si="15"/>
        <v>0</v>
      </c>
      <c r="H319" s="125">
        <f ca="1" t="shared" si="14"/>
        <v>0</v>
      </c>
      <c r="I319" s="108">
        <v>0</v>
      </c>
      <c r="J319" s="169">
        <v>0</v>
      </c>
    </row>
    <row r="320" ht="15.6" customHeight="1" spans="1:10">
      <c r="A320" s="94" t="s">
        <v>13751</v>
      </c>
      <c r="B320" s="167" t="s">
        <v>13752</v>
      </c>
      <c r="C320" s="168">
        <v>0</v>
      </c>
      <c r="D320" s="107">
        <f ca="1" t="shared" si="13"/>
        <v>0</v>
      </c>
      <c r="E320" s="168">
        <v>0</v>
      </c>
      <c r="F320" s="107">
        <f ca="1">IF($I$5="I列录入预算数",OFFSET(H320,0,1),ROUND(IF($I$5="基准为上年预计执行数",OFFSET(D320,0,1),IF($I$5="基准为上年预算数",OFFSET(D320,0,-1),IF($I$5="基准为上年调整预算数",D320,0)))*(IF(_xlfn.ISFORMULA(OFFSET(D320,0,5)),OFFSET($I$3,1,0),OFFSET(D320,0,5))),SSWR))</f>
        <v>0</v>
      </c>
      <c r="G320" s="125">
        <f ca="1" t="shared" si="15"/>
        <v>0</v>
      </c>
      <c r="H320" s="125">
        <f ca="1" t="shared" si="14"/>
        <v>0</v>
      </c>
      <c r="I320" s="108">
        <v>0</v>
      </c>
      <c r="J320" s="169">
        <v>0</v>
      </c>
    </row>
    <row r="321" ht="15.6" customHeight="1" spans="1:11">
      <c r="A321" s="94" t="s">
        <v>13753</v>
      </c>
      <c r="B321" s="167" t="s">
        <v>13754</v>
      </c>
      <c r="C321" s="168">
        <v>0</v>
      </c>
      <c r="D321" s="107">
        <f ca="1" t="shared" si="13"/>
        <v>0</v>
      </c>
      <c r="E321" s="168">
        <v>0</v>
      </c>
      <c r="F321" s="107">
        <f ca="1">IF($I$5="I列录入预算数",OFFSET(H321,0,1),ROUND(IF($I$5="基准为上年预计执行数",OFFSET(D321,0,1),IF($I$5="基准为上年预算数",OFFSET(D321,0,-1),IF($I$5="基准为上年调整预算数",D321,0)))*(IF(_xlfn.ISFORMULA(OFFSET(D321,0,5)),OFFSET($I$3,1,0),OFFSET(D321,0,5))),SSWR))</f>
        <v>0</v>
      </c>
      <c r="G321" s="125">
        <f ca="1" t="shared" si="15"/>
        <v>0</v>
      </c>
      <c r="H321" s="125">
        <f ca="1" t="shared" si="14"/>
        <v>0</v>
      </c>
      <c r="I321" s="108">
        <v>0</v>
      </c>
      <c r="J321" s="169">
        <v>0</v>
      </c>
    </row>
    <row r="322" ht="15.6" customHeight="1" spans="1:11">
      <c r="A322" s="94" t="s">
        <v>13755</v>
      </c>
      <c r="B322" s="167" t="s">
        <v>13756</v>
      </c>
      <c r="C322" s="168">
        <v>0</v>
      </c>
      <c r="D322" s="107">
        <f ca="1" t="shared" si="13"/>
        <v>0</v>
      </c>
      <c r="E322" s="168">
        <v>0</v>
      </c>
      <c r="F322" s="107">
        <f ca="1">IF($I$5="I列录入预算数",OFFSET(H322,0,1),ROUND(IF($I$5="基准为上年预计执行数",OFFSET(D322,0,1),IF($I$5="基准为上年预算数",OFFSET(D322,0,-1),IF($I$5="基准为上年调整预算数",D322,0)))*(IF(_xlfn.ISFORMULA(OFFSET(D322,0,5)),OFFSET($I$3,1,0),OFFSET(D322,0,5))),SSWR))</f>
        <v>0</v>
      </c>
      <c r="G322" s="125">
        <f ca="1" t="shared" si="15"/>
        <v>0</v>
      </c>
      <c r="H322" s="125">
        <f ca="1" t="shared" si="14"/>
        <v>0</v>
      </c>
      <c r="I322" s="108">
        <v>0</v>
      </c>
      <c r="J322" s="169">
        <v>0</v>
      </c>
    </row>
    <row r="323" ht="15.6" customHeight="1" spans="1:11">
      <c r="A323" s="94" t="s">
        <v>13757</v>
      </c>
      <c r="B323" s="167" t="s">
        <v>13758</v>
      </c>
      <c r="C323" s="168">
        <v>0</v>
      </c>
      <c r="D323" s="107">
        <f ca="1" t="shared" si="13"/>
        <v>0</v>
      </c>
      <c r="E323" s="168">
        <v>0</v>
      </c>
      <c r="F323" s="107">
        <f ca="1">IF($I$5="I列录入预算数",OFFSET(H323,0,1),ROUND(IF($I$5="基准为上年预计执行数",OFFSET(D323,0,1),IF($I$5="基准为上年预算数",OFFSET(D323,0,-1),IF($I$5="基准为上年调整预算数",D323,0)))*(IF(_xlfn.ISFORMULA(OFFSET(D323,0,5)),OFFSET($I$3,1,0),OFFSET(D323,0,5))),SSWR))</f>
        <v>0</v>
      </c>
      <c r="G323" s="125">
        <f ca="1" t="shared" si="15"/>
        <v>0</v>
      </c>
      <c r="H323" s="125">
        <f ca="1" t="shared" si="14"/>
        <v>0</v>
      </c>
      <c r="I323" s="108">
        <v>0</v>
      </c>
      <c r="J323" s="169">
        <v>0</v>
      </c>
    </row>
    <row r="324" ht="15.6" customHeight="1" spans="1:11">
      <c r="A324" s="94" t="s">
        <v>13759</v>
      </c>
      <c r="B324" s="167" t="s">
        <v>13760</v>
      </c>
      <c r="C324" s="168">
        <v>0</v>
      </c>
      <c r="D324" s="107">
        <f ca="1" t="shared" si="13"/>
        <v>0</v>
      </c>
      <c r="E324" s="168">
        <v>0</v>
      </c>
      <c r="F324" s="107">
        <f ca="1">IF($I$5="I列录入预算数",OFFSET(H324,0,1),ROUND(IF($I$5="基准为上年预计执行数",OFFSET(D324,0,1),IF($I$5="基准为上年预算数",OFFSET(D324,0,-1),IF($I$5="基准为上年调整预算数",D324,0)))*(IF(_xlfn.ISFORMULA(OFFSET(D324,0,5)),OFFSET($I$3,1,0),OFFSET(D324,0,5))),SSWR))</f>
        <v>0</v>
      </c>
      <c r="G324" s="125">
        <f ca="1" t="shared" si="15"/>
        <v>0</v>
      </c>
      <c r="H324" s="125">
        <f ca="1" t="shared" si="14"/>
        <v>0</v>
      </c>
      <c r="I324" s="108">
        <v>0</v>
      </c>
      <c r="J324" s="169">
        <v>0</v>
      </c>
    </row>
    <row r="325" ht="15.6" customHeight="1" spans="1:11">
      <c r="A325" s="94" t="s">
        <v>13761</v>
      </c>
      <c r="B325" s="167" t="s">
        <v>13762</v>
      </c>
      <c r="C325" s="168">
        <v>0</v>
      </c>
      <c r="D325" s="107">
        <f ca="1" t="shared" si="13"/>
        <v>0</v>
      </c>
      <c r="E325" s="168">
        <v>0</v>
      </c>
      <c r="F325" s="107">
        <f ca="1">IF($I$5="I列录入预算数",OFFSET(H325,0,1),ROUND(IF($I$5="基准为上年预计执行数",OFFSET(D325,0,1),IF($I$5="基准为上年预算数",OFFSET(D325,0,-1),IF($I$5="基准为上年调整预算数",D325,0)))*(IF(_xlfn.ISFORMULA(OFFSET(D325,0,5)),OFFSET($I$3,1,0),OFFSET(D325,0,5))),SSWR))</f>
        <v>0</v>
      </c>
      <c r="G325" s="125">
        <f ca="1" t="shared" si="15"/>
        <v>0</v>
      </c>
      <c r="H325" s="125">
        <f ca="1" t="shared" si="14"/>
        <v>0</v>
      </c>
      <c r="I325" s="108">
        <v>0</v>
      </c>
      <c r="J325" s="169">
        <v>0</v>
      </c>
    </row>
    <row r="326" ht="15.6" customHeight="1" spans="1:11">
      <c r="A326" s="94" t="s">
        <v>13763</v>
      </c>
      <c r="B326" s="167" t="s">
        <v>13764</v>
      </c>
      <c r="C326" s="168">
        <v>0</v>
      </c>
      <c r="D326" s="107">
        <f ca="1" t="shared" si="13"/>
        <v>0</v>
      </c>
      <c r="E326" s="168">
        <v>0</v>
      </c>
      <c r="F326" s="107">
        <f ca="1">IF($I$5="I列录入预算数",OFFSET(H326,0,1),ROUND(IF($I$5="基准为上年预计执行数",OFFSET(D326,0,1),IF($I$5="基准为上年预算数",OFFSET(D326,0,-1),IF($I$5="基准为上年调整预算数",D326,0)))*(IF(_xlfn.ISFORMULA(OFFSET(D326,0,5)),OFFSET($I$3,1,0),OFFSET(D326,0,5))),SSWR))</f>
        <v>0</v>
      </c>
      <c r="G326" s="125">
        <f ca="1" t="shared" si="15"/>
        <v>0</v>
      </c>
      <c r="H326" s="125">
        <f ca="1" t="shared" si="14"/>
        <v>0</v>
      </c>
      <c r="I326" s="108">
        <v>0</v>
      </c>
      <c r="J326" s="169">
        <v>0</v>
      </c>
    </row>
    <row r="327" ht="15.6" customHeight="1" spans="1:11">
      <c r="A327" s="94" t="s">
        <v>13767</v>
      </c>
      <c r="B327" s="167" t="s">
        <v>12324</v>
      </c>
      <c r="C327" s="168">
        <v>0</v>
      </c>
      <c r="D327" s="107">
        <f ca="1" t="shared" ref="D327:D346" si="16">IF(B2TJ="录入调整后预算数",OFFSET(D327,0,6),IF(B2TJ="录入调整差额数",OFFSET(D327,0,6)+OFFSET(D327,0,-1),0))</f>
        <v>0</v>
      </c>
      <c r="E327" s="168">
        <v>0</v>
      </c>
      <c r="F327" s="107">
        <f ca="1">IF($I$5="I列录入预算数",OFFSET(H327,0,1),ROUND(IF($I$5="基准为上年预计执行数",OFFSET(D327,0,1),IF($I$5="基准为上年预算数",OFFSET(D327,0,-1),IF($I$5="基准为上年调整预算数",D327,0)))*(IF(_xlfn.ISFORMULA(OFFSET(D327,0,5)),OFFSET($I$3,1,0),OFFSET(D327,0,5))),SSWR))</f>
        <v>0</v>
      </c>
      <c r="G327" s="125">
        <f ca="1" t="shared" si="15"/>
        <v>0</v>
      </c>
      <c r="H327" s="125">
        <f ca="1" t="shared" ref="H327:H346" si="17">IFERROR(OFFSET($G327,0,-1)/OFFSET($G327,0,-2),)</f>
        <v>0</v>
      </c>
      <c r="I327" s="108">
        <v>0</v>
      </c>
      <c r="J327" s="169">
        <v>0</v>
      </c>
    </row>
    <row r="328" ht="15.6" customHeight="1" spans="1:11">
      <c r="A328" s="94" t="s">
        <v>13768</v>
      </c>
      <c r="B328" s="167" t="s">
        <v>12399</v>
      </c>
      <c r="C328" s="168">
        <v>0</v>
      </c>
      <c r="D328" s="107">
        <f ca="1" t="shared" si="16"/>
        <v>0</v>
      </c>
      <c r="E328" s="168">
        <v>0</v>
      </c>
      <c r="F328" s="107">
        <f ca="1">IF($I$5="I列录入预算数",OFFSET(H328,0,1),ROUND(IF($I$5="基准为上年预计执行数",OFFSET(D328,0,1),IF($I$5="基准为上年预算数",OFFSET(D328,0,-1),IF($I$5="基准为上年调整预算数",D328,0)))*(IF(_xlfn.ISFORMULA(OFFSET(D328,0,5)),OFFSET($I$3,1,0),OFFSET(D328,0,5))),SSWR))</f>
        <v>0</v>
      </c>
      <c r="G328" s="125">
        <f ca="1" t="shared" si="15"/>
        <v>0</v>
      </c>
      <c r="H328" s="125">
        <f ca="1" t="shared" si="17"/>
        <v>0</v>
      </c>
      <c r="I328" s="108">
        <v>0</v>
      </c>
      <c r="J328" s="169">
        <v>0</v>
      </c>
    </row>
    <row r="329" ht="15.6" customHeight="1" spans="1:11">
      <c r="A329" s="94" t="s">
        <v>13769</v>
      </c>
      <c r="B329" s="167" t="s">
        <v>13770</v>
      </c>
      <c r="C329" s="168">
        <v>0</v>
      </c>
      <c r="D329" s="107">
        <f ca="1" t="shared" si="16"/>
        <v>0</v>
      </c>
      <c r="E329" s="168">
        <v>0</v>
      </c>
      <c r="F329" s="107">
        <f ca="1">IF($I$5="I列录入预算数",OFFSET(H329,0,1),ROUND(IF($I$5="基准为上年预计执行数",OFFSET(D329,0,1),IF($I$5="基准为上年预算数",OFFSET(D329,0,-1),IF($I$5="基准为上年调整预算数",D329,0)))*(IF(_xlfn.ISFORMULA(OFFSET(D329,0,5)),OFFSET($I$3,1,0),OFFSET(D329,0,5))),SSWR))</f>
        <v>0</v>
      </c>
      <c r="G329" s="125">
        <f ca="1" t="shared" si="15"/>
        <v>0</v>
      </c>
      <c r="H329" s="125">
        <f ca="1" t="shared" si="17"/>
        <v>0</v>
      </c>
      <c r="I329" s="108">
        <v>0</v>
      </c>
      <c r="J329" s="169">
        <v>0</v>
      </c>
    </row>
    <row r="330" ht="15.6" customHeight="1" spans="1:11">
      <c r="A330" s="94" t="s">
        <v>13771</v>
      </c>
      <c r="B330" s="167" t="s">
        <v>13772</v>
      </c>
      <c r="C330" s="168">
        <v>0</v>
      </c>
      <c r="D330" s="107">
        <f ca="1" t="shared" si="16"/>
        <v>0</v>
      </c>
      <c r="E330" s="168">
        <v>0</v>
      </c>
      <c r="F330" s="107">
        <f ca="1">IF($I$5="I列录入预算数",OFFSET(H330,0,1),ROUND(IF($I$5="基准为上年预计执行数",OFFSET(D330,0,1),IF($I$5="基准为上年预算数",OFFSET(D330,0,-1),IF($I$5="基准为上年调整预算数",D330,0)))*(IF(_xlfn.ISFORMULA(OFFSET(D330,0,5)),OFFSET($I$3,1,0),OFFSET(D330,0,5))),SSWR))</f>
        <v>0</v>
      </c>
      <c r="G330" s="125">
        <f ca="1" t="shared" si="15"/>
        <v>0</v>
      </c>
      <c r="H330" s="125">
        <f ca="1" t="shared" si="17"/>
        <v>0</v>
      </c>
      <c r="I330" s="108">
        <v>0</v>
      </c>
      <c r="J330" s="169">
        <v>0</v>
      </c>
    </row>
    <row r="331" ht="15.6" customHeight="1" spans="1:11">
      <c r="A331" s="94" t="s">
        <v>13773</v>
      </c>
      <c r="B331" s="167" t="s">
        <v>13774</v>
      </c>
      <c r="C331" s="168">
        <v>0</v>
      </c>
      <c r="D331" s="107">
        <f ca="1" t="shared" si="16"/>
        <v>0</v>
      </c>
      <c r="E331" s="168">
        <v>0</v>
      </c>
      <c r="F331" s="107">
        <f ca="1">IF($I$5="I列录入预算数",OFFSET(H331,0,1),ROUND(IF($I$5="基准为上年预计执行数",OFFSET(D331,0,1),IF($I$5="基准为上年预算数",OFFSET(D331,0,-1),IF($I$5="基准为上年调整预算数",D331,0)))*(IF(_xlfn.ISFORMULA(OFFSET(D331,0,5)),OFFSET($I$3,1,0),OFFSET(D331,0,5))),SSWR))</f>
        <v>0</v>
      </c>
      <c r="G331" s="125">
        <f ca="1" t="shared" si="15"/>
        <v>0</v>
      </c>
      <c r="H331" s="125">
        <f ca="1" t="shared" si="17"/>
        <v>0</v>
      </c>
      <c r="I331" s="108">
        <v>0</v>
      </c>
      <c r="J331" s="169">
        <v>0</v>
      </c>
    </row>
    <row r="332" ht="15.6" customHeight="1" spans="1:11">
      <c r="A332" s="94" t="s">
        <v>13775</v>
      </c>
      <c r="B332" s="167" t="s">
        <v>13776</v>
      </c>
      <c r="C332" s="168">
        <v>0</v>
      </c>
      <c r="D332" s="107">
        <f ca="1" t="shared" si="16"/>
        <v>0</v>
      </c>
      <c r="E332" s="168">
        <v>0</v>
      </c>
      <c r="F332" s="107">
        <f ca="1">IF($I$5="I列录入预算数",OFFSET(H332,0,1),ROUND(IF($I$5="基准为上年预计执行数",OFFSET(D332,0,1),IF($I$5="基准为上年预算数",OFFSET(D332,0,-1),IF($I$5="基准为上年调整预算数",D332,0)))*(IF(_xlfn.ISFORMULA(OFFSET(D332,0,5)),OFFSET($I$3,1,0),OFFSET(D332,0,5))),SSWR))</f>
        <v>0</v>
      </c>
      <c r="G332" s="125">
        <f ca="1" t="shared" si="15"/>
        <v>0</v>
      </c>
      <c r="H332" s="125">
        <f ca="1" t="shared" si="17"/>
        <v>0</v>
      </c>
      <c r="I332" s="108">
        <v>0</v>
      </c>
      <c r="J332" s="169">
        <v>0</v>
      </c>
    </row>
    <row r="333" ht="15.6" customHeight="1" spans="1:11">
      <c r="A333" s="94" t="s">
        <v>13779</v>
      </c>
      <c r="B333" s="167" t="s">
        <v>13780</v>
      </c>
      <c r="C333" s="168">
        <v>0</v>
      </c>
      <c r="D333" s="107">
        <f ca="1" t="shared" si="16"/>
        <v>0</v>
      </c>
      <c r="E333" s="168">
        <v>0</v>
      </c>
      <c r="F333" s="107">
        <f ca="1">IF($I$5="I列录入预算数",OFFSET(H333,0,1),ROUND(IF($I$5="基准为上年预计执行数",OFFSET(D333,0,1),IF($I$5="基准为上年预算数",OFFSET(D333,0,-1),IF($I$5="基准为上年调整预算数",D333,0)))*(IF(_xlfn.ISFORMULA(OFFSET(D333,0,5)),OFFSET($I$3,1,0),OFFSET(D333,0,5))),SSWR))</f>
        <v>0</v>
      </c>
      <c r="G333" s="125">
        <f ca="1" t="shared" si="15"/>
        <v>0</v>
      </c>
      <c r="H333" s="125">
        <f ca="1" t="shared" si="17"/>
        <v>0</v>
      </c>
      <c r="I333" s="108">
        <v>0</v>
      </c>
      <c r="J333" s="169">
        <v>0</v>
      </c>
    </row>
    <row r="334" ht="15.6" customHeight="1" spans="1:11">
      <c r="A334" s="453" t="s">
        <v>13783</v>
      </c>
      <c r="B334" s="185" t="s">
        <v>13784</v>
      </c>
      <c r="C334" s="168">
        <v>0</v>
      </c>
      <c r="D334" s="107">
        <f ca="1" t="shared" si="16"/>
        <v>0</v>
      </c>
      <c r="E334" s="168">
        <v>0</v>
      </c>
      <c r="F334" s="107">
        <f ca="1">IF($I$5="I列录入预算数",OFFSET(H334,0,1),ROUND(IF($I$5="基准为上年预计执行数",OFFSET(D334,0,1),IF($I$5="基准为上年预算数",OFFSET(D334,0,-1),IF($I$5="基准为上年调整预算数",D334,0)))*(IF(_xlfn.ISFORMULA(OFFSET(D334,0,5)),OFFSET($I$3,1,0),OFFSET(D334,0,5))),SSWR))</f>
        <v>0</v>
      </c>
      <c r="G334" s="125">
        <f ca="1" t="shared" si="15"/>
        <v>0</v>
      </c>
      <c r="H334" s="125">
        <f ca="1" t="shared" si="17"/>
        <v>0</v>
      </c>
      <c r="I334" s="108">
        <v>0</v>
      </c>
      <c r="J334" s="169">
        <v>0</v>
      </c>
      <c r="K334" s="177" t="s">
        <v>13854</v>
      </c>
    </row>
    <row r="335" ht="15.6" customHeight="1" spans="1:11">
      <c r="A335" s="452" t="s">
        <v>13855</v>
      </c>
      <c r="B335" s="114" t="s">
        <v>13856</v>
      </c>
      <c r="C335" s="168">
        <v>0</v>
      </c>
      <c r="D335" s="107">
        <f ca="1" t="shared" si="16"/>
        <v>0</v>
      </c>
      <c r="E335" s="178"/>
      <c r="F335" s="107">
        <f ca="1">IF($I$5="I列录入预算数",OFFSET(H335,0,1),ROUND(IF($I$5="基准为上年预计执行数",OFFSET(D335,0,1),IF($I$5="基准为上年预算数",OFFSET(D335,0,-1),IF($I$5="基准为上年调整预算数",D335,0)))*(IF(_xlfn.ISFORMULA(OFFSET(D335,0,5)),OFFSET($I$3,1,0),OFFSET(D335,0,5))),SSWR))</f>
        <v>0</v>
      </c>
      <c r="G335" s="125">
        <f ca="1" t="shared" si="15"/>
        <v>0</v>
      </c>
      <c r="H335" s="125">
        <f ca="1" t="shared" si="17"/>
        <v>0</v>
      </c>
      <c r="I335" s="178"/>
      <c r="J335" s="178"/>
    </row>
    <row r="336" ht="15.6" customHeight="1" spans="1:11">
      <c r="A336" s="450" t="s">
        <v>13787</v>
      </c>
      <c r="B336" s="174" t="s">
        <v>13788</v>
      </c>
      <c r="C336" s="168">
        <v>0</v>
      </c>
      <c r="D336" s="107">
        <f ca="1" t="shared" si="16"/>
        <v>0</v>
      </c>
      <c r="E336" s="168">
        <v>81</v>
      </c>
      <c r="F336" s="107">
        <f ca="1">IF($I$5="I列录入预算数",OFFSET(H336,0,1),ROUND(IF($I$5="基准为上年预计执行数",OFFSET(D336,0,1),IF($I$5="基准为上年预算数",OFFSET(D336,0,-1),IF($I$5="基准为上年调整预算数",D336,0)))*(IF(_xlfn.ISFORMULA(OFFSET(D336,0,5)),OFFSET($I$3,1,0),OFFSET(D336,0,5))),SSWR))</f>
        <v>0</v>
      </c>
      <c r="G336" s="125">
        <f ca="1" t="shared" si="15"/>
        <v>0</v>
      </c>
      <c r="H336" s="125">
        <f ca="1" t="shared" si="17"/>
        <v>0</v>
      </c>
      <c r="I336" s="108">
        <v>0</v>
      </c>
      <c r="J336" s="169">
        <v>0</v>
      </c>
    </row>
    <row r="337" ht="15.6" customHeight="1" spans="1:11">
      <c r="A337" s="452" t="s">
        <v>13857</v>
      </c>
      <c r="B337" s="114" t="s">
        <v>13858</v>
      </c>
      <c r="C337" s="168">
        <v>0</v>
      </c>
      <c r="D337" s="107">
        <f ca="1" t="shared" si="16"/>
        <v>0</v>
      </c>
      <c r="E337" s="178"/>
      <c r="F337" s="107">
        <f ca="1">IF($I$5="I列录入预算数",OFFSET(H337,0,1),ROUND(IF($I$5="基准为上年预计执行数",OFFSET(D337,0,1),IF($I$5="基准为上年预算数",OFFSET(D337,0,-1),IF($I$5="基准为上年调整预算数",D337,0)))*(IF(_xlfn.ISFORMULA(OFFSET(D337,0,5)),OFFSET($I$3,1,0),OFFSET(D337,0,5))),SSWR))</f>
        <v>0</v>
      </c>
      <c r="G337" s="125">
        <f ca="1" t="shared" si="15"/>
        <v>0</v>
      </c>
      <c r="H337" s="125">
        <f ca="1" t="shared" si="17"/>
        <v>0</v>
      </c>
      <c r="I337" s="178"/>
      <c r="J337" s="178"/>
    </row>
    <row r="338" ht="15.6" customHeight="1" spans="1:11">
      <c r="A338" s="94" t="s">
        <v>13791</v>
      </c>
      <c r="B338" s="167" t="s">
        <v>13792</v>
      </c>
      <c r="C338" s="171">
        <v>3611</v>
      </c>
      <c r="D338" s="107">
        <f ca="1" t="shared" si="16"/>
        <v>3611</v>
      </c>
      <c r="E338" s="168"/>
      <c r="F338" s="107">
        <f ca="1">IF($I$5="I列录入预算数",OFFSET(H338,0,1),ROUND(IF($I$5="基准为上年预计执行数",OFFSET(D338,0,1),IF($I$5="基准为上年预算数",OFFSET(D338,0,-1),IF($I$5="基准为上年调整预算数",D338,0)))*(IF(_xlfn.ISFORMULA(OFFSET(D338,0,5)),OFFSET($I$3,1,0),OFFSET(D338,0,5))),SSWR))</f>
        <v>3611</v>
      </c>
      <c r="G338" s="125">
        <f ca="1" t="shared" si="15"/>
        <v>1</v>
      </c>
      <c r="H338" s="125">
        <f ca="1" t="shared" si="17"/>
        <v>0</v>
      </c>
      <c r="I338" s="171">
        <v>3611</v>
      </c>
      <c r="J338" s="171">
        <v>3611</v>
      </c>
    </row>
    <row r="339" ht="15.6" customHeight="1" spans="1:11">
      <c r="A339" s="94" t="s">
        <v>13795</v>
      </c>
      <c r="B339" s="167" t="s">
        <v>13796</v>
      </c>
      <c r="C339" s="168">
        <v>0</v>
      </c>
      <c r="D339" s="107">
        <f ca="1" t="shared" si="16"/>
        <v>0</v>
      </c>
      <c r="E339" s="168">
        <v>0</v>
      </c>
      <c r="F339" s="107">
        <f ca="1">IF($I$5="I列录入预算数",OFFSET(H339,0,1),ROUND(IF($I$5="基准为上年预计执行数",OFFSET(D339,0,1),IF($I$5="基准为上年预算数",OFFSET(D339,0,-1),IF($I$5="基准为上年调整预算数",D339,0)))*(IF(_xlfn.ISFORMULA(OFFSET(D339,0,5)),OFFSET($I$3,1,0),OFFSET(D339,0,5))),SSWR))</f>
        <v>0</v>
      </c>
      <c r="G339" s="125">
        <f ca="1" t="shared" si="15"/>
        <v>0</v>
      </c>
      <c r="H339" s="125">
        <f ca="1" t="shared" si="17"/>
        <v>0</v>
      </c>
      <c r="I339" s="108">
        <v>0</v>
      </c>
      <c r="J339" s="169">
        <v>0</v>
      </c>
    </row>
    <row r="340" ht="15.6" customHeight="1" spans="1:11">
      <c r="A340" s="94" t="s">
        <v>13799</v>
      </c>
      <c r="B340" s="167" t="s">
        <v>13800</v>
      </c>
      <c r="C340" s="168">
        <v>33000</v>
      </c>
      <c r="D340" s="107">
        <f ca="1" t="shared" si="16"/>
        <v>0</v>
      </c>
      <c r="E340" s="168">
        <v>0</v>
      </c>
      <c r="F340" s="107">
        <f ca="1">IF($I$5="I列录入预算数",OFFSET(H340,0,1),ROUND(IF($I$5="基准为上年预计执行数",OFFSET(D340,0,1),IF($I$5="基准为上年预算数",OFFSET(D340,0,-1),IF($I$5="基准为上年调整预算数",D340,0)))*(IF(_xlfn.ISFORMULA(OFFSET(D340,0,5)),OFFSET($I$3,1,0),OFFSET(D340,0,5))),SSWR))</f>
        <v>16100</v>
      </c>
      <c r="G340" s="125">
        <f ca="1" t="shared" si="15"/>
        <v>0.487878787878788</v>
      </c>
      <c r="H340" s="125">
        <f ca="1" t="shared" si="17"/>
        <v>0</v>
      </c>
      <c r="I340" s="108">
        <v>16100</v>
      </c>
      <c r="J340" s="169">
        <v>0</v>
      </c>
    </row>
    <row r="341" ht="15.6" customHeight="1" spans="1:11">
      <c r="A341" s="94" t="s">
        <v>13803</v>
      </c>
      <c r="B341" s="167" t="s">
        <v>13804</v>
      </c>
      <c r="C341" s="168">
        <v>0</v>
      </c>
      <c r="D341" s="107">
        <f ca="1" t="shared" si="16"/>
        <v>0</v>
      </c>
      <c r="E341" s="186">
        <v>14421</v>
      </c>
      <c r="F341" s="107">
        <f ca="1">IF($I$5="I列录入预算数",OFFSET(H341,0,1),ROUND(IF($I$5="基准为上年预计执行数",OFFSET(D341,0,1),IF($I$5="基准为上年预算数",OFFSET(D341,0,-1),IF($I$5="基准为上年调整预算数",D341,0)))*(IF(_xlfn.ISFORMULA(OFFSET(D341,0,5)),OFFSET($I$3,1,0),OFFSET(D341,0,5))),SSWR))</f>
        <v>0</v>
      </c>
      <c r="G341" s="125">
        <f ca="1" t="shared" si="15"/>
        <v>0</v>
      </c>
      <c r="H341" s="125">
        <f ca="1" t="shared" si="17"/>
        <v>0</v>
      </c>
      <c r="I341" s="108">
        <v>0</v>
      </c>
      <c r="J341" s="169">
        <v>0</v>
      </c>
    </row>
    <row r="342" ht="15.6" customHeight="1" spans="1:11">
      <c r="A342" s="94" t="s">
        <v>12831</v>
      </c>
      <c r="B342" s="167" t="s">
        <v>12832</v>
      </c>
      <c r="C342" s="168">
        <v>0</v>
      </c>
      <c r="D342" s="107">
        <f ca="1" t="shared" si="16"/>
        <v>0</v>
      </c>
      <c r="E342" s="168">
        <v>0</v>
      </c>
      <c r="F342" s="107">
        <f ca="1">IF($I$5="I列录入预算数",OFFSET(H342,0,1),ROUND(IF($I$5="基准为上年预计执行数",OFFSET(D342,0,1),IF($I$5="基准为上年预算数",OFFSET(D342,0,-1),IF($I$5="基准为上年调整预算数",D342,0)))*(IF(_xlfn.ISFORMULA(OFFSET(D342,0,5)),OFFSET($I$3,1,0),OFFSET(D342,0,5))),SSWR))</f>
        <v>0</v>
      </c>
      <c r="G342" s="125">
        <f ca="1" t="shared" si="15"/>
        <v>0</v>
      </c>
      <c r="H342" s="125">
        <f ca="1" t="shared" si="17"/>
        <v>0</v>
      </c>
      <c r="I342" s="108">
        <v>0</v>
      </c>
      <c r="J342" s="169">
        <v>0</v>
      </c>
    </row>
    <row r="343" ht="15.6" customHeight="1" spans="1:11">
      <c r="A343" s="94" t="s">
        <v>13813</v>
      </c>
      <c r="B343" s="167" t="s">
        <v>13814</v>
      </c>
      <c r="C343" s="168">
        <v>0</v>
      </c>
      <c r="D343" s="107">
        <f ca="1" t="shared" si="16"/>
        <v>0</v>
      </c>
      <c r="E343" s="168">
        <v>0</v>
      </c>
      <c r="F343" s="107">
        <f ca="1">IF($I$5="I列录入预算数",OFFSET(H343,0,1),ROUND(IF($I$5="基准为上年预计执行数",OFFSET(D343,0,1),IF($I$5="基准为上年预算数",OFFSET(D343,0,-1),IF($I$5="基准为上年调整预算数",D343,0)))*(IF(_xlfn.ISFORMULA(OFFSET(D343,0,5)),OFFSET($I$3,1,0),OFFSET(D343,0,5))),SSWR))</f>
        <v>0</v>
      </c>
      <c r="G343" s="125">
        <f ca="1" t="shared" si="15"/>
        <v>0</v>
      </c>
      <c r="H343" s="125">
        <f ca="1" t="shared" si="17"/>
        <v>0</v>
      </c>
      <c r="I343" s="108">
        <v>0</v>
      </c>
      <c r="J343" s="169">
        <v>0</v>
      </c>
    </row>
    <row r="344" ht="15.6" customHeight="1" spans="1:11">
      <c r="A344" s="94" t="s">
        <v>13835</v>
      </c>
      <c r="B344" s="167" t="s">
        <v>13836</v>
      </c>
      <c r="C344" s="171">
        <v>869</v>
      </c>
      <c r="D344" s="107">
        <f ca="1" t="shared" si="16"/>
        <v>15869</v>
      </c>
      <c r="E344" s="168">
        <v>23569</v>
      </c>
      <c r="F344" s="107">
        <f ca="1">IF($I$5="I列录入预算数",OFFSET(H344,0,1),ROUND(IF($I$5="基准为上年预计执行数",OFFSET(D344,0,1),IF($I$5="基准为上年预算数",OFFSET(D344,0,-1),IF($I$5="基准为上年调整预算数",D344,0)))*(IF(_xlfn.ISFORMULA(OFFSET(D344,0,5)),OFFSET($I$3,1,0),OFFSET(D344,0,5))),SSWR))</f>
        <v>1462</v>
      </c>
      <c r="G344" s="125">
        <f ca="1" t="shared" si="15"/>
        <v>1.68239355581128</v>
      </c>
      <c r="H344" s="125">
        <f ca="1" t="shared" si="17"/>
        <v>0.0620306334592049</v>
      </c>
      <c r="I344" s="108">
        <v>1462</v>
      </c>
      <c r="J344" s="171">
        <v>15869</v>
      </c>
    </row>
    <row r="345" ht="15.6" customHeight="1" spans="1:11">
      <c r="A345" s="94" t="s">
        <v>13833</v>
      </c>
      <c r="B345" s="167" t="s">
        <v>13834</v>
      </c>
      <c r="C345" s="117"/>
      <c r="D345" s="107">
        <f ca="1" t="shared" si="16"/>
        <v>0</v>
      </c>
      <c r="E345" s="168">
        <v>0</v>
      </c>
      <c r="F345" s="107">
        <f ca="1">IF($I$5="I列录入预算数",OFFSET(H345,0,1),ROUND(IF($I$5="基准为上年预计执行数",OFFSET(D345,0,1),IF($I$5="基准为上年预算数",OFFSET(D345,0,-1),IF($I$5="基准为上年调整预算数",D345,0)))*(IF(_xlfn.ISFORMULA(OFFSET(D345,0,5)),OFFSET($I$3,1,0),OFFSET(D345,0,5))),SSWR))</f>
        <v>0</v>
      </c>
      <c r="G345" s="117"/>
      <c r="H345" s="125">
        <f ca="1" t="shared" si="17"/>
        <v>0</v>
      </c>
      <c r="I345" s="108">
        <v>0</v>
      </c>
      <c r="J345" s="169">
        <v>0</v>
      </c>
      <c r="K345" s="64" t="s">
        <v>13859</v>
      </c>
    </row>
    <row r="346" ht="15.6" customHeight="1" spans="1:11">
      <c r="A346" s="94" t="s">
        <v>13817</v>
      </c>
      <c r="B346" s="167" t="s">
        <v>13818</v>
      </c>
      <c r="C346" s="117"/>
      <c r="D346" s="107">
        <f ca="1" t="shared" si="16"/>
        <v>0</v>
      </c>
      <c r="E346" s="168">
        <v>0</v>
      </c>
      <c r="F346" s="107">
        <f ca="1">IF($I$5="I列录入预算数",OFFSET(H346,0,1),ROUND(IF($I$5="基准为上年预计执行数",OFFSET(D346,0,1),IF($I$5="基准为上年预算数",OFFSET(D346,0,-1),IF($I$5="基准为上年调整预算数",D346,0)))*(IF(_xlfn.ISFORMULA(OFFSET(D346,0,5)),OFFSET($I$3,1,0),OFFSET(D346,0,5))),SSWR))</f>
        <v>0</v>
      </c>
      <c r="G346" s="117"/>
      <c r="H346" s="125">
        <f ca="1" t="shared" si="17"/>
        <v>0</v>
      </c>
      <c r="I346" s="108">
        <v>0</v>
      </c>
      <c r="J346" s="169">
        <v>0</v>
      </c>
      <c r="K346" s="64" t="s">
        <v>13859</v>
      </c>
    </row>
    <row r="347" hidden="1"/>
  </sheetData>
  <sheetProtection algorithmName="SHA-512" hashValue="g10VElhtfocC6+c7OKi1XHPscX4801grdO4udbRIQbp03JHCLq0UafYx7bYYFrgGNxqRxNIyXilDhCiL0ZC1JQ==" saltValue="yQga0jzn9tBENO5zVi07Kw==" spinCount="100000" sheet="1" formatColumns="0" formatRows="0" autoFilter="0" objects="1" scenarios="1"/>
  <mergeCells count="6">
    <mergeCell ref="A2:H2"/>
    <mergeCell ref="A4:B4"/>
    <mergeCell ref="F4:H4"/>
    <mergeCell ref="C4:C5"/>
    <mergeCell ref="D4:D5"/>
    <mergeCell ref="E4:E5"/>
  </mergeCells>
  <conditionalFormatting sqref="I4">
    <cfRule type="expression" dxfId="0" priority="6">
      <formula>$I$5="I列录入预算数"</formula>
    </cfRule>
  </conditionalFormatting>
  <conditionalFormatting sqref="J62:J63">
    <cfRule type="expression" dxfId="3" priority="1">
      <formula>AND($I$5&lt;&gt;"I列录入预算数",J87&lt;&gt;0)</formula>
    </cfRule>
  </conditionalFormatting>
  <conditionalFormatting sqref="F8:F113 F118:F346">
    <cfRule type="expression" dxfId="2" priority="3">
      <formula>SSWR=4</formula>
    </cfRule>
    <cfRule type="expression" dxfId="1" priority="4">
      <formula>SSWR=2</formula>
    </cfRule>
  </conditionalFormatting>
  <conditionalFormatting sqref="I8:I50 I52:I54 I56:I113 I118:I334 I336 I338:I346">
    <cfRule type="expression" dxfId="3" priority="5">
      <formula>AND($I$5&lt;&gt;"I列录入预算数",I33&lt;&gt;0)</formula>
    </cfRule>
  </conditionalFormatting>
  <dataValidations count="3">
    <dataValidation type="list" allowBlank="1" showInputMessage="1" showErrorMessage="1" prompt="常规按I4单元格百分比测算。&#10;如在I列对应行录入百分比，对应科目将按该百分比编列预算数。" sqref="I5">
      <formula1>"基准为上年预计执行数,基准为上年预算数,基准为上年调整预算数,I列录入预算数"</formula1>
    </dataValidation>
    <dataValidation allowBlank="1" showInputMessage="1" showErrorMessage="1" prompt="省本级禁用。地市本级、县级或行政管理区录入。" sqref="C64:D64"/>
    <dataValidation allowBlank="1" showInputMessage="1" showErrorMessage="1" prompt="省本级或有债务发行预算的计划单列市可录入。&#10;其它地区录入债务转贷收入。" sqref="C66:D66"/>
  </dataValidations>
  <printOptions horizontalCentered="1"/>
  <pageMargins left="0.47244094488189" right="0.47244094488189" top="0.590551181102362" bottom="0.47244094488189" header="0.31496062992126" footer="0.236220472440945"/>
  <pageSetup paperSize="9" scale="71" orientation="portrait" blackAndWhite="1"/>
  <headerFooter>
    <oddFooter>&amp;C&amp;P/&amp;N</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36"/>
  <sheetViews>
    <sheetView showGridLines="0" topLeftCell="B221" workbookViewId="0">
      <selection activeCell="G239" sqref="G239"/>
    </sheetView>
  </sheetViews>
  <sheetFormatPr defaultColWidth="9" defaultRowHeight="15.6"/>
  <cols>
    <col min="1" max="1" width="8" customWidth="1"/>
    <col min="2" max="2" width="5.2037037037037" customWidth="1"/>
    <col min="3" max="3" width="4.14814814814815" style="423" customWidth="1"/>
    <col min="4" max="4" width="2.7962962962963" style="423" customWidth="1"/>
    <col min="5" max="5" width="9" style="423" customWidth="1"/>
    <col min="6" max="12" width="9" style="423"/>
  </cols>
  <sheetData>
    <row r="1" ht="26.65" customHeight="1" spans="1:17">
      <c r="A1" s="424"/>
      <c r="B1" s="425" t="s">
        <v>27</v>
      </c>
    </row>
    <row r="2" ht="21.3" customHeight="1" spans="1:17">
      <c r="A2" s="426"/>
      <c r="C2" s="427" t="str">
        <f>"数据汇集工作表E2单元格显示“审核通过可以上报！版本号："&amp;内置数据!OA1&amp;"”，才能报送。否则请按提示检查修改。"</f>
        <v>数据汇集工作表E2单元格显示“审核通过可以上报！版本号：20251206”，才能报送。否则请按提示检查修改。</v>
      </c>
      <c r="D2" s="427"/>
      <c r="E2" s="427"/>
      <c r="F2" s="427"/>
      <c r="G2" s="427"/>
      <c r="H2" s="427"/>
      <c r="I2" s="427"/>
      <c r="J2" s="427"/>
      <c r="K2" s="427"/>
      <c r="L2" s="427"/>
      <c r="M2" s="428"/>
      <c r="N2" s="428"/>
      <c r="O2" s="428"/>
      <c r="P2" s="428"/>
      <c r="Q2" s="428"/>
    </row>
    <row r="3" ht="26.65" customHeight="1" spans="1:17">
      <c r="A3" s="426"/>
      <c r="B3" s="425" t="s">
        <v>28</v>
      </c>
      <c r="C3" s="427"/>
      <c r="D3" s="427"/>
      <c r="E3" s="427"/>
      <c r="F3" s="427"/>
      <c r="G3" s="427"/>
      <c r="H3" s="427"/>
      <c r="I3" s="427"/>
      <c r="J3" s="427"/>
      <c r="K3" s="427"/>
      <c r="L3" s="427"/>
      <c r="M3" s="428"/>
      <c r="N3" s="428"/>
      <c r="O3" s="428"/>
      <c r="P3" s="428"/>
      <c r="Q3" s="428"/>
    </row>
    <row r="4" ht="21.3" customHeight="1" spans="1:17">
      <c r="A4" s="426"/>
      <c r="C4" s="427" t="s">
        <v>29</v>
      </c>
      <c r="D4" s="427"/>
      <c r="E4" s="427"/>
      <c r="F4" s="427"/>
      <c r="G4" s="427"/>
      <c r="H4" s="427"/>
      <c r="I4" s="427"/>
      <c r="J4" s="427"/>
      <c r="K4" s="427"/>
      <c r="L4" s="427"/>
      <c r="M4" s="428"/>
      <c r="N4" s="428"/>
      <c r="O4" s="428"/>
      <c r="P4" s="428"/>
      <c r="Q4" s="428"/>
    </row>
    <row r="5" ht="21.3" customHeight="1" spans="1:17">
      <c r="A5" s="426"/>
      <c r="B5" s="11"/>
      <c r="C5" s="427" t="s">
        <v>30</v>
      </c>
      <c r="D5" s="427"/>
      <c r="E5" s="427"/>
      <c r="F5" s="427"/>
      <c r="G5" s="427"/>
      <c r="H5" s="427"/>
      <c r="I5" s="427"/>
      <c r="J5" s="427"/>
      <c r="K5" s="427"/>
      <c r="L5" s="427"/>
      <c r="M5" s="428"/>
      <c r="N5" s="428"/>
      <c r="O5" s="428"/>
      <c r="P5" s="428"/>
      <c r="Q5" s="428"/>
    </row>
    <row r="6" ht="26.65" customHeight="1" spans="1:17">
      <c r="A6" s="426"/>
      <c r="B6" s="425" t="s">
        <v>31</v>
      </c>
      <c r="C6" s="427"/>
      <c r="D6" s="427"/>
      <c r="E6" s="427"/>
      <c r="F6" s="427"/>
      <c r="G6" s="427"/>
      <c r="H6" s="427"/>
      <c r="I6" s="427"/>
      <c r="J6" s="427"/>
      <c r="K6" s="427"/>
      <c r="L6" s="427"/>
      <c r="M6" s="428"/>
      <c r="N6" s="428"/>
      <c r="O6" s="428"/>
      <c r="P6" s="428"/>
      <c r="Q6" s="428"/>
    </row>
    <row r="7" ht="21.3" customHeight="1" spans="1:17">
      <c r="A7" s="426"/>
      <c r="B7" s="425"/>
      <c r="C7" s="427" t="s">
        <v>32</v>
      </c>
      <c r="D7" s="427"/>
      <c r="E7" s="427"/>
      <c r="F7" s="427"/>
      <c r="G7" s="427"/>
      <c r="H7" s="427"/>
      <c r="I7" s="427"/>
      <c r="J7" s="427"/>
      <c r="K7" s="427"/>
      <c r="L7" s="427"/>
      <c r="M7" s="428"/>
      <c r="N7" s="428"/>
      <c r="O7" s="428"/>
      <c r="P7" s="428"/>
      <c r="Q7" s="428"/>
    </row>
    <row r="8" ht="21.3" customHeight="1" spans="1:17">
      <c r="A8" s="426"/>
      <c r="B8" s="425"/>
      <c r="C8" s="427" t="s">
        <v>33</v>
      </c>
      <c r="D8" s="427"/>
      <c r="E8" s="427"/>
      <c r="F8" s="427"/>
      <c r="G8" s="427"/>
      <c r="H8" s="427"/>
      <c r="I8" s="427"/>
      <c r="J8" s="427"/>
      <c r="K8" s="427"/>
      <c r="L8" s="427"/>
      <c r="M8" s="428"/>
      <c r="N8" s="428"/>
      <c r="O8" s="428"/>
      <c r="P8" s="428"/>
      <c r="Q8" s="428"/>
    </row>
    <row r="9" ht="21.3" customHeight="1" spans="1:17">
      <c r="A9" s="426"/>
      <c r="B9" s="425"/>
      <c r="C9" s="427" t="s">
        <v>34</v>
      </c>
      <c r="D9" s="427"/>
      <c r="E9" s="427"/>
      <c r="F9" s="427"/>
      <c r="G9" s="427"/>
      <c r="H9" s="427"/>
      <c r="I9" s="427"/>
      <c r="J9" s="427"/>
      <c r="K9" s="427"/>
      <c r="L9" s="427"/>
      <c r="M9" s="428"/>
      <c r="N9" s="428"/>
      <c r="O9" s="428"/>
      <c r="P9" s="428"/>
      <c r="Q9" s="428"/>
    </row>
    <row r="10" ht="26.65" customHeight="1" spans="1:17">
      <c r="A10" s="426"/>
      <c r="B10" s="425" t="s">
        <v>35</v>
      </c>
      <c r="C10" s="427"/>
      <c r="D10" s="427"/>
      <c r="E10" s="427"/>
      <c r="F10" s="427"/>
      <c r="G10" s="427"/>
      <c r="H10" s="427"/>
      <c r="I10" s="427"/>
      <c r="J10" s="427"/>
      <c r="K10" s="427"/>
      <c r="L10" s="427"/>
      <c r="M10" s="428"/>
      <c r="N10" s="428"/>
      <c r="O10" s="428"/>
      <c r="P10" s="428"/>
      <c r="Q10" s="428"/>
    </row>
    <row r="11" ht="21.3" customHeight="1" spans="1:17">
      <c r="A11" s="426"/>
      <c r="B11" s="425"/>
      <c r="C11" s="427" t="s">
        <v>36</v>
      </c>
      <c r="D11" s="427"/>
      <c r="E11" s="427"/>
      <c r="F11" s="427"/>
      <c r="G11" s="427"/>
      <c r="H11" s="427"/>
      <c r="I11" s="427"/>
      <c r="J11" s="427"/>
      <c r="K11" s="427"/>
      <c r="L11" s="427"/>
      <c r="M11" s="428"/>
      <c r="N11" s="428"/>
      <c r="O11" s="428"/>
      <c r="P11" s="428"/>
      <c r="Q11" s="428"/>
    </row>
    <row r="12" ht="21.3" customHeight="1" spans="1:17">
      <c r="A12" s="426"/>
      <c r="B12" s="425"/>
      <c r="C12" s="427" t="s">
        <v>37</v>
      </c>
      <c r="D12" s="427"/>
      <c r="E12" s="427"/>
      <c r="F12" s="427"/>
      <c r="G12" s="427"/>
      <c r="H12" s="427"/>
      <c r="I12" s="427"/>
      <c r="J12" s="427"/>
      <c r="K12" s="427"/>
      <c r="L12" s="427"/>
      <c r="M12" s="428"/>
      <c r="N12" s="428"/>
      <c r="O12" s="428"/>
      <c r="P12" s="428"/>
      <c r="Q12" s="428"/>
    </row>
    <row r="13" ht="21.3" customHeight="1" spans="1:17">
      <c r="A13" s="426"/>
      <c r="B13" s="425"/>
      <c r="C13" s="427" t="s">
        <v>38</v>
      </c>
      <c r="D13" s="427"/>
      <c r="E13" s="427"/>
      <c r="F13" s="427"/>
      <c r="G13" s="427"/>
      <c r="H13" s="427"/>
      <c r="I13" s="427"/>
      <c r="J13" s="427"/>
      <c r="K13" s="427"/>
      <c r="L13" s="427"/>
      <c r="M13" s="428"/>
      <c r="N13" s="428"/>
      <c r="O13" s="428"/>
      <c r="P13" s="428"/>
      <c r="Q13" s="428"/>
    </row>
    <row r="14" ht="21.3" customHeight="1" spans="1:17">
      <c r="A14" s="426"/>
      <c r="B14" s="425"/>
      <c r="C14" s="427" t="s">
        <v>39</v>
      </c>
      <c r="D14" s="427"/>
      <c r="E14" s="427"/>
      <c r="F14" s="427"/>
      <c r="G14" s="427"/>
      <c r="H14" s="427"/>
      <c r="I14" s="427"/>
      <c r="J14" s="427"/>
      <c r="K14" s="427"/>
      <c r="L14" s="427"/>
      <c r="M14" s="428"/>
      <c r="N14" s="428"/>
      <c r="O14" s="428"/>
      <c r="P14" s="428"/>
      <c r="Q14" s="428"/>
    </row>
    <row r="15" ht="21.3" customHeight="1" spans="1:17">
      <c r="A15" s="426"/>
      <c r="B15" s="425"/>
      <c r="C15" s="427" t="s">
        <v>40</v>
      </c>
      <c r="D15" s="427"/>
      <c r="E15" s="427"/>
      <c r="F15" s="427"/>
      <c r="G15" s="427"/>
      <c r="H15" s="427"/>
      <c r="I15" s="427"/>
      <c r="J15" s="427"/>
      <c r="K15" s="427"/>
      <c r="L15" s="427"/>
      <c r="M15" s="428"/>
      <c r="N15" s="428"/>
      <c r="O15" s="428"/>
      <c r="P15" s="428"/>
      <c r="Q15" s="428"/>
    </row>
    <row r="16" ht="21.3" customHeight="1" spans="1:17">
      <c r="A16" s="426"/>
      <c r="B16" s="425"/>
      <c r="C16" s="427" t="s">
        <v>41</v>
      </c>
      <c r="D16" s="427"/>
      <c r="E16" s="427"/>
      <c r="F16" s="427"/>
      <c r="G16" s="427"/>
      <c r="H16" s="427"/>
      <c r="I16" s="427"/>
      <c r="J16" s="427"/>
      <c r="K16" s="427"/>
      <c r="L16" s="427"/>
      <c r="M16" s="428"/>
      <c r="N16" s="428"/>
      <c r="O16" s="428"/>
      <c r="P16" s="428"/>
      <c r="Q16" s="428"/>
    </row>
    <row r="17" ht="26.65" customHeight="1" spans="1:17">
      <c r="A17" s="426"/>
      <c r="B17" s="425" t="s">
        <v>42</v>
      </c>
      <c r="C17" s="427"/>
      <c r="D17" s="427"/>
      <c r="E17" s="427"/>
      <c r="F17" s="427"/>
      <c r="G17" s="427"/>
      <c r="H17" s="427"/>
      <c r="I17" s="427"/>
      <c r="J17" s="427"/>
      <c r="K17" s="427"/>
      <c r="L17" s="427"/>
      <c r="M17" s="428"/>
      <c r="N17" s="428"/>
      <c r="O17" s="428"/>
      <c r="P17" s="428"/>
      <c r="Q17" s="428"/>
    </row>
    <row r="18" ht="21.3" customHeight="1" spans="1:17">
      <c r="A18" s="426"/>
      <c r="B18" s="425"/>
      <c r="C18" s="427" t="s">
        <v>43</v>
      </c>
      <c r="D18" s="427"/>
      <c r="E18" s="427"/>
      <c r="F18" s="427"/>
      <c r="G18" s="427"/>
      <c r="H18" s="427"/>
      <c r="I18" s="427"/>
      <c r="J18" s="427"/>
      <c r="K18" s="427"/>
      <c r="L18" s="427"/>
      <c r="M18" s="428"/>
      <c r="N18" s="428"/>
      <c r="O18" s="428"/>
      <c r="P18" s="428"/>
      <c r="Q18" s="428"/>
    </row>
    <row r="19" ht="21.3" customHeight="1" spans="1:17">
      <c r="A19" s="426"/>
      <c r="B19" s="425"/>
      <c r="C19" s="429" t="s">
        <v>44</v>
      </c>
      <c r="D19" s="427"/>
      <c r="E19" s="427"/>
      <c r="F19" s="427"/>
      <c r="G19" s="427"/>
      <c r="H19" s="427"/>
      <c r="I19" s="427"/>
      <c r="J19" s="427"/>
      <c r="K19" s="427"/>
      <c r="L19" s="427"/>
      <c r="M19" s="428"/>
      <c r="N19" s="428"/>
      <c r="O19" s="428"/>
      <c r="P19" s="428"/>
      <c r="Q19" s="428"/>
    </row>
    <row r="20" ht="21.3" customHeight="1" spans="1:17">
      <c r="A20" s="426"/>
      <c r="B20" s="425"/>
      <c r="C20" s="427"/>
      <c r="D20" s="427" t="s">
        <v>45</v>
      </c>
      <c r="E20" s="427"/>
      <c r="F20" s="427"/>
      <c r="G20" s="427"/>
      <c r="H20" s="427"/>
      <c r="I20" s="427"/>
      <c r="J20" s="427"/>
      <c r="K20" s="427"/>
      <c r="L20" s="427"/>
      <c r="M20" s="428"/>
      <c r="N20" s="428"/>
      <c r="O20" s="428"/>
      <c r="P20" s="428"/>
      <c r="Q20" s="428"/>
    </row>
    <row r="21" ht="21.3" customHeight="1" spans="1:17">
      <c r="A21" s="426"/>
      <c r="B21" s="425"/>
      <c r="C21" s="427"/>
      <c r="D21" s="427" t="s">
        <v>46</v>
      </c>
      <c r="E21" s="427"/>
      <c r="F21" s="427"/>
      <c r="G21" s="427"/>
      <c r="H21" s="427"/>
      <c r="I21" s="427"/>
      <c r="J21" s="427"/>
      <c r="K21" s="427"/>
      <c r="L21" s="427"/>
      <c r="M21" s="428"/>
      <c r="N21" s="428"/>
      <c r="O21" s="428"/>
      <c r="P21" s="428"/>
      <c r="Q21" s="428"/>
    </row>
    <row r="22" ht="21.3" customHeight="1" spans="1:17">
      <c r="A22" s="426"/>
      <c r="B22" s="425"/>
      <c r="C22" s="427"/>
      <c r="D22" s="427" t="s">
        <v>47</v>
      </c>
      <c r="E22" s="427"/>
      <c r="F22" s="427"/>
      <c r="G22" s="427"/>
      <c r="H22" s="427"/>
      <c r="I22" s="427"/>
      <c r="J22" s="427"/>
      <c r="K22" s="427"/>
      <c r="L22" s="427"/>
      <c r="M22" s="428"/>
      <c r="N22" s="428"/>
      <c r="O22" s="428"/>
      <c r="P22" s="428"/>
      <c r="Q22" s="428"/>
    </row>
    <row r="23" ht="21.3" customHeight="1" spans="1:17">
      <c r="A23" s="426"/>
      <c r="B23" s="425"/>
      <c r="C23" s="427"/>
      <c r="D23" s="427" t="s">
        <v>48</v>
      </c>
      <c r="E23" s="427"/>
      <c r="F23" s="427"/>
      <c r="G23" s="427"/>
      <c r="H23" s="427"/>
      <c r="I23" s="427"/>
      <c r="J23" s="427"/>
      <c r="K23" s="427"/>
      <c r="L23" s="427"/>
      <c r="M23" s="428"/>
      <c r="N23" s="428"/>
      <c r="O23" s="428"/>
      <c r="P23" s="428"/>
      <c r="Q23" s="428"/>
    </row>
    <row r="24" ht="21.3" customHeight="1" spans="1:17">
      <c r="A24" s="426"/>
      <c r="B24" s="425"/>
      <c r="C24" s="427"/>
      <c r="D24" s="427" t="s">
        <v>49</v>
      </c>
      <c r="E24" s="427"/>
      <c r="F24" s="427"/>
      <c r="G24" s="427"/>
      <c r="H24" s="427"/>
      <c r="I24" s="427"/>
      <c r="J24" s="427"/>
      <c r="K24" s="427"/>
      <c r="L24" s="427"/>
      <c r="M24" s="428"/>
      <c r="N24" s="428"/>
      <c r="O24" s="428"/>
      <c r="P24" s="428"/>
      <c r="Q24" s="428"/>
    </row>
    <row r="25" ht="21.3" customHeight="1" spans="1:17">
      <c r="A25" s="426"/>
      <c r="B25" s="425"/>
      <c r="C25" s="427"/>
      <c r="D25" s="427" t="s">
        <v>50</v>
      </c>
      <c r="E25" s="427"/>
      <c r="F25" s="427"/>
      <c r="G25" s="427"/>
      <c r="H25" s="427"/>
      <c r="I25" s="427"/>
      <c r="J25" s="427"/>
      <c r="K25" s="427"/>
      <c r="L25" s="427"/>
      <c r="M25" s="428"/>
      <c r="N25" s="428"/>
      <c r="O25" s="428"/>
      <c r="P25" s="428"/>
      <c r="Q25" s="428"/>
    </row>
    <row r="26" ht="21.3" customHeight="1" spans="1:17">
      <c r="A26" s="426"/>
      <c r="B26" s="425"/>
      <c r="C26" s="427"/>
      <c r="D26" s="427" t="s">
        <v>51</v>
      </c>
      <c r="E26" s="427"/>
      <c r="F26" s="427"/>
      <c r="G26" s="427"/>
      <c r="H26" s="427"/>
      <c r="I26" s="427"/>
      <c r="J26" s="427"/>
      <c r="K26" s="427"/>
      <c r="L26" s="427"/>
      <c r="M26" s="428"/>
      <c r="N26" s="428"/>
      <c r="O26" s="428"/>
      <c r="P26" s="428"/>
      <c r="Q26" s="428"/>
    </row>
    <row r="27" ht="21.3" customHeight="1" spans="1:17">
      <c r="A27" s="426"/>
      <c r="B27" s="425"/>
      <c r="C27" s="430" t="s">
        <v>52</v>
      </c>
      <c r="D27" s="427"/>
      <c r="F27" s="427"/>
      <c r="G27" s="427"/>
      <c r="H27" s="427"/>
      <c r="I27" s="427"/>
      <c r="J27" s="427"/>
      <c r="K27" s="427"/>
      <c r="L27" s="427"/>
      <c r="M27" s="428"/>
      <c r="N27" s="428"/>
      <c r="O27" s="428"/>
      <c r="P27" s="428"/>
      <c r="Q27" s="428"/>
    </row>
    <row r="28" ht="21.3" customHeight="1" spans="1:17">
      <c r="A28" s="426"/>
      <c r="B28" s="425"/>
      <c r="C28" s="427"/>
      <c r="D28" s="427" t="s">
        <v>53</v>
      </c>
      <c r="E28" s="427"/>
      <c r="F28" s="427"/>
      <c r="G28" s="427"/>
      <c r="H28" s="427"/>
      <c r="I28" s="427"/>
      <c r="J28" s="427"/>
      <c r="K28" s="427"/>
      <c r="L28" s="427"/>
      <c r="M28" s="428"/>
      <c r="N28" s="428"/>
      <c r="O28" s="428"/>
      <c r="P28" s="428"/>
      <c r="Q28" s="428"/>
    </row>
    <row r="29" ht="21.3" customHeight="1" spans="1:17">
      <c r="A29" s="426"/>
      <c r="B29" s="425"/>
      <c r="C29" s="427"/>
      <c r="D29" s="427" t="s">
        <v>54</v>
      </c>
      <c r="E29" s="427"/>
      <c r="F29" s="427"/>
      <c r="G29" s="427"/>
      <c r="H29" s="427"/>
      <c r="I29" s="427"/>
      <c r="J29" s="427"/>
      <c r="K29" s="427"/>
      <c r="L29" s="427"/>
      <c r="M29" s="428"/>
      <c r="N29" s="428"/>
      <c r="O29" s="428"/>
      <c r="P29" s="428"/>
      <c r="Q29" s="428"/>
    </row>
    <row r="30" ht="21.3" customHeight="1" spans="1:17">
      <c r="A30" s="426"/>
      <c r="B30" s="425"/>
      <c r="C30" s="427"/>
      <c r="D30" s="427" t="s">
        <v>55</v>
      </c>
      <c r="E30" s="427"/>
      <c r="F30" s="427"/>
      <c r="G30" s="427"/>
      <c r="H30" s="427"/>
      <c r="I30" s="427"/>
      <c r="J30" s="427"/>
      <c r="K30" s="427"/>
      <c r="L30" s="427"/>
      <c r="M30" s="428"/>
      <c r="N30" s="428"/>
      <c r="O30" s="428"/>
      <c r="P30" s="428"/>
      <c r="Q30" s="428"/>
    </row>
    <row r="31" ht="21.3" customHeight="1" spans="1:17">
      <c r="A31" s="426"/>
      <c r="B31" s="425"/>
      <c r="C31" s="427"/>
      <c r="D31" s="427" t="s">
        <v>56</v>
      </c>
      <c r="E31" s="427"/>
      <c r="F31" s="427"/>
      <c r="G31" s="427"/>
      <c r="H31" s="427"/>
      <c r="I31" s="427"/>
      <c r="J31" s="427"/>
      <c r="K31" s="427"/>
      <c r="L31" s="427"/>
      <c r="M31" s="428"/>
      <c r="N31" s="428"/>
      <c r="O31" s="428"/>
      <c r="P31" s="428"/>
      <c r="Q31" s="428"/>
    </row>
    <row r="32" ht="21.3" customHeight="1" spans="1:17">
      <c r="A32" s="426"/>
      <c r="B32" s="425"/>
      <c r="C32" s="427"/>
      <c r="D32" s="427" t="s">
        <v>57</v>
      </c>
      <c r="E32" s="427"/>
      <c r="F32" s="427"/>
      <c r="G32" s="427"/>
      <c r="H32" s="427"/>
      <c r="I32" s="427"/>
      <c r="J32" s="427"/>
      <c r="K32" s="427"/>
      <c r="L32" s="427"/>
      <c r="M32" s="428"/>
      <c r="N32" s="428"/>
      <c r="O32" s="428"/>
      <c r="P32" s="428"/>
      <c r="Q32" s="428"/>
    </row>
    <row r="33" ht="21.3" customHeight="1" spans="1:17">
      <c r="A33" s="426"/>
      <c r="B33" s="425"/>
      <c r="C33" s="427"/>
      <c r="D33" s="427" t="s">
        <v>58</v>
      </c>
      <c r="E33" s="427"/>
      <c r="F33" s="427"/>
      <c r="G33" s="427"/>
      <c r="H33" s="427"/>
      <c r="I33" s="427"/>
      <c r="J33" s="427"/>
      <c r="K33" s="427"/>
      <c r="L33" s="427"/>
      <c r="M33" s="428"/>
      <c r="N33" s="428"/>
      <c r="O33" s="428"/>
      <c r="P33" s="428"/>
      <c r="Q33" s="428"/>
    </row>
    <row r="34" ht="21.3" customHeight="1" spans="1:17">
      <c r="A34" s="426"/>
      <c r="B34" s="425"/>
      <c r="C34" s="427"/>
      <c r="D34" s="427" t="s">
        <v>59</v>
      </c>
      <c r="E34" s="427"/>
      <c r="F34" s="427"/>
      <c r="G34" s="427"/>
      <c r="H34" s="427"/>
      <c r="I34" s="427"/>
      <c r="J34" s="427"/>
      <c r="K34" s="427"/>
      <c r="L34" s="427"/>
      <c r="M34" s="428"/>
      <c r="N34" s="428"/>
      <c r="O34" s="428"/>
      <c r="P34" s="428"/>
      <c r="Q34" s="428"/>
    </row>
    <row r="35" ht="21.3" customHeight="1" spans="1:17">
      <c r="A35" s="426"/>
      <c r="B35" s="425"/>
      <c r="C35" s="427"/>
      <c r="D35" s="427" t="s">
        <v>60</v>
      </c>
      <c r="E35" s="427"/>
      <c r="F35" s="427"/>
      <c r="G35" s="427"/>
      <c r="H35" s="427"/>
      <c r="I35" s="427"/>
      <c r="J35" s="427"/>
      <c r="K35" s="427"/>
      <c r="L35" s="427"/>
      <c r="M35" s="428"/>
      <c r="N35" s="428"/>
      <c r="O35" s="428"/>
      <c r="P35" s="428"/>
      <c r="Q35" s="428"/>
    </row>
    <row r="36" ht="21.3" customHeight="1" spans="1:17">
      <c r="A36" s="426"/>
      <c r="B36" s="425"/>
      <c r="C36" s="427"/>
      <c r="D36" s="427" t="s">
        <v>61</v>
      </c>
      <c r="E36" s="427"/>
      <c r="F36" s="427"/>
      <c r="G36" s="427"/>
      <c r="H36" s="427"/>
      <c r="I36" s="427"/>
      <c r="J36" s="427"/>
      <c r="K36" s="427"/>
      <c r="L36" s="427"/>
      <c r="M36" s="428"/>
      <c r="N36" s="428"/>
      <c r="O36" s="428"/>
      <c r="P36" s="428"/>
      <c r="Q36" s="428"/>
    </row>
    <row r="37" ht="21.3" customHeight="1" spans="1:17">
      <c r="A37" s="426"/>
      <c r="B37" s="425"/>
      <c r="C37" s="427"/>
      <c r="D37" s="427" t="s">
        <v>62</v>
      </c>
      <c r="E37" s="427"/>
      <c r="F37" s="427"/>
      <c r="G37" s="427"/>
      <c r="H37" s="427"/>
      <c r="I37" s="427"/>
      <c r="J37" s="427"/>
      <c r="K37" s="427"/>
      <c r="L37" s="427"/>
      <c r="M37" s="428"/>
      <c r="N37" s="428"/>
      <c r="O37" s="428"/>
      <c r="P37" s="428"/>
      <c r="Q37" s="428"/>
    </row>
    <row r="38" ht="21.3" customHeight="1" spans="1:17">
      <c r="A38" s="426"/>
      <c r="B38" s="425"/>
      <c r="C38" s="427"/>
      <c r="D38" s="427" t="s">
        <v>63</v>
      </c>
      <c r="E38" s="427"/>
      <c r="F38" s="427"/>
      <c r="G38" s="427"/>
      <c r="H38" s="427"/>
      <c r="I38" s="427"/>
      <c r="J38" s="427"/>
      <c r="K38" s="427"/>
      <c r="L38" s="427"/>
      <c r="M38" s="428"/>
      <c r="N38" s="428"/>
      <c r="O38" s="428"/>
      <c r="P38" s="428"/>
      <c r="Q38" s="428"/>
    </row>
    <row r="39" ht="21.3" customHeight="1" spans="1:17">
      <c r="A39" s="426"/>
      <c r="B39" s="425"/>
      <c r="C39" s="427"/>
      <c r="D39" s="427" t="s">
        <v>64</v>
      </c>
      <c r="E39" s="427"/>
      <c r="F39" s="427"/>
      <c r="G39" s="427"/>
      <c r="H39" s="427"/>
      <c r="I39" s="427"/>
      <c r="J39" s="427"/>
      <c r="K39" s="427"/>
      <c r="L39" s="427"/>
      <c r="M39" s="428"/>
      <c r="N39" s="428"/>
      <c r="O39" s="428"/>
      <c r="P39" s="428"/>
      <c r="Q39" s="428"/>
    </row>
    <row r="40" ht="21.3" customHeight="1" spans="1:17">
      <c r="A40" s="426"/>
      <c r="B40" s="425"/>
      <c r="C40" s="427"/>
      <c r="D40" s="427" t="s">
        <v>65</v>
      </c>
      <c r="E40" s="427"/>
      <c r="F40" s="427"/>
      <c r="G40" s="427"/>
      <c r="H40" s="427"/>
      <c r="I40" s="427"/>
      <c r="J40" s="427"/>
      <c r="K40" s="427"/>
      <c r="L40" s="427"/>
      <c r="M40" s="428"/>
      <c r="N40" s="428"/>
      <c r="O40" s="428"/>
      <c r="P40" s="428"/>
      <c r="Q40" s="428"/>
    </row>
    <row r="41" ht="21.3" customHeight="1" spans="1:17">
      <c r="A41" s="426"/>
      <c r="B41" s="425"/>
      <c r="C41" s="427"/>
      <c r="D41" s="427" t="s">
        <v>66</v>
      </c>
      <c r="E41" s="427"/>
      <c r="F41" s="427"/>
      <c r="G41" s="427"/>
      <c r="H41" s="427"/>
      <c r="I41" s="427"/>
      <c r="J41" s="427"/>
      <c r="K41" s="427"/>
      <c r="L41" s="427"/>
      <c r="M41" s="428"/>
      <c r="N41" s="428"/>
      <c r="O41" s="428"/>
      <c r="P41" s="428"/>
      <c r="Q41" s="428"/>
    </row>
    <row r="42" ht="21.3" customHeight="1" spans="1:17">
      <c r="A42" s="426"/>
      <c r="B42" s="425"/>
      <c r="C42" s="427"/>
      <c r="D42" s="427" t="s">
        <v>67</v>
      </c>
      <c r="E42" s="427"/>
      <c r="F42" s="427"/>
      <c r="G42" s="427"/>
      <c r="H42" s="427"/>
      <c r="I42" s="427"/>
      <c r="J42" s="427"/>
      <c r="K42" s="427"/>
      <c r="L42" s="427"/>
      <c r="M42" s="428"/>
      <c r="N42" s="428"/>
      <c r="O42" s="428"/>
      <c r="P42" s="428"/>
      <c r="Q42" s="428"/>
    </row>
    <row r="43" ht="21.3" customHeight="1" spans="1:17">
      <c r="A43" s="426"/>
      <c r="B43" s="425"/>
      <c r="C43" s="427"/>
      <c r="D43" s="427" t="s">
        <v>68</v>
      </c>
      <c r="E43" s="427"/>
      <c r="F43" s="427"/>
      <c r="G43" s="427"/>
      <c r="H43" s="427"/>
      <c r="I43" s="427"/>
      <c r="J43" s="427"/>
      <c r="K43" s="427"/>
      <c r="L43" s="427"/>
      <c r="M43" s="428"/>
      <c r="N43" s="428"/>
      <c r="O43" s="428"/>
      <c r="P43" s="428"/>
      <c r="Q43" s="428"/>
    </row>
    <row r="44" ht="21.3" customHeight="1" spans="1:17">
      <c r="A44" s="426"/>
      <c r="B44" s="425"/>
      <c r="C44" s="427"/>
      <c r="D44" s="427" t="s">
        <v>69</v>
      </c>
      <c r="E44" s="427"/>
      <c r="F44" s="427"/>
      <c r="G44" s="427"/>
      <c r="H44" s="427"/>
      <c r="I44" s="427"/>
      <c r="J44" s="427"/>
      <c r="K44" s="427"/>
      <c r="L44" s="427"/>
      <c r="M44" s="428"/>
      <c r="N44" s="428"/>
      <c r="O44" s="428"/>
      <c r="P44" s="428"/>
      <c r="Q44" s="428"/>
    </row>
    <row r="45" ht="21.3" customHeight="1" spans="1:17">
      <c r="A45" s="426"/>
      <c r="B45" s="425"/>
      <c r="C45" s="427"/>
      <c r="D45" s="427" t="s">
        <v>70</v>
      </c>
      <c r="E45" s="427"/>
      <c r="F45" s="427"/>
      <c r="G45" s="427"/>
      <c r="H45" s="427"/>
      <c r="I45" s="427"/>
      <c r="J45" s="427"/>
      <c r="K45" s="427"/>
      <c r="L45" s="427"/>
      <c r="M45" s="428"/>
      <c r="N45" s="428"/>
      <c r="O45" s="428"/>
      <c r="P45" s="428"/>
      <c r="Q45" s="428"/>
    </row>
    <row r="46" ht="21.3" customHeight="1" spans="1:17">
      <c r="A46" s="426"/>
      <c r="B46" s="425"/>
      <c r="C46" s="427"/>
      <c r="D46" s="427" t="s">
        <v>71</v>
      </c>
      <c r="E46" s="427"/>
      <c r="F46" s="427"/>
      <c r="G46" s="427"/>
      <c r="H46" s="427"/>
      <c r="I46" s="427"/>
      <c r="J46" s="427"/>
      <c r="K46" s="427"/>
      <c r="L46" s="427"/>
      <c r="M46" s="428"/>
      <c r="N46" s="428"/>
      <c r="O46" s="428"/>
      <c r="P46" s="428"/>
      <c r="Q46" s="428"/>
    </row>
    <row r="47" ht="21.3" customHeight="1" spans="1:17">
      <c r="A47" s="426"/>
      <c r="B47" s="425"/>
      <c r="C47" s="427"/>
      <c r="D47" s="427" t="s">
        <v>72</v>
      </c>
      <c r="E47" s="427"/>
      <c r="F47" s="427"/>
      <c r="G47" s="427"/>
      <c r="H47" s="427"/>
      <c r="I47" s="427"/>
      <c r="J47" s="427"/>
      <c r="K47" s="427"/>
      <c r="L47" s="427"/>
      <c r="M47" s="428"/>
      <c r="N47" s="428"/>
      <c r="O47" s="428"/>
      <c r="P47" s="428"/>
      <c r="Q47" s="428"/>
    </row>
    <row r="48" ht="21.3" customHeight="1" spans="1:17">
      <c r="A48" s="426"/>
      <c r="B48" s="425"/>
      <c r="C48" s="427"/>
      <c r="D48" s="427" t="s">
        <v>73</v>
      </c>
      <c r="E48" s="427"/>
      <c r="F48" s="427"/>
      <c r="G48" s="427"/>
      <c r="H48" s="427"/>
      <c r="I48" s="427"/>
      <c r="J48" s="427"/>
      <c r="K48" s="427"/>
      <c r="L48" s="427"/>
      <c r="M48" s="428"/>
      <c r="N48" s="428"/>
      <c r="O48" s="428"/>
      <c r="P48" s="428"/>
      <c r="Q48" s="428"/>
    </row>
    <row r="49" ht="21.3" customHeight="1" spans="1:17">
      <c r="A49" s="426"/>
      <c r="B49" s="425"/>
      <c r="C49" s="427"/>
      <c r="D49" s="427" t="s">
        <v>74</v>
      </c>
      <c r="E49" s="427"/>
      <c r="F49" s="427"/>
      <c r="G49" s="427"/>
      <c r="H49" s="427"/>
      <c r="I49" s="427"/>
      <c r="J49" s="427"/>
      <c r="K49" s="427"/>
      <c r="L49" s="427"/>
      <c r="M49" s="428"/>
      <c r="N49" s="428"/>
      <c r="O49" s="428"/>
      <c r="P49" s="428"/>
      <c r="Q49" s="428"/>
    </row>
    <row r="50" ht="21.3" customHeight="1" spans="1:17">
      <c r="A50" s="426"/>
      <c r="B50" s="425"/>
      <c r="C50" s="427"/>
      <c r="D50" s="427" t="s">
        <v>75</v>
      </c>
      <c r="E50" s="427"/>
      <c r="F50" s="427"/>
      <c r="G50" s="427"/>
      <c r="H50" s="427"/>
      <c r="I50" s="427"/>
      <c r="J50" s="427"/>
      <c r="K50" s="427"/>
      <c r="L50" s="427"/>
      <c r="M50" s="428"/>
      <c r="N50" s="428"/>
      <c r="O50" s="428"/>
      <c r="P50" s="428"/>
      <c r="Q50" s="428"/>
    </row>
    <row r="51" ht="21.3" customHeight="1" spans="1:17">
      <c r="A51" s="426"/>
      <c r="B51" s="425"/>
      <c r="C51" s="427"/>
      <c r="D51" s="427" t="s">
        <v>76</v>
      </c>
      <c r="E51" s="427"/>
      <c r="F51" s="427"/>
      <c r="G51" s="427"/>
      <c r="H51" s="427"/>
      <c r="I51" s="427"/>
      <c r="J51" s="427"/>
      <c r="K51" s="427"/>
      <c r="L51" s="427"/>
      <c r="M51" s="428"/>
      <c r="N51" s="428"/>
      <c r="O51" s="428"/>
      <c r="P51" s="428"/>
      <c r="Q51" s="428"/>
    </row>
    <row r="52" ht="21.3" customHeight="1" spans="1:17">
      <c r="A52" s="426"/>
      <c r="B52" s="425"/>
      <c r="C52" s="427"/>
      <c r="D52" s="427" t="s">
        <v>77</v>
      </c>
      <c r="E52" s="427"/>
      <c r="F52" s="427"/>
      <c r="G52" s="427"/>
      <c r="H52" s="427"/>
      <c r="I52" s="427"/>
      <c r="J52" s="427"/>
      <c r="K52" s="427"/>
      <c r="L52" s="427"/>
      <c r="M52" s="428"/>
      <c r="N52" s="428"/>
      <c r="O52" s="428"/>
      <c r="P52" s="428"/>
      <c r="Q52" s="428"/>
    </row>
    <row r="53" ht="21.3" customHeight="1" spans="1:17">
      <c r="A53" s="426"/>
      <c r="B53" s="425"/>
      <c r="C53" s="427"/>
      <c r="D53" s="427" t="s">
        <v>78</v>
      </c>
      <c r="E53" s="427"/>
      <c r="F53" s="427"/>
      <c r="G53" s="427"/>
      <c r="H53" s="427"/>
      <c r="I53" s="427"/>
      <c r="J53" s="427"/>
      <c r="K53" s="427"/>
      <c r="L53" s="427"/>
      <c r="M53" s="428"/>
      <c r="N53" s="428"/>
      <c r="O53" s="428"/>
      <c r="P53" s="428"/>
      <c r="Q53" s="428"/>
    </row>
    <row r="54" ht="21.3" customHeight="1" spans="1:17">
      <c r="A54" s="426"/>
      <c r="B54" s="425"/>
      <c r="C54" s="427"/>
      <c r="D54" s="427" t="s">
        <v>79</v>
      </c>
      <c r="E54" s="427"/>
      <c r="F54" s="427"/>
      <c r="G54" s="427"/>
      <c r="H54" s="427"/>
      <c r="I54" s="427"/>
      <c r="J54" s="427"/>
      <c r="K54" s="427"/>
      <c r="L54" s="427"/>
      <c r="M54" s="428"/>
      <c r="N54" s="428"/>
      <c r="O54" s="428"/>
      <c r="P54" s="428"/>
      <c r="Q54" s="428"/>
    </row>
    <row r="55" ht="21.3" customHeight="1" spans="1:17">
      <c r="A55" s="426"/>
      <c r="B55" s="425"/>
      <c r="C55" s="427"/>
      <c r="D55" s="427" t="s">
        <v>80</v>
      </c>
      <c r="E55" s="427"/>
      <c r="F55" s="427"/>
      <c r="G55" s="427"/>
      <c r="H55" s="427"/>
      <c r="I55" s="427"/>
      <c r="J55" s="427"/>
      <c r="K55" s="427"/>
      <c r="L55" s="427"/>
      <c r="M55" s="428"/>
      <c r="N55" s="428"/>
      <c r="O55" s="428"/>
      <c r="P55" s="428"/>
      <c r="Q55" s="428"/>
    </row>
    <row r="56" ht="21.3" customHeight="1" spans="1:17">
      <c r="A56" s="426"/>
      <c r="B56" s="425"/>
      <c r="C56" s="427"/>
      <c r="D56" s="427" t="s">
        <v>81</v>
      </c>
      <c r="E56" s="427"/>
      <c r="F56" s="427"/>
      <c r="G56" s="427"/>
      <c r="H56" s="427"/>
      <c r="I56" s="427"/>
      <c r="J56" s="427"/>
      <c r="K56" s="427"/>
      <c r="L56" s="427"/>
      <c r="M56" s="428"/>
      <c r="N56" s="428"/>
      <c r="O56" s="428"/>
      <c r="P56" s="428"/>
      <c r="Q56" s="428"/>
    </row>
    <row r="57" ht="21.3" customHeight="1" spans="1:17">
      <c r="A57" s="426"/>
      <c r="B57" s="425"/>
      <c r="C57" s="427"/>
      <c r="D57" s="427" t="s">
        <v>82</v>
      </c>
      <c r="E57" s="427"/>
      <c r="F57" s="427"/>
      <c r="G57" s="427"/>
      <c r="H57" s="427"/>
      <c r="I57" s="427"/>
      <c r="J57" s="427"/>
      <c r="K57" s="427"/>
      <c r="L57" s="427"/>
      <c r="M57" s="428"/>
      <c r="N57" s="428"/>
      <c r="O57" s="428"/>
      <c r="P57" s="428"/>
      <c r="Q57" s="428"/>
    </row>
    <row r="58" ht="21.3" customHeight="1" spans="1:17">
      <c r="A58" s="426"/>
      <c r="B58" s="425"/>
      <c r="C58" s="427"/>
      <c r="D58" s="427" t="s">
        <v>83</v>
      </c>
      <c r="E58" s="427"/>
      <c r="F58" s="427"/>
      <c r="G58" s="427"/>
      <c r="H58" s="427"/>
      <c r="I58" s="427"/>
      <c r="J58" s="427"/>
      <c r="K58" s="427"/>
      <c r="L58" s="427"/>
      <c r="M58" s="428"/>
      <c r="N58" s="428"/>
      <c r="O58" s="428"/>
      <c r="P58" s="428"/>
      <c r="Q58" s="428"/>
    </row>
    <row r="59" ht="21.3" customHeight="1" spans="1:17">
      <c r="A59" s="426"/>
      <c r="B59" s="425"/>
      <c r="C59" s="427"/>
      <c r="D59" s="427" t="s">
        <v>84</v>
      </c>
      <c r="E59" s="427"/>
      <c r="F59" s="427"/>
      <c r="G59" s="427"/>
      <c r="H59" s="427"/>
      <c r="I59" s="427"/>
      <c r="J59" s="427"/>
      <c r="K59" s="427"/>
      <c r="L59" s="427"/>
      <c r="M59" s="428"/>
      <c r="N59" s="428"/>
      <c r="O59" s="428"/>
      <c r="P59" s="428"/>
      <c r="Q59" s="428"/>
    </row>
    <row r="60" ht="21.3" customHeight="1" spans="1:17">
      <c r="A60" s="426"/>
      <c r="B60" s="425"/>
      <c r="C60" s="427"/>
      <c r="D60" s="427" t="s">
        <v>85</v>
      </c>
      <c r="E60" s="427"/>
      <c r="F60" s="427"/>
      <c r="G60" s="427"/>
      <c r="H60" s="427"/>
      <c r="I60" s="427"/>
      <c r="J60" s="427"/>
      <c r="K60" s="427"/>
      <c r="L60" s="427"/>
      <c r="M60" s="428"/>
      <c r="N60" s="428"/>
      <c r="O60" s="428"/>
      <c r="P60" s="428"/>
      <c r="Q60" s="428"/>
    </row>
    <row r="61" ht="21.3" customHeight="1" spans="1:17">
      <c r="A61" s="426"/>
      <c r="B61" s="425"/>
      <c r="C61" s="427"/>
      <c r="D61" s="427" t="s">
        <v>86</v>
      </c>
      <c r="E61" s="427"/>
      <c r="F61" s="427"/>
      <c r="G61" s="427"/>
      <c r="H61" s="427"/>
      <c r="I61" s="427"/>
      <c r="J61" s="427"/>
      <c r="K61" s="427"/>
      <c r="L61" s="427"/>
      <c r="M61" s="428"/>
      <c r="N61" s="428"/>
      <c r="O61" s="428"/>
      <c r="P61" s="428"/>
      <c r="Q61" s="428"/>
    </row>
    <row r="62" ht="21.3" customHeight="1" spans="1:17">
      <c r="A62" s="426"/>
      <c r="B62" s="425"/>
      <c r="C62" s="427"/>
      <c r="D62" s="427" t="s">
        <v>87</v>
      </c>
      <c r="E62" s="427"/>
      <c r="F62" s="427"/>
      <c r="G62" s="427"/>
      <c r="H62" s="427"/>
      <c r="I62" s="427"/>
      <c r="J62" s="427"/>
      <c r="K62" s="427"/>
      <c r="L62" s="427"/>
      <c r="M62" s="428"/>
      <c r="N62" s="428"/>
      <c r="O62" s="428"/>
      <c r="P62" s="428"/>
      <c r="Q62" s="428"/>
    </row>
    <row r="63" ht="21.3" customHeight="1" spans="1:17">
      <c r="A63" s="426"/>
      <c r="B63" s="425"/>
      <c r="C63" s="427"/>
      <c r="D63" s="427" t="s">
        <v>88</v>
      </c>
      <c r="E63" s="427"/>
      <c r="F63" s="427"/>
      <c r="G63" s="427"/>
      <c r="H63" s="427"/>
      <c r="I63" s="427"/>
      <c r="J63" s="427"/>
      <c r="K63" s="427"/>
      <c r="L63" s="427"/>
      <c r="M63" s="428"/>
      <c r="N63" s="428"/>
      <c r="O63" s="428"/>
      <c r="P63" s="428"/>
      <c r="Q63" s="428"/>
    </row>
    <row r="64" ht="21.3" customHeight="1" spans="1:17">
      <c r="A64" s="426"/>
      <c r="B64" s="425"/>
      <c r="C64" s="427"/>
      <c r="D64" s="427" t="s">
        <v>89</v>
      </c>
      <c r="E64" s="427"/>
      <c r="F64" s="427"/>
      <c r="G64" s="427"/>
      <c r="H64" s="427"/>
      <c r="I64" s="427"/>
      <c r="J64" s="427"/>
      <c r="K64" s="427"/>
      <c r="L64" s="427"/>
      <c r="M64" s="428"/>
      <c r="N64" s="428"/>
      <c r="O64" s="428"/>
      <c r="P64" s="428"/>
      <c r="Q64" s="428"/>
    </row>
    <row r="65" ht="21.3" customHeight="1" spans="1:17">
      <c r="A65" s="426"/>
      <c r="B65" s="425"/>
      <c r="C65" s="427"/>
      <c r="D65" s="427" t="s">
        <v>90</v>
      </c>
      <c r="E65" s="427"/>
      <c r="F65" s="427"/>
      <c r="G65" s="427"/>
      <c r="H65" s="427"/>
      <c r="I65" s="427"/>
      <c r="J65" s="427"/>
      <c r="K65" s="427"/>
      <c r="L65" s="427"/>
      <c r="M65" s="428"/>
      <c r="N65" s="428"/>
      <c r="O65" s="428"/>
      <c r="P65" s="428"/>
      <c r="Q65" s="428"/>
    </row>
    <row r="66" ht="21.3" customHeight="1" spans="1:17">
      <c r="A66" s="426"/>
      <c r="B66" s="425"/>
      <c r="C66" s="427"/>
      <c r="D66" s="427" t="s">
        <v>91</v>
      </c>
      <c r="E66" s="427"/>
      <c r="F66" s="427"/>
      <c r="G66" s="427"/>
      <c r="H66" s="427"/>
      <c r="I66" s="427"/>
      <c r="J66" s="427"/>
      <c r="K66" s="427"/>
      <c r="L66" s="427"/>
      <c r="M66" s="428"/>
      <c r="N66" s="428"/>
      <c r="O66" s="428"/>
      <c r="P66" s="428"/>
      <c r="Q66" s="428"/>
    </row>
    <row r="67" ht="21.3" customHeight="1" spans="1:17">
      <c r="A67" s="426"/>
      <c r="B67" s="425"/>
      <c r="C67" s="427"/>
      <c r="D67" s="429" t="s">
        <v>92</v>
      </c>
      <c r="E67" s="427"/>
      <c r="F67" s="427"/>
      <c r="G67" s="427"/>
      <c r="H67" s="427"/>
      <c r="I67" s="427"/>
      <c r="J67" s="427"/>
      <c r="K67" s="427"/>
      <c r="L67" s="427"/>
      <c r="M67" s="428"/>
      <c r="N67" s="428"/>
      <c r="O67" s="428"/>
      <c r="P67" s="428"/>
      <c r="Q67" s="428"/>
    </row>
    <row r="68" ht="21.3" customHeight="1" spans="1:17">
      <c r="A68" s="426"/>
      <c r="B68" s="425"/>
      <c r="C68" s="427"/>
      <c r="D68" s="429" t="s">
        <v>93</v>
      </c>
      <c r="E68" s="427"/>
      <c r="F68" s="427"/>
      <c r="G68" s="427"/>
      <c r="H68" s="427"/>
      <c r="I68" s="427"/>
      <c r="J68" s="427"/>
      <c r="K68" s="427"/>
      <c r="L68" s="427"/>
      <c r="M68" s="428"/>
      <c r="N68" s="428"/>
      <c r="O68" s="428"/>
      <c r="P68" s="428"/>
      <c r="Q68" s="428"/>
    </row>
    <row r="69" ht="21.3" customHeight="1" spans="1:17">
      <c r="A69" s="426"/>
      <c r="B69" s="425"/>
      <c r="C69" s="429" t="s">
        <v>94</v>
      </c>
      <c r="D69" s="427"/>
      <c r="E69" s="427"/>
      <c r="F69" s="427"/>
      <c r="G69" s="427"/>
      <c r="H69" s="427"/>
      <c r="I69" s="427"/>
      <c r="J69" s="427"/>
      <c r="K69" s="427"/>
      <c r="L69" s="427"/>
      <c r="M69" s="428"/>
      <c r="N69" s="428"/>
      <c r="O69" s="428"/>
      <c r="P69" s="428"/>
      <c r="Q69" s="428"/>
    </row>
    <row r="70" ht="21.3" customHeight="1" spans="1:17">
      <c r="A70" s="426"/>
      <c r="B70" s="425"/>
      <c r="C70" s="427"/>
      <c r="D70" s="427" t="s">
        <v>45</v>
      </c>
      <c r="E70" s="427"/>
      <c r="F70" s="427"/>
      <c r="G70" s="427"/>
      <c r="H70" s="427"/>
      <c r="I70" s="427"/>
      <c r="J70" s="427"/>
      <c r="K70" s="427"/>
      <c r="L70" s="427"/>
      <c r="M70" s="428"/>
      <c r="N70" s="428"/>
      <c r="O70" s="428"/>
      <c r="P70" s="428"/>
      <c r="Q70" s="428"/>
    </row>
    <row r="71" ht="21.3" customHeight="1" spans="1:17">
      <c r="A71" s="426"/>
      <c r="B71" s="425"/>
      <c r="C71" s="427"/>
      <c r="D71" s="427" t="s">
        <v>95</v>
      </c>
      <c r="E71" s="427"/>
      <c r="F71" s="427"/>
      <c r="G71" s="427"/>
      <c r="H71" s="427"/>
      <c r="I71" s="427"/>
      <c r="J71" s="427"/>
      <c r="K71" s="427"/>
      <c r="L71" s="427"/>
      <c r="M71" s="428"/>
      <c r="N71" s="428"/>
      <c r="O71" s="428"/>
      <c r="P71" s="428"/>
      <c r="Q71" s="428"/>
    </row>
    <row r="72" ht="21.3" customHeight="1" spans="1:17">
      <c r="A72" s="426"/>
      <c r="B72" s="425"/>
      <c r="C72" s="427"/>
      <c r="D72" s="427" t="s">
        <v>96</v>
      </c>
      <c r="E72" s="427"/>
      <c r="F72" s="427"/>
      <c r="G72" s="427"/>
      <c r="H72" s="427"/>
      <c r="I72" s="427"/>
      <c r="J72" s="427"/>
      <c r="K72" s="427"/>
      <c r="L72" s="427"/>
      <c r="M72" s="428"/>
      <c r="N72" s="428"/>
      <c r="O72" s="428"/>
      <c r="P72" s="428"/>
      <c r="Q72" s="428"/>
    </row>
    <row r="73" ht="21.3" customHeight="1" spans="1:17">
      <c r="A73" s="426"/>
      <c r="B73" s="425"/>
      <c r="C73" s="427"/>
      <c r="D73" s="427" t="s">
        <v>97</v>
      </c>
      <c r="E73" s="427"/>
      <c r="F73" s="427"/>
      <c r="G73" s="427"/>
      <c r="H73" s="427"/>
      <c r="I73" s="427"/>
      <c r="J73" s="427"/>
      <c r="K73" s="427"/>
      <c r="L73" s="427"/>
      <c r="M73" s="428"/>
      <c r="N73" s="428"/>
      <c r="O73" s="428"/>
      <c r="P73" s="428"/>
      <c r="Q73" s="428"/>
    </row>
    <row r="74" ht="21.3" customHeight="1" spans="1:17">
      <c r="A74" s="426"/>
      <c r="B74" s="425"/>
      <c r="C74" s="427"/>
      <c r="D74" s="427" t="s">
        <v>98</v>
      </c>
      <c r="E74" s="427"/>
      <c r="F74" s="427"/>
      <c r="G74" s="427"/>
      <c r="H74" s="427"/>
      <c r="I74" s="427"/>
      <c r="J74" s="427"/>
      <c r="K74" s="427"/>
      <c r="L74" s="427"/>
      <c r="M74" s="428"/>
      <c r="N74" s="428"/>
      <c r="O74" s="428"/>
      <c r="P74" s="428"/>
      <c r="Q74" s="428"/>
    </row>
    <row r="75" ht="21.3" customHeight="1" spans="1:17">
      <c r="A75" s="426"/>
      <c r="B75" s="425"/>
      <c r="C75" s="427"/>
      <c r="D75" s="427" t="s">
        <v>99</v>
      </c>
      <c r="E75" s="427"/>
      <c r="F75" s="427"/>
      <c r="G75" s="427"/>
      <c r="H75" s="427"/>
      <c r="I75" s="427"/>
      <c r="J75" s="427"/>
      <c r="K75" s="427"/>
      <c r="L75" s="427"/>
      <c r="M75" s="428"/>
      <c r="N75" s="428"/>
      <c r="O75" s="428"/>
      <c r="P75" s="428"/>
      <c r="Q75" s="428"/>
    </row>
    <row r="76" ht="21.3" customHeight="1" spans="1:17">
      <c r="A76" s="426"/>
      <c r="B76" s="425"/>
      <c r="C76" s="427"/>
      <c r="D76" s="427" t="s">
        <v>100</v>
      </c>
      <c r="E76" s="427"/>
      <c r="F76" s="427"/>
      <c r="G76" s="427"/>
      <c r="H76" s="427"/>
      <c r="I76" s="427"/>
      <c r="J76" s="427"/>
      <c r="K76" s="427"/>
      <c r="L76" s="427"/>
      <c r="M76" s="428"/>
      <c r="N76" s="428"/>
      <c r="O76" s="428"/>
      <c r="P76" s="428"/>
      <c r="Q76" s="428"/>
    </row>
    <row r="77" ht="21.3" customHeight="1" spans="1:17">
      <c r="A77" s="426"/>
      <c r="B77" s="425"/>
      <c r="C77" s="427"/>
      <c r="D77" s="427" t="s">
        <v>101</v>
      </c>
      <c r="E77" s="427"/>
      <c r="F77" s="427"/>
      <c r="G77" s="427"/>
      <c r="H77" s="427"/>
      <c r="I77" s="427"/>
      <c r="J77" s="427"/>
      <c r="K77" s="427"/>
      <c r="L77" s="427"/>
      <c r="M77" s="428"/>
      <c r="N77" s="428"/>
      <c r="O77" s="428"/>
      <c r="P77" s="428"/>
      <c r="Q77" s="428"/>
    </row>
    <row r="78" ht="21.3" customHeight="1" spans="1:17">
      <c r="A78" s="426"/>
      <c r="B78" s="425"/>
      <c r="C78" s="427"/>
      <c r="D78" s="427" t="s">
        <v>102</v>
      </c>
      <c r="E78" s="427"/>
      <c r="F78" s="427"/>
      <c r="G78" s="427"/>
      <c r="H78" s="427"/>
      <c r="I78" s="427"/>
      <c r="J78" s="427"/>
      <c r="K78" s="427"/>
      <c r="L78" s="427"/>
      <c r="M78" s="428"/>
      <c r="N78" s="428"/>
      <c r="O78" s="428"/>
      <c r="P78" s="428"/>
      <c r="Q78" s="428"/>
    </row>
    <row r="79" ht="21.3" customHeight="1" spans="1:17">
      <c r="A79" s="426"/>
      <c r="B79" s="425"/>
      <c r="C79" s="427"/>
      <c r="D79" s="427" t="s">
        <v>103</v>
      </c>
      <c r="E79" s="427"/>
      <c r="F79" s="427"/>
      <c r="G79" s="427"/>
      <c r="H79" s="427"/>
      <c r="I79" s="427"/>
      <c r="J79" s="427"/>
      <c r="K79" s="427"/>
      <c r="L79" s="427"/>
      <c r="M79" s="428"/>
      <c r="N79" s="428"/>
      <c r="O79" s="428"/>
      <c r="P79" s="428"/>
      <c r="Q79" s="428"/>
    </row>
    <row r="80" ht="21.3" customHeight="1" spans="1:17">
      <c r="A80" s="426"/>
      <c r="B80" s="425"/>
      <c r="C80" s="427"/>
      <c r="D80" s="427" t="s">
        <v>104</v>
      </c>
      <c r="E80" s="427"/>
      <c r="F80" s="427"/>
      <c r="G80" s="427"/>
      <c r="H80" s="427"/>
      <c r="I80" s="427"/>
      <c r="J80" s="427"/>
      <c r="K80" s="427"/>
      <c r="L80" s="427"/>
      <c r="M80" s="428"/>
      <c r="N80" s="428"/>
      <c r="O80" s="428"/>
      <c r="P80" s="428"/>
      <c r="Q80" s="428"/>
    </row>
    <row r="81" ht="21.3" customHeight="1" spans="1:17">
      <c r="A81" s="426"/>
      <c r="B81" s="425"/>
      <c r="C81" s="427"/>
      <c r="D81" s="427" t="s">
        <v>105</v>
      </c>
      <c r="E81" s="427"/>
      <c r="F81" s="427"/>
      <c r="G81" s="427"/>
      <c r="H81" s="427"/>
      <c r="I81" s="427"/>
      <c r="J81" s="427"/>
      <c r="K81" s="427"/>
      <c r="L81" s="427"/>
      <c r="M81" s="428"/>
      <c r="N81" s="428"/>
      <c r="O81" s="428"/>
      <c r="P81" s="428"/>
      <c r="Q81" s="428"/>
    </row>
    <row r="82" ht="21.3" customHeight="1" spans="1:17">
      <c r="A82" s="426"/>
      <c r="B82" s="425"/>
      <c r="C82" s="427"/>
      <c r="D82" s="427" t="s">
        <v>106</v>
      </c>
      <c r="E82" s="427"/>
      <c r="F82" s="427"/>
      <c r="G82" s="427"/>
      <c r="H82" s="427"/>
      <c r="I82" s="427"/>
      <c r="J82" s="427"/>
      <c r="K82" s="427"/>
      <c r="L82" s="427"/>
      <c r="M82" s="428"/>
      <c r="N82" s="428"/>
      <c r="O82" s="428"/>
      <c r="P82" s="428"/>
      <c r="Q82" s="428"/>
    </row>
    <row r="83" ht="21.3" customHeight="1" spans="1:17">
      <c r="A83" s="426"/>
      <c r="B83" s="425"/>
      <c r="C83" s="427"/>
      <c r="D83" s="427" t="s">
        <v>107</v>
      </c>
      <c r="E83" s="427"/>
      <c r="F83" s="427"/>
      <c r="G83" s="427"/>
      <c r="H83" s="427"/>
      <c r="I83" s="427"/>
      <c r="J83" s="427"/>
      <c r="K83" s="427"/>
      <c r="L83" s="427"/>
      <c r="M83" s="428"/>
      <c r="N83" s="428"/>
      <c r="O83" s="428"/>
      <c r="P83" s="428"/>
      <c r="Q83" s="428"/>
    </row>
    <row r="84" ht="21.3" customHeight="1" spans="1:17">
      <c r="A84" s="426"/>
      <c r="B84" s="425"/>
      <c r="C84" s="427"/>
      <c r="D84" s="427" t="s">
        <v>108</v>
      </c>
      <c r="E84" s="427"/>
      <c r="F84" s="427"/>
      <c r="G84" s="427"/>
      <c r="H84" s="427"/>
      <c r="I84" s="427"/>
      <c r="J84" s="427"/>
      <c r="K84" s="427"/>
      <c r="L84" s="427"/>
      <c r="M84" s="428"/>
      <c r="N84" s="428"/>
      <c r="O84" s="428"/>
      <c r="P84" s="428"/>
      <c r="Q84" s="428"/>
    </row>
    <row r="85" ht="21.3" customHeight="1" spans="1:17">
      <c r="A85" s="426"/>
      <c r="B85" s="425"/>
      <c r="C85" s="427"/>
      <c r="D85" s="427" t="s">
        <v>109</v>
      </c>
      <c r="E85" s="427"/>
      <c r="F85" s="427"/>
      <c r="G85" s="427"/>
      <c r="H85" s="427"/>
      <c r="I85" s="427"/>
      <c r="J85" s="427"/>
      <c r="K85" s="427"/>
      <c r="L85" s="427"/>
      <c r="M85" s="428"/>
      <c r="N85" s="428"/>
      <c r="O85" s="428"/>
      <c r="P85" s="428"/>
      <c r="Q85" s="428"/>
    </row>
    <row r="86" ht="21.3" customHeight="1" spans="1:17">
      <c r="A86" s="426"/>
      <c r="B86" s="425"/>
      <c r="C86" s="427"/>
      <c r="D86" s="427" t="s">
        <v>110</v>
      </c>
      <c r="E86" s="427"/>
      <c r="F86" s="427"/>
      <c r="G86" s="427"/>
      <c r="H86" s="427"/>
      <c r="I86" s="427"/>
      <c r="J86" s="427"/>
      <c r="K86" s="427"/>
      <c r="L86" s="427"/>
      <c r="M86" s="428"/>
      <c r="N86" s="428"/>
      <c r="O86" s="428"/>
      <c r="P86" s="428"/>
      <c r="Q86" s="428"/>
    </row>
    <row r="87" ht="21.3" customHeight="1" spans="1:17">
      <c r="A87" s="426"/>
      <c r="B87" s="425"/>
      <c r="C87" s="427"/>
      <c r="D87" s="427" t="s">
        <v>111</v>
      </c>
      <c r="E87" s="427"/>
      <c r="F87" s="427"/>
      <c r="G87" s="427"/>
      <c r="H87" s="427"/>
      <c r="I87" s="427"/>
      <c r="J87" s="427"/>
      <c r="K87" s="427"/>
      <c r="L87" s="427"/>
      <c r="M87" s="428"/>
      <c r="N87" s="428"/>
      <c r="O87" s="428"/>
      <c r="P87" s="428"/>
      <c r="Q87" s="428"/>
    </row>
    <row r="88" ht="21.3" customHeight="1" spans="1:17">
      <c r="A88" s="426"/>
      <c r="B88" s="425"/>
      <c r="C88" s="427"/>
      <c r="D88" s="427" t="s">
        <v>112</v>
      </c>
      <c r="E88" s="427"/>
      <c r="F88" s="427"/>
      <c r="G88" s="427"/>
      <c r="H88" s="427"/>
      <c r="I88" s="427"/>
      <c r="J88" s="427"/>
      <c r="K88" s="427"/>
      <c r="L88" s="427"/>
      <c r="M88" s="428"/>
      <c r="N88" s="428"/>
      <c r="O88" s="428"/>
      <c r="P88" s="428"/>
      <c r="Q88" s="428"/>
    </row>
    <row r="89" ht="21.3" customHeight="1" spans="1:17">
      <c r="A89" s="426"/>
      <c r="B89" s="425"/>
      <c r="C89" s="427"/>
      <c r="D89" s="427" t="s">
        <v>113</v>
      </c>
      <c r="E89" s="427"/>
      <c r="F89" s="427"/>
      <c r="G89" s="427"/>
      <c r="H89" s="427"/>
      <c r="I89" s="427"/>
      <c r="J89" s="427"/>
      <c r="K89" s="427"/>
      <c r="L89" s="427"/>
      <c r="M89" s="428"/>
      <c r="N89" s="428"/>
      <c r="O89" s="428"/>
      <c r="P89" s="428"/>
      <c r="Q89" s="428"/>
    </row>
    <row r="90" ht="21.3" customHeight="1" spans="1:17">
      <c r="A90" s="426"/>
      <c r="B90" s="425"/>
      <c r="C90" s="427"/>
      <c r="D90" s="427" t="s">
        <v>114</v>
      </c>
      <c r="E90" s="427"/>
      <c r="F90" s="427"/>
      <c r="G90" s="427"/>
      <c r="H90" s="427"/>
      <c r="I90" s="427"/>
      <c r="J90" s="427"/>
      <c r="K90" s="427"/>
      <c r="L90" s="427"/>
      <c r="M90" s="428"/>
      <c r="N90" s="428"/>
      <c r="O90" s="428"/>
      <c r="P90" s="428"/>
      <c r="Q90" s="428"/>
    </row>
    <row r="91" ht="21.3" customHeight="1" spans="1:17">
      <c r="A91" s="426"/>
      <c r="B91" s="425"/>
      <c r="C91" s="427"/>
      <c r="D91" s="427" t="s">
        <v>115</v>
      </c>
      <c r="E91" s="427"/>
      <c r="F91" s="427"/>
      <c r="G91" s="427"/>
      <c r="H91" s="427"/>
      <c r="I91" s="427"/>
      <c r="J91" s="427"/>
      <c r="K91" s="427"/>
      <c r="L91" s="427"/>
      <c r="M91" s="428"/>
      <c r="N91" s="428"/>
      <c r="O91" s="428"/>
      <c r="P91" s="428"/>
      <c r="Q91" s="428"/>
    </row>
    <row r="92" ht="21.3" customHeight="1" spans="1:17">
      <c r="A92" s="426"/>
      <c r="B92" s="425"/>
      <c r="C92" s="427"/>
      <c r="D92" s="427" t="s">
        <v>116</v>
      </c>
      <c r="E92" s="427"/>
      <c r="F92" s="427"/>
      <c r="G92" s="427"/>
      <c r="H92" s="427"/>
      <c r="I92" s="427"/>
      <c r="J92" s="427"/>
      <c r="K92" s="427"/>
      <c r="L92" s="427"/>
      <c r="M92" s="428"/>
      <c r="N92" s="428"/>
      <c r="O92" s="428"/>
      <c r="P92" s="428"/>
      <c r="Q92" s="428"/>
    </row>
    <row r="93" ht="21.3" customHeight="1" spans="1:17">
      <c r="A93" s="426"/>
      <c r="B93" s="425"/>
      <c r="C93" s="427"/>
      <c r="D93" s="427" t="s">
        <v>117</v>
      </c>
      <c r="E93" s="427"/>
      <c r="F93" s="427"/>
      <c r="G93" s="427"/>
      <c r="H93" s="427"/>
      <c r="I93" s="427"/>
      <c r="J93" s="427"/>
      <c r="K93" s="427"/>
      <c r="L93" s="427"/>
      <c r="M93" s="428"/>
      <c r="N93" s="428"/>
      <c r="O93" s="428"/>
      <c r="P93" s="428"/>
      <c r="Q93" s="428"/>
    </row>
    <row r="94" ht="21.3" customHeight="1" spans="1:17">
      <c r="A94" s="426"/>
      <c r="B94" s="425"/>
      <c r="C94" s="427"/>
      <c r="D94" s="427" t="s">
        <v>118</v>
      </c>
      <c r="E94" s="427"/>
      <c r="F94" s="427"/>
      <c r="G94" s="427"/>
      <c r="H94" s="427"/>
      <c r="I94" s="427"/>
      <c r="J94" s="427"/>
      <c r="K94" s="427"/>
      <c r="L94" s="427"/>
      <c r="M94" s="428"/>
      <c r="N94" s="428"/>
      <c r="O94" s="428"/>
      <c r="P94" s="428"/>
      <c r="Q94" s="428"/>
    </row>
    <row r="95" ht="21.3" customHeight="1" spans="1:17">
      <c r="A95" s="426"/>
      <c r="B95" s="425"/>
      <c r="C95" s="427"/>
      <c r="D95" s="427" t="s">
        <v>119</v>
      </c>
      <c r="E95" s="427"/>
      <c r="F95" s="427"/>
      <c r="G95" s="427"/>
      <c r="H95" s="427"/>
      <c r="I95" s="427"/>
      <c r="J95" s="427"/>
      <c r="K95" s="427"/>
      <c r="L95" s="427"/>
      <c r="M95" s="428"/>
      <c r="N95" s="428"/>
      <c r="O95" s="428"/>
      <c r="P95" s="428"/>
      <c r="Q95" s="428"/>
    </row>
    <row r="96" ht="21.3" customHeight="1" spans="1:17">
      <c r="A96" s="426"/>
      <c r="B96" s="425"/>
      <c r="C96" s="427"/>
      <c r="D96" s="427" t="s">
        <v>120</v>
      </c>
      <c r="E96" s="427"/>
      <c r="F96" s="427"/>
      <c r="G96" s="427"/>
      <c r="H96" s="427"/>
      <c r="I96" s="427"/>
      <c r="J96" s="427"/>
      <c r="K96" s="427"/>
      <c r="L96" s="427"/>
      <c r="M96" s="428"/>
      <c r="N96" s="428"/>
      <c r="O96" s="428"/>
      <c r="P96" s="428"/>
      <c r="Q96" s="428"/>
    </row>
    <row r="97" ht="21.3" customHeight="1" spans="1:17">
      <c r="A97" s="426"/>
      <c r="B97" s="425"/>
      <c r="C97" s="427"/>
      <c r="D97" s="427" t="s">
        <v>121</v>
      </c>
      <c r="E97" s="427"/>
      <c r="F97" s="427"/>
      <c r="G97" s="427"/>
      <c r="H97" s="427"/>
      <c r="I97" s="427"/>
      <c r="J97" s="427"/>
      <c r="K97" s="427"/>
      <c r="L97" s="427"/>
      <c r="M97" s="428"/>
      <c r="N97" s="428"/>
      <c r="O97" s="428"/>
      <c r="P97" s="428"/>
      <c r="Q97" s="428"/>
    </row>
    <row r="98" ht="21.3" customHeight="1" spans="1:17">
      <c r="A98" s="426"/>
      <c r="B98" s="425"/>
      <c r="C98" s="427"/>
      <c r="D98" s="427" t="s">
        <v>122</v>
      </c>
      <c r="E98" s="427"/>
      <c r="F98" s="427"/>
      <c r="G98" s="427"/>
      <c r="H98" s="427"/>
      <c r="I98" s="427"/>
      <c r="J98" s="427"/>
      <c r="K98" s="427"/>
      <c r="L98" s="427"/>
      <c r="M98" s="428"/>
      <c r="N98" s="428"/>
      <c r="O98" s="428"/>
      <c r="P98" s="428"/>
      <c r="Q98" s="428"/>
    </row>
    <row r="99" ht="21.3" customHeight="1" spans="1:17">
      <c r="A99" s="426"/>
      <c r="B99" s="425"/>
      <c r="C99" s="427"/>
      <c r="D99" s="427" t="s">
        <v>123</v>
      </c>
      <c r="E99" s="427"/>
      <c r="F99" s="427"/>
      <c r="G99" s="427"/>
      <c r="H99" s="427"/>
      <c r="I99" s="427"/>
      <c r="J99" s="427"/>
      <c r="K99" s="427"/>
      <c r="L99" s="427"/>
      <c r="M99" s="428"/>
      <c r="N99" s="428"/>
      <c r="O99" s="428"/>
      <c r="P99" s="428"/>
      <c r="Q99" s="428"/>
    </row>
    <row r="100" ht="21.3" customHeight="1" spans="1:17">
      <c r="A100" s="426"/>
      <c r="B100" s="425"/>
      <c r="C100" s="427"/>
      <c r="D100" s="427" t="s">
        <v>124</v>
      </c>
      <c r="E100" s="427"/>
      <c r="F100" s="427"/>
      <c r="G100" s="427"/>
      <c r="H100" s="427"/>
      <c r="I100" s="427"/>
      <c r="J100" s="427"/>
      <c r="K100" s="427"/>
      <c r="L100" s="427"/>
      <c r="M100" s="428"/>
      <c r="N100" s="428"/>
      <c r="O100" s="428"/>
      <c r="P100" s="428"/>
      <c r="Q100" s="428"/>
    </row>
    <row r="101" ht="21.3" customHeight="1" spans="1:17">
      <c r="A101" s="426"/>
      <c r="B101" s="425"/>
      <c r="C101" s="427"/>
      <c r="D101" s="427" t="s">
        <v>125</v>
      </c>
      <c r="E101" s="427"/>
      <c r="F101" s="427"/>
      <c r="G101" s="427"/>
      <c r="H101" s="427"/>
      <c r="I101" s="427"/>
      <c r="J101" s="427"/>
      <c r="K101" s="427"/>
      <c r="L101" s="427"/>
      <c r="M101" s="428"/>
      <c r="N101" s="428"/>
      <c r="O101" s="428"/>
      <c r="P101" s="428"/>
      <c r="Q101" s="428"/>
    </row>
    <row r="102" ht="21.3" customHeight="1" spans="1:17">
      <c r="A102" s="426"/>
      <c r="B102" s="425"/>
      <c r="C102" s="427"/>
      <c r="D102" s="427" t="s">
        <v>126</v>
      </c>
      <c r="E102" s="427"/>
      <c r="F102" s="427"/>
      <c r="G102" s="427"/>
      <c r="H102" s="427"/>
      <c r="I102" s="427"/>
      <c r="J102" s="427"/>
      <c r="K102" s="427"/>
      <c r="L102" s="427"/>
      <c r="M102" s="428"/>
      <c r="N102" s="428"/>
      <c r="O102" s="428"/>
      <c r="P102" s="428"/>
      <c r="Q102" s="428"/>
    </row>
    <row r="103" ht="21.3" customHeight="1" spans="1:17">
      <c r="A103" s="426"/>
      <c r="B103" s="425"/>
      <c r="C103" s="427"/>
      <c r="D103" s="427" t="s">
        <v>127</v>
      </c>
      <c r="E103" s="427"/>
      <c r="F103" s="427"/>
      <c r="G103" s="427"/>
      <c r="H103" s="427"/>
      <c r="I103" s="427"/>
      <c r="J103" s="427"/>
      <c r="K103" s="427"/>
      <c r="L103" s="427"/>
      <c r="M103" s="428"/>
      <c r="N103" s="428"/>
      <c r="O103" s="428"/>
      <c r="P103" s="428"/>
      <c r="Q103" s="428"/>
    </row>
    <row r="104" ht="21.3" customHeight="1" spans="1:17">
      <c r="A104" s="426"/>
      <c r="B104" s="425"/>
      <c r="C104" s="427"/>
      <c r="D104" s="427" t="s">
        <v>128</v>
      </c>
      <c r="E104" s="427"/>
      <c r="F104" s="427"/>
      <c r="G104" s="427"/>
      <c r="H104" s="427"/>
      <c r="I104" s="427"/>
      <c r="J104" s="427"/>
      <c r="K104" s="427"/>
      <c r="L104" s="427"/>
      <c r="M104" s="428"/>
      <c r="N104" s="428"/>
      <c r="O104" s="428"/>
      <c r="P104" s="428"/>
      <c r="Q104" s="428"/>
    </row>
    <row r="105" ht="21.3" customHeight="1" spans="1:17">
      <c r="A105" s="426"/>
      <c r="B105" s="425"/>
      <c r="C105" s="427"/>
      <c r="D105" s="427" t="s">
        <v>129</v>
      </c>
      <c r="E105" s="427"/>
      <c r="F105" s="427"/>
      <c r="G105" s="427"/>
      <c r="H105" s="427"/>
      <c r="I105" s="427"/>
      <c r="J105" s="427"/>
      <c r="K105" s="427"/>
      <c r="L105" s="427"/>
      <c r="M105" s="428"/>
      <c r="N105" s="428"/>
      <c r="O105" s="428"/>
      <c r="P105" s="428"/>
      <c r="Q105" s="428"/>
    </row>
    <row r="106" ht="21.3" customHeight="1" spans="1:17">
      <c r="A106" s="426"/>
      <c r="B106" s="425"/>
      <c r="C106" s="427"/>
      <c r="D106" s="429" t="s">
        <v>130</v>
      </c>
      <c r="E106" s="427"/>
      <c r="F106" s="427"/>
      <c r="G106" s="427"/>
      <c r="H106" s="427"/>
      <c r="I106" s="427"/>
      <c r="J106" s="427"/>
      <c r="K106" s="427"/>
      <c r="L106" s="427"/>
      <c r="M106" s="428"/>
      <c r="N106" s="428"/>
      <c r="O106" s="428"/>
      <c r="P106" s="428"/>
      <c r="Q106" s="428"/>
    </row>
    <row r="107" ht="26.65" customHeight="1" spans="1:17">
      <c r="A107" s="426"/>
      <c r="B107" s="425" t="s">
        <v>131</v>
      </c>
      <c r="C107" s="427"/>
      <c r="D107" s="429"/>
      <c r="E107" s="427"/>
      <c r="F107" s="427"/>
      <c r="G107" s="427"/>
      <c r="H107" s="427"/>
      <c r="I107" s="427"/>
      <c r="J107" s="427"/>
      <c r="K107" s="427"/>
      <c r="L107" s="427"/>
      <c r="M107" s="428"/>
      <c r="N107" s="428"/>
      <c r="O107" s="428"/>
      <c r="P107" s="428"/>
      <c r="Q107" s="428"/>
    </row>
    <row r="108" ht="21.3" customHeight="1" spans="1:17">
      <c r="A108" s="426"/>
      <c r="B108" s="425"/>
      <c r="C108" s="427" t="s">
        <v>132</v>
      </c>
      <c r="D108" s="427"/>
      <c r="E108" s="427"/>
      <c r="F108" s="427"/>
      <c r="G108" s="427"/>
      <c r="H108" s="427"/>
      <c r="I108" s="427"/>
      <c r="J108" s="427"/>
      <c r="K108" s="427"/>
      <c r="L108" s="427"/>
      <c r="M108" s="428"/>
      <c r="N108" s="428"/>
      <c r="O108" s="428"/>
      <c r="P108" s="428"/>
      <c r="Q108" s="428"/>
    </row>
    <row r="109" ht="21.3" customHeight="1" spans="1:17">
      <c r="A109" s="426"/>
      <c r="B109" s="425"/>
      <c r="C109" s="427" t="s">
        <v>133</v>
      </c>
      <c r="D109" s="427"/>
      <c r="E109" s="427"/>
      <c r="F109" s="427"/>
      <c r="G109" s="427"/>
      <c r="H109" s="427"/>
      <c r="I109" s="427"/>
      <c r="J109" s="427"/>
      <c r="K109" s="427"/>
      <c r="L109" s="427"/>
      <c r="M109" s="428"/>
      <c r="N109" s="428"/>
      <c r="O109" s="428"/>
      <c r="P109" s="428"/>
      <c r="Q109" s="428"/>
    </row>
    <row r="110" ht="21.3" customHeight="1" spans="1:17">
      <c r="A110" s="426"/>
      <c r="B110" s="425"/>
      <c r="C110" s="427" t="s">
        <v>134</v>
      </c>
      <c r="D110" s="427"/>
      <c r="E110" s="427"/>
      <c r="F110" s="427"/>
      <c r="G110" s="427"/>
      <c r="H110" s="427"/>
      <c r="I110" s="427"/>
      <c r="J110" s="427"/>
      <c r="K110" s="427"/>
      <c r="L110" s="427"/>
      <c r="M110" s="428"/>
      <c r="N110" s="428"/>
      <c r="O110" s="428"/>
      <c r="P110" s="428"/>
      <c r="Q110" s="428"/>
    </row>
    <row r="111" ht="21.3" customHeight="1" spans="1:17">
      <c r="A111" s="426"/>
      <c r="B111" s="425"/>
      <c r="C111" s="427" t="s">
        <v>135</v>
      </c>
      <c r="D111" s="427"/>
      <c r="E111" s="427"/>
      <c r="F111" s="427"/>
      <c r="G111" s="427"/>
      <c r="H111" s="427"/>
      <c r="I111" s="427"/>
      <c r="J111" s="427"/>
      <c r="K111" s="427"/>
      <c r="L111" s="427"/>
      <c r="M111" s="428"/>
      <c r="N111" s="428"/>
      <c r="O111" s="428"/>
      <c r="P111" s="428"/>
      <c r="Q111" s="428"/>
    </row>
    <row r="112" ht="21.3" customHeight="1" spans="1:17">
      <c r="A112" s="426"/>
      <c r="B112" s="425"/>
      <c r="C112" s="427" t="s">
        <v>136</v>
      </c>
      <c r="D112" s="427"/>
      <c r="E112" s="427"/>
      <c r="F112" s="427"/>
      <c r="G112" s="427"/>
      <c r="H112" s="427"/>
      <c r="I112" s="427"/>
      <c r="J112" s="427"/>
      <c r="K112" s="427"/>
      <c r="L112" s="427"/>
      <c r="M112" s="428"/>
      <c r="N112" s="428"/>
      <c r="O112" s="428"/>
      <c r="P112" s="428"/>
      <c r="Q112" s="428"/>
    </row>
    <row r="113" ht="21.3" customHeight="1" spans="1:17">
      <c r="A113" s="426"/>
      <c r="B113" s="425"/>
      <c r="C113" s="427" t="s">
        <v>137</v>
      </c>
      <c r="D113" s="427"/>
      <c r="E113" s="427"/>
      <c r="F113" s="427"/>
      <c r="G113" s="427"/>
      <c r="H113" s="427"/>
      <c r="I113" s="427"/>
      <c r="J113" s="427"/>
      <c r="K113" s="427"/>
      <c r="L113" s="427"/>
      <c r="M113" s="428"/>
      <c r="N113" s="428"/>
      <c r="O113" s="428"/>
      <c r="P113" s="428"/>
      <c r="Q113" s="428"/>
    </row>
    <row r="114" ht="21.3" customHeight="1" spans="1:17">
      <c r="A114" s="426"/>
      <c r="B114" s="425"/>
      <c r="C114" s="427" t="s">
        <v>138</v>
      </c>
      <c r="D114" s="427"/>
      <c r="E114" s="427"/>
      <c r="F114" s="427"/>
      <c r="G114" s="427"/>
      <c r="H114" s="427"/>
      <c r="I114" s="427"/>
      <c r="J114" s="427"/>
      <c r="K114" s="427"/>
      <c r="L114" s="427"/>
      <c r="M114" s="428"/>
      <c r="N114" s="428"/>
      <c r="O114" s="428"/>
      <c r="P114" s="428"/>
      <c r="Q114" s="428"/>
    </row>
    <row r="115" ht="21.3" customHeight="1" spans="1:17">
      <c r="A115" s="426"/>
      <c r="B115" s="425"/>
      <c r="C115" s="427" t="s">
        <v>139</v>
      </c>
      <c r="D115" s="427"/>
      <c r="E115" s="427"/>
      <c r="F115" s="427"/>
      <c r="G115" s="427"/>
      <c r="H115" s="427"/>
      <c r="I115" s="427"/>
      <c r="J115" s="427"/>
      <c r="K115" s="427"/>
      <c r="L115" s="427"/>
      <c r="M115" s="428"/>
      <c r="N115" s="428"/>
      <c r="O115" s="428"/>
      <c r="P115" s="428"/>
      <c r="Q115" s="428"/>
    </row>
    <row r="116" ht="21.3" customHeight="1" spans="1:17">
      <c r="A116" s="426"/>
      <c r="B116" s="425"/>
      <c r="C116" s="427" t="s">
        <v>140</v>
      </c>
      <c r="D116" s="427"/>
      <c r="E116" s="427"/>
      <c r="F116" s="427"/>
      <c r="G116" s="427"/>
      <c r="H116" s="427"/>
      <c r="I116" s="427"/>
      <c r="J116" s="427"/>
      <c r="K116" s="427"/>
      <c r="L116" s="427"/>
      <c r="M116" s="428"/>
      <c r="N116" s="428"/>
      <c r="O116" s="428"/>
      <c r="P116" s="428"/>
      <c r="Q116" s="428"/>
    </row>
    <row r="117" ht="21.3" customHeight="1" spans="1:17">
      <c r="A117" s="426"/>
      <c r="B117" s="425"/>
      <c r="C117" s="427" t="s">
        <v>141</v>
      </c>
      <c r="D117" s="427"/>
      <c r="E117" s="427"/>
      <c r="F117" s="427"/>
      <c r="G117" s="427"/>
      <c r="H117" s="427"/>
      <c r="I117" s="427"/>
      <c r="J117" s="427"/>
      <c r="K117" s="427"/>
      <c r="L117" s="427"/>
      <c r="M117" s="428"/>
      <c r="N117" s="428"/>
      <c r="O117" s="428"/>
      <c r="P117" s="428"/>
      <c r="Q117" s="428"/>
    </row>
    <row r="118" ht="21.3" customHeight="1" spans="1:17">
      <c r="A118" s="426"/>
      <c r="B118" s="425"/>
      <c r="C118" s="427" t="s">
        <v>142</v>
      </c>
      <c r="D118" s="427"/>
      <c r="E118" s="427"/>
      <c r="F118" s="427"/>
      <c r="G118" s="427"/>
      <c r="H118" s="427"/>
      <c r="I118" s="427"/>
      <c r="J118" s="427"/>
      <c r="K118" s="427"/>
      <c r="L118" s="427"/>
      <c r="M118" s="428"/>
      <c r="N118" s="428"/>
      <c r="O118" s="428"/>
      <c r="P118" s="428"/>
      <c r="Q118" s="428"/>
    </row>
    <row r="119" ht="21.3" customHeight="1" spans="1:17">
      <c r="A119" s="426"/>
      <c r="B119" s="425"/>
      <c r="C119" s="427" t="s">
        <v>143</v>
      </c>
      <c r="D119" s="427"/>
      <c r="E119" s="427"/>
      <c r="F119" s="427"/>
      <c r="G119" s="427"/>
      <c r="H119" s="427"/>
      <c r="I119" s="427"/>
      <c r="J119" s="427"/>
      <c r="K119" s="427"/>
      <c r="L119" s="427"/>
      <c r="M119" s="428"/>
      <c r="N119" s="428"/>
      <c r="O119" s="428"/>
      <c r="P119" s="428"/>
      <c r="Q119" s="428"/>
    </row>
    <row r="120" ht="21.3" customHeight="1" spans="1:17">
      <c r="A120" s="426"/>
      <c r="B120" s="425"/>
      <c r="C120" s="427" t="s">
        <v>144</v>
      </c>
      <c r="D120" s="427"/>
      <c r="E120" s="427"/>
      <c r="F120" s="427"/>
      <c r="G120" s="427"/>
      <c r="H120" s="427"/>
      <c r="I120" s="427"/>
      <c r="J120" s="427"/>
      <c r="K120" s="427"/>
      <c r="L120" s="427"/>
      <c r="M120" s="428"/>
      <c r="N120" s="428"/>
      <c r="O120" s="428"/>
      <c r="P120" s="428"/>
      <c r="Q120" s="428"/>
    </row>
    <row r="121" ht="21.3" customHeight="1" spans="1:17">
      <c r="A121" s="426"/>
      <c r="B121" s="425"/>
      <c r="C121" s="427" t="s">
        <v>145</v>
      </c>
      <c r="D121" s="427"/>
      <c r="E121" s="427"/>
      <c r="F121" s="427"/>
      <c r="G121" s="427"/>
      <c r="H121" s="427"/>
      <c r="I121" s="427"/>
      <c r="J121" s="427"/>
      <c r="K121" s="427"/>
      <c r="L121" s="427"/>
      <c r="M121" s="428"/>
      <c r="N121" s="428"/>
      <c r="O121" s="428"/>
      <c r="P121" s="428"/>
      <c r="Q121" s="428"/>
    </row>
    <row r="122" ht="21.3" customHeight="1" spans="1:17">
      <c r="A122" s="426"/>
      <c r="B122" s="425"/>
      <c r="C122" s="427" t="s">
        <v>146</v>
      </c>
      <c r="D122" s="427"/>
      <c r="E122" s="427"/>
      <c r="F122" s="427"/>
      <c r="G122" s="427"/>
      <c r="H122" s="427"/>
      <c r="I122" s="427"/>
      <c r="J122" s="427"/>
      <c r="K122" s="427"/>
      <c r="L122" s="427"/>
      <c r="M122" s="428"/>
      <c r="N122" s="428"/>
      <c r="O122" s="428"/>
      <c r="P122" s="428"/>
      <c r="Q122" s="428"/>
    </row>
    <row r="123" ht="21.3" customHeight="1" spans="1:17">
      <c r="A123" s="426"/>
      <c r="B123" s="425"/>
      <c r="C123" s="427" t="s">
        <v>147</v>
      </c>
      <c r="D123" s="427"/>
      <c r="E123" s="427"/>
      <c r="F123" s="427"/>
      <c r="G123" s="427"/>
      <c r="H123" s="427"/>
      <c r="I123" s="427"/>
      <c r="J123" s="427"/>
      <c r="K123" s="427"/>
      <c r="L123" s="427"/>
      <c r="M123" s="428"/>
      <c r="N123" s="428"/>
      <c r="O123" s="428"/>
      <c r="P123" s="428"/>
      <c r="Q123" s="428"/>
    </row>
    <row r="124" ht="21.3" customHeight="1" spans="1:17">
      <c r="A124" s="426"/>
      <c r="B124" s="425"/>
      <c r="C124" s="427" t="s">
        <v>148</v>
      </c>
      <c r="D124" s="427"/>
      <c r="E124" s="427"/>
      <c r="F124" s="427"/>
      <c r="G124" s="427"/>
      <c r="H124" s="427"/>
      <c r="I124" s="427"/>
      <c r="J124" s="427"/>
      <c r="K124" s="427"/>
      <c r="L124" s="427"/>
      <c r="M124" s="428"/>
      <c r="N124" s="428"/>
      <c r="O124" s="428"/>
      <c r="P124" s="428"/>
      <c r="Q124" s="428"/>
    </row>
    <row r="125" ht="21.3" customHeight="1" spans="1:17">
      <c r="A125" s="426"/>
      <c r="B125" s="425"/>
      <c r="C125" s="427" t="s">
        <v>149</v>
      </c>
      <c r="D125" s="427"/>
      <c r="E125" s="427"/>
      <c r="F125" s="427"/>
      <c r="G125" s="427"/>
      <c r="H125" s="427"/>
      <c r="I125" s="427"/>
      <c r="J125" s="427"/>
      <c r="K125" s="427"/>
      <c r="L125" s="427"/>
      <c r="M125" s="428"/>
      <c r="N125" s="428"/>
      <c r="O125" s="428"/>
      <c r="P125" s="428"/>
      <c r="Q125" s="428"/>
    </row>
    <row r="126" ht="21.3" customHeight="1" spans="1:17">
      <c r="A126" s="426"/>
      <c r="B126" s="425"/>
      <c r="C126" s="427" t="s">
        <v>150</v>
      </c>
      <c r="D126" s="427"/>
      <c r="E126" s="427"/>
      <c r="F126" s="427"/>
      <c r="G126" s="427"/>
      <c r="H126" s="427"/>
      <c r="I126" s="427"/>
      <c r="J126" s="427"/>
      <c r="K126" s="427"/>
      <c r="L126" s="427"/>
      <c r="M126" s="428"/>
      <c r="N126" s="428"/>
      <c r="O126" s="428"/>
      <c r="P126" s="428"/>
      <c r="Q126" s="428"/>
    </row>
    <row r="127" ht="21.3" customHeight="1" spans="1:17">
      <c r="A127" s="426"/>
      <c r="B127" s="425"/>
      <c r="C127" s="427" t="s">
        <v>151</v>
      </c>
      <c r="D127" s="427"/>
      <c r="E127" s="427"/>
      <c r="F127" s="427"/>
      <c r="G127" s="427"/>
      <c r="H127" s="427"/>
      <c r="I127" s="427"/>
      <c r="J127" s="427"/>
      <c r="K127" s="427"/>
      <c r="L127" s="427"/>
      <c r="M127" s="428"/>
      <c r="N127" s="428"/>
      <c r="O127" s="428"/>
      <c r="P127" s="428"/>
      <c r="Q127" s="428"/>
    </row>
    <row r="128" ht="21.3" customHeight="1" spans="1:17">
      <c r="A128" s="426"/>
      <c r="B128" s="425"/>
      <c r="C128" s="427" t="s">
        <v>152</v>
      </c>
      <c r="D128" s="427"/>
      <c r="E128" s="427"/>
      <c r="F128" s="427"/>
      <c r="G128" s="427"/>
      <c r="H128" s="427"/>
      <c r="I128" s="427"/>
      <c r="J128" s="427"/>
      <c r="K128" s="427"/>
      <c r="L128" s="427"/>
      <c r="M128" s="428"/>
      <c r="N128" s="428"/>
      <c r="O128" s="428"/>
      <c r="P128" s="428"/>
      <c r="Q128" s="428"/>
    </row>
    <row r="129" ht="21.3" customHeight="1" spans="1:17">
      <c r="A129" s="426"/>
      <c r="B129" s="425"/>
      <c r="C129" s="427" t="s">
        <v>153</v>
      </c>
      <c r="D129" s="427"/>
      <c r="E129" s="427"/>
      <c r="F129" s="427"/>
      <c r="G129" s="427"/>
      <c r="H129" s="427"/>
      <c r="I129" s="427"/>
      <c r="J129" s="427"/>
      <c r="K129" s="427"/>
      <c r="L129" s="427"/>
      <c r="M129" s="428"/>
      <c r="N129" s="428"/>
      <c r="O129" s="428"/>
      <c r="P129" s="428"/>
      <c r="Q129" s="428"/>
    </row>
    <row r="130" ht="21.3" customHeight="1" spans="1:17">
      <c r="A130" s="426"/>
      <c r="B130" s="425"/>
      <c r="C130" s="427" t="s">
        <v>154</v>
      </c>
      <c r="D130" s="427"/>
      <c r="E130" s="427"/>
      <c r="F130" s="427"/>
      <c r="G130" s="427"/>
      <c r="H130" s="427"/>
      <c r="I130" s="427"/>
      <c r="J130" s="427"/>
      <c r="K130" s="427"/>
      <c r="L130" s="427"/>
      <c r="M130" s="428"/>
      <c r="N130" s="428"/>
      <c r="O130" s="428"/>
      <c r="P130" s="428"/>
      <c r="Q130" s="428"/>
    </row>
    <row r="131" ht="21.3" customHeight="1" spans="1:17">
      <c r="A131" s="426"/>
      <c r="B131" s="425"/>
      <c r="C131" s="427" t="s">
        <v>155</v>
      </c>
      <c r="D131" s="427"/>
      <c r="E131" s="427"/>
      <c r="F131" s="427"/>
      <c r="G131" s="427"/>
      <c r="H131" s="427"/>
      <c r="I131" s="427"/>
      <c r="J131" s="427"/>
      <c r="K131" s="427"/>
      <c r="L131" s="427"/>
      <c r="M131" s="428"/>
      <c r="N131" s="428"/>
      <c r="O131" s="428"/>
      <c r="P131" s="428"/>
      <c r="Q131" s="428"/>
    </row>
    <row r="132" ht="21.3" customHeight="1" spans="1:17">
      <c r="A132" s="426"/>
      <c r="B132" s="425"/>
      <c r="C132" s="427" t="s">
        <v>156</v>
      </c>
      <c r="D132" s="427"/>
      <c r="E132" s="427"/>
      <c r="F132" s="427"/>
      <c r="G132" s="427"/>
      <c r="H132" s="427"/>
      <c r="I132" s="427"/>
      <c r="J132" s="427"/>
      <c r="K132" s="427"/>
      <c r="L132" s="427"/>
      <c r="M132" s="428"/>
      <c r="N132" s="428"/>
      <c r="O132" s="428"/>
      <c r="P132" s="428"/>
      <c r="Q132" s="428"/>
    </row>
    <row r="133" ht="21.3" customHeight="1" spans="1:17">
      <c r="A133" s="426"/>
      <c r="B133" s="425"/>
      <c r="C133" s="427" t="s">
        <v>157</v>
      </c>
      <c r="D133" s="427"/>
      <c r="E133" s="427"/>
      <c r="F133" s="427"/>
      <c r="G133" s="427"/>
      <c r="H133" s="427"/>
      <c r="I133" s="427"/>
      <c r="J133" s="427"/>
      <c r="K133" s="427"/>
      <c r="L133" s="427"/>
      <c r="M133" s="428"/>
      <c r="N133" s="428"/>
      <c r="O133" s="428"/>
      <c r="P133" s="428"/>
      <c r="Q133" s="428"/>
    </row>
    <row r="134" ht="21.3" customHeight="1" spans="1:17">
      <c r="A134" s="426"/>
      <c r="B134" s="425"/>
      <c r="C134" s="427" t="s">
        <v>158</v>
      </c>
      <c r="D134" s="427"/>
      <c r="E134" s="427"/>
      <c r="F134" s="427"/>
      <c r="G134" s="427"/>
      <c r="H134" s="427"/>
      <c r="I134" s="427"/>
      <c r="J134" s="427"/>
      <c r="K134" s="427"/>
      <c r="L134" s="427"/>
      <c r="M134" s="428"/>
      <c r="N134" s="428"/>
      <c r="O134" s="428"/>
      <c r="P134" s="428"/>
      <c r="Q134" s="428"/>
    </row>
    <row r="135" ht="21.3" customHeight="1" spans="1:17">
      <c r="A135" s="426"/>
      <c r="B135" s="425"/>
      <c r="C135" s="427" t="s">
        <v>159</v>
      </c>
      <c r="D135" s="427"/>
      <c r="E135" s="427"/>
      <c r="F135" s="427"/>
      <c r="G135" s="427"/>
      <c r="H135" s="427"/>
      <c r="I135" s="427"/>
      <c r="J135" s="427"/>
      <c r="K135" s="427"/>
      <c r="L135" s="427"/>
      <c r="M135" s="428"/>
      <c r="N135" s="428"/>
      <c r="O135" s="428"/>
      <c r="P135" s="428"/>
      <c r="Q135" s="428"/>
    </row>
    <row r="136" ht="21.3" customHeight="1" spans="1:17">
      <c r="A136" s="426"/>
      <c r="B136" s="425"/>
      <c r="C136" s="427" t="s">
        <v>160</v>
      </c>
      <c r="D136" s="427"/>
      <c r="E136" s="427"/>
      <c r="F136" s="427"/>
      <c r="G136" s="427"/>
      <c r="H136" s="427"/>
      <c r="I136" s="427"/>
      <c r="J136" s="427"/>
      <c r="K136" s="427"/>
      <c r="L136" s="427"/>
      <c r="M136" s="428"/>
      <c r="N136" s="428"/>
      <c r="O136" s="428"/>
      <c r="P136" s="428"/>
      <c r="Q136" s="428"/>
    </row>
    <row r="137" ht="21.3" customHeight="1" spans="1:17">
      <c r="A137" s="426"/>
      <c r="B137" s="425"/>
      <c r="C137" s="427" t="s">
        <v>161</v>
      </c>
      <c r="D137" s="427"/>
      <c r="E137" s="427"/>
      <c r="F137" s="427"/>
      <c r="G137" s="427"/>
      <c r="H137" s="427"/>
      <c r="I137" s="427"/>
      <c r="J137" s="427"/>
      <c r="K137" s="427"/>
      <c r="L137" s="427"/>
      <c r="M137" s="428"/>
      <c r="N137" s="428"/>
      <c r="O137" s="428"/>
      <c r="P137" s="428"/>
      <c r="Q137" s="428"/>
    </row>
    <row r="138" ht="21.3" customHeight="1" spans="1:17">
      <c r="A138" s="426"/>
      <c r="B138" s="425"/>
      <c r="C138" s="427" t="s">
        <v>162</v>
      </c>
      <c r="D138" s="427"/>
      <c r="E138" s="427"/>
      <c r="F138" s="427"/>
      <c r="G138" s="427"/>
      <c r="H138" s="427"/>
      <c r="I138" s="427"/>
      <c r="J138" s="427"/>
      <c r="K138" s="427"/>
      <c r="L138" s="427"/>
      <c r="M138" s="428"/>
      <c r="N138" s="428"/>
      <c r="O138" s="428"/>
      <c r="P138" s="428"/>
      <c r="Q138" s="428"/>
    </row>
    <row r="139" ht="21.3" customHeight="1" spans="1:17">
      <c r="A139" s="426"/>
      <c r="B139" s="425"/>
      <c r="C139" s="427" t="s">
        <v>163</v>
      </c>
      <c r="D139" s="427"/>
      <c r="E139" s="427"/>
      <c r="F139" s="427"/>
      <c r="G139" s="427"/>
      <c r="H139" s="427"/>
      <c r="I139" s="427"/>
      <c r="J139" s="427"/>
      <c r="K139" s="427"/>
      <c r="L139" s="427"/>
      <c r="M139" s="428"/>
      <c r="N139" s="428"/>
      <c r="O139" s="428"/>
      <c r="P139" s="428"/>
      <c r="Q139" s="428"/>
    </row>
    <row r="140" ht="21.3" customHeight="1" spans="1:17">
      <c r="A140" s="426"/>
      <c r="B140" s="425"/>
      <c r="C140" s="427" t="s">
        <v>164</v>
      </c>
      <c r="D140" s="427"/>
      <c r="E140" s="427"/>
      <c r="F140" s="427"/>
      <c r="G140" s="427"/>
      <c r="H140" s="427"/>
      <c r="I140" s="427"/>
      <c r="J140" s="427"/>
      <c r="K140" s="427"/>
      <c r="L140" s="427"/>
      <c r="M140" s="428"/>
      <c r="N140" s="428"/>
      <c r="O140" s="428"/>
      <c r="P140" s="428"/>
      <c r="Q140" s="428"/>
    </row>
    <row r="141" ht="21.3" customHeight="1" spans="1:17">
      <c r="A141" s="426"/>
      <c r="B141" s="425"/>
      <c r="C141" s="427" t="s">
        <v>165</v>
      </c>
      <c r="D141" s="427"/>
      <c r="E141" s="427"/>
      <c r="F141" s="427"/>
      <c r="G141" s="427"/>
      <c r="H141" s="427"/>
      <c r="I141" s="427"/>
      <c r="J141" s="427"/>
      <c r="K141" s="427"/>
      <c r="L141" s="427"/>
      <c r="M141" s="428"/>
      <c r="N141" s="428"/>
      <c r="O141" s="428"/>
      <c r="P141" s="428"/>
      <c r="Q141" s="428"/>
    </row>
    <row r="142" ht="21.3" customHeight="1" spans="1:17">
      <c r="A142" s="426"/>
      <c r="B142" s="425"/>
      <c r="C142" s="427" t="s">
        <v>166</v>
      </c>
      <c r="D142" s="427"/>
      <c r="E142" s="427"/>
      <c r="F142" s="427"/>
      <c r="G142" s="427"/>
      <c r="H142" s="427"/>
      <c r="I142" s="427"/>
      <c r="J142" s="427"/>
      <c r="K142" s="427"/>
      <c r="L142" s="427"/>
      <c r="M142" s="428"/>
      <c r="N142" s="428"/>
      <c r="O142" s="428"/>
      <c r="P142" s="428"/>
      <c r="Q142" s="428"/>
    </row>
    <row r="143" ht="21.3" customHeight="1" spans="1:17">
      <c r="A143" s="426"/>
      <c r="B143" s="425"/>
      <c r="C143" s="427" t="s">
        <v>167</v>
      </c>
      <c r="D143" s="427"/>
      <c r="E143" s="427"/>
      <c r="F143" s="427"/>
      <c r="G143" s="427"/>
      <c r="H143" s="427"/>
      <c r="I143" s="427"/>
      <c r="J143" s="427"/>
      <c r="K143" s="427"/>
      <c r="L143" s="427"/>
      <c r="M143" s="428"/>
      <c r="N143" s="428"/>
      <c r="O143" s="428"/>
      <c r="P143" s="428"/>
      <c r="Q143" s="428"/>
    </row>
    <row r="144" ht="21.3" customHeight="1" spans="1:17">
      <c r="A144" s="426"/>
      <c r="B144" s="425"/>
      <c r="C144" s="427" t="s">
        <v>168</v>
      </c>
      <c r="D144" s="427"/>
      <c r="E144" s="427"/>
      <c r="F144" s="427"/>
      <c r="G144" s="427"/>
      <c r="H144" s="427"/>
      <c r="I144" s="427"/>
      <c r="J144" s="427"/>
      <c r="K144" s="427"/>
      <c r="L144" s="427"/>
      <c r="M144" s="428"/>
      <c r="N144" s="428"/>
      <c r="O144" s="428"/>
      <c r="P144" s="428"/>
      <c r="Q144" s="428"/>
    </row>
    <row r="145" ht="21.3" customHeight="1" spans="1:17">
      <c r="A145" s="426"/>
      <c r="B145" s="425"/>
      <c r="C145" s="427" t="s">
        <v>169</v>
      </c>
      <c r="D145" s="427"/>
      <c r="E145" s="427"/>
      <c r="F145" s="427"/>
      <c r="G145" s="427"/>
      <c r="H145" s="427"/>
      <c r="I145" s="427"/>
      <c r="J145" s="427"/>
      <c r="K145" s="427"/>
      <c r="L145" s="427"/>
      <c r="M145" s="428"/>
      <c r="N145" s="428"/>
      <c r="O145" s="428"/>
      <c r="P145" s="428"/>
      <c r="Q145" s="428"/>
    </row>
    <row r="146" ht="21.3" customHeight="1" spans="1:17">
      <c r="A146" s="426"/>
      <c r="B146" s="425"/>
      <c r="C146" s="427" t="s">
        <v>170</v>
      </c>
      <c r="D146" s="427"/>
      <c r="E146" s="427"/>
      <c r="F146" s="427"/>
      <c r="G146" s="427"/>
      <c r="H146" s="427"/>
      <c r="I146" s="427"/>
      <c r="J146" s="427"/>
      <c r="K146" s="427"/>
      <c r="L146" s="427"/>
      <c r="M146" s="428"/>
      <c r="N146" s="428"/>
      <c r="O146" s="428"/>
      <c r="P146" s="428"/>
      <c r="Q146" s="428"/>
    </row>
    <row r="147" ht="21.3" customHeight="1" spans="1:17">
      <c r="A147" s="426"/>
      <c r="B147" s="425"/>
      <c r="C147" s="427" t="s">
        <v>171</v>
      </c>
      <c r="D147" s="427"/>
      <c r="E147" s="427"/>
      <c r="F147" s="427"/>
      <c r="G147" s="427"/>
      <c r="H147" s="427"/>
      <c r="I147" s="427"/>
      <c r="J147" s="427"/>
      <c r="K147" s="427"/>
      <c r="L147" s="427"/>
      <c r="M147" s="428"/>
      <c r="N147" s="428"/>
      <c r="O147" s="428"/>
      <c r="P147" s="428"/>
      <c r="Q147" s="428"/>
    </row>
    <row r="148" ht="21.3" customHeight="1" spans="1:17">
      <c r="A148" s="426"/>
      <c r="B148" s="425"/>
      <c r="C148" s="427" t="s">
        <v>172</v>
      </c>
      <c r="D148" s="427"/>
      <c r="E148" s="427"/>
      <c r="F148" s="427"/>
      <c r="G148" s="427"/>
      <c r="H148" s="427"/>
      <c r="I148" s="427"/>
      <c r="J148" s="427"/>
      <c r="K148" s="427"/>
      <c r="L148" s="427"/>
      <c r="M148" s="428"/>
      <c r="N148" s="428"/>
      <c r="O148" s="428"/>
      <c r="P148" s="428"/>
      <c r="Q148" s="428"/>
    </row>
    <row r="149" ht="21.3" customHeight="1" spans="1:17">
      <c r="A149" s="426"/>
      <c r="B149" s="425"/>
      <c r="C149" s="427" t="s">
        <v>173</v>
      </c>
      <c r="D149" s="427"/>
      <c r="E149" s="427"/>
      <c r="F149" s="427"/>
      <c r="G149" s="427"/>
      <c r="H149" s="427"/>
      <c r="I149" s="427"/>
      <c r="J149" s="427"/>
      <c r="K149" s="427"/>
      <c r="L149" s="427"/>
      <c r="M149" s="428"/>
      <c r="N149" s="428"/>
      <c r="O149" s="428"/>
      <c r="P149" s="428"/>
      <c r="Q149" s="428"/>
    </row>
    <row r="150" ht="21.3" customHeight="1" spans="1:17">
      <c r="A150" s="426"/>
      <c r="B150" s="425"/>
      <c r="C150" s="427" t="s">
        <v>174</v>
      </c>
      <c r="D150" s="427"/>
      <c r="E150" s="427"/>
      <c r="F150" s="427"/>
      <c r="G150" s="427"/>
      <c r="H150" s="427"/>
      <c r="I150" s="427"/>
      <c r="J150" s="427"/>
      <c r="K150" s="427"/>
      <c r="L150" s="427"/>
      <c r="M150" s="428"/>
      <c r="N150" s="428"/>
      <c r="O150" s="428"/>
      <c r="P150" s="428"/>
      <c r="Q150" s="428"/>
    </row>
    <row r="151" ht="21.3" customHeight="1" spans="1:17">
      <c r="A151" s="426"/>
      <c r="B151" s="425"/>
      <c r="C151" s="427" t="s">
        <v>175</v>
      </c>
      <c r="D151" s="427"/>
      <c r="E151" s="427"/>
      <c r="F151" s="427"/>
      <c r="G151" s="427"/>
      <c r="H151" s="427"/>
      <c r="I151" s="427"/>
      <c r="J151" s="427"/>
      <c r="K151" s="427"/>
      <c r="L151" s="427"/>
      <c r="M151" s="428"/>
      <c r="N151" s="428"/>
      <c r="O151" s="428"/>
      <c r="P151" s="428"/>
      <c r="Q151" s="428"/>
    </row>
    <row r="152" ht="21.3" customHeight="1" spans="1:17">
      <c r="A152" s="426"/>
      <c r="B152" s="425"/>
      <c r="C152" s="427" t="s">
        <v>176</v>
      </c>
      <c r="D152" s="427"/>
      <c r="E152" s="427"/>
      <c r="F152" s="427"/>
      <c r="G152" s="427"/>
      <c r="H152" s="427"/>
      <c r="I152" s="427"/>
      <c r="J152" s="427"/>
      <c r="K152" s="427"/>
      <c r="L152" s="427"/>
      <c r="M152" s="428"/>
      <c r="N152" s="428"/>
      <c r="O152" s="428"/>
      <c r="P152" s="428"/>
      <c r="Q152" s="428"/>
    </row>
    <row r="153" ht="21.3" customHeight="1" spans="1:17">
      <c r="A153" s="426"/>
      <c r="B153" s="425"/>
      <c r="C153" s="427" t="s">
        <v>177</v>
      </c>
      <c r="D153" s="427"/>
      <c r="E153" s="427"/>
      <c r="F153" s="427"/>
      <c r="G153" s="427"/>
      <c r="H153" s="427"/>
      <c r="I153" s="427"/>
      <c r="J153" s="427"/>
      <c r="K153" s="427"/>
      <c r="L153" s="427"/>
      <c r="M153" s="428"/>
      <c r="N153" s="428"/>
      <c r="O153" s="428"/>
      <c r="P153" s="428"/>
      <c r="Q153" s="428"/>
    </row>
    <row r="154" ht="21.3" customHeight="1" spans="1:17">
      <c r="A154" s="426"/>
      <c r="B154" s="425"/>
      <c r="C154" s="427" t="s">
        <v>178</v>
      </c>
      <c r="D154" s="427"/>
      <c r="E154" s="427"/>
      <c r="F154" s="427"/>
      <c r="G154" s="427"/>
      <c r="H154" s="427"/>
      <c r="I154" s="427"/>
      <c r="J154" s="427"/>
      <c r="K154" s="427"/>
      <c r="L154" s="427"/>
      <c r="M154" s="428"/>
      <c r="N154" s="428"/>
      <c r="O154" s="428"/>
      <c r="P154" s="428"/>
      <c r="Q154" s="428"/>
    </row>
    <row r="155" ht="21.3" customHeight="1" spans="1:17">
      <c r="A155" s="426"/>
      <c r="B155" s="425"/>
      <c r="C155" s="427" t="s">
        <v>179</v>
      </c>
      <c r="D155" s="427"/>
      <c r="E155" s="427"/>
      <c r="F155" s="427"/>
      <c r="G155" s="427"/>
      <c r="H155" s="427"/>
      <c r="I155" s="427"/>
      <c r="J155" s="427"/>
      <c r="K155" s="427"/>
      <c r="L155" s="427"/>
      <c r="M155" s="428"/>
      <c r="N155" s="428"/>
      <c r="O155" s="428"/>
      <c r="P155" s="428"/>
      <c r="Q155" s="428"/>
    </row>
    <row r="156" ht="21.3" customHeight="1" spans="1:17">
      <c r="A156" s="426"/>
      <c r="B156" s="425"/>
      <c r="C156" s="427" t="s">
        <v>180</v>
      </c>
      <c r="D156" s="427"/>
      <c r="E156" s="427"/>
      <c r="F156" s="427"/>
      <c r="G156" s="427"/>
      <c r="H156" s="427"/>
      <c r="I156" s="427"/>
      <c r="J156" s="427"/>
      <c r="K156" s="427"/>
      <c r="L156" s="427"/>
      <c r="M156" s="428"/>
      <c r="N156" s="428"/>
      <c r="O156" s="428"/>
      <c r="P156" s="428"/>
      <c r="Q156" s="428"/>
    </row>
    <row r="157" ht="21.3" customHeight="1" spans="1:17">
      <c r="A157" s="426"/>
      <c r="B157" s="425"/>
      <c r="C157" s="427" t="s">
        <v>181</v>
      </c>
      <c r="D157" s="427"/>
      <c r="E157" s="427"/>
      <c r="F157" s="427"/>
      <c r="G157" s="427"/>
      <c r="H157" s="427"/>
      <c r="I157" s="427"/>
      <c r="J157" s="427"/>
      <c r="K157" s="427"/>
      <c r="L157" s="427"/>
      <c r="M157" s="428"/>
      <c r="N157" s="428"/>
      <c r="O157" s="428"/>
      <c r="P157" s="428"/>
      <c r="Q157" s="428"/>
    </row>
    <row r="158" ht="21.3" customHeight="1" spans="1:17">
      <c r="A158" s="426"/>
      <c r="B158" s="425"/>
      <c r="C158" s="427" t="s">
        <v>182</v>
      </c>
      <c r="D158" s="427"/>
      <c r="E158" s="427"/>
      <c r="F158" s="427"/>
      <c r="G158" s="427"/>
      <c r="H158" s="427"/>
      <c r="I158" s="427"/>
      <c r="J158" s="427"/>
      <c r="K158" s="427"/>
      <c r="L158" s="427"/>
      <c r="M158" s="428"/>
      <c r="N158" s="428"/>
      <c r="O158" s="428"/>
      <c r="P158" s="428"/>
      <c r="Q158" s="428"/>
    </row>
    <row r="159" ht="26.65" customHeight="1" spans="1:17">
      <c r="A159" s="426"/>
      <c r="B159" s="425" t="s">
        <v>183</v>
      </c>
      <c r="C159" s="427"/>
      <c r="D159" s="427"/>
      <c r="E159" s="427"/>
      <c r="F159" s="427"/>
      <c r="G159" s="427"/>
      <c r="H159" s="427"/>
      <c r="I159" s="427"/>
      <c r="J159" s="427"/>
      <c r="K159" s="427"/>
      <c r="L159" s="427"/>
      <c r="M159" s="428"/>
      <c r="N159" s="428"/>
      <c r="O159" s="428"/>
      <c r="P159" s="428"/>
      <c r="Q159" s="428"/>
    </row>
    <row r="160" ht="21.3" customHeight="1" spans="1:17">
      <c r="A160" s="426"/>
      <c r="B160" s="425"/>
      <c r="C160" s="431" t="s">
        <v>184</v>
      </c>
      <c r="D160" s="427"/>
      <c r="E160" s="427"/>
      <c r="F160" s="427"/>
      <c r="G160" s="427"/>
      <c r="H160" s="427"/>
      <c r="I160" s="427"/>
      <c r="J160" s="427"/>
      <c r="K160" s="427"/>
      <c r="L160" s="427"/>
      <c r="M160" s="428"/>
      <c r="N160" s="428"/>
      <c r="O160" s="428"/>
      <c r="P160" s="428"/>
      <c r="Q160" s="428"/>
    </row>
    <row r="161" ht="21.3" customHeight="1" spans="1:18">
      <c r="A161" s="426"/>
      <c r="B161" s="425"/>
      <c r="C161" s="427" t="s">
        <v>185</v>
      </c>
      <c r="D161" s="427"/>
      <c r="E161" s="427"/>
      <c r="F161" s="427"/>
      <c r="G161" s="427"/>
      <c r="H161" s="427"/>
      <c r="I161" s="427"/>
      <c r="J161" s="427"/>
      <c r="K161" s="427"/>
      <c r="L161" s="427"/>
      <c r="M161" s="428"/>
      <c r="N161" s="428"/>
      <c r="O161" s="428"/>
      <c r="P161" s="428"/>
      <c r="Q161" s="428"/>
    </row>
    <row r="162" ht="21.3" customHeight="1" spans="1:18">
      <c r="A162" s="426"/>
      <c r="B162" s="425"/>
      <c r="C162" s="429" t="s">
        <v>186</v>
      </c>
      <c r="D162" s="427"/>
      <c r="E162" s="427"/>
      <c r="F162" s="427"/>
      <c r="G162" s="427"/>
      <c r="H162" s="427"/>
      <c r="I162" s="427"/>
      <c r="J162" s="427"/>
      <c r="K162" s="427"/>
      <c r="L162" s="427"/>
      <c r="M162" s="428"/>
      <c r="N162" s="428"/>
      <c r="O162" s="428"/>
      <c r="P162" s="428"/>
      <c r="Q162" s="428"/>
    </row>
    <row r="163" ht="21.3" customHeight="1" spans="1:18">
      <c r="A163" s="426"/>
      <c r="B163" s="425"/>
      <c r="C163" s="427"/>
      <c r="D163" s="427" t="s">
        <v>187</v>
      </c>
      <c r="E163" s="427"/>
      <c r="F163" s="427"/>
      <c r="G163" s="427"/>
      <c r="H163" s="427"/>
      <c r="I163" s="427"/>
      <c r="J163" s="427"/>
      <c r="K163" s="427"/>
      <c r="L163" s="427"/>
      <c r="M163" s="428"/>
      <c r="N163" s="428"/>
      <c r="O163" s="428"/>
      <c r="P163" s="428"/>
      <c r="Q163" s="428"/>
    </row>
    <row r="164" ht="21.3" customHeight="1" spans="1:18">
      <c r="A164" s="426"/>
      <c r="B164" s="425"/>
      <c r="C164" s="427"/>
      <c r="D164" s="427" t="s">
        <v>188</v>
      </c>
      <c r="E164" s="427"/>
      <c r="F164" s="427"/>
      <c r="G164" s="427"/>
      <c r="H164" s="427"/>
      <c r="I164" s="427"/>
      <c r="J164" s="427"/>
      <c r="K164" s="427"/>
      <c r="L164" s="427"/>
      <c r="M164" s="428"/>
      <c r="N164" s="428"/>
      <c r="O164" s="428"/>
      <c r="P164" s="428"/>
      <c r="Q164" s="428"/>
    </row>
    <row r="165" ht="21.3" customHeight="1" spans="1:18">
      <c r="A165" s="426"/>
      <c r="B165" s="425"/>
      <c r="C165" s="427"/>
      <c r="D165" s="427" t="s">
        <v>189</v>
      </c>
      <c r="E165" s="427"/>
      <c r="F165" s="427"/>
      <c r="G165" s="427"/>
      <c r="H165" s="427"/>
      <c r="I165" s="427"/>
      <c r="J165" s="427"/>
      <c r="K165" s="427"/>
      <c r="L165" s="427"/>
      <c r="M165" s="428"/>
      <c r="N165" s="428"/>
      <c r="O165" s="428"/>
      <c r="P165" s="428"/>
      <c r="Q165" s="428"/>
    </row>
    <row r="166" ht="21.3" customHeight="1" spans="1:18">
      <c r="A166" s="426"/>
      <c r="B166" s="425"/>
      <c r="C166" s="427"/>
      <c r="D166" s="427" t="s">
        <v>190</v>
      </c>
      <c r="E166" s="427"/>
      <c r="F166" s="427"/>
      <c r="G166" s="427"/>
      <c r="H166" s="427"/>
      <c r="I166" s="427"/>
      <c r="J166" s="427"/>
      <c r="K166" s="427"/>
      <c r="L166" s="427"/>
      <c r="M166" s="428"/>
      <c r="N166" s="428"/>
      <c r="O166" s="428"/>
      <c r="P166" s="428"/>
      <c r="Q166" s="428"/>
    </row>
    <row r="167" ht="21.3" customHeight="1" spans="1:18">
      <c r="A167" s="426"/>
      <c r="B167" s="425"/>
      <c r="C167" s="429" t="s">
        <v>191</v>
      </c>
      <c r="D167" s="427"/>
      <c r="E167" s="427"/>
      <c r="F167" s="427"/>
      <c r="G167" s="427"/>
      <c r="H167" s="427"/>
      <c r="I167" s="427"/>
      <c r="J167" s="427"/>
      <c r="K167" s="427"/>
      <c r="L167" s="427"/>
      <c r="M167" s="428"/>
      <c r="N167" s="428"/>
      <c r="O167" s="428"/>
      <c r="P167" s="428"/>
      <c r="Q167" s="428"/>
    </row>
    <row r="168" ht="21.3" customHeight="1" spans="1:18">
      <c r="A168" s="426"/>
      <c r="B168" s="425"/>
      <c r="C168" s="427"/>
      <c r="D168" s="427" t="s">
        <v>192</v>
      </c>
      <c r="E168" s="427"/>
      <c r="F168" s="427"/>
      <c r="G168" s="427"/>
      <c r="H168" s="427"/>
      <c r="I168" s="427"/>
      <c r="J168" s="427"/>
      <c r="K168" s="427"/>
      <c r="L168" s="427"/>
      <c r="M168" s="428"/>
      <c r="N168" s="428"/>
      <c r="O168" s="428"/>
      <c r="P168" s="428"/>
      <c r="Q168" s="428"/>
    </row>
    <row r="169" ht="21.3" customHeight="1" spans="1:18">
      <c r="A169" s="426"/>
      <c r="B169" s="425"/>
      <c r="C169" s="427"/>
      <c r="D169" s="427" t="s">
        <v>193</v>
      </c>
      <c r="E169" s="427"/>
      <c r="F169" s="427"/>
      <c r="G169" s="427"/>
      <c r="H169" s="427"/>
      <c r="I169" s="427"/>
      <c r="J169" s="427"/>
      <c r="K169" s="427"/>
      <c r="L169" s="427"/>
      <c r="M169" s="428"/>
      <c r="N169" s="428"/>
      <c r="O169" s="428"/>
      <c r="P169" s="428"/>
      <c r="Q169" s="428"/>
    </row>
    <row r="170" ht="21.3" customHeight="1" spans="1:18">
      <c r="A170" s="426"/>
      <c r="B170" s="425"/>
      <c r="C170" s="427"/>
      <c r="D170" s="427" t="s">
        <v>194</v>
      </c>
      <c r="E170" s="427"/>
      <c r="F170" s="427"/>
      <c r="G170" s="427"/>
      <c r="H170" s="427"/>
      <c r="I170" s="427"/>
      <c r="J170" s="427"/>
      <c r="K170" s="427"/>
      <c r="L170" s="427"/>
      <c r="M170" s="428"/>
      <c r="N170" s="428"/>
      <c r="O170" s="428"/>
      <c r="P170" s="428"/>
      <c r="Q170" s="428"/>
    </row>
    <row r="171" ht="21.3" customHeight="1" spans="1:18">
      <c r="A171" s="426"/>
      <c r="B171" s="425"/>
      <c r="C171" s="432" t="s">
        <v>195</v>
      </c>
      <c r="D171" s="427"/>
      <c r="E171" s="427"/>
      <c r="F171" s="427"/>
      <c r="G171" s="427"/>
      <c r="H171" s="427"/>
      <c r="I171" s="427"/>
      <c r="J171" s="427"/>
      <c r="K171" s="427"/>
      <c r="L171" s="427"/>
      <c r="M171" s="428"/>
      <c r="N171" s="428"/>
      <c r="O171" s="428"/>
      <c r="P171" s="428"/>
      <c r="Q171" s="428"/>
    </row>
    <row r="172" ht="26.65" customHeight="1" spans="1:18">
      <c r="A172" s="426"/>
      <c r="B172" s="425" t="s">
        <v>196</v>
      </c>
      <c r="C172" s="427"/>
      <c r="D172" s="427"/>
      <c r="E172" s="427"/>
      <c r="F172" s="427"/>
      <c r="G172" s="427"/>
      <c r="H172" s="427"/>
      <c r="I172" s="427"/>
      <c r="J172" s="427"/>
      <c r="K172" s="427"/>
      <c r="L172" s="427"/>
      <c r="M172" s="428"/>
      <c r="N172" s="428"/>
      <c r="O172" s="428"/>
      <c r="P172" s="428"/>
      <c r="Q172" s="428"/>
    </row>
    <row r="173" ht="26.65" customHeight="1" spans="1:18">
      <c r="A173" s="426"/>
      <c r="B173" s="425"/>
      <c r="C173" s="433" t="s">
        <v>197</v>
      </c>
      <c r="D173" s="427"/>
      <c r="E173" s="427"/>
      <c r="F173" s="427"/>
      <c r="G173" s="427"/>
      <c r="H173" s="427"/>
      <c r="I173" s="427"/>
      <c r="J173" s="427"/>
      <c r="K173" s="427"/>
      <c r="L173" s="427"/>
      <c r="M173" s="428"/>
      <c r="N173" s="428"/>
      <c r="O173" s="428"/>
      <c r="P173" s="428"/>
      <c r="Q173" s="428"/>
    </row>
    <row r="174" ht="21.3" customHeight="1" spans="1:18">
      <c r="A174" s="426"/>
      <c r="B174" s="425"/>
      <c r="C174" s="425"/>
      <c r="D174" s="427" t="s">
        <v>198</v>
      </c>
      <c r="E174" s="427"/>
      <c r="F174" s="427"/>
      <c r="G174" s="427"/>
      <c r="H174" s="427"/>
      <c r="I174" s="427"/>
      <c r="J174" s="427"/>
      <c r="K174" s="427"/>
      <c r="L174" s="427"/>
      <c r="M174" s="427"/>
      <c r="N174" s="428"/>
      <c r="O174" s="428"/>
      <c r="P174" s="428"/>
      <c r="Q174" s="428"/>
      <c r="R174" s="428"/>
    </row>
    <row r="175" ht="21.3" customHeight="1" spans="1:18">
      <c r="A175" s="426"/>
      <c r="B175" s="425"/>
      <c r="C175" s="425"/>
      <c r="D175" s="427" t="s">
        <v>199</v>
      </c>
      <c r="E175" s="427"/>
      <c r="F175" s="427"/>
      <c r="G175" s="427"/>
      <c r="H175" s="427"/>
      <c r="I175" s="427"/>
      <c r="J175" s="427"/>
      <c r="K175" s="427"/>
      <c r="L175" s="427"/>
      <c r="M175" s="427"/>
      <c r="N175" s="428"/>
      <c r="O175" s="428"/>
      <c r="P175" s="428"/>
      <c r="Q175" s="428"/>
      <c r="R175" s="428"/>
    </row>
    <row r="176" ht="21.3" customHeight="1" spans="1:18">
      <c r="A176" s="426"/>
      <c r="B176" s="425"/>
      <c r="C176" s="425"/>
      <c r="D176" s="430" t="s">
        <v>200</v>
      </c>
      <c r="E176" s="427"/>
      <c r="F176" s="427"/>
      <c r="G176" s="427"/>
      <c r="H176" s="427"/>
      <c r="I176" s="427"/>
      <c r="J176" s="427"/>
      <c r="K176" s="427"/>
      <c r="L176" s="427"/>
      <c r="M176" s="427"/>
      <c r="N176" s="428"/>
      <c r="O176" s="428"/>
      <c r="P176" s="428"/>
      <c r="Q176" s="428"/>
      <c r="R176" s="428"/>
    </row>
    <row r="177" ht="21.3" customHeight="1" spans="1:18">
      <c r="A177" s="426"/>
      <c r="B177" s="425"/>
      <c r="C177" s="425"/>
      <c r="D177" s="429"/>
      <c r="E177" s="427" t="s">
        <v>201</v>
      </c>
      <c r="G177" s="427"/>
      <c r="H177" s="427"/>
      <c r="I177" s="427"/>
      <c r="J177" s="427"/>
      <c r="K177" s="427"/>
      <c r="L177" s="427"/>
      <c r="M177" s="427"/>
      <c r="N177" s="428"/>
      <c r="O177" s="428"/>
      <c r="P177" s="428"/>
      <c r="Q177" s="428"/>
      <c r="R177" s="428"/>
    </row>
    <row r="178" ht="21.3" customHeight="1" spans="1:18">
      <c r="A178" s="426"/>
      <c r="B178" s="425"/>
      <c r="C178" s="425"/>
      <c r="D178" s="429"/>
      <c r="E178" s="427" t="s">
        <v>202</v>
      </c>
      <c r="G178" s="427"/>
      <c r="H178" s="427"/>
      <c r="I178" s="427"/>
      <c r="J178" s="427"/>
      <c r="K178" s="427"/>
      <c r="L178" s="427"/>
      <c r="M178" s="427"/>
      <c r="N178" s="428"/>
      <c r="O178" s="428"/>
      <c r="P178" s="428"/>
      <c r="Q178" s="428"/>
      <c r="R178" s="428"/>
    </row>
    <row r="179" ht="21.3" customHeight="1" spans="1:18">
      <c r="A179" s="426"/>
      <c r="B179" s="425"/>
      <c r="C179" s="425"/>
      <c r="D179" s="429"/>
      <c r="E179" s="427" t="s">
        <v>203</v>
      </c>
      <c r="G179" s="427"/>
      <c r="H179" s="427"/>
      <c r="I179" s="427"/>
      <c r="J179" s="427"/>
      <c r="K179" s="427"/>
      <c r="L179" s="427"/>
      <c r="M179" s="427"/>
      <c r="N179" s="428"/>
      <c r="O179" s="428"/>
      <c r="P179" s="428"/>
      <c r="Q179" s="428"/>
      <c r="R179" s="428"/>
    </row>
    <row r="180" ht="21.3" customHeight="1" spans="1:18">
      <c r="A180" s="426"/>
      <c r="B180" s="425"/>
      <c r="C180" s="425"/>
      <c r="D180" s="427" t="s">
        <v>204</v>
      </c>
      <c r="E180" s="427"/>
      <c r="F180" s="427"/>
      <c r="G180" s="427"/>
      <c r="H180" s="427"/>
      <c r="I180" s="427"/>
      <c r="J180" s="427"/>
      <c r="K180" s="427"/>
      <c r="L180" s="427"/>
      <c r="M180" s="427"/>
      <c r="N180" s="428"/>
      <c r="O180" s="428"/>
      <c r="P180" s="428"/>
      <c r="Q180" s="428"/>
      <c r="R180" s="428"/>
    </row>
    <row r="181" ht="21.3" customHeight="1" spans="1:18">
      <c r="A181" s="426"/>
      <c r="B181" s="425"/>
      <c r="C181" s="425"/>
      <c r="D181" s="431" t="s">
        <v>205</v>
      </c>
      <c r="E181" s="427"/>
      <c r="F181" s="427"/>
      <c r="G181" s="427"/>
      <c r="H181" s="427"/>
      <c r="I181" s="427"/>
      <c r="J181" s="427"/>
      <c r="K181" s="427"/>
      <c r="L181" s="427"/>
      <c r="M181" s="427"/>
      <c r="N181" s="428"/>
      <c r="O181" s="428"/>
      <c r="P181" s="428"/>
      <c r="Q181" s="428"/>
      <c r="R181" s="428"/>
    </row>
    <row r="182" ht="21.3" customHeight="1" spans="1:18">
      <c r="A182" s="426"/>
      <c r="B182" s="425"/>
      <c r="C182" s="425"/>
      <c r="D182" s="427"/>
      <c r="E182" s="427" t="s">
        <v>206</v>
      </c>
      <c r="F182" s="427"/>
      <c r="G182" s="427"/>
      <c r="H182" s="427"/>
      <c r="I182" s="427"/>
      <c r="J182" s="427"/>
      <c r="K182" s="427"/>
      <c r="L182" s="427"/>
      <c r="M182" s="427"/>
      <c r="N182" s="428"/>
      <c r="O182" s="428"/>
      <c r="P182" s="428"/>
      <c r="Q182" s="428"/>
      <c r="R182" s="428"/>
    </row>
    <row r="183" ht="21.3" customHeight="1" spans="1:18">
      <c r="A183" s="426"/>
      <c r="B183" s="425"/>
      <c r="C183" s="425"/>
      <c r="D183" s="427"/>
      <c r="E183" s="427" t="s">
        <v>207</v>
      </c>
      <c r="F183" s="427"/>
      <c r="G183" s="427"/>
      <c r="H183" s="427"/>
      <c r="I183" s="427"/>
      <c r="J183" s="427"/>
      <c r="K183" s="427"/>
      <c r="L183" s="427"/>
      <c r="M183" s="427"/>
      <c r="N183" s="428"/>
      <c r="O183" s="428"/>
      <c r="P183" s="428"/>
      <c r="Q183" s="428"/>
      <c r="R183" s="428"/>
    </row>
    <row r="184" ht="21.3" customHeight="1" spans="1:18">
      <c r="A184" s="426"/>
      <c r="B184" s="425"/>
      <c r="C184" s="425"/>
      <c r="D184" s="427"/>
      <c r="E184" s="427" t="s">
        <v>208</v>
      </c>
      <c r="F184" s="427"/>
      <c r="G184" s="427"/>
      <c r="H184" s="427"/>
      <c r="I184" s="427"/>
      <c r="J184" s="427"/>
      <c r="K184" s="427"/>
      <c r="L184" s="427"/>
      <c r="M184" s="427"/>
      <c r="N184" s="428"/>
      <c r="O184" s="428"/>
      <c r="P184" s="428"/>
      <c r="Q184" s="428"/>
      <c r="R184" s="428"/>
    </row>
    <row r="185" ht="21.3" customHeight="1" spans="1:18">
      <c r="A185" s="426"/>
      <c r="B185" s="425"/>
      <c r="C185" s="425"/>
      <c r="D185" s="431" t="s">
        <v>209</v>
      </c>
      <c r="E185" s="427"/>
      <c r="F185" s="427"/>
      <c r="G185" s="427"/>
      <c r="H185" s="427"/>
      <c r="I185" s="427"/>
      <c r="J185" s="427"/>
      <c r="K185" s="427"/>
      <c r="L185" s="427"/>
      <c r="M185" s="427"/>
      <c r="N185" s="428"/>
      <c r="O185" s="428"/>
      <c r="P185" s="428"/>
      <c r="Q185" s="428"/>
      <c r="R185" s="428"/>
    </row>
    <row r="186" ht="21.3" customHeight="1" spans="1:18">
      <c r="A186" s="426"/>
      <c r="B186" s="425"/>
      <c r="C186" s="425"/>
      <c r="D186" s="427"/>
      <c r="E186" s="427" t="s">
        <v>210</v>
      </c>
      <c r="F186" s="427"/>
      <c r="G186" s="427"/>
      <c r="H186" s="427"/>
      <c r="I186" s="427"/>
      <c r="J186" s="427"/>
      <c r="K186" s="427"/>
      <c r="L186" s="427"/>
      <c r="M186" s="427"/>
      <c r="N186" s="428"/>
      <c r="O186" s="428"/>
      <c r="P186" s="428"/>
      <c r="Q186" s="428"/>
      <c r="R186" s="428"/>
    </row>
    <row r="187" ht="21.3" customHeight="1" spans="1:18">
      <c r="A187" s="426"/>
      <c r="B187" s="425"/>
      <c r="C187" s="425"/>
      <c r="D187" s="427"/>
      <c r="E187" s="427" t="s">
        <v>211</v>
      </c>
      <c r="F187" s="427"/>
      <c r="G187" s="427"/>
      <c r="H187" s="427"/>
      <c r="I187" s="427"/>
      <c r="J187" s="427"/>
      <c r="K187" s="427"/>
      <c r="L187" s="427"/>
      <c r="M187" s="427"/>
      <c r="N187" s="428"/>
      <c r="O187" s="428"/>
      <c r="P187" s="428"/>
      <c r="Q187" s="428"/>
      <c r="R187" s="428"/>
    </row>
    <row r="188" ht="21.3" customHeight="1" spans="1:18">
      <c r="A188" s="426"/>
      <c r="B188" s="425"/>
      <c r="C188" s="425"/>
      <c r="D188" s="431" t="s">
        <v>212</v>
      </c>
      <c r="E188" s="427"/>
      <c r="F188" s="427"/>
      <c r="G188" s="427"/>
      <c r="H188" s="427"/>
      <c r="I188" s="427"/>
      <c r="J188" s="427"/>
      <c r="K188" s="427"/>
      <c r="L188" s="427"/>
      <c r="M188" s="427"/>
      <c r="N188" s="428"/>
      <c r="O188" s="428"/>
      <c r="P188" s="428"/>
      <c r="Q188" s="428"/>
      <c r="R188" s="428"/>
    </row>
    <row r="189" ht="21.3" customHeight="1" spans="1:18">
      <c r="A189" s="426"/>
      <c r="B189" s="425"/>
      <c r="C189" s="425"/>
      <c r="D189" s="427"/>
      <c r="E189" s="427" t="s">
        <v>213</v>
      </c>
      <c r="F189" s="427"/>
      <c r="G189" s="427"/>
      <c r="H189" s="427"/>
      <c r="I189" s="427"/>
      <c r="J189" s="427"/>
      <c r="K189" s="427"/>
      <c r="L189" s="427"/>
      <c r="M189" s="427"/>
      <c r="N189" s="428"/>
      <c r="O189" s="428"/>
      <c r="P189" s="428"/>
      <c r="Q189" s="428"/>
      <c r="R189" s="428"/>
    </row>
    <row r="190" ht="21.3" customHeight="1" spans="1:18">
      <c r="A190" s="426"/>
      <c r="B190" s="425"/>
      <c r="C190" s="425"/>
      <c r="D190" s="431" t="s">
        <v>214</v>
      </c>
      <c r="E190" s="427"/>
      <c r="F190" s="427"/>
      <c r="G190" s="427"/>
      <c r="H190" s="427"/>
      <c r="I190" s="427"/>
      <c r="J190" s="427"/>
      <c r="K190" s="427"/>
      <c r="L190" s="427"/>
      <c r="M190" s="427"/>
      <c r="N190" s="428"/>
      <c r="O190" s="428"/>
      <c r="P190" s="428"/>
      <c r="Q190" s="428"/>
      <c r="R190" s="428"/>
    </row>
    <row r="191" ht="21.3" customHeight="1" spans="1:18">
      <c r="C191"/>
      <c r="E191" s="427" t="s">
        <v>215</v>
      </c>
      <c r="M191" s="423"/>
    </row>
    <row r="192" ht="21.3" customHeight="1" spans="1:18">
      <c r="C192" s="433" t="s">
        <v>216</v>
      </c>
      <c r="E192" s="427"/>
      <c r="M192" s="423"/>
    </row>
    <row r="193" ht="21.3" customHeight="1" spans="2:13">
      <c r="C193"/>
      <c r="D193" s="423" t="s">
        <v>217</v>
      </c>
      <c r="E193" s="427"/>
      <c r="M193" s="423"/>
    </row>
    <row r="194" ht="21.3" customHeight="1" spans="2:13">
      <c r="C194"/>
      <c r="D194" s="423" t="s">
        <v>218</v>
      </c>
      <c r="E194" s="427"/>
      <c r="M194" s="423"/>
    </row>
    <row r="195" ht="21.3" customHeight="1" spans="2:13">
      <c r="C195"/>
      <c r="D195" s="423" t="s">
        <v>219</v>
      </c>
      <c r="E195" s="427"/>
      <c r="M195" s="423"/>
    </row>
    <row r="196" ht="21.3" customHeight="1" spans="2:13">
      <c r="C196"/>
      <c r="D196" s="423" t="s">
        <v>220</v>
      </c>
      <c r="E196" s="427"/>
      <c r="M196" s="423"/>
    </row>
    <row r="197" ht="21.3" customHeight="1" spans="2:13">
      <c r="C197" s="433" t="s">
        <v>221</v>
      </c>
      <c r="E197" s="427"/>
      <c r="M197" s="423"/>
    </row>
    <row r="198" ht="21.3" customHeight="1" spans="2:13">
      <c r="C198"/>
      <c r="D198" s="423" t="s">
        <v>222</v>
      </c>
      <c r="E198" s="427"/>
      <c r="M198" s="423"/>
    </row>
    <row r="199" ht="21.3" customHeight="1" spans="2:13">
      <c r="C199"/>
      <c r="D199" s="423" t="s">
        <v>223</v>
      </c>
      <c r="E199" s="427"/>
      <c r="M199" s="423"/>
    </row>
    <row r="200" ht="21.3" customHeight="1" spans="2:13">
      <c r="C200"/>
      <c r="E200" s="427" t="s">
        <v>224</v>
      </c>
      <c r="M200" s="423"/>
    </row>
    <row r="201" ht="21.3" customHeight="1" spans="2:13">
      <c r="C201"/>
      <c r="E201" s="427" t="s">
        <v>225</v>
      </c>
      <c r="M201" s="423"/>
    </row>
    <row r="202" ht="21.3" customHeight="1" spans="2:13">
      <c r="C202"/>
      <c r="D202" s="423" t="s">
        <v>226</v>
      </c>
      <c r="E202" s="427"/>
      <c r="M202" s="423"/>
    </row>
    <row r="203" ht="21.3" customHeight="1" spans="2:13">
      <c r="C203"/>
      <c r="D203" s="423" t="s">
        <v>227</v>
      </c>
      <c r="E203" s="427"/>
      <c r="M203" s="423"/>
    </row>
    <row r="204" ht="21.3" customHeight="1" spans="2:13">
      <c r="C204"/>
      <c r="D204" s="423" t="s">
        <v>228</v>
      </c>
      <c r="E204" s="427"/>
      <c r="M204" s="423"/>
    </row>
    <row r="205" ht="21.3" customHeight="1" spans="2:13">
      <c r="C205"/>
      <c r="D205" s="423" t="s">
        <v>229</v>
      </c>
      <c r="E205" s="427"/>
      <c r="M205" s="423"/>
    </row>
    <row r="206" ht="26.65" customHeight="1" spans="2:13">
      <c r="B206" s="425" t="s">
        <v>230</v>
      </c>
    </row>
    <row r="207" ht="21.3" customHeight="1" spans="2:13">
      <c r="C207" s="423" t="s">
        <v>231</v>
      </c>
    </row>
    <row r="208" ht="21.3" customHeight="1" spans="2:13">
      <c r="C208" s="423" t="s">
        <v>232</v>
      </c>
    </row>
    <row r="209" ht="21.3" customHeight="1" spans="1:5">
      <c r="C209" s="423" t="s">
        <v>233</v>
      </c>
    </row>
    <row r="210" ht="21.3" customHeight="1" spans="1:5">
      <c r="A210" s="11"/>
      <c r="D210" s="423" t="s">
        <v>234</v>
      </c>
    </row>
    <row r="211" ht="21.3" customHeight="1" spans="1:5">
      <c r="A211" s="11"/>
      <c r="D211" s="423" t="s">
        <v>235</v>
      </c>
    </row>
    <row r="212" ht="21.3" customHeight="1" spans="1:5">
      <c r="A212" s="11"/>
      <c r="D212" s="423" t="s">
        <v>236</v>
      </c>
    </row>
    <row r="213" ht="21.3" customHeight="1" spans="1:5">
      <c r="A213" s="11"/>
      <c r="D213" s="423" t="s">
        <v>237</v>
      </c>
    </row>
    <row r="214" ht="21.3" customHeight="1" spans="1:5">
      <c r="C214" s="423" t="s">
        <v>238</v>
      </c>
    </row>
    <row r="215" ht="21.3" customHeight="1" spans="1:5">
      <c r="D215" s="423" t="s">
        <v>239</v>
      </c>
    </row>
    <row r="216" ht="21.3" customHeight="1" spans="1:5">
      <c r="D216" s="423" t="s">
        <v>240</v>
      </c>
    </row>
    <row r="217" ht="21.3" customHeight="1" spans="1:5">
      <c r="D217" s="423" t="s">
        <v>241</v>
      </c>
    </row>
    <row r="218" ht="21.3" customHeight="1" spans="1:5">
      <c r="E218" s="423" t="s">
        <v>242</v>
      </c>
    </row>
    <row r="219" ht="21.3" customHeight="1" spans="1:5">
      <c r="E219" s="423" t="s">
        <v>243</v>
      </c>
    </row>
    <row r="220" ht="21.3" customHeight="1" spans="1:5">
      <c r="E220" s="423" t="s">
        <v>244</v>
      </c>
    </row>
    <row r="221" ht="21.3" customHeight="1" spans="1:5">
      <c r="E221" s="423" t="s">
        <v>245</v>
      </c>
    </row>
    <row r="222" ht="21.3" customHeight="1" spans="1:5">
      <c r="E222" s="423" t="s">
        <v>246</v>
      </c>
    </row>
    <row r="223" ht="21.3" customHeight="1" spans="1:5">
      <c r="D223" s="423" t="s">
        <v>247</v>
      </c>
    </row>
    <row r="224" ht="21.3" customHeight="1" spans="1:5">
      <c r="D224" s="423" t="s">
        <v>248</v>
      </c>
    </row>
    <row r="225" ht="21.3" customHeight="1" spans="2:4">
      <c r="C225" s="423" t="s">
        <v>249</v>
      </c>
    </row>
    <row r="226" ht="21.3" customHeight="1" spans="2:4">
      <c r="D226" s="423" t="s">
        <v>250</v>
      </c>
    </row>
    <row r="227" ht="21.3" customHeight="1" spans="2:4">
      <c r="D227" s="423" t="s">
        <v>240</v>
      </c>
    </row>
    <row r="228" ht="21.3" customHeight="1" spans="2:4">
      <c r="D228" s="423" t="s">
        <v>251</v>
      </c>
    </row>
    <row r="229" ht="21.3" customHeight="1" spans="2:4">
      <c r="D229" s="423" t="s">
        <v>252</v>
      </c>
    </row>
    <row r="230" ht="21.3" customHeight="1" spans="2:4">
      <c r="D230" s="423" t="s">
        <v>253</v>
      </c>
    </row>
    <row r="231" ht="21.3" customHeight="1" spans="2:4">
      <c r="C231" s="430" t="s">
        <v>254</v>
      </c>
    </row>
    <row r="233" spans="2:4">
      <c r="B233" s="434" t="s">
        <v>255</v>
      </c>
    </row>
    <row r="234" spans="2:4">
      <c r="C234" s="97" t="s">
        <v>256</v>
      </c>
    </row>
    <row r="235" spans="2:4">
      <c r="C235" s="97" t="s">
        <v>257</v>
      </c>
    </row>
    <row r="236" spans="2:4">
      <c r="B236" s="434" t="s">
        <v>258</v>
      </c>
    </row>
  </sheetData>
  <sheetProtection algorithmName="SHA-512" hashValue="BL7QOzE+m9Q3X5F54wN1jvELNRPavvJluqc8azQUml6Fzd1q/1fS1a8QDm5yR2HGJtM7OmmEC3g7G4Rxiseegw==" saltValue="DnbJoo2wMKPvYaOq7C4E/g==" spinCount="100000" sheet="1" formatColumns="0" formatRows="0" autoFilter="0" objects="1" scenarios="1"/>
  <pageMargins left="0.7" right="0.7" top="0.75" bottom="0.75" header="0.3" footer="0.3"/>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7"/>
  <sheetViews>
    <sheetView showGridLines="0" showZeros="0" workbookViewId="0">
      <pane xSplit="3" ySplit="7" topLeftCell="D74" activePane="bottomRight" state="frozen"/>
      <selection/>
      <selection pane="topRight"/>
      <selection pane="bottomLeft"/>
      <selection pane="bottomRight" activeCell="K62" sqref="K62"/>
    </sheetView>
  </sheetViews>
  <sheetFormatPr defaultColWidth="9" defaultRowHeight="13.8"/>
  <cols>
    <col min="1" max="1" width="5.64814814814815" style="64" customWidth="1"/>
    <col min="2" max="2" width="56.0462962962963" style="64" customWidth="1"/>
    <col min="3" max="9" width="9.89814814814815" style="137" customWidth="1"/>
    <col min="10" max="16384" width="8.7962962962963" style="64"/>
  </cols>
  <sheetData>
    <row r="1" ht="14.4" spans="1:9">
      <c r="A1" s="138" t="s">
        <v>13860</v>
      </c>
    </row>
    <row r="2" s="135" customFormat="1" ht="22.8" spans="1:9">
      <c r="A2" s="75" t="s">
        <v>13861</v>
      </c>
      <c r="B2" s="75"/>
      <c r="C2" s="139"/>
      <c r="D2" s="139"/>
      <c r="E2" s="139"/>
      <c r="F2" s="139"/>
      <c r="G2" s="139"/>
      <c r="H2" s="139"/>
      <c r="I2" s="139"/>
    </row>
    <row r="3" ht="18" customHeight="1" spans="1:9">
      <c r="B3" s="73">
        <f ca="1" t="array" ref="B3">IF(SUMPRODUCT(ISTEXT(D6:H65)*ROW(D6:H65))&gt;0,"录入了非数字，请检查表十单元格 "&amp;IFERROR(ADDRESS(SUMPRODUCT(MAX(ISTEXT(D6:H65)*ROW(D6:H65))),SUMPRODUCT(MAX(ISTEXT(D6:H65)*COLUMN(D6:H65))),4),0),IF(SUMPRODUCT(ISERROR(D86:I86)*COLUMN(D86:I86))&gt;0,"录入了错误值，请检查表十 "&amp;IFERROR(CHAR(SUMPRODUCT(MAX(ISERROR(D86:I86)*COLUMN(D86:I86)))+64)&amp;" 列！",0),0))</f>
        <v>0</v>
      </c>
      <c r="H3" s="140" t="s">
        <v>10302</v>
      </c>
      <c r="I3" s="140"/>
    </row>
    <row r="4" s="136" customFormat="1" ht="21.6" customHeight="1" spans="1:9">
      <c r="A4" s="78" t="s">
        <v>10303</v>
      </c>
      <c r="B4" s="79"/>
      <c r="C4" s="141" t="s">
        <v>12981</v>
      </c>
      <c r="D4" s="141" t="s">
        <v>13862</v>
      </c>
      <c r="E4" s="141" t="s">
        <v>13863</v>
      </c>
      <c r="F4" s="141" t="s">
        <v>13864</v>
      </c>
      <c r="G4" s="141" t="s">
        <v>12816</v>
      </c>
      <c r="H4" s="141" t="s">
        <v>12985</v>
      </c>
      <c r="I4" s="141" t="s">
        <v>12986</v>
      </c>
    </row>
    <row r="5" s="136" customFormat="1" ht="32.5" customHeight="1" spans="1:9">
      <c r="A5" s="82" t="s">
        <v>10308</v>
      </c>
      <c r="B5" s="83" t="s">
        <v>10309</v>
      </c>
      <c r="C5" s="142"/>
      <c r="D5" s="142" t="s">
        <v>12987</v>
      </c>
      <c r="E5" s="142" t="s">
        <v>12988</v>
      </c>
      <c r="F5" s="142" t="s">
        <v>12989</v>
      </c>
      <c r="G5" s="142" t="s">
        <v>12816</v>
      </c>
      <c r="H5" s="142" t="s">
        <v>12990</v>
      </c>
      <c r="I5" s="142"/>
    </row>
    <row r="6" ht="18.45" hidden="1" customHeight="1" spans="1:9">
      <c r="A6" s="143"/>
      <c r="B6" s="143"/>
      <c r="C6" s="143"/>
      <c r="D6" s="143"/>
      <c r="E6" s="143"/>
      <c r="F6" s="143"/>
      <c r="G6" s="143"/>
      <c r="H6" s="143"/>
      <c r="I6" s="143"/>
    </row>
    <row r="7" ht="18.45" customHeight="1" spans="1:9">
      <c r="A7" s="143" t="s">
        <v>13121</v>
      </c>
      <c r="B7" s="88" t="s">
        <v>13122</v>
      </c>
      <c r="C7" s="126">
        <f ca="1">VLOOKUP(A7,表九!$I$7:$N$347,6,0)</f>
        <v>0</v>
      </c>
      <c r="D7" s="144">
        <v>0</v>
      </c>
      <c r="E7" s="144">
        <v>0</v>
      </c>
      <c r="F7" s="144">
        <v>0</v>
      </c>
      <c r="G7" s="144">
        <v>0</v>
      </c>
      <c r="H7" s="144">
        <v>0</v>
      </c>
      <c r="I7" s="126">
        <f ca="1">C7-SUM(OFFSET(C7,0,1,1,5))</f>
        <v>0</v>
      </c>
    </row>
    <row r="8" ht="18.45" customHeight="1" spans="1:9">
      <c r="A8" s="143" t="s">
        <v>13143</v>
      </c>
      <c r="B8" s="88" t="s">
        <v>13144</v>
      </c>
      <c r="C8" s="126">
        <f ca="1">VLOOKUP(A8,表九!$I$7:$N$347,6,0)</f>
        <v>0</v>
      </c>
      <c r="D8" s="144">
        <v>0</v>
      </c>
      <c r="E8" s="144">
        <v>0</v>
      </c>
      <c r="F8" s="144">
        <v>0</v>
      </c>
      <c r="G8" s="144">
        <v>0</v>
      </c>
      <c r="H8" s="144">
        <v>0</v>
      </c>
      <c r="I8" s="126">
        <f ca="1" t="shared" ref="I8:I64" si="0">C8-SUM(OFFSET(C8,0,1,1,5))</f>
        <v>0</v>
      </c>
    </row>
    <row r="9" ht="18.45" customHeight="1" spans="1:9">
      <c r="A9" s="145" t="s">
        <v>13171</v>
      </c>
      <c r="B9" s="88" t="s">
        <v>13122</v>
      </c>
      <c r="C9" s="126">
        <f ca="1">VLOOKUP(A9,表九!$I$7:$N$347,6,0)</f>
        <v>0</v>
      </c>
      <c r="D9" s="144">
        <v>0</v>
      </c>
      <c r="E9" s="144">
        <v>0</v>
      </c>
      <c r="F9" s="144">
        <v>0</v>
      </c>
      <c r="G9" s="144">
        <v>0</v>
      </c>
      <c r="H9" s="144">
        <v>0</v>
      </c>
      <c r="I9" s="126">
        <f ca="1" t="shared" si="0"/>
        <v>0</v>
      </c>
    </row>
    <row r="10" ht="18.45" customHeight="1" spans="1:9">
      <c r="A10" s="143" t="s">
        <v>13195</v>
      </c>
      <c r="B10" s="88" t="s">
        <v>13196</v>
      </c>
      <c r="C10" s="126">
        <f ca="1">VLOOKUP(A10,表九!$I$7:$N$347,6,0)</f>
        <v>1</v>
      </c>
      <c r="D10" s="144">
        <v>0</v>
      </c>
      <c r="E10" s="144">
        <v>0</v>
      </c>
      <c r="F10" s="144">
        <v>0</v>
      </c>
      <c r="G10" s="144">
        <v>0</v>
      </c>
      <c r="H10" s="144">
        <v>0</v>
      </c>
      <c r="I10" s="126">
        <f ca="1" t="shared" si="0"/>
        <v>1</v>
      </c>
    </row>
    <row r="11" ht="18.45" customHeight="1" spans="1:9">
      <c r="A11" s="145" t="s">
        <v>13219</v>
      </c>
      <c r="B11" s="88" t="s">
        <v>13220</v>
      </c>
      <c r="C11" s="126">
        <f ca="1">VLOOKUP(A11,表九!$I$7:$N$347,6,0)</f>
        <v>0</v>
      </c>
      <c r="D11" s="144">
        <v>0</v>
      </c>
      <c r="E11" s="144">
        <v>0</v>
      </c>
      <c r="F11" s="144">
        <v>0</v>
      </c>
      <c r="G11" s="144">
        <v>0</v>
      </c>
      <c r="H11" s="144">
        <v>0</v>
      </c>
      <c r="I11" s="126">
        <f ca="1" t="shared" si="0"/>
        <v>0</v>
      </c>
    </row>
    <row r="12" ht="18.45" customHeight="1" spans="1:9">
      <c r="A12" s="145" t="s">
        <v>13243</v>
      </c>
      <c r="B12" s="88" t="s">
        <v>13244</v>
      </c>
      <c r="C12" s="126">
        <f ca="1">VLOOKUP(A12,表九!$I$7:$N$347,6,0)</f>
        <v>0</v>
      </c>
      <c r="D12" s="144">
        <v>0</v>
      </c>
      <c r="E12" s="144">
        <v>0</v>
      </c>
      <c r="F12" s="144">
        <v>0</v>
      </c>
      <c r="G12" s="144">
        <v>0</v>
      </c>
      <c r="H12" s="144">
        <v>0</v>
      </c>
      <c r="I12" s="126">
        <f ca="1" t="shared" si="0"/>
        <v>0</v>
      </c>
    </row>
    <row r="13" ht="18.45" customHeight="1" spans="1:9">
      <c r="A13" s="145" t="s">
        <v>13255</v>
      </c>
      <c r="B13" s="88" t="s">
        <v>13122</v>
      </c>
      <c r="C13" s="126">
        <f ca="1">VLOOKUP(A13,表九!$I$7:$N$347,6,0)</f>
        <v>0</v>
      </c>
      <c r="D13" s="144">
        <v>0</v>
      </c>
      <c r="E13" s="144">
        <v>0</v>
      </c>
      <c r="F13" s="144">
        <v>0</v>
      </c>
      <c r="G13" s="144">
        <v>0</v>
      </c>
      <c r="H13" s="144">
        <v>0</v>
      </c>
      <c r="I13" s="126">
        <f ca="1" t="shared" si="0"/>
        <v>0</v>
      </c>
    </row>
    <row r="14" ht="18.45" customHeight="1" spans="1:9">
      <c r="A14" s="145" t="s">
        <v>13278</v>
      </c>
      <c r="B14" s="88" t="s">
        <v>13122</v>
      </c>
      <c r="C14" s="126">
        <f ca="1">VLOOKUP(A14,表九!$I$7:$N$347,6,0)</f>
        <v>0</v>
      </c>
      <c r="D14" s="144">
        <v>0</v>
      </c>
      <c r="E14" s="144">
        <v>0</v>
      </c>
      <c r="F14" s="144">
        <v>0</v>
      </c>
      <c r="G14" s="144">
        <v>0</v>
      </c>
      <c r="H14" s="144">
        <v>0</v>
      </c>
      <c r="I14" s="126">
        <f ca="1" t="shared" si="0"/>
        <v>0</v>
      </c>
    </row>
    <row r="15" ht="18.45" customHeight="1" spans="1:9">
      <c r="A15" s="145" t="s">
        <v>13293</v>
      </c>
      <c r="B15" s="88" t="s">
        <v>13122</v>
      </c>
      <c r="C15" s="126">
        <f ca="1">VLOOKUP(A15,表九!$I$7:$N$347,6,0)</f>
        <v>0</v>
      </c>
      <c r="D15" s="144">
        <v>0</v>
      </c>
      <c r="E15" s="144">
        <v>0</v>
      </c>
      <c r="F15" s="144">
        <v>0</v>
      </c>
      <c r="G15" s="144">
        <v>0</v>
      </c>
      <c r="H15" s="144">
        <v>0</v>
      </c>
      <c r="I15" s="126">
        <f ca="1" t="shared" si="0"/>
        <v>0</v>
      </c>
    </row>
    <row r="16" ht="18.45" customHeight="1" spans="1:9">
      <c r="A16" s="145" t="s">
        <v>13300</v>
      </c>
      <c r="B16" s="88" t="s">
        <v>13301</v>
      </c>
      <c r="C16" s="126">
        <f ca="1">VLOOKUP(A16,表九!$I$7:$N$347,6,0)</f>
        <v>0</v>
      </c>
      <c r="D16" s="144">
        <v>0</v>
      </c>
      <c r="E16" s="144">
        <v>0</v>
      </c>
      <c r="F16" s="144">
        <v>0</v>
      </c>
      <c r="G16" s="144">
        <v>0</v>
      </c>
      <c r="H16" s="144">
        <v>0</v>
      </c>
      <c r="I16" s="126">
        <f ca="1" t="shared" si="0"/>
        <v>0</v>
      </c>
    </row>
    <row r="17" ht="18.45" customHeight="1" spans="1:9">
      <c r="A17" s="145" t="s">
        <v>13310</v>
      </c>
      <c r="B17" s="146"/>
      <c r="C17" s="147"/>
      <c r="D17" s="148"/>
      <c r="E17" s="148"/>
      <c r="F17" s="148"/>
      <c r="G17" s="148"/>
      <c r="H17" s="148"/>
      <c r="I17" s="147"/>
    </row>
    <row r="18" ht="18.45" customHeight="1" spans="1:9">
      <c r="A18" s="145" t="s">
        <v>13320</v>
      </c>
      <c r="B18" s="88" t="s">
        <v>13122</v>
      </c>
      <c r="C18" s="126">
        <f ca="1">VLOOKUP(A18,表九!$I$7:$N$347,6,0)</f>
        <v>0</v>
      </c>
      <c r="D18" s="144">
        <v>0</v>
      </c>
      <c r="E18" s="144">
        <v>0</v>
      </c>
      <c r="F18" s="144">
        <v>0</v>
      </c>
      <c r="G18" s="144">
        <v>0</v>
      </c>
      <c r="H18" s="144">
        <v>0</v>
      </c>
      <c r="I18" s="126">
        <f ca="1" t="shared" si="0"/>
        <v>0</v>
      </c>
    </row>
    <row r="19" ht="18.45" customHeight="1" spans="1:9">
      <c r="A19" s="145" t="s">
        <v>13328</v>
      </c>
      <c r="B19" s="88" t="s">
        <v>13329</v>
      </c>
      <c r="C19" s="126">
        <f ca="1">VLOOKUP(A19,表九!$I$7:$N$347,6,0)</f>
        <v>330</v>
      </c>
      <c r="D19" s="144">
        <v>0</v>
      </c>
      <c r="E19" s="144">
        <v>0</v>
      </c>
      <c r="F19" s="144">
        <v>0</v>
      </c>
      <c r="G19" s="144">
        <v>0</v>
      </c>
      <c r="H19" s="144">
        <v>0</v>
      </c>
      <c r="I19" s="126">
        <f ca="1" t="shared" si="0"/>
        <v>330</v>
      </c>
    </row>
    <row r="20" ht="18.45" customHeight="1" spans="1:9">
      <c r="A20" s="145" t="s">
        <v>13360</v>
      </c>
      <c r="B20" s="88" t="s">
        <v>13361</v>
      </c>
      <c r="C20" s="126">
        <f ca="1">VLOOKUP(A20,表九!$I$7:$N$347,6,0)</f>
        <v>0</v>
      </c>
      <c r="D20" s="144">
        <v>0</v>
      </c>
      <c r="E20" s="144">
        <v>0</v>
      </c>
      <c r="F20" s="144">
        <v>0</v>
      </c>
      <c r="G20" s="144">
        <v>0</v>
      </c>
      <c r="H20" s="144">
        <v>0</v>
      </c>
      <c r="I20" s="126">
        <f ca="1" t="shared" si="0"/>
        <v>0</v>
      </c>
    </row>
    <row r="21" ht="18.45" customHeight="1" spans="1:9">
      <c r="A21" s="145" t="s">
        <v>13366</v>
      </c>
      <c r="B21" s="88" t="s">
        <v>13367</v>
      </c>
      <c r="C21" s="126">
        <f ca="1">VLOOKUP(A21,表九!$I$7:$N$347,6,0)</f>
        <v>0</v>
      </c>
      <c r="D21" s="144">
        <v>0</v>
      </c>
      <c r="E21" s="144">
        <v>0</v>
      </c>
      <c r="F21" s="144">
        <v>0</v>
      </c>
      <c r="G21" s="144">
        <v>0</v>
      </c>
      <c r="H21" s="144">
        <v>0</v>
      </c>
      <c r="I21" s="126">
        <f ca="1" t="shared" si="0"/>
        <v>0</v>
      </c>
    </row>
    <row r="22" ht="18.45" customHeight="1" spans="1:9">
      <c r="A22" s="145" t="s">
        <v>13368</v>
      </c>
      <c r="B22" s="88" t="s">
        <v>13369</v>
      </c>
      <c r="C22" s="126">
        <f ca="1">VLOOKUP(A22,表九!$I$7:$N$347,6,0)</f>
        <v>0</v>
      </c>
      <c r="D22" s="144">
        <v>0</v>
      </c>
      <c r="E22" s="144">
        <v>0</v>
      </c>
      <c r="F22" s="144">
        <v>0</v>
      </c>
      <c r="G22" s="144">
        <v>0</v>
      </c>
      <c r="H22" s="144">
        <v>0</v>
      </c>
      <c r="I22" s="126">
        <f ca="1" t="shared" si="0"/>
        <v>0</v>
      </c>
    </row>
    <row r="23" ht="18.45" customHeight="1" spans="1:9">
      <c r="A23" s="145" t="s">
        <v>13380</v>
      </c>
      <c r="B23" s="88" t="s">
        <v>13381</v>
      </c>
      <c r="C23" s="126">
        <f ca="1">VLOOKUP(A23,表九!$I$7:$N$347,6,0)</f>
        <v>0</v>
      </c>
      <c r="D23" s="144">
        <v>0</v>
      </c>
      <c r="E23" s="144">
        <v>0</v>
      </c>
      <c r="F23" s="144">
        <v>0</v>
      </c>
      <c r="G23" s="144">
        <v>0</v>
      </c>
      <c r="H23" s="144">
        <v>0</v>
      </c>
      <c r="I23" s="126">
        <f ca="1" t="shared" si="0"/>
        <v>0</v>
      </c>
    </row>
    <row r="24" ht="18.45" customHeight="1" spans="1:9">
      <c r="A24" s="145" t="s">
        <v>13388</v>
      </c>
      <c r="B24" s="88" t="s">
        <v>13389</v>
      </c>
      <c r="C24" s="126">
        <f ca="1">VLOOKUP(A24,表九!$I$7:$N$347,6,0)</f>
        <v>0</v>
      </c>
      <c r="D24" s="144">
        <v>0</v>
      </c>
      <c r="E24" s="144">
        <v>0</v>
      </c>
      <c r="F24" s="144">
        <v>0</v>
      </c>
      <c r="G24" s="144">
        <v>0</v>
      </c>
      <c r="H24" s="144">
        <v>0</v>
      </c>
      <c r="I24" s="126">
        <f ca="1" t="shared" si="0"/>
        <v>0</v>
      </c>
    </row>
    <row r="25" ht="18.45" customHeight="1" spans="1:9">
      <c r="A25" s="145" t="s">
        <v>13394</v>
      </c>
      <c r="B25" s="88" t="s">
        <v>13395</v>
      </c>
      <c r="C25" s="126">
        <f ca="1">VLOOKUP(A25,表九!$I$7:$N$347,6,0)</f>
        <v>0</v>
      </c>
      <c r="D25" s="144">
        <v>0</v>
      </c>
      <c r="E25" s="144">
        <v>0</v>
      </c>
      <c r="F25" s="144">
        <v>0</v>
      </c>
      <c r="G25" s="144">
        <v>0</v>
      </c>
      <c r="H25" s="144">
        <v>0</v>
      </c>
      <c r="I25" s="126">
        <f ca="1" t="shared" si="0"/>
        <v>0</v>
      </c>
    </row>
    <row r="26" ht="18.45" customHeight="1" spans="1:9">
      <c r="A26" s="145" t="s">
        <v>13400</v>
      </c>
      <c r="B26" s="88" t="s">
        <v>13401</v>
      </c>
      <c r="C26" s="126">
        <f ca="1">VLOOKUP(A26,表九!$I$7:$N$347,6,0)</f>
        <v>0</v>
      </c>
      <c r="D26" s="144">
        <v>0</v>
      </c>
      <c r="E26" s="144">
        <v>0</v>
      </c>
      <c r="F26" s="144">
        <v>0</v>
      </c>
      <c r="G26" s="144">
        <v>0</v>
      </c>
      <c r="H26" s="144">
        <v>0</v>
      </c>
      <c r="I26" s="126">
        <f ca="1" t="shared" si="0"/>
        <v>0</v>
      </c>
    </row>
    <row r="27" ht="18.45" customHeight="1" spans="1:9">
      <c r="A27" s="145" t="s">
        <v>13408</v>
      </c>
      <c r="B27" s="88" t="s">
        <v>13409</v>
      </c>
      <c r="C27" s="126">
        <f ca="1">VLOOKUP(A27,表九!$I$7:$N$347,6,0)</f>
        <v>0</v>
      </c>
      <c r="D27" s="144">
        <v>0</v>
      </c>
      <c r="E27" s="144">
        <v>0</v>
      </c>
      <c r="F27" s="144">
        <v>0</v>
      </c>
      <c r="G27" s="144">
        <v>0</v>
      </c>
      <c r="H27" s="144">
        <v>0</v>
      </c>
      <c r="I27" s="126">
        <f ca="1" t="shared" si="0"/>
        <v>0</v>
      </c>
    </row>
    <row r="28" ht="18.45" customHeight="1" spans="1:9">
      <c r="A28" s="145" t="s">
        <v>13413</v>
      </c>
      <c r="B28" s="88" t="s">
        <v>13414</v>
      </c>
      <c r="C28" s="126">
        <f ca="1">VLOOKUP(A28,表九!$I$7:$N$347,6,0)</f>
        <v>0</v>
      </c>
      <c r="D28" s="144">
        <v>0</v>
      </c>
      <c r="E28" s="144">
        <v>0</v>
      </c>
      <c r="F28" s="144">
        <v>0</v>
      </c>
      <c r="G28" s="144">
        <v>0</v>
      </c>
      <c r="H28" s="144">
        <v>0</v>
      </c>
      <c r="I28" s="126">
        <f ca="1" t="shared" si="0"/>
        <v>0</v>
      </c>
    </row>
    <row r="29" ht="18.45" customHeight="1" spans="1:9">
      <c r="A29" s="145" t="s">
        <v>13424</v>
      </c>
      <c r="B29" s="88" t="s">
        <v>13122</v>
      </c>
      <c r="C29" s="126">
        <f ca="1">VLOOKUP(A29,表九!$I$7:$N$347,6,0)</f>
        <v>1570</v>
      </c>
      <c r="D29" s="144">
        <v>0</v>
      </c>
      <c r="E29" s="144">
        <v>0</v>
      </c>
      <c r="F29" s="144">
        <v>0</v>
      </c>
      <c r="G29" s="144">
        <v>0</v>
      </c>
      <c r="H29" s="144">
        <v>0</v>
      </c>
      <c r="I29" s="126">
        <f ca="1" t="shared" si="0"/>
        <v>1570</v>
      </c>
    </row>
    <row r="30" ht="18.45" customHeight="1" spans="1:9">
      <c r="A30" s="145" t="s">
        <v>13427</v>
      </c>
      <c r="B30" s="88" t="s">
        <v>13428</v>
      </c>
      <c r="C30" s="126">
        <f ca="1">VLOOKUP(A30,表九!$I$7:$N$347,6,0)</f>
        <v>0</v>
      </c>
      <c r="D30" s="144">
        <v>0</v>
      </c>
      <c r="E30" s="144">
        <v>0</v>
      </c>
      <c r="F30" s="144">
        <v>0</v>
      </c>
      <c r="G30" s="144">
        <v>0</v>
      </c>
      <c r="H30" s="144">
        <v>0</v>
      </c>
      <c r="I30" s="126">
        <f ca="1" t="shared" si="0"/>
        <v>0</v>
      </c>
    </row>
    <row r="31" ht="18.45" customHeight="1" spans="1:9">
      <c r="A31" s="145" t="s">
        <v>13437</v>
      </c>
      <c r="B31" s="88" t="s">
        <v>13438</v>
      </c>
      <c r="C31" s="126">
        <f ca="1">VLOOKUP(A31,表九!$I$7:$N$347,6,0)</f>
        <v>0</v>
      </c>
      <c r="D31" s="144">
        <v>0</v>
      </c>
      <c r="E31" s="144">
        <v>0</v>
      </c>
      <c r="F31" s="144">
        <v>0</v>
      </c>
      <c r="G31" s="144">
        <v>0</v>
      </c>
      <c r="H31" s="144">
        <v>0</v>
      </c>
      <c r="I31" s="126">
        <f ca="1" t="shared" si="0"/>
        <v>0</v>
      </c>
    </row>
    <row r="32" ht="18.45" customHeight="1" spans="1:9">
      <c r="A32" s="145" t="s">
        <v>13445</v>
      </c>
      <c r="B32" s="88" t="s">
        <v>13446</v>
      </c>
      <c r="C32" s="126">
        <f ca="1">VLOOKUP(A32,表九!$I$7:$N$347,6,0)</f>
        <v>0</v>
      </c>
      <c r="D32" s="144">
        <v>0</v>
      </c>
      <c r="E32" s="144">
        <v>0</v>
      </c>
      <c r="F32" s="144">
        <v>0</v>
      </c>
      <c r="G32" s="144">
        <v>0</v>
      </c>
      <c r="H32" s="144">
        <v>0</v>
      </c>
      <c r="I32" s="126">
        <f ca="1" t="shared" si="0"/>
        <v>0</v>
      </c>
    </row>
    <row r="33" ht="18.45" customHeight="1" spans="1:9">
      <c r="A33" s="145" t="s">
        <v>13454</v>
      </c>
      <c r="B33" s="88" t="s">
        <v>13455</v>
      </c>
      <c r="C33" s="126">
        <f ca="1">VLOOKUP(A33,表九!$I$7:$N$347,6,0)</f>
        <v>0</v>
      </c>
      <c r="D33" s="144">
        <v>0</v>
      </c>
      <c r="E33" s="144">
        <v>0</v>
      </c>
      <c r="F33" s="144">
        <v>0</v>
      </c>
      <c r="G33" s="144">
        <v>0</v>
      </c>
      <c r="H33" s="144">
        <v>0</v>
      </c>
      <c r="I33" s="126">
        <f ca="1" t="shared" si="0"/>
        <v>0</v>
      </c>
    </row>
    <row r="34" ht="18.45" customHeight="1" spans="1:9">
      <c r="A34" s="145" t="s">
        <v>13459</v>
      </c>
      <c r="B34" s="88" t="s">
        <v>13460</v>
      </c>
      <c r="C34" s="126">
        <f ca="1">VLOOKUP(A34,表九!$I$7:$N$347,6,0)</f>
        <v>0</v>
      </c>
      <c r="D34" s="144">
        <v>0</v>
      </c>
      <c r="E34" s="144">
        <v>0</v>
      </c>
      <c r="F34" s="144">
        <v>0</v>
      </c>
      <c r="G34" s="144">
        <v>0</v>
      </c>
      <c r="H34" s="144">
        <v>0</v>
      </c>
      <c r="I34" s="126">
        <f ca="1" t="shared" si="0"/>
        <v>0</v>
      </c>
    </row>
    <row r="35" ht="18.45" customHeight="1" spans="1:9">
      <c r="A35" s="145" t="s">
        <v>13467</v>
      </c>
      <c r="B35" s="88" t="s">
        <v>13468</v>
      </c>
      <c r="C35" s="126">
        <f ca="1">VLOOKUP(A35,表九!$I$7:$N$347,6,0)</f>
        <v>97</v>
      </c>
      <c r="D35" s="144">
        <v>0</v>
      </c>
      <c r="E35" s="144">
        <v>0</v>
      </c>
      <c r="F35" s="144">
        <v>0</v>
      </c>
      <c r="G35" s="144">
        <v>0</v>
      </c>
      <c r="H35" s="144">
        <v>0</v>
      </c>
      <c r="I35" s="126">
        <f ca="1" t="shared" si="0"/>
        <v>97</v>
      </c>
    </row>
    <row r="36" ht="18.45" customHeight="1" spans="1:9">
      <c r="A36" s="145" t="s">
        <v>13474</v>
      </c>
      <c r="B36" s="88" t="s">
        <v>13475</v>
      </c>
      <c r="C36" s="126">
        <f ca="1">VLOOKUP(A36,表九!$I$7:$N$347,6,0)</f>
        <v>0</v>
      </c>
      <c r="D36" s="144">
        <v>0</v>
      </c>
      <c r="E36" s="144">
        <v>0</v>
      </c>
      <c r="F36" s="144">
        <v>0</v>
      </c>
      <c r="G36" s="144">
        <v>0</v>
      </c>
      <c r="H36" s="144">
        <v>0</v>
      </c>
      <c r="I36" s="126">
        <f ca="1" t="shared" si="0"/>
        <v>0</v>
      </c>
    </row>
    <row r="37" ht="18.45" customHeight="1" spans="1:9">
      <c r="A37" s="145" t="s">
        <v>13480</v>
      </c>
      <c r="B37" s="88" t="s">
        <v>13481</v>
      </c>
      <c r="C37" s="126">
        <f ca="1">VLOOKUP(A37,表九!$I$7:$N$347,6,0)</f>
        <v>0</v>
      </c>
      <c r="D37" s="144">
        <v>0</v>
      </c>
      <c r="E37" s="144">
        <v>0</v>
      </c>
      <c r="F37" s="144">
        <v>0</v>
      </c>
      <c r="G37" s="144">
        <v>0</v>
      </c>
      <c r="H37" s="144">
        <v>0</v>
      </c>
      <c r="I37" s="126">
        <f ca="1" t="shared" si="0"/>
        <v>0</v>
      </c>
    </row>
    <row r="38" ht="18.45" customHeight="1" spans="1:9">
      <c r="A38" s="145" t="s">
        <v>13485</v>
      </c>
      <c r="B38" s="88" t="s">
        <v>13122</v>
      </c>
      <c r="C38" s="126">
        <f ca="1">VLOOKUP(A38,表九!$I$7:$N$347,6,0)</f>
        <v>0</v>
      </c>
      <c r="D38" s="144">
        <v>0</v>
      </c>
      <c r="E38" s="144">
        <v>0</v>
      </c>
      <c r="F38" s="144">
        <v>0</v>
      </c>
      <c r="G38" s="144">
        <v>0</v>
      </c>
      <c r="H38" s="144">
        <v>0</v>
      </c>
      <c r="I38" s="126">
        <f ca="1" t="shared" si="0"/>
        <v>0</v>
      </c>
    </row>
    <row r="39" ht="18.45" customHeight="1" spans="1:9">
      <c r="A39" s="149" t="s">
        <v>13491</v>
      </c>
      <c r="B39" s="88" t="s">
        <v>13492</v>
      </c>
      <c r="C39" s="126">
        <f ca="1">VLOOKUP(A39,表九!$I$7:$N$347,6,0)</f>
        <v>0</v>
      </c>
      <c r="D39" s="144">
        <v>0</v>
      </c>
      <c r="E39" s="144">
        <v>0</v>
      </c>
      <c r="F39" s="144">
        <v>0</v>
      </c>
      <c r="G39" s="144">
        <v>0</v>
      </c>
      <c r="H39" s="144">
        <v>0</v>
      </c>
      <c r="I39" s="126">
        <f ca="1" t="shared" si="0"/>
        <v>0</v>
      </c>
    </row>
    <row r="40" ht="18.45" customHeight="1" spans="1:9">
      <c r="A40" s="150" t="s">
        <v>13499</v>
      </c>
      <c r="B40" s="151" t="s">
        <v>13500</v>
      </c>
      <c r="C40" s="126">
        <f ca="1">VLOOKUP(A40,表九!$I$7:$N$347,6,0)</f>
        <v>0</v>
      </c>
      <c r="D40" s="144">
        <v>0</v>
      </c>
      <c r="E40" s="144">
        <v>0</v>
      </c>
      <c r="F40" s="144">
        <v>0</v>
      </c>
      <c r="G40" s="144">
        <v>0</v>
      </c>
      <c r="H40" s="144">
        <v>0</v>
      </c>
      <c r="I40" s="126">
        <f ca="1" t="shared" si="0"/>
        <v>0</v>
      </c>
    </row>
    <row r="41" ht="18.45" customHeight="1" spans="1:9">
      <c r="A41" s="150" t="s">
        <v>13508</v>
      </c>
      <c r="B41" s="151" t="s">
        <v>13509</v>
      </c>
      <c r="C41" s="126">
        <f ca="1">VLOOKUP(A41,表九!$I$7:$N$347,6,0)</f>
        <v>0</v>
      </c>
      <c r="D41" s="144">
        <v>0</v>
      </c>
      <c r="E41" s="144">
        <v>0</v>
      </c>
      <c r="F41" s="144">
        <v>0</v>
      </c>
      <c r="G41" s="144">
        <v>0</v>
      </c>
      <c r="H41" s="144">
        <v>0</v>
      </c>
      <c r="I41" s="126">
        <f ca="1" t="shared" si="0"/>
        <v>0</v>
      </c>
    </row>
    <row r="42" ht="18.45" customHeight="1" spans="1:9">
      <c r="A42" s="143" t="s">
        <v>13526</v>
      </c>
      <c r="B42" s="88" t="s">
        <v>13527</v>
      </c>
      <c r="C42" s="126">
        <f ca="1">VLOOKUP(A42,表九!$I$7:$N$347,6,0)</f>
        <v>0</v>
      </c>
      <c r="D42" s="144">
        <v>0</v>
      </c>
      <c r="E42" s="144">
        <v>0</v>
      </c>
      <c r="F42" s="144">
        <v>0</v>
      </c>
      <c r="G42" s="144">
        <v>0</v>
      </c>
      <c r="H42" s="144">
        <v>0</v>
      </c>
      <c r="I42" s="126">
        <f ca="1" t="shared" si="0"/>
        <v>0</v>
      </c>
    </row>
    <row r="43" ht="18.45" customHeight="1" spans="1:9">
      <c r="A43" s="149" t="s">
        <v>13540</v>
      </c>
      <c r="B43" s="88" t="s">
        <v>13541</v>
      </c>
      <c r="C43" s="126">
        <f ca="1">VLOOKUP(A43,表九!$I$7:$N$347,6,0)</f>
        <v>0</v>
      </c>
      <c r="D43" s="144">
        <v>0</v>
      </c>
      <c r="E43" s="144">
        <v>0</v>
      </c>
      <c r="F43" s="144">
        <v>0</v>
      </c>
      <c r="G43" s="144">
        <v>0</v>
      </c>
      <c r="H43" s="144">
        <v>0</v>
      </c>
      <c r="I43" s="126">
        <f ca="1" t="shared" si="0"/>
        <v>0</v>
      </c>
    </row>
    <row r="44" ht="18.45" customHeight="1" spans="1:9">
      <c r="A44" s="149" t="s">
        <v>13559</v>
      </c>
      <c r="B44" s="88" t="s">
        <v>13560</v>
      </c>
      <c r="C44" s="126">
        <f ca="1">VLOOKUP(A44,表九!$I$7:$N$347,6,0)</f>
        <v>0</v>
      </c>
      <c r="D44" s="144">
        <v>0</v>
      </c>
      <c r="E44" s="144">
        <v>0</v>
      </c>
      <c r="F44" s="144">
        <v>0</v>
      </c>
      <c r="G44" s="144">
        <v>0</v>
      </c>
      <c r="H44" s="144">
        <v>0</v>
      </c>
      <c r="I44" s="126">
        <f ca="1" t="shared" si="0"/>
        <v>0</v>
      </c>
    </row>
    <row r="45" ht="18.45" customHeight="1" spans="1:9">
      <c r="A45" s="149" t="s">
        <v>13564</v>
      </c>
      <c r="B45" s="88" t="s">
        <v>13565</v>
      </c>
      <c r="C45" s="126">
        <f ca="1">VLOOKUP(A45,表九!$I$7:$N$347,6,0)</f>
        <v>0</v>
      </c>
      <c r="D45" s="144">
        <v>0</v>
      </c>
      <c r="E45" s="144">
        <v>0</v>
      </c>
      <c r="F45" s="144">
        <v>0</v>
      </c>
      <c r="G45" s="144">
        <v>0</v>
      </c>
      <c r="H45" s="144">
        <v>0</v>
      </c>
      <c r="I45" s="126">
        <f ca="1" t="shared" si="0"/>
        <v>0</v>
      </c>
    </row>
    <row r="46" ht="18.45" customHeight="1" spans="1:9">
      <c r="A46" s="149" t="s">
        <v>13569</v>
      </c>
      <c r="B46" s="88" t="s">
        <v>13570</v>
      </c>
      <c r="C46" s="126">
        <f ca="1">VLOOKUP(A46,表九!$I$7:$N$347,6,0)</f>
        <v>0</v>
      </c>
      <c r="D46" s="144">
        <v>0</v>
      </c>
      <c r="E46" s="144">
        <v>0</v>
      </c>
      <c r="F46" s="144">
        <v>0</v>
      </c>
      <c r="G46" s="144">
        <v>0</v>
      </c>
      <c r="H46" s="144">
        <v>0</v>
      </c>
      <c r="I46" s="126">
        <f ca="1" t="shared" si="0"/>
        <v>0</v>
      </c>
    </row>
    <row r="47" ht="18.45" customHeight="1" spans="1:9">
      <c r="A47" s="149" t="s">
        <v>13571</v>
      </c>
      <c r="B47" s="88" t="s">
        <v>13122</v>
      </c>
      <c r="C47" s="126">
        <f ca="1">VLOOKUP(A47,表九!$I$7:$N$347,6,0)</f>
        <v>0</v>
      </c>
      <c r="D47" s="144">
        <v>0</v>
      </c>
      <c r="E47" s="144">
        <v>0</v>
      </c>
      <c r="F47" s="144">
        <v>0</v>
      </c>
      <c r="G47" s="144">
        <v>0</v>
      </c>
      <c r="H47" s="144">
        <v>0</v>
      </c>
      <c r="I47" s="126">
        <f ca="1" t="shared" si="0"/>
        <v>0</v>
      </c>
    </row>
    <row r="48" ht="18.45" customHeight="1" spans="1:9">
      <c r="A48" s="149" t="s">
        <v>13577</v>
      </c>
      <c r="B48" s="88" t="s">
        <v>13578</v>
      </c>
      <c r="C48" s="126">
        <f ca="1">VLOOKUP(A48,表九!$I$7:$N$347,6,0)</f>
        <v>0</v>
      </c>
      <c r="D48" s="144">
        <v>0</v>
      </c>
      <c r="E48" s="144">
        <v>0</v>
      </c>
      <c r="F48" s="144">
        <v>0</v>
      </c>
      <c r="G48" s="144">
        <v>0</v>
      </c>
      <c r="H48" s="144">
        <v>0</v>
      </c>
      <c r="I48" s="126">
        <f ca="1" t="shared" si="0"/>
        <v>0</v>
      </c>
    </row>
    <row r="49" ht="18.45" customHeight="1" spans="1:9">
      <c r="A49" s="149" t="s">
        <v>13585</v>
      </c>
      <c r="B49" s="88" t="s">
        <v>13122</v>
      </c>
      <c r="C49" s="126">
        <f ca="1">VLOOKUP(A49,表九!$I$7:$N$347,6,0)</f>
        <v>3676</v>
      </c>
      <c r="D49" s="144">
        <v>0</v>
      </c>
      <c r="E49" s="144">
        <v>0</v>
      </c>
      <c r="F49" s="144">
        <v>0</v>
      </c>
      <c r="G49" s="144">
        <v>0</v>
      </c>
      <c r="H49" s="144">
        <v>0</v>
      </c>
      <c r="I49" s="126">
        <f ca="1" t="shared" si="0"/>
        <v>3676</v>
      </c>
    </row>
    <row r="50" ht="18.45" customHeight="1" spans="1:9">
      <c r="A50" s="149" t="s">
        <v>10722</v>
      </c>
      <c r="B50" s="88" t="s">
        <v>10723</v>
      </c>
      <c r="C50" s="126">
        <f ca="1">VLOOKUP(A50,表九!$I$7:$N$347,6,0)</f>
        <v>0</v>
      </c>
      <c r="D50" s="144">
        <v>0</v>
      </c>
      <c r="E50" s="144">
        <v>0</v>
      </c>
      <c r="F50" s="144">
        <v>0</v>
      </c>
      <c r="G50" s="144">
        <v>0</v>
      </c>
      <c r="H50" s="144">
        <v>0</v>
      </c>
      <c r="I50" s="126">
        <f ca="1" t="shared" si="0"/>
        <v>0</v>
      </c>
    </row>
    <row r="51" ht="18.45" customHeight="1" spans="1:9">
      <c r="A51" s="149" t="s">
        <v>13594</v>
      </c>
      <c r="B51" s="88" t="s">
        <v>13595</v>
      </c>
      <c r="C51" s="126">
        <f ca="1">VLOOKUP(A51,表九!$I$7:$N$347,6,0)</f>
        <v>0</v>
      </c>
      <c r="D51" s="144">
        <v>0</v>
      </c>
      <c r="E51" s="144">
        <v>0</v>
      </c>
      <c r="F51" s="144">
        <v>0</v>
      </c>
      <c r="G51" s="144">
        <v>0</v>
      </c>
      <c r="H51" s="144">
        <v>0</v>
      </c>
      <c r="I51" s="126">
        <f ca="1" t="shared" si="0"/>
        <v>0</v>
      </c>
    </row>
    <row r="52" ht="18.45" customHeight="1" spans="1:9">
      <c r="A52" s="149" t="s">
        <v>13600</v>
      </c>
      <c r="B52" s="88" t="s">
        <v>13122</v>
      </c>
      <c r="C52" s="126">
        <f ca="1">VLOOKUP(A52,表九!$I$7:$N$347,6,0)</f>
        <v>0</v>
      </c>
      <c r="D52" s="144">
        <v>0</v>
      </c>
      <c r="E52" s="144">
        <v>0</v>
      </c>
      <c r="F52" s="144">
        <v>0</v>
      </c>
      <c r="G52" s="144">
        <v>0</v>
      </c>
      <c r="H52" s="144">
        <v>0</v>
      </c>
      <c r="I52" s="126">
        <f ca="1" t="shared" si="0"/>
        <v>0</v>
      </c>
    </row>
    <row r="53" ht="18.45" customHeight="1" spans="1:9">
      <c r="A53" s="143" t="s">
        <v>13605</v>
      </c>
      <c r="B53" s="88" t="s">
        <v>13122</v>
      </c>
      <c r="C53" s="126">
        <f ca="1">VLOOKUP(A53,表九!$I$7:$N$347,6,0)</f>
        <v>0</v>
      </c>
      <c r="D53" s="144">
        <v>0</v>
      </c>
      <c r="E53" s="144">
        <v>0</v>
      </c>
      <c r="F53" s="144">
        <v>0</v>
      </c>
      <c r="G53" s="144">
        <v>0</v>
      </c>
      <c r="H53" s="144">
        <v>0</v>
      </c>
      <c r="I53" s="126">
        <f ca="1" t="shared" si="0"/>
        <v>0</v>
      </c>
    </row>
    <row r="54" ht="18.45" customHeight="1" spans="1:9">
      <c r="A54" s="149" t="s">
        <v>13609</v>
      </c>
      <c r="B54" s="88" t="s">
        <v>13122</v>
      </c>
      <c r="C54" s="126">
        <f ca="1">VLOOKUP(A54,表九!$I$7:$N$347,6,0)</f>
        <v>0</v>
      </c>
      <c r="D54" s="144">
        <v>0</v>
      </c>
      <c r="E54" s="144">
        <v>0</v>
      </c>
      <c r="F54" s="144">
        <v>0</v>
      </c>
      <c r="G54" s="144">
        <v>0</v>
      </c>
      <c r="H54" s="144">
        <v>0</v>
      </c>
      <c r="I54" s="126">
        <f ca="1" t="shared" si="0"/>
        <v>0</v>
      </c>
    </row>
    <row r="55" ht="18.45" customHeight="1" spans="1:9">
      <c r="A55" s="149" t="s">
        <v>13614</v>
      </c>
      <c r="B55" s="88" t="s">
        <v>13615</v>
      </c>
      <c r="C55" s="126">
        <f ca="1">VLOOKUP(A55,表九!$I$7:$N$347,6,0)</f>
        <v>15600</v>
      </c>
      <c r="D55" s="144">
        <v>0</v>
      </c>
      <c r="E55" s="144">
        <v>0</v>
      </c>
      <c r="F55" s="144">
        <v>0</v>
      </c>
      <c r="G55" s="144">
        <v>0</v>
      </c>
      <c r="H55" s="144">
        <v>0</v>
      </c>
      <c r="I55" s="126">
        <f ca="1" t="shared" si="0"/>
        <v>15600</v>
      </c>
    </row>
    <row r="56" ht="18.45" customHeight="1" spans="1:9">
      <c r="A56" s="454" t="s">
        <v>13622</v>
      </c>
      <c r="B56" s="88" t="s">
        <v>13623</v>
      </c>
      <c r="C56" s="126">
        <f ca="1">VLOOKUP(A56,表九!$I$7:$N$347,6,0)</f>
        <v>0</v>
      </c>
      <c r="D56" s="144">
        <v>0</v>
      </c>
      <c r="E56" s="144">
        <v>0</v>
      </c>
      <c r="F56" s="144">
        <v>0</v>
      </c>
      <c r="G56" s="144">
        <v>0</v>
      </c>
      <c r="H56" s="144">
        <v>0</v>
      </c>
      <c r="I56" s="126">
        <f ca="1" t="shared" si="0"/>
        <v>0</v>
      </c>
    </row>
    <row r="57" ht="18.45" customHeight="1" spans="1:9">
      <c r="A57" s="143" t="s">
        <v>13640</v>
      </c>
      <c r="B57" s="88" t="s">
        <v>13641</v>
      </c>
      <c r="C57" s="126">
        <f ca="1">VLOOKUP(A57,表九!$I$7:$N$347,6,0)</f>
        <v>0</v>
      </c>
      <c r="D57" s="144">
        <v>0</v>
      </c>
      <c r="E57" s="144">
        <v>0</v>
      </c>
      <c r="F57" s="144">
        <v>0</v>
      </c>
      <c r="G57" s="144">
        <v>0</v>
      </c>
      <c r="H57" s="144">
        <v>0</v>
      </c>
      <c r="I57" s="126">
        <f ca="1" t="shared" si="0"/>
        <v>0</v>
      </c>
    </row>
    <row r="58" ht="18.45" customHeight="1" spans="1:9">
      <c r="A58" s="143" t="s">
        <v>13643</v>
      </c>
      <c r="B58" s="88" t="s">
        <v>13644</v>
      </c>
      <c r="C58" s="126">
        <f ca="1">VLOOKUP(A58,表九!$I$7:$N$347,6,0)</f>
        <v>0</v>
      </c>
      <c r="D58" s="144">
        <v>0</v>
      </c>
      <c r="E58" s="144">
        <v>0</v>
      </c>
      <c r="F58" s="144">
        <v>0</v>
      </c>
      <c r="G58" s="144">
        <v>0</v>
      </c>
      <c r="H58" s="144">
        <v>0</v>
      </c>
      <c r="I58" s="126">
        <f ca="1" t="shared" si="0"/>
        <v>0</v>
      </c>
    </row>
    <row r="59" ht="18.45" customHeight="1" spans="1:9">
      <c r="A59" s="87" t="s">
        <v>13646</v>
      </c>
      <c r="B59" s="88" t="s">
        <v>13647</v>
      </c>
      <c r="C59" s="126">
        <f ca="1">VLOOKUP(A59,表九!$I$7:$N$347,6,0)</f>
        <v>163</v>
      </c>
      <c r="D59" s="144">
        <v>0</v>
      </c>
      <c r="E59" s="144">
        <v>0</v>
      </c>
      <c r="F59" s="144">
        <v>0</v>
      </c>
      <c r="G59" s="144">
        <v>0</v>
      </c>
      <c r="H59" s="144">
        <v>0</v>
      </c>
      <c r="I59" s="126">
        <f ca="1" t="shared" si="0"/>
        <v>163</v>
      </c>
    </row>
    <row r="60" ht="18.45" customHeight="1" spans="1:9">
      <c r="A60" s="87" t="s">
        <v>13670</v>
      </c>
      <c r="B60" s="88" t="s">
        <v>13671</v>
      </c>
      <c r="C60" s="126">
        <f ca="1">VLOOKUP(A60,表九!$I$7:$N$347,6,0)</f>
        <v>11439</v>
      </c>
      <c r="D60" s="144">
        <v>0</v>
      </c>
      <c r="E60" s="144">
        <v>0</v>
      </c>
      <c r="F60" s="144">
        <v>0</v>
      </c>
      <c r="G60" s="144">
        <v>0</v>
      </c>
      <c r="H60" s="144">
        <v>0</v>
      </c>
      <c r="I60" s="126">
        <f ca="1" t="shared" si="0"/>
        <v>11439</v>
      </c>
    </row>
    <row r="61" ht="18.45" customHeight="1" spans="1:9">
      <c r="A61" s="87" t="s">
        <v>13673</v>
      </c>
      <c r="B61" s="88" t="s">
        <v>13674</v>
      </c>
      <c r="C61" s="126">
        <f ca="1">VLOOKUP(A61,表九!$I$7:$N$347,6,0)</f>
        <v>18232</v>
      </c>
      <c r="D61" s="144">
        <v>0</v>
      </c>
      <c r="E61" s="144">
        <v>0</v>
      </c>
      <c r="F61" s="144">
        <v>0</v>
      </c>
      <c r="G61" s="144">
        <v>0</v>
      </c>
      <c r="H61" s="144">
        <v>0</v>
      </c>
      <c r="I61" s="126">
        <f ca="1" t="shared" si="0"/>
        <v>18232</v>
      </c>
    </row>
    <row r="62" ht="18.45" customHeight="1" spans="1:9">
      <c r="A62" s="87" t="s">
        <v>13705</v>
      </c>
      <c r="B62" s="88" t="s">
        <v>13706</v>
      </c>
      <c r="C62" s="126">
        <f ca="1">VLOOKUP(A62,表九!$I$7:$N$347,6,0)</f>
        <v>0</v>
      </c>
      <c r="D62" s="144">
        <v>0</v>
      </c>
      <c r="E62" s="144">
        <v>0</v>
      </c>
      <c r="F62" s="144">
        <v>0</v>
      </c>
      <c r="G62" s="144">
        <v>0</v>
      </c>
      <c r="H62" s="144">
        <v>0</v>
      </c>
      <c r="I62" s="126">
        <f ca="1" t="shared" si="0"/>
        <v>0</v>
      </c>
    </row>
    <row r="63" ht="18.45" customHeight="1" spans="1:9">
      <c r="A63" s="87" t="s">
        <v>13739</v>
      </c>
      <c r="B63" s="88" t="s">
        <v>13740</v>
      </c>
      <c r="C63" s="126">
        <f ca="1">VLOOKUP(A63,表九!$I$7:$N$347,6,0)</f>
        <v>0</v>
      </c>
      <c r="D63" s="144">
        <v>0</v>
      </c>
      <c r="E63" s="144">
        <v>0</v>
      </c>
      <c r="F63" s="144">
        <v>0</v>
      </c>
      <c r="G63" s="144">
        <v>0</v>
      </c>
      <c r="H63" s="144">
        <v>0</v>
      </c>
      <c r="I63" s="126">
        <f ca="1" t="shared" si="0"/>
        <v>0</v>
      </c>
    </row>
    <row r="64" ht="18.45" customHeight="1" spans="1:9">
      <c r="A64" s="87" t="s">
        <v>13765</v>
      </c>
      <c r="B64" s="88" t="s">
        <v>13766</v>
      </c>
      <c r="C64" s="126">
        <f ca="1">VLOOKUP(A64,表九!$I$7:$N$347,6,0)</f>
        <v>0</v>
      </c>
      <c r="D64" s="144">
        <v>0</v>
      </c>
      <c r="E64" s="144">
        <v>0</v>
      </c>
      <c r="F64" s="144">
        <v>0</v>
      </c>
      <c r="G64" s="144">
        <v>0</v>
      </c>
      <c r="H64" s="144">
        <v>0</v>
      </c>
      <c r="I64" s="126">
        <f ca="1" t="shared" si="0"/>
        <v>0</v>
      </c>
    </row>
    <row r="65" ht="18.45" customHeight="1" spans="1:9">
      <c r="A65" s="87"/>
      <c r="B65" s="88"/>
      <c r="C65" s="152"/>
      <c r="D65" s="152"/>
      <c r="E65" s="152"/>
      <c r="F65" s="152"/>
      <c r="G65" s="152"/>
      <c r="H65" s="152"/>
      <c r="I65" s="152"/>
    </row>
    <row r="66" ht="18.45" customHeight="1" spans="1:9">
      <c r="A66" s="145" t="s">
        <v>10486</v>
      </c>
      <c r="B66" s="88" t="s">
        <v>10487</v>
      </c>
      <c r="C66" s="126">
        <f ca="1">VLOOKUP(A66,表九!$I$7:$N$347,6,0)</f>
        <v>0</v>
      </c>
      <c r="D66" s="126">
        <f t="shared" ref="D66:H75" si="1">SUMPRODUCT(D$6:D$65*(LEFT($A$6:$A$65,3)=$A66))</f>
        <v>0</v>
      </c>
      <c r="E66" s="126">
        <f t="shared" si="1"/>
        <v>0</v>
      </c>
      <c r="F66" s="126">
        <f t="shared" si="1"/>
        <v>0</v>
      </c>
      <c r="G66" s="126">
        <f t="shared" si="1"/>
        <v>0</v>
      </c>
      <c r="H66" s="126">
        <f t="shared" si="1"/>
        <v>0</v>
      </c>
      <c r="I66" s="126">
        <f ca="1">C66-SUM(D66:H66)</f>
        <v>0</v>
      </c>
    </row>
    <row r="67" ht="18.45" customHeight="1" spans="1:9">
      <c r="A67" s="145" t="s">
        <v>10508</v>
      </c>
      <c r="B67" s="88" t="s">
        <v>10509</v>
      </c>
      <c r="C67" s="126">
        <f ca="1">VLOOKUP(A67,表九!$I$7:$N$347,6,0)</f>
        <v>0</v>
      </c>
      <c r="D67" s="126">
        <f t="shared" si="1"/>
        <v>0</v>
      </c>
      <c r="E67" s="126">
        <f t="shared" si="1"/>
        <v>0</v>
      </c>
      <c r="F67" s="126">
        <f t="shared" si="1"/>
        <v>0</v>
      </c>
      <c r="G67" s="126">
        <f t="shared" si="1"/>
        <v>0</v>
      </c>
      <c r="H67" s="126">
        <f t="shared" si="1"/>
        <v>0</v>
      </c>
      <c r="I67" s="126">
        <f ca="1" t="shared" ref="I67:I78" si="2">C67-SUM(D67:H67)</f>
        <v>0</v>
      </c>
    </row>
    <row r="68" ht="18.45" customHeight="1" spans="1:9">
      <c r="A68" s="143" t="s">
        <v>10530</v>
      </c>
      <c r="B68" s="88" t="s">
        <v>10531</v>
      </c>
      <c r="C68" s="126">
        <f ca="1">VLOOKUP(A68,表九!$I$7:$N$347,6,0)</f>
        <v>1</v>
      </c>
      <c r="D68" s="126">
        <f t="shared" si="1"/>
        <v>0</v>
      </c>
      <c r="E68" s="126">
        <f t="shared" si="1"/>
        <v>0</v>
      </c>
      <c r="F68" s="126">
        <f t="shared" si="1"/>
        <v>0</v>
      </c>
      <c r="G68" s="126">
        <f t="shared" si="1"/>
        <v>0</v>
      </c>
      <c r="H68" s="126">
        <f t="shared" si="1"/>
        <v>0</v>
      </c>
      <c r="I68" s="126">
        <f ca="1" t="shared" si="2"/>
        <v>1</v>
      </c>
    </row>
    <row r="69" ht="18.45" customHeight="1" spans="1:9">
      <c r="A69" s="143" t="s">
        <v>10544</v>
      </c>
      <c r="B69" s="88" t="s">
        <v>10545</v>
      </c>
      <c r="C69" s="126">
        <f ca="1">VLOOKUP(A69,表九!$I$7:$N$347,6,0)</f>
        <v>0</v>
      </c>
      <c r="D69" s="126">
        <f t="shared" si="1"/>
        <v>0</v>
      </c>
      <c r="E69" s="126">
        <f t="shared" si="1"/>
        <v>0</v>
      </c>
      <c r="F69" s="126">
        <f t="shared" si="1"/>
        <v>0</v>
      </c>
      <c r="G69" s="126">
        <f t="shared" si="1"/>
        <v>0</v>
      </c>
      <c r="H69" s="126">
        <f t="shared" si="1"/>
        <v>0</v>
      </c>
      <c r="I69" s="126">
        <f ca="1" t="shared" si="2"/>
        <v>0</v>
      </c>
    </row>
    <row r="70" ht="18.45" customHeight="1" spans="1:9">
      <c r="A70" s="145" t="s">
        <v>10586</v>
      </c>
      <c r="B70" s="88" t="s">
        <v>10587</v>
      </c>
      <c r="C70" s="126">
        <f ca="1">VLOOKUP(A70,表九!$I$7:$N$347,6,0)</f>
        <v>0</v>
      </c>
      <c r="D70" s="126">
        <f t="shared" si="1"/>
        <v>0</v>
      </c>
      <c r="E70" s="126">
        <f t="shared" si="1"/>
        <v>0</v>
      </c>
      <c r="F70" s="126">
        <f t="shared" si="1"/>
        <v>0</v>
      </c>
      <c r="G70" s="126">
        <f t="shared" si="1"/>
        <v>0</v>
      </c>
      <c r="H70" s="126">
        <f t="shared" si="1"/>
        <v>0</v>
      </c>
      <c r="I70" s="126">
        <f ca="1" t="shared" si="2"/>
        <v>0</v>
      </c>
    </row>
    <row r="71" ht="18.45" customHeight="1" spans="1:9">
      <c r="A71" s="145" t="s">
        <v>10616</v>
      </c>
      <c r="B71" s="88" t="s">
        <v>10617</v>
      </c>
      <c r="C71" s="126">
        <f ca="1">VLOOKUP(A71,表九!$I$7:$N$347,6,0)</f>
        <v>0</v>
      </c>
      <c r="D71" s="126">
        <f t="shared" si="1"/>
        <v>0</v>
      </c>
      <c r="E71" s="126">
        <f t="shared" si="1"/>
        <v>0</v>
      </c>
      <c r="F71" s="126">
        <f t="shared" si="1"/>
        <v>0</v>
      </c>
      <c r="G71" s="126">
        <f t="shared" si="1"/>
        <v>0</v>
      </c>
      <c r="H71" s="126">
        <f t="shared" si="1"/>
        <v>0</v>
      </c>
      <c r="I71" s="126">
        <f ca="1" t="shared" si="2"/>
        <v>0</v>
      </c>
    </row>
    <row r="72" ht="18.45" customHeight="1" spans="1:9">
      <c r="A72" s="145" t="s">
        <v>10646</v>
      </c>
      <c r="B72" s="88" t="s">
        <v>10647</v>
      </c>
      <c r="C72" s="126">
        <f ca="1">VLOOKUP(A72,表九!$I$7:$N$347,6,0)</f>
        <v>1900</v>
      </c>
      <c r="D72" s="126">
        <f t="shared" si="1"/>
        <v>0</v>
      </c>
      <c r="E72" s="126">
        <f t="shared" si="1"/>
        <v>0</v>
      </c>
      <c r="F72" s="126">
        <f t="shared" si="1"/>
        <v>0</v>
      </c>
      <c r="G72" s="126">
        <f t="shared" si="1"/>
        <v>0</v>
      </c>
      <c r="H72" s="126">
        <f t="shared" si="1"/>
        <v>0</v>
      </c>
      <c r="I72" s="126">
        <f ca="1" t="shared" si="2"/>
        <v>1900</v>
      </c>
    </row>
    <row r="73" ht="20.7" customHeight="1" spans="1:9">
      <c r="A73" s="149" t="s">
        <v>10660</v>
      </c>
      <c r="B73" s="88" t="s">
        <v>10661</v>
      </c>
      <c r="C73" s="126">
        <f ca="1">VLOOKUP(A73,表九!$I$7:$N$347,6,0)</f>
        <v>97</v>
      </c>
      <c r="D73" s="126">
        <f t="shared" si="1"/>
        <v>0</v>
      </c>
      <c r="E73" s="126">
        <f t="shared" si="1"/>
        <v>0</v>
      </c>
      <c r="F73" s="126">
        <f t="shared" si="1"/>
        <v>0</v>
      </c>
      <c r="G73" s="126">
        <f t="shared" si="1"/>
        <v>0</v>
      </c>
      <c r="H73" s="126">
        <f t="shared" si="1"/>
        <v>0</v>
      </c>
      <c r="I73" s="126">
        <f ca="1" t="shared" si="2"/>
        <v>97</v>
      </c>
    </row>
    <row r="74" ht="20.7" customHeight="1" spans="1:9">
      <c r="A74" s="149" t="s">
        <v>10678</v>
      </c>
      <c r="B74" s="88" t="s">
        <v>10679</v>
      </c>
      <c r="C74" s="126">
        <f ca="1">VLOOKUP(A74,表九!$I$7:$N$347,6,0)</f>
        <v>0</v>
      </c>
      <c r="D74" s="126">
        <f t="shared" si="1"/>
        <v>0</v>
      </c>
      <c r="E74" s="126">
        <f t="shared" si="1"/>
        <v>0</v>
      </c>
      <c r="F74" s="126">
        <f t="shared" si="1"/>
        <v>0</v>
      </c>
      <c r="G74" s="126">
        <f t="shared" si="1"/>
        <v>0</v>
      </c>
      <c r="H74" s="126">
        <f t="shared" si="1"/>
        <v>0</v>
      </c>
      <c r="I74" s="126">
        <f ca="1" t="shared" si="2"/>
        <v>0</v>
      </c>
    </row>
    <row r="75" ht="20.7" customHeight="1" spans="1:9">
      <c r="A75" s="143" t="s">
        <v>10690</v>
      </c>
      <c r="B75" s="88" t="s">
        <v>10691</v>
      </c>
      <c r="C75" s="126">
        <f ca="1">VLOOKUP(A75,表九!$I$7:$N$347,6,0)</f>
        <v>3676</v>
      </c>
      <c r="D75" s="126">
        <f t="shared" si="1"/>
        <v>0</v>
      </c>
      <c r="E75" s="126">
        <f t="shared" si="1"/>
        <v>0</v>
      </c>
      <c r="F75" s="126">
        <f t="shared" si="1"/>
        <v>0</v>
      </c>
      <c r="G75" s="126">
        <f t="shared" si="1"/>
        <v>0</v>
      </c>
      <c r="H75" s="126">
        <f t="shared" si="1"/>
        <v>0</v>
      </c>
      <c r="I75" s="126">
        <f ca="1" t="shared" si="2"/>
        <v>3676</v>
      </c>
    </row>
    <row r="76" ht="20.7" customHeight="1" spans="1:9">
      <c r="A76" s="149" t="s">
        <v>10714</v>
      </c>
      <c r="B76" s="88" t="s">
        <v>10715</v>
      </c>
      <c r="C76" s="126">
        <f ca="1">VLOOKUP(A76,表九!$I$7:$N$347,6,0)</f>
        <v>0</v>
      </c>
      <c r="D76" s="126">
        <f t="shared" ref="D76:H84" si="3">SUMPRODUCT(D$6:D$65*(LEFT($A$6:$A$65,3)=$A76))</f>
        <v>0</v>
      </c>
      <c r="E76" s="126">
        <f t="shared" si="3"/>
        <v>0</v>
      </c>
      <c r="F76" s="126">
        <f t="shared" si="3"/>
        <v>0</v>
      </c>
      <c r="G76" s="126">
        <f t="shared" si="3"/>
        <v>0</v>
      </c>
      <c r="H76" s="126">
        <f t="shared" si="3"/>
        <v>0</v>
      </c>
      <c r="I76" s="126">
        <f ca="1" t="shared" si="2"/>
        <v>0</v>
      </c>
    </row>
    <row r="77" ht="20.7" customHeight="1" spans="1:9">
      <c r="A77" s="454" t="s">
        <v>10745</v>
      </c>
      <c r="B77" s="88" t="s">
        <v>10746</v>
      </c>
      <c r="C77" s="126">
        <f ca="1">VLOOKUP(A77,表九!$I$7:$N$347,6,0)</f>
        <v>0</v>
      </c>
      <c r="D77" s="126">
        <f t="shared" si="3"/>
        <v>0</v>
      </c>
      <c r="E77" s="126">
        <f t="shared" si="3"/>
        <v>0</v>
      </c>
      <c r="F77" s="126">
        <f t="shared" si="3"/>
        <v>0</v>
      </c>
      <c r="G77" s="126">
        <f t="shared" si="3"/>
        <v>0</v>
      </c>
      <c r="H77" s="126">
        <f t="shared" si="3"/>
        <v>0</v>
      </c>
      <c r="I77" s="126">
        <f ca="1" t="shared" si="2"/>
        <v>0</v>
      </c>
    </row>
    <row r="78" ht="20.7" customHeight="1" spans="1:9">
      <c r="A78" s="454" t="s">
        <v>10753</v>
      </c>
      <c r="B78" s="88" t="s">
        <v>10754</v>
      </c>
      <c r="C78" s="126">
        <f ca="1">VLOOKUP(A78,表九!$I$7:$N$347,6,0)</f>
        <v>0</v>
      </c>
      <c r="D78" s="126">
        <f t="shared" si="3"/>
        <v>0</v>
      </c>
      <c r="E78" s="126">
        <f t="shared" si="3"/>
        <v>0</v>
      </c>
      <c r="F78" s="126">
        <f t="shared" si="3"/>
        <v>0</v>
      </c>
      <c r="G78" s="126">
        <f t="shared" si="3"/>
        <v>0</v>
      </c>
      <c r="H78" s="126">
        <f t="shared" si="3"/>
        <v>0</v>
      </c>
      <c r="I78" s="126">
        <f ca="1" t="shared" si="2"/>
        <v>0</v>
      </c>
    </row>
    <row r="79" ht="20.7" customHeight="1" spans="1:9">
      <c r="A79" s="454" t="s">
        <v>10761</v>
      </c>
      <c r="B79" s="88" t="s">
        <v>10762</v>
      </c>
      <c r="C79" s="126">
        <f ca="1">VLOOKUP(A79,表九!$I$7:$N$347,6,0)</f>
        <v>0</v>
      </c>
      <c r="D79" s="126">
        <f t="shared" si="3"/>
        <v>0</v>
      </c>
      <c r="E79" s="126">
        <f t="shared" si="3"/>
        <v>0</v>
      </c>
      <c r="F79" s="126">
        <f t="shared" si="3"/>
        <v>0</v>
      </c>
      <c r="G79" s="126">
        <f t="shared" si="3"/>
        <v>0</v>
      </c>
      <c r="H79" s="126">
        <f t="shared" si="3"/>
        <v>0</v>
      </c>
      <c r="I79" s="126">
        <f ca="1" t="shared" ref="I79:I84" si="4">C79-SUM(D79:H79)</f>
        <v>0</v>
      </c>
    </row>
    <row r="80" ht="20.7" customHeight="1" spans="1:9">
      <c r="A80" s="454" t="s">
        <v>10771</v>
      </c>
      <c r="B80" s="88" t="s">
        <v>10772</v>
      </c>
      <c r="C80" s="126">
        <f ca="1">VLOOKUP(A80,表九!$I$7:$N$347,6,0)</f>
        <v>0</v>
      </c>
      <c r="D80" s="126">
        <f t="shared" si="3"/>
        <v>0</v>
      </c>
      <c r="E80" s="126">
        <f t="shared" si="3"/>
        <v>0</v>
      </c>
      <c r="F80" s="126">
        <f t="shared" si="3"/>
        <v>0</v>
      </c>
      <c r="G80" s="126">
        <f t="shared" si="3"/>
        <v>0</v>
      </c>
      <c r="H80" s="126">
        <f t="shared" si="3"/>
        <v>0</v>
      </c>
      <c r="I80" s="126">
        <f ca="1" t="shared" si="4"/>
        <v>0</v>
      </c>
    </row>
    <row r="81" ht="20.7" customHeight="1" spans="1:9">
      <c r="A81" s="149" t="s">
        <v>10789</v>
      </c>
      <c r="B81" s="88" t="s">
        <v>10744</v>
      </c>
      <c r="C81" s="126">
        <f ca="1">VLOOKUP(A81,表九!$I$7:$N$347,6,0)</f>
        <v>27202</v>
      </c>
      <c r="D81" s="126">
        <f t="shared" si="3"/>
        <v>0</v>
      </c>
      <c r="E81" s="126">
        <f t="shared" si="3"/>
        <v>0</v>
      </c>
      <c r="F81" s="126">
        <f t="shared" si="3"/>
        <v>0</v>
      </c>
      <c r="G81" s="126">
        <f t="shared" si="3"/>
        <v>0</v>
      </c>
      <c r="H81" s="126">
        <f t="shared" si="3"/>
        <v>0</v>
      </c>
      <c r="I81" s="126">
        <f ca="1" t="shared" si="4"/>
        <v>27202</v>
      </c>
    </row>
    <row r="82" ht="20.7" customHeight="1" spans="1:9">
      <c r="A82" s="87" t="s">
        <v>10793</v>
      </c>
      <c r="B82" s="88" t="s">
        <v>10794</v>
      </c>
      <c r="C82" s="126">
        <f ca="1">VLOOKUP(A82,表九!$I$7:$N$347,6,0)</f>
        <v>18232</v>
      </c>
      <c r="D82" s="126">
        <f t="shared" si="3"/>
        <v>0</v>
      </c>
      <c r="E82" s="126">
        <f t="shared" si="3"/>
        <v>0</v>
      </c>
      <c r="F82" s="126">
        <f t="shared" si="3"/>
        <v>0</v>
      </c>
      <c r="G82" s="126">
        <f t="shared" si="3"/>
        <v>0</v>
      </c>
      <c r="H82" s="126">
        <f t="shared" si="3"/>
        <v>0</v>
      </c>
      <c r="I82" s="126">
        <f ca="1" t="shared" si="4"/>
        <v>18232</v>
      </c>
    </row>
    <row r="83" ht="20.7" customHeight="1" spans="1:9">
      <c r="A83" s="87" t="s">
        <v>10797</v>
      </c>
      <c r="B83" s="88" t="s">
        <v>10798</v>
      </c>
      <c r="C83" s="126">
        <f ca="1">VLOOKUP(A83,表九!$I$7:$N$347,6,0)</f>
        <v>0</v>
      </c>
      <c r="D83" s="126">
        <f t="shared" si="3"/>
        <v>0</v>
      </c>
      <c r="E83" s="126">
        <f t="shared" si="3"/>
        <v>0</v>
      </c>
      <c r="F83" s="126">
        <f t="shared" si="3"/>
        <v>0</v>
      </c>
      <c r="G83" s="126">
        <f t="shared" si="3"/>
        <v>0</v>
      </c>
      <c r="H83" s="126">
        <f t="shared" si="3"/>
        <v>0</v>
      </c>
      <c r="I83" s="126">
        <f ca="1" t="shared" si="4"/>
        <v>0</v>
      </c>
    </row>
    <row r="84" ht="20.7" customHeight="1" spans="1:9">
      <c r="A84" s="87" t="s">
        <v>13737</v>
      </c>
      <c r="B84" s="88" t="s">
        <v>13738</v>
      </c>
      <c r="C84" s="126">
        <f ca="1">VLOOKUP(A84,表九!$I$7:$N$347,6,0)</f>
        <v>0</v>
      </c>
      <c r="D84" s="126">
        <f t="shared" si="3"/>
        <v>0</v>
      </c>
      <c r="E84" s="126">
        <f t="shared" si="3"/>
        <v>0</v>
      </c>
      <c r="F84" s="126">
        <f t="shared" si="3"/>
        <v>0</v>
      </c>
      <c r="G84" s="126">
        <f t="shared" si="3"/>
        <v>0</v>
      </c>
      <c r="H84" s="126">
        <f t="shared" si="3"/>
        <v>0</v>
      </c>
      <c r="I84" s="126">
        <f ca="1" t="shared" si="4"/>
        <v>0</v>
      </c>
    </row>
    <row r="85" ht="20.7" customHeight="1" spans="1:9">
      <c r="A85" s="87"/>
      <c r="B85" s="88"/>
      <c r="C85" s="152"/>
      <c r="D85" s="152"/>
      <c r="E85" s="152"/>
      <c r="F85" s="152"/>
      <c r="G85" s="152"/>
      <c r="H85" s="152"/>
      <c r="I85" s="152"/>
    </row>
    <row r="86" ht="20.1" customHeight="1" spans="1:9">
      <c r="A86" s="131" t="s">
        <v>10801</v>
      </c>
      <c r="B86" s="132"/>
      <c r="C86" s="126">
        <f ca="1">表九!$N$349</f>
        <v>51108</v>
      </c>
      <c r="D86" s="126">
        <f>SUM(D66:D84)</f>
        <v>0</v>
      </c>
      <c r="E86" s="126">
        <f t="shared" ref="E86:H86" si="5">SUM(E66:E84)</f>
        <v>0</v>
      </c>
      <c r="F86" s="126">
        <f t="shared" si="5"/>
        <v>0</v>
      </c>
      <c r="G86" s="126">
        <f t="shared" si="5"/>
        <v>0</v>
      </c>
      <c r="H86" s="126">
        <f t="shared" si="5"/>
        <v>0</v>
      </c>
      <c r="I86" s="126">
        <f ca="1">C86-SUM(D86:H86)</f>
        <v>51108</v>
      </c>
    </row>
    <row r="87" ht="177" customHeight="1" spans="1:9">
      <c r="E87" s="153"/>
      <c r="F87" s="154">
        <f ca="1">IF((表九!F358-F86)&lt;0,"请检查表十，收入安排的支出不应该大于收入来源:表九“上年结余收入”预算数！",0)</f>
        <v>0</v>
      </c>
      <c r="G87" s="154">
        <f ca="1">IF((表九!F360-G86)&lt;0,"请检查表十，收入安排的支出不应该大于收入来源：表九“调入资金”预算数！",0)</f>
        <v>0</v>
      </c>
      <c r="H87" s="154">
        <f ca="1">IF((表九!F369+表九!F374-表九!N361-H86)&lt;0,"请检查表十，收入安排的支出不应该大于收入来源：表九“债务收入+债务转贷收入-债务转贷支出”预算数！",0)</f>
        <v>0</v>
      </c>
      <c r="I87" s="154">
        <f ca="1">IF(ROUND(I86-SUMPRODUCT(I6:I64*(I6:I64&gt;0)),0)&lt;&gt;0,"请检查表十，其他资金（I列）不能出现负数，且各级次散总相符。",0)</f>
        <v>0</v>
      </c>
    </row>
  </sheetData>
  <sheetProtection algorithmName="SHA-512" hashValue="+ERYjnUbocqK7HdMTpx1IpYKKXk7gPkyHbH2QPnEBYbTIR21ZNrzzZFqcIvF+gIFZNZWPA4LJOwZvc3gV0Y3lg==" saltValue="GJ69ff8yB6ha41Mlytk8pQ==" spinCount="100000" sheet="1" formatColumns="0" formatRows="0" autoFilter="0" objects="1" scenarios="1"/>
  <mergeCells count="11">
    <mergeCell ref="A2:I2"/>
    <mergeCell ref="H3:I3"/>
    <mergeCell ref="A4:B4"/>
    <mergeCell ref="A86:B86"/>
    <mergeCell ref="C4:C5"/>
    <mergeCell ref="D4:D5"/>
    <mergeCell ref="E4:E5"/>
    <mergeCell ref="F4:F5"/>
    <mergeCell ref="G4:G5"/>
    <mergeCell ref="H4:H5"/>
    <mergeCell ref="I4:I5"/>
  </mergeCells>
  <printOptions horizontalCentered="1"/>
  <pageMargins left="0.47244094488189" right="0.47244094488189" top="0.590551181102362" bottom="0.47244094488189" header="0.31496062992126" footer="0.31496062992126"/>
  <pageSetup paperSize="9" scale="80" orientation="landscape" blackAndWhite="1"/>
  <headerFooter>
    <oddFooter>&amp;C&amp;P/&amp;N</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7"/>
  <sheetViews>
    <sheetView showZeros="0" zoomScale="85" zoomScaleNormal="85" workbookViewId="0">
      <pane xSplit="3" ySplit="7" topLeftCell="D17" activePane="bottomRight" state="frozen"/>
      <selection/>
      <selection pane="topRight"/>
      <selection pane="bottomLeft"/>
      <selection pane="bottomRight" activeCell="D11" sqref="D11"/>
    </sheetView>
  </sheetViews>
  <sheetFormatPr defaultColWidth="7" defaultRowHeight="13.8"/>
  <cols>
    <col min="1" max="1" width="7.5462962962963" style="50" customWidth="1"/>
    <col min="2" max="2" width="28.2962962962963" style="50" customWidth="1"/>
    <col min="3" max="4" width="9.75" style="50" customWidth="1"/>
    <col min="5" max="5" width="8.10185185185185" style="50" customWidth="1"/>
    <col min="6" max="6" width="7.5462962962963" style="50" customWidth="1"/>
    <col min="7" max="7" width="34.25" style="50" customWidth="1"/>
    <col min="8" max="15" width="9.75" style="50" customWidth="1"/>
    <col min="16" max="16" width="8.10185185185185" style="50" customWidth="1"/>
    <col min="17" max="16384" width="7.7962962962963" style="50"/>
  </cols>
  <sheetData>
    <row r="1" ht="14.4" spans="1:16">
      <c r="A1" s="51" t="s">
        <v>13865</v>
      </c>
      <c r="C1" s="52"/>
      <c r="D1" s="52"/>
      <c r="E1" s="52"/>
      <c r="F1" s="52"/>
      <c r="G1" s="52"/>
      <c r="H1" s="52"/>
      <c r="I1" s="52"/>
      <c r="J1" s="52"/>
      <c r="K1" s="52"/>
      <c r="L1" s="52"/>
      <c r="M1" s="52"/>
      <c r="N1" s="52"/>
      <c r="O1" s="52"/>
      <c r="P1" s="52"/>
    </row>
    <row r="2" s="49" customFormat="1" ht="30" customHeight="1" spans="1:16">
      <c r="A2" s="118" t="s">
        <v>13866</v>
      </c>
      <c r="B2" s="118"/>
      <c r="C2" s="118"/>
      <c r="D2" s="118"/>
      <c r="E2" s="118"/>
      <c r="F2" s="118"/>
      <c r="G2" s="118"/>
      <c r="H2" s="118"/>
      <c r="I2" s="118"/>
      <c r="J2" s="118"/>
      <c r="K2" s="118"/>
      <c r="L2" s="118"/>
      <c r="M2" s="118"/>
      <c r="N2" s="118"/>
      <c r="O2" s="118"/>
      <c r="P2" s="118"/>
    </row>
    <row r="3" ht="21" customHeight="1" spans="1:16">
      <c r="A3" s="119"/>
      <c r="B3" s="73">
        <f ca="1">IF(COUNT(C24:D24)=2,0,"收支不平。请检查！（注意：本表平衡需要表三、表九数据）")</f>
        <v>0</v>
      </c>
      <c r="C3" s="55"/>
      <c r="D3" s="55"/>
      <c r="E3" s="55"/>
      <c r="F3" s="55"/>
      <c r="G3" s="55"/>
      <c r="H3" s="55"/>
      <c r="I3" s="55"/>
      <c r="J3" s="55"/>
      <c r="K3" s="55"/>
      <c r="L3" s="55"/>
      <c r="M3" s="55"/>
      <c r="N3" s="55"/>
      <c r="O3" s="120" t="s">
        <v>10302</v>
      </c>
      <c r="P3" s="120"/>
    </row>
    <row r="4" ht="31.9" customHeight="1" spans="1:16">
      <c r="A4" s="121" t="s">
        <v>12661</v>
      </c>
      <c r="B4" s="122"/>
      <c r="C4" s="122"/>
      <c r="D4" s="122"/>
      <c r="E4" s="123"/>
      <c r="F4" s="86" t="s">
        <v>12662</v>
      </c>
      <c r="G4" s="86"/>
      <c r="H4" s="86"/>
      <c r="I4" s="86"/>
      <c r="J4" s="86"/>
      <c r="K4" s="86"/>
      <c r="L4" s="86"/>
      <c r="M4" s="86"/>
      <c r="N4" s="86"/>
      <c r="O4" s="86"/>
      <c r="P4" s="86"/>
    </row>
    <row r="5" ht="37.2" customHeight="1" spans="1:16">
      <c r="A5" s="78" t="s">
        <v>10303</v>
      </c>
      <c r="B5" s="79"/>
      <c r="C5" s="102" t="s">
        <v>10306</v>
      </c>
      <c r="D5" s="80" t="s">
        <v>13867</v>
      </c>
      <c r="E5" s="80"/>
      <c r="F5" s="78" t="s">
        <v>10303</v>
      </c>
      <c r="G5" s="79"/>
      <c r="H5" s="80" t="s">
        <v>13868</v>
      </c>
      <c r="I5" s="81"/>
      <c r="J5" s="81"/>
      <c r="K5" s="81"/>
      <c r="L5" s="80" t="s">
        <v>13867</v>
      </c>
      <c r="M5" s="80"/>
      <c r="N5" s="80"/>
      <c r="O5" s="80"/>
      <c r="P5" s="80"/>
    </row>
    <row r="6" ht="60.4" customHeight="1" spans="1:16">
      <c r="A6" s="82" t="s">
        <v>10308</v>
      </c>
      <c r="B6" s="83" t="s">
        <v>10309</v>
      </c>
      <c r="C6" s="104"/>
      <c r="D6" s="80" t="s">
        <v>13869</v>
      </c>
      <c r="E6" s="84" t="s">
        <v>10312</v>
      </c>
      <c r="F6" s="82" t="s">
        <v>10308</v>
      </c>
      <c r="G6" s="83" t="s">
        <v>10309</v>
      </c>
      <c r="H6" s="81" t="s">
        <v>12981</v>
      </c>
      <c r="I6" s="81" t="s">
        <v>13870</v>
      </c>
      <c r="J6" s="81" t="s">
        <v>13871</v>
      </c>
      <c r="K6" s="81" t="s">
        <v>13872</v>
      </c>
      <c r="L6" s="81" t="s">
        <v>12981</v>
      </c>
      <c r="M6" s="81" t="s">
        <v>13870</v>
      </c>
      <c r="N6" s="81" t="s">
        <v>13871</v>
      </c>
      <c r="O6" s="81" t="s">
        <v>13872</v>
      </c>
      <c r="P6" s="84" t="s">
        <v>10312</v>
      </c>
    </row>
    <row r="7" ht="33" customHeight="1" spans="1:16">
      <c r="A7" s="124" t="s">
        <v>13873</v>
      </c>
      <c r="B7" s="60" t="s">
        <v>13874</v>
      </c>
      <c r="C7" s="107">
        <f>SUMPRODUCT('表十二（录入表）'!C$6:C$55*(LEFT('表十二（录入表）'!$A$6:$A$55,7)=$A7))</f>
        <v>0</v>
      </c>
      <c r="D7" s="107">
        <f ca="1">SUMPRODUCT('表十二（录入表）'!D$6:D$55*(LEFT('表十二（录入表）'!$A$6:$A$55,7)=$A7))</f>
        <v>0</v>
      </c>
      <c r="E7" s="125" t="str">
        <f ca="1">IFERROR($D7/C7,"")</f>
        <v/>
      </c>
      <c r="F7" s="124" t="s">
        <v>13875</v>
      </c>
      <c r="G7" s="60" t="s">
        <v>13876</v>
      </c>
      <c r="H7" s="126">
        <f t="shared" ref="H7:H13" si="0">SUM(I7:K7)</f>
        <v>20</v>
      </c>
      <c r="I7" s="107">
        <f>SUMPRODUCT('表十三（录入表）'!D$6:D$34*(LEFT('表十三（录入表）'!$A$6:$A$34,5)=$F7))</f>
        <v>0</v>
      </c>
      <c r="J7" s="107">
        <f>SUMPRODUCT('表十三（录入表）'!E$6:E$34*(LEFT('表十三（录入表）'!$A$6:$A$34,5)=$F7))</f>
        <v>20</v>
      </c>
      <c r="K7" s="107">
        <f>SUMPRODUCT('表十三（录入表）'!F$6:F$34*(LEFT('表十三（录入表）'!$A$6:$A$34,5)=$F7))</f>
        <v>0</v>
      </c>
      <c r="L7" s="126">
        <f t="shared" ref="L7:L13" si="1">SUM(M7:O7)</f>
        <v>20</v>
      </c>
      <c r="M7" s="107">
        <f>SUMPRODUCT('表十三（录入表）'!H$6:H$34*(LEFT('表十三（录入表）'!$A$6:$A$34,5)=$F7))</f>
        <v>0</v>
      </c>
      <c r="N7" s="107">
        <f>SUMPRODUCT('表十三（录入表）'!I$6:I$34*(LEFT('表十三（录入表）'!$A$6:$A$34,5)=$F7))</f>
        <v>20</v>
      </c>
      <c r="O7" s="107">
        <f>SUMPRODUCT('表十三（录入表）'!J$6:J$34*(LEFT('表十三（录入表）'!$A$6:$A$34,5)=$F7))</f>
        <v>0</v>
      </c>
      <c r="P7" s="125">
        <f>IFERROR($L7/H7,"")</f>
        <v>1</v>
      </c>
    </row>
    <row r="8" ht="33" customHeight="1" spans="1:16">
      <c r="A8" s="124" t="s">
        <v>13877</v>
      </c>
      <c r="B8" s="60" t="s">
        <v>13878</v>
      </c>
      <c r="C8" s="107">
        <f>SUMPRODUCT('表十二（录入表）'!C$6:C$55*(LEFT('表十二（录入表）'!$A$6:$A$55,7)=$A8))</f>
        <v>0</v>
      </c>
      <c r="D8" s="107">
        <f ca="1">SUMPRODUCT('表十二（录入表）'!D$6:D$55*(LEFT('表十二（录入表）'!$A$6:$A$55,7)=$A8))</f>
        <v>0</v>
      </c>
      <c r="E8" s="125" t="str">
        <f ca="1" t="shared" ref="E8:E11" si="2">IFERROR($D8/C8,"")</f>
        <v/>
      </c>
      <c r="F8" s="124" t="s">
        <v>13879</v>
      </c>
      <c r="G8" s="60" t="s">
        <v>13880</v>
      </c>
      <c r="H8" s="126">
        <f t="shared" si="0"/>
        <v>0</v>
      </c>
      <c r="I8" s="107">
        <f>SUMPRODUCT('表十三（录入表）'!D$6:D$34*(LEFT('表十三（录入表）'!$A$6:$A$34,5)=$F8))</f>
        <v>0</v>
      </c>
      <c r="J8" s="107">
        <f>SUMPRODUCT('表十三（录入表）'!E$6:E$34*(LEFT('表十三（录入表）'!$A$6:$A$34,5)=$F8))</f>
        <v>0</v>
      </c>
      <c r="K8" s="107">
        <f>SUMPRODUCT('表十三（录入表）'!F$6:F$34*(LEFT('表十三（录入表）'!$A$6:$A$34,5)=$F8))</f>
        <v>0</v>
      </c>
      <c r="L8" s="126">
        <f t="shared" si="1"/>
        <v>0</v>
      </c>
      <c r="M8" s="107">
        <f>SUMPRODUCT('表十三（录入表）'!H$6:H$34*(LEFT('表十三（录入表）'!$A$6:$A$34,5)=$F8))</f>
        <v>0</v>
      </c>
      <c r="N8" s="107">
        <f>SUMPRODUCT('表十三（录入表）'!I$6:I$34*(LEFT('表十三（录入表）'!$A$6:$A$34,5)=$F8))</f>
        <v>0</v>
      </c>
      <c r="O8" s="107">
        <f>SUMPRODUCT('表十三（录入表）'!J$6:J$34*(LEFT('表十三（录入表）'!$A$6:$A$34,5)=$F8))</f>
        <v>0</v>
      </c>
      <c r="P8" s="125" t="str">
        <f t="shared" ref="P8:P10" si="3">IFERROR($L8/H8,"")</f>
        <v/>
      </c>
    </row>
    <row r="9" ht="33" customHeight="1" spans="1:16">
      <c r="A9" s="124" t="s">
        <v>13881</v>
      </c>
      <c r="B9" s="60" t="s">
        <v>13882</v>
      </c>
      <c r="C9" s="107">
        <f>SUMPRODUCT('表十二（录入表）'!C$6:C$55*(LEFT('表十二（录入表）'!$A$6:$A$55,7)=$A9))</f>
        <v>0</v>
      </c>
      <c r="D9" s="107">
        <f ca="1">SUMPRODUCT('表十二（录入表）'!D$6:D$55*(LEFT('表十二（录入表）'!$A$6:$A$55,7)=$A9))</f>
        <v>0</v>
      </c>
      <c r="E9" s="125" t="str">
        <f ca="1" t="shared" si="2"/>
        <v/>
      </c>
      <c r="F9" s="124" t="s">
        <v>13883</v>
      </c>
      <c r="G9" s="60" t="s">
        <v>13884</v>
      </c>
      <c r="H9" s="126">
        <f t="shared" si="0"/>
        <v>0</v>
      </c>
      <c r="I9" s="107">
        <f>SUMPRODUCT('表十三（录入表）'!D$6:D$34*(LEFT('表十三（录入表）'!$A$6:$A$34,5)=$F9))</f>
        <v>0</v>
      </c>
      <c r="J9" s="107">
        <f>SUMPRODUCT('表十三（录入表）'!E$6:E$34*(LEFT('表十三（录入表）'!$A$6:$A$34,5)=$F9))</f>
        <v>0</v>
      </c>
      <c r="K9" s="107">
        <f>SUMPRODUCT('表十三（录入表）'!F$6:F$34*(LEFT('表十三（录入表）'!$A$6:$A$34,5)=$F9))</f>
        <v>0</v>
      </c>
      <c r="L9" s="126">
        <f t="shared" si="1"/>
        <v>0</v>
      </c>
      <c r="M9" s="107">
        <f>SUMPRODUCT('表十三（录入表）'!H$6:H$34*(LEFT('表十三（录入表）'!$A$6:$A$34,5)=$F9))</f>
        <v>0</v>
      </c>
      <c r="N9" s="107">
        <f>SUMPRODUCT('表十三（录入表）'!I$6:I$34*(LEFT('表十三（录入表）'!$A$6:$A$34,5)=$F9))</f>
        <v>0</v>
      </c>
      <c r="O9" s="107">
        <f>SUMPRODUCT('表十三（录入表）'!J$6:J$34*(LEFT('表十三（录入表）'!$A$6:$A$34,5)=$F9))</f>
        <v>0</v>
      </c>
      <c r="P9" s="125" t="str">
        <f t="shared" si="3"/>
        <v/>
      </c>
    </row>
    <row r="10" ht="33" customHeight="1" spans="1:16">
      <c r="A10" s="124" t="s">
        <v>13885</v>
      </c>
      <c r="B10" s="60" t="s">
        <v>13886</v>
      </c>
      <c r="C10" s="107">
        <f>SUMPRODUCT('表十二（录入表）'!C$6:C$55*(LEFT('表十二（录入表）'!$A$6:$A$55,7)=$A10))</f>
        <v>0</v>
      </c>
      <c r="D10" s="107">
        <f ca="1">SUMPRODUCT('表十二（录入表）'!D$6:D$55*(LEFT('表十二（录入表）'!$A$6:$A$55,7)=$A10))</f>
        <v>0</v>
      </c>
      <c r="E10" s="125" t="str">
        <f ca="1" t="shared" si="2"/>
        <v/>
      </c>
      <c r="F10" s="124" t="s">
        <v>13887</v>
      </c>
      <c r="G10" s="60" t="s">
        <v>13888</v>
      </c>
      <c r="H10" s="126">
        <f t="shared" si="0"/>
        <v>0</v>
      </c>
      <c r="I10" s="107">
        <f>SUMPRODUCT('表十三（录入表）'!D$6:D$34*(LEFT('表十三（录入表）'!$A$6:$A$34,5)=$F10))</f>
        <v>0</v>
      </c>
      <c r="J10" s="107">
        <f>SUMPRODUCT('表十三（录入表）'!E$6:E$34*(LEFT('表十三（录入表）'!$A$6:$A$34,5)=$F10))</f>
        <v>0</v>
      </c>
      <c r="K10" s="107">
        <f>SUMPRODUCT('表十三（录入表）'!F$6:F$34*(LEFT('表十三（录入表）'!$A$6:$A$34,5)=$F10))</f>
        <v>0</v>
      </c>
      <c r="L10" s="126">
        <f t="shared" si="1"/>
        <v>0</v>
      </c>
      <c r="M10" s="107">
        <f>SUMPRODUCT('表十三（录入表）'!H$6:H$34*(LEFT('表十三（录入表）'!$A$6:$A$34,5)=$F10))</f>
        <v>0</v>
      </c>
      <c r="N10" s="107">
        <f>SUMPRODUCT('表十三（录入表）'!I$6:I$34*(LEFT('表十三（录入表）'!$A$6:$A$34,5)=$F10))</f>
        <v>0</v>
      </c>
      <c r="O10" s="107">
        <f>SUMPRODUCT('表十三（录入表）'!J$6:J$34*(LEFT('表十三（录入表）'!$A$6:$A$34,5)=$F10))</f>
        <v>0</v>
      </c>
      <c r="P10" s="125" t="str">
        <f t="shared" si="3"/>
        <v/>
      </c>
    </row>
    <row r="11" ht="33" customHeight="1" spans="1:16">
      <c r="A11" s="124" t="s">
        <v>13889</v>
      </c>
      <c r="B11" s="60" t="s">
        <v>13890</v>
      </c>
      <c r="C11" s="107">
        <f>SUMPRODUCT('表十二（录入表）'!C$6:C$55*(LEFT('表十二（录入表）'!$A$6:$A$55,7)=$A11))</f>
        <v>11000</v>
      </c>
      <c r="D11" s="107">
        <f ca="1">SUMPRODUCT('表十二（录入表）'!D$6:D$55*(LEFT('表十二（录入表）'!$A$6:$A$55,7)=$A11))</f>
        <v>12000</v>
      </c>
      <c r="E11" s="125">
        <f ca="1" t="shared" si="2"/>
        <v>1.09090909090909</v>
      </c>
      <c r="F11" s="124"/>
      <c r="G11" s="60"/>
      <c r="H11" s="127"/>
      <c r="I11" s="127"/>
      <c r="J11" s="127"/>
      <c r="K11" s="127"/>
      <c r="L11" s="127"/>
      <c r="M11" s="127"/>
      <c r="N11" s="127"/>
      <c r="O11" s="127"/>
      <c r="P11" s="124"/>
    </row>
    <row r="12" ht="33" customHeight="1" spans="1:16">
      <c r="A12" s="124"/>
      <c r="B12" s="60"/>
      <c r="C12" s="127"/>
      <c r="D12" s="127"/>
      <c r="E12" s="124"/>
      <c r="F12" s="124"/>
      <c r="G12" s="60"/>
      <c r="H12" s="127"/>
      <c r="I12" s="127"/>
      <c r="J12" s="127"/>
      <c r="K12" s="127"/>
      <c r="L12" s="127"/>
      <c r="M12" s="127"/>
      <c r="N12" s="127"/>
      <c r="O12" s="127"/>
      <c r="P12" s="124"/>
    </row>
    <row r="13" ht="33" customHeight="1" spans="1:16">
      <c r="A13" s="128" t="s">
        <v>12663</v>
      </c>
      <c r="B13" s="129"/>
      <c r="C13" s="126">
        <f t="shared" ref="C13:D13" si="4">SUM(C7:C11)</f>
        <v>11000</v>
      </c>
      <c r="D13" s="126">
        <f ca="1" t="shared" si="4"/>
        <v>12000</v>
      </c>
      <c r="E13" s="125">
        <f ca="1" t="shared" ref="E13:E20" si="5">IFERROR($D13/C13,"")</f>
        <v>1.09090909090909</v>
      </c>
      <c r="F13" s="128" t="s">
        <v>12664</v>
      </c>
      <c r="G13" s="129"/>
      <c r="H13" s="126">
        <f t="shared" si="0"/>
        <v>20</v>
      </c>
      <c r="I13" s="126">
        <f t="shared" ref="I13:K13" si="6">SUM(I7:I11)</f>
        <v>0</v>
      </c>
      <c r="J13" s="126">
        <f t="shared" si="6"/>
        <v>20</v>
      </c>
      <c r="K13" s="126">
        <f t="shared" si="6"/>
        <v>0</v>
      </c>
      <c r="L13" s="126">
        <f t="shared" si="1"/>
        <v>20</v>
      </c>
      <c r="M13" s="126">
        <f t="shared" ref="M13:O13" si="7">SUM(M7:M11)</f>
        <v>0</v>
      </c>
      <c r="N13" s="126">
        <f t="shared" si="7"/>
        <v>20</v>
      </c>
      <c r="O13" s="126">
        <f t="shared" si="7"/>
        <v>0</v>
      </c>
      <c r="P13" s="125">
        <f t="shared" ref="P13:P23" si="8">IFERROR($L13/H13,"")</f>
        <v>1</v>
      </c>
    </row>
    <row r="14" ht="33" customHeight="1" spans="1:16">
      <c r="A14" s="124" t="s">
        <v>12665</v>
      </c>
      <c r="B14" s="60" t="s">
        <v>12666</v>
      </c>
      <c r="C14" s="126">
        <f>SUM(C15,C17,C19)</f>
        <v>20</v>
      </c>
      <c r="D14" s="126">
        <f ca="1">SUM(D15,D17,D19)</f>
        <v>20</v>
      </c>
      <c r="E14" s="125">
        <f ca="1" t="shared" si="5"/>
        <v>1</v>
      </c>
      <c r="F14" s="124" t="s">
        <v>12667</v>
      </c>
      <c r="G14" s="60" t="s">
        <v>12668</v>
      </c>
      <c r="H14" s="126">
        <f ca="1">SUM(H15,H17,H19,H21)</f>
        <v>11000</v>
      </c>
      <c r="I14" s="96"/>
      <c r="J14" s="96"/>
      <c r="K14" s="96"/>
      <c r="L14" s="126">
        <f ca="1">SUM(L15,L17,L19,L21)</f>
        <v>12000</v>
      </c>
      <c r="M14" s="96"/>
      <c r="N14" s="96"/>
      <c r="O14" s="96"/>
      <c r="P14" s="125">
        <f ca="1" t="shared" si="8"/>
        <v>1.09090909090909</v>
      </c>
    </row>
    <row r="15" ht="33" customHeight="1" spans="1:16">
      <c r="A15" s="124" t="s">
        <v>13891</v>
      </c>
      <c r="B15" s="60" t="s">
        <v>13892</v>
      </c>
      <c r="C15" s="126">
        <f>C16</f>
        <v>20</v>
      </c>
      <c r="D15" s="126">
        <f ca="1">D16</f>
        <v>20</v>
      </c>
      <c r="E15" s="125">
        <f ca="1" t="shared" si="5"/>
        <v>1</v>
      </c>
      <c r="F15" s="124" t="s">
        <v>13893</v>
      </c>
      <c r="G15" s="130" t="s">
        <v>13894</v>
      </c>
      <c r="H15" s="126">
        <f ca="1">H16</f>
        <v>0</v>
      </c>
      <c r="I15" s="96"/>
      <c r="J15" s="96"/>
      <c r="K15" s="96"/>
      <c r="L15" s="126">
        <f ca="1">L16</f>
        <v>0</v>
      </c>
      <c r="M15" s="96"/>
      <c r="N15" s="96"/>
      <c r="O15" s="96"/>
      <c r="P15" s="125" t="str">
        <f ca="1" t="shared" si="8"/>
        <v/>
      </c>
    </row>
    <row r="16" ht="33" customHeight="1" spans="1:16">
      <c r="A16" s="124" t="s">
        <v>13895</v>
      </c>
      <c r="B16" s="130" t="s">
        <v>13892</v>
      </c>
      <c r="C16" s="107">
        <f>SUMPRODUCT('表十二（录入表）'!C$6:C$55*(LEFT('表十二（录入表）'!$A$6:$A$55,7)=$A16))</f>
        <v>20</v>
      </c>
      <c r="D16" s="107">
        <f ca="1">SUMPRODUCT('表十二（录入表）'!D$6:D$55*(LEFT('表十二（录入表）'!$A$6:$A$55,7)=$A16))</f>
        <v>20</v>
      </c>
      <c r="E16" s="125">
        <f ca="1" t="shared" si="5"/>
        <v>1</v>
      </c>
      <c r="F16" s="124" t="s">
        <v>13896</v>
      </c>
      <c r="G16" s="130" t="s">
        <v>13897</v>
      </c>
      <c r="H16" s="107">
        <f ca="1">SUMPRODUCT('表十三（录入表）'!C$6:C$34*(LEFT('表十三（录入表）'!$A$6:$A$34,7)=$F16))</f>
        <v>0</v>
      </c>
      <c r="I16" s="96"/>
      <c r="J16" s="96"/>
      <c r="K16" s="96"/>
      <c r="L16" s="107">
        <f ca="1">SUMPRODUCT('表十三（录入表）'!G$6:G$34*(LEFT('表十三（录入表）'!$A$6:$A$34,7)=$F16))</f>
        <v>0</v>
      </c>
      <c r="M16" s="96"/>
      <c r="N16" s="96"/>
      <c r="O16" s="96"/>
      <c r="P16" s="125" t="str">
        <f ca="1" t="shared" si="8"/>
        <v/>
      </c>
    </row>
    <row r="17" ht="33" customHeight="1" spans="1:16">
      <c r="A17" s="124" t="s">
        <v>12799</v>
      </c>
      <c r="B17" s="60" t="s">
        <v>12800</v>
      </c>
      <c r="C17" s="126">
        <f>C18</f>
        <v>0</v>
      </c>
      <c r="D17" s="126">
        <f ca="1">D18</f>
        <v>0</v>
      </c>
      <c r="E17" s="125" t="str">
        <f ca="1" t="shared" si="5"/>
        <v/>
      </c>
      <c r="F17" s="124" t="s">
        <v>12801</v>
      </c>
      <c r="G17" s="60" t="s">
        <v>12802</v>
      </c>
      <c r="H17" s="126">
        <f ca="1">H18</f>
        <v>0</v>
      </c>
      <c r="I17" s="96"/>
      <c r="J17" s="96"/>
      <c r="K17" s="96"/>
      <c r="L17" s="126">
        <f ca="1">L18</f>
        <v>0</v>
      </c>
      <c r="M17" s="96"/>
      <c r="N17" s="96"/>
      <c r="O17" s="96"/>
      <c r="P17" s="125" t="str">
        <f ca="1" t="shared" si="8"/>
        <v/>
      </c>
    </row>
    <row r="18" ht="33" customHeight="1" spans="1:16">
      <c r="A18" s="124" t="s">
        <v>13898</v>
      </c>
      <c r="B18" s="60" t="s">
        <v>13899</v>
      </c>
      <c r="C18" s="107">
        <f>SUMPRODUCT('表十二（录入表）'!C$6:C$55*(LEFT('表十二（录入表）'!$A$6:$A$55,7)=$A18))</f>
        <v>0</v>
      </c>
      <c r="D18" s="107">
        <f ca="1">SUMPRODUCT('表十二（录入表）'!D$6:D$55*(LEFT('表十二（录入表）'!$A$6:$A$55,7)=$A18))</f>
        <v>0</v>
      </c>
      <c r="E18" s="125" t="str">
        <f ca="1" t="shared" si="5"/>
        <v/>
      </c>
      <c r="F18" s="124" t="s">
        <v>13900</v>
      </c>
      <c r="G18" s="60" t="s">
        <v>13901</v>
      </c>
      <c r="H18" s="107">
        <f ca="1">SUMPRODUCT('表十三（录入表）'!C$6:C$34*(LEFT('表十三（录入表）'!$A$6:$A$34,7)=$F18))</f>
        <v>0</v>
      </c>
      <c r="I18" s="96"/>
      <c r="J18" s="96"/>
      <c r="K18" s="96"/>
      <c r="L18" s="107">
        <f ca="1">SUMPRODUCT('表十三（录入表）'!G$6:G$34*(LEFT('表十三（录入表）'!$A$6:$A$34,7)=$F18))</f>
        <v>0</v>
      </c>
      <c r="M18" s="96"/>
      <c r="N18" s="96"/>
      <c r="O18" s="96"/>
      <c r="P18" s="125" t="str">
        <f ca="1" t="shared" si="8"/>
        <v/>
      </c>
    </row>
    <row r="19" ht="33" customHeight="1" spans="1:16">
      <c r="A19" s="124" t="s">
        <v>12811</v>
      </c>
      <c r="B19" s="60" t="s">
        <v>12812</v>
      </c>
      <c r="C19" s="126">
        <f>C20</f>
        <v>0</v>
      </c>
      <c r="D19" s="126">
        <f ca="1">D20</f>
        <v>0</v>
      </c>
      <c r="E19" s="125" t="str">
        <f ca="1" t="shared" si="5"/>
        <v/>
      </c>
      <c r="F19" s="124" t="s">
        <v>12813</v>
      </c>
      <c r="G19" s="60" t="s">
        <v>12814</v>
      </c>
      <c r="H19" s="126">
        <f ca="1">H20</f>
        <v>11000</v>
      </c>
      <c r="I19" s="96"/>
      <c r="J19" s="96"/>
      <c r="K19" s="96"/>
      <c r="L19" s="126">
        <f ca="1">L20</f>
        <v>12000</v>
      </c>
      <c r="M19" s="96"/>
      <c r="N19" s="96"/>
      <c r="O19" s="96"/>
      <c r="P19" s="125">
        <f ca="1" t="shared" si="8"/>
        <v>1.09090909090909</v>
      </c>
    </row>
    <row r="20" ht="33" customHeight="1" spans="1:16">
      <c r="A20" s="124" t="s">
        <v>13902</v>
      </c>
      <c r="B20" s="130" t="s">
        <v>13903</v>
      </c>
      <c r="C20" s="107">
        <f>SUMPRODUCT('表十二（录入表）'!C$6:C$55*(LEFT('表十二（录入表）'!$A$6:$A$55,7)=$A20))</f>
        <v>0</v>
      </c>
      <c r="D20" s="107">
        <f ca="1">SUMPRODUCT('表十二（录入表）'!D$6:D$55*(LEFT('表十二（录入表）'!$A$6:$A$55,7)=$A20))</f>
        <v>0</v>
      </c>
      <c r="E20" s="125" t="str">
        <f ca="1" t="shared" si="5"/>
        <v/>
      </c>
      <c r="F20" s="124" t="s">
        <v>13904</v>
      </c>
      <c r="G20" s="60" t="s">
        <v>13905</v>
      </c>
      <c r="H20" s="107">
        <f ca="1">SUMPRODUCT('表十三（录入表）'!C$6:C$34*(LEFT('表十三（录入表）'!$A$6:$A$34,7)=$F20))</f>
        <v>11000</v>
      </c>
      <c r="I20" s="96"/>
      <c r="J20" s="96"/>
      <c r="K20" s="96"/>
      <c r="L20" s="107">
        <f ca="1">SUMPRODUCT('表十三（录入表）'!G$6:G$34*(LEFT('表十三（录入表）'!$A$6:$A$34,7)=$F20))</f>
        <v>12000</v>
      </c>
      <c r="M20" s="96"/>
      <c r="N20" s="96"/>
      <c r="O20" s="96"/>
      <c r="P20" s="125">
        <f ca="1" t="shared" si="8"/>
        <v>1.09090909090909</v>
      </c>
    </row>
    <row r="21" ht="33" customHeight="1" spans="1:16">
      <c r="A21" s="124"/>
      <c r="B21" s="60"/>
      <c r="C21" s="127"/>
      <c r="D21" s="127"/>
      <c r="E21" s="124"/>
      <c r="F21" s="124" t="s">
        <v>12817</v>
      </c>
      <c r="G21" s="60" t="s">
        <v>12818</v>
      </c>
      <c r="H21" s="126">
        <f ca="1">H22</f>
        <v>0</v>
      </c>
      <c r="I21" s="96"/>
      <c r="J21" s="96"/>
      <c r="K21" s="96"/>
      <c r="L21" s="126">
        <f ca="1">L22</f>
        <v>0</v>
      </c>
      <c r="M21" s="96"/>
      <c r="N21" s="96"/>
      <c r="O21" s="96"/>
      <c r="P21" s="125" t="str">
        <f ca="1" t="shared" si="8"/>
        <v/>
      </c>
    </row>
    <row r="22" ht="33" customHeight="1" spans="1:16">
      <c r="A22" s="124"/>
      <c r="B22" s="60"/>
      <c r="C22" s="127"/>
      <c r="D22" s="127"/>
      <c r="E22" s="124"/>
      <c r="F22" s="124" t="s">
        <v>13906</v>
      </c>
      <c r="G22" s="130" t="s">
        <v>13907</v>
      </c>
      <c r="H22" s="107">
        <f ca="1">SUMPRODUCT('表十三（录入表）'!C$6:C$34*(LEFT('表十三（录入表）'!$A$6:$A$34,7)=$F22))</f>
        <v>0</v>
      </c>
      <c r="I22" s="96"/>
      <c r="J22" s="96"/>
      <c r="K22" s="96"/>
      <c r="L22" s="107">
        <f ca="1">SUMPRODUCT('表十三（录入表）'!G$6:G$34*(LEFT('表十三（录入表）'!$A$6:$A$34,7)=$F22))</f>
        <v>0</v>
      </c>
      <c r="M22" s="96"/>
      <c r="N22" s="96"/>
      <c r="O22" s="96"/>
      <c r="P22" s="125" t="str">
        <f ca="1" t="shared" si="8"/>
        <v/>
      </c>
    </row>
    <row r="23" ht="33" customHeight="1" spans="1:16">
      <c r="A23" s="131" t="s">
        <v>13908</v>
      </c>
      <c r="B23" s="132"/>
      <c r="C23" s="126">
        <f t="shared" ref="C23:D23" si="9">SUM(C13,C14)</f>
        <v>11020</v>
      </c>
      <c r="D23" s="126">
        <f ca="1" t="shared" si="9"/>
        <v>12020</v>
      </c>
      <c r="E23" s="125">
        <f ca="1">IFERROR($D23/C23,"")</f>
        <v>1.09074410163339</v>
      </c>
      <c r="F23" s="131" t="s">
        <v>13909</v>
      </c>
      <c r="G23" s="132"/>
      <c r="H23" s="126">
        <f ca="1">SUM(H13:H14)</f>
        <v>11020</v>
      </c>
      <c r="I23" s="96"/>
      <c r="J23" s="96"/>
      <c r="K23" s="96"/>
      <c r="L23" s="126">
        <f ca="1">SUM(L13:L14)</f>
        <v>12020</v>
      </c>
      <c r="M23" s="96"/>
      <c r="N23" s="96"/>
      <c r="O23" s="96"/>
      <c r="P23" s="125">
        <f ca="1" t="shared" si="8"/>
        <v>1.09074410163339</v>
      </c>
    </row>
    <row r="24" ht="45" customHeight="1" spans="1:16">
      <c r="C24" s="133">
        <f ca="1">IFERROR(IF(ABS(C23-H23)&gt;0.0001,"请检查表十一上年预计执行平衡！",0),"有错误值！")</f>
        <v>0</v>
      </c>
      <c r="D24" s="133">
        <f ca="1">IFERROR(IF(ABS(D23-L23)&gt;0.0001,"请检查表十一预算平衡！",0),"有错误值！")</f>
        <v>0</v>
      </c>
    </row>
    <row r="27" spans="1:16">
      <c r="C27" s="134"/>
      <c r="D27" s="134"/>
    </row>
  </sheetData>
  <sheetProtection algorithmName="SHA-512" hashValue="IAMvAQ5lJn3fFQLrqnpvnQCjsUvr2VUOTxIukxzp67+tEYiqz0qDm1QgyIOmiKILvR2DSx3omoNNY/We86egXw==" saltValue="m0ujCmY/anfTqcQW5r3ojQ==" spinCount="100000" sheet="1" formatColumns="0" formatRows="0" autoFilter="0" objects="1" scenarios="1"/>
  <mergeCells count="14">
    <mergeCell ref="A2:P2"/>
    <mergeCell ref="O3:P3"/>
    <mergeCell ref="A4:E4"/>
    <mergeCell ref="F4:P4"/>
    <mergeCell ref="A5:B5"/>
    <mergeCell ref="D5:E5"/>
    <mergeCell ref="F5:G5"/>
    <mergeCell ref="H5:K5"/>
    <mergeCell ref="L5:P5"/>
    <mergeCell ref="A13:B13"/>
    <mergeCell ref="F13:G13"/>
    <mergeCell ref="A23:B23"/>
    <mergeCell ref="F23:G23"/>
    <mergeCell ref="C5:C6"/>
  </mergeCells>
  <printOptions horizontalCentered="1"/>
  <pageMargins left="0.15748031496063" right="0.15748031496063" top="0.984251968503937" bottom="0.984251968503937" header="0.511811023622047" footer="0.511811023622047"/>
  <pageSetup paperSize="9" scale="65" orientation="landscape" blackAndWhite="1"/>
  <headerFooter alignWithMargins="0" scaleWithDoc="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5"/>
  <sheetViews>
    <sheetView showZeros="0" workbookViewId="0">
      <pane xSplit="5" ySplit="7" topLeftCell="F48" activePane="bottomRight" state="frozen"/>
      <selection/>
      <selection pane="topRight"/>
      <selection pane="bottomLeft"/>
      <selection pane="bottomRight" activeCell="F46" sqref="F46"/>
    </sheetView>
  </sheetViews>
  <sheetFormatPr defaultColWidth="7" defaultRowHeight="13.8"/>
  <cols>
    <col min="1" max="1" width="9.4537037037037" style="50" customWidth="1"/>
    <col min="2" max="2" width="36.1481481481481" style="50" customWidth="1"/>
    <col min="3" max="4" width="9.75" style="50" customWidth="1"/>
    <col min="5" max="5" width="8.10185185185185" style="50" customWidth="1"/>
    <col min="6" max="6" width="9.39814814814815" style="50" customWidth="1"/>
    <col min="7" max="16384" width="7.7962962962963" style="50"/>
  </cols>
  <sheetData>
    <row r="1" ht="17.4" spans="1:9">
      <c r="A1" s="72" t="s">
        <v>13910</v>
      </c>
      <c r="B1" s="73">
        <f ca="1">IF(SUMPRODUCT(OFFSET(B52,0,1,1,2)*(JC_TB="末级"))&lt;&gt;0,"末级地区禁止录入上解收入！请检查单元格 "&amp;ADDRESS(ROW(B52),SUMPRODUCT(MAX((OFFSET(B52,0,1,1,2)&lt;&gt;0)*COLUMN(OFFSET(B52,0,1,1,2)))),4),IF(SUMPRODUCT(OFFSET(B51,0,1,1,2)*(((JC_TB="一级")+(JC_QH="地级"))&lt;2))&lt;&gt;0,"计划单列市指大连、宁波、厦门、青岛、深圳。请检查单元格 "&amp;ADDRESS(ROW(B51),SUMPRODUCT(MAX((OFFSET(B51,0,1,1,2)&lt;&gt;0)*COLUMN(OFFSET(B51,0,1,1,2)))),4),IF(SUMPRODUCT(OFFSET(B53,0,1,1,2)*(((TbdqBM="210000")+(TbdqBM="330000")+(TbdqBM="350000")+(TbdqBM="370000")+(TbdqBM="440000")+(JC_TB="一级"))&lt;2))&lt;&gt;0,"该科目仅辽宁、浙江、福建、山东、广东五省本级可录入。请检查单元格 "&amp;ADDRESS(ROW(B53),SUMPRODUCT(MAX((OFFSET(B53,0,1,1,2)&lt;&gt;0)*COLUMN(OFFSET(B53,0,1,1,2)))),4),0)))</f>
        <v>0</v>
      </c>
      <c r="C1" s="74"/>
      <c r="D1" s="74"/>
    </row>
    <row r="2" s="49" customFormat="1" ht="35.1" customHeight="1" spans="1:9">
      <c r="A2" s="75" t="s">
        <v>13911</v>
      </c>
      <c r="B2" s="75"/>
      <c r="C2" s="75"/>
      <c r="D2" s="75"/>
      <c r="E2" s="75"/>
      <c r="F2" s="75"/>
    </row>
    <row r="3" ht="21" customHeight="1" spans="1:9">
      <c r="B3" s="73">
        <f ca="1" t="array" ref="B3">IF(SUMPRODUCT(ISTEXT(C6:D55)*ROW(C6:D55))&gt;0,"录入了非数字，请检查表十二单元格 "&amp;IFERROR(ADDRESS(SUMPRODUCT(MAX(ISTEXT(C6:D55)*ROW(C6:D55))),SUMPRODUCT(MAX(ISTEXT(C6:D55)*COLUMN(C6:D55))),4),0),IF(SUMPRODUCT(ISERROR(C6:D55)*COLUMN(C6:D55))&gt;0,"有错误值，请检查表十二单元格 "&amp;IFERROR(ADDRESS(SUMPRODUCT(MAX(ISERROR(C6:D55)*ROW(C6:D55))),SUMPRODUCT(MAX(ISERROR(C6:D55)*COLUMN(C6:D55))),4),0),0))</f>
        <v>0</v>
      </c>
      <c r="C3" s="76"/>
      <c r="E3" s="77" t="s">
        <v>10302</v>
      </c>
      <c r="F3" s="77"/>
    </row>
    <row r="4" ht="33.45" customHeight="1" spans="1:9">
      <c r="A4" s="78" t="s">
        <v>10303</v>
      </c>
      <c r="B4" s="79"/>
      <c r="C4" s="102" t="s">
        <v>10306</v>
      </c>
      <c r="D4" s="80" t="s">
        <v>13867</v>
      </c>
      <c r="E4" s="80"/>
      <c r="F4" s="103">
        <v>1.08</v>
      </c>
    </row>
    <row r="5" ht="45.6" customHeight="1" spans="1:9">
      <c r="A5" s="82" t="s">
        <v>10308</v>
      </c>
      <c r="B5" s="83" t="s">
        <v>10309</v>
      </c>
      <c r="C5" s="104"/>
      <c r="D5" s="80" t="s">
        <v>13869</v>
      </c>
      <c r="E5" s="84" t="s">
        <v>10312</v>
      </c>
      <c r="F5" s="105" t="s">
        <v>13912</v>
      </c>
    </row>
    <row r="6" ht="45.6" hidden="1" customHeight="1" spans="1:9">
      <c r="A6" s="81"/>
      <c r="B6" s="81"/>
      <c r="C6" s="81"/>
      <c r="D6" s="81"/>
      <c r="E6" s="80"/>
      <c r="F6" s="106"/>
    </row>
    <row r="7" ht="22.5" customHeight="1" spans="1:9">
      <c r="A7" s="87" t="s">
        <v>13913</v>
      </c>
      <c r="B7" s="88" t="s">
        <v>13914</v>
      </c>
      <c r="C7" s="90">
        <v>0</v>
      </c>
      <c r="D7" s="107">
        <f ca="1">IF($F$5="F列录入预算数",OFFSET(E7,0,1),ROUND(IF($F$5="基准为上年预计执行数",OFFSET(B7,0,1),0)*(IF(_xlfn.ISFORMULA(OFFSET(E7,0,5)),OFFSET($F$3,1,0),OFFSET(E7,0,1))),SSWR))</f>
        <v>0</v>
      </c>
      <c r="E7" s="91">
        <f ca="1">IFERROR(OFFSET(E7,0,-1)/OFFSET(E7,0,-2),)</f>
        <v>0</v>
      </c>
      <c r="F7" s="108">
        <v>0</v>
      </c>
      <c r="I7" s="64"/>
    </row>
    <row r="8" ht="22.5" customHeight="1" spans="1:9">
      <c r="A8" s="87" t="s">
        <v>13915</v>
      </c>
      <c r="B8" s="88" t="s">
        <v>13916</v>
      </c>
      <c r="C8" s="90">
        <v>0</v>
      </c>
      <c r="D8" s="107">
        <f ca="1">IF($F$5="F列录入预算数",OFFSET(E8,0,1),ROUND(IF($F$5="基准为上年预计执行数",OFFSET(B8,0,1),0)*(IF(_xlfn.ISFORMULA(OFFSET(E8,0,5)),OFFSET($F$3,1,0),OFFSET(E8,0,1))),SSWR))</f>
        <v>0</v>
      </c>
      <c r="E8" s="91">
        <f ca="1" t="shared" ref="E8:E54" si="0">IFERROR(OFFSET(E8,0,-1)/OFFSET(E8,0,-2),)</f>
        <v>0</v>
      </c>
      <c r="F8" s="108">
        <v>0</v>
      </c>
    </row>
    <row r="9" ht="22.5" customHeight="1" spans="1:9">
      <c r="A9" s="87" t="s">
        <v>13917</v>
      </c>
      <c r="B9" s="88" t="s">
        <v>13918</v>
      </c>
      <c r="C9" s="90">
        <v>0</v>
      </c>
      <c r="D9" s="107">
        <f ca="1">IF($F$5="F列录入预算数",OFFSET(E9,0,1),ROUND(IF($F$5="基准为上年预计执行数",OFFSET(B9,0,1),0)*(IF(_xlfn.ISFORMULA(OFFSET(E9,0,5)),OFFSET($F$3,1,0),OFFSET(E9,0,1))),SSWR))</f>
        <v>0</v>
      </c>
      <c r="E9" s="91">
        <f ca="1" t="shared" si="0"/>
        <v>0</v>
      </c>
      <c r="F9" s="108">
        <v>0</v>
      </c>
    </row>
    <row r="10" ht="22.5" customHeight="1" spans="1:9">
      <c r="A10" s="87" t="s">
        <v>13919</v>
      </c>
      <c r="B10" s="88" t="s">
        <v>13920</v>
      </c>
      <c r="C10" s="90">
        <v>0</v>
      </c>
      <c r="D10" s="107">
        <f ca="1">IF($F$5="F列录入预算数",OFFSET(E10,0,1),ROUND(IF($F$5="基准为上年预计执行数",OFFSET(B10,0,1),0)*(IF(_xlfn.ISFORMULA(OFFSET(E10,0,5)),OFFSET($F$3,1,0),OFFSET(E10,0,1))),SSWR))</f>
        <v>0</v>
      </c>
      <c r="E10" s="91">
        <f ca="1" t="shared" si="0"/>
        <v>0</v>
      </c>
      <c r="F10" s="108">
        <v>0</v>
      </c>
    </row>
    <row r="11" ht="22.5" customHeight="1" spans="1:9">
      <c r="A11" s="87" t="s">
        <v>13921</v>
      </c>
      <c r="B11" s="88" t="s">
        <v>13922</v>
      </c>
      <c r="C11" s="90">
        <v>0</v>
      </c>
      <c r="D11" s="107">
        <f ca="1">IF($F$5="F列录入预算数",OFFSET(E11,0,1),ROUND(IF($F$5="基准为上年预计执行数",OFFSET(B11,0,1),0)*(IF(_xlfn.ISFORMULA(OFFSET(E11,0,5)),OFFSET($F$3,1,0),OFFSET(E11,0,1))),SSWR))</f>
        <v>0</v>
      </c>
      <c r="E11" s="91">
        <f ca="1" t="shared" si="0"/>
        <v>0</v>
      </c>
      <c r="F11" s="108">
        <v>0</v>
      </c>
    </row>
    <row r="12" ht="22.5" customHeight="1" spans="1:9">
      <c r="A12" s="87" t="s">
        <v>13923</v>
      </c>
      <c r="B12" s="88" t="s">
        <v>13924</v>
      </c>
      <c r="C12" s="90">
        <v>0</v>
      </c>
      <c r="D12" s="107">
        <f ca="1">IF($F$5="F列录入预算数",OFFSET(E12,0,1),ROUND(IF($F$5="基准为上年预计执行数",OFFSET(B12,0,1),0)*(IF(_xlfn.ISFORMULA(OFFSET(E12,0,5)),OFFSET($F$3,1,0),OFFSET(E12,0,1))),SSWR))</f>
        <v>0</v>
      </c>
      <c r="E12" s="91">
        <f ca="1" t="shared" si="0"/>
        <v>0</v>
      </c>
      <c r="F12" s="108">
        <v>0</v>
      </c>
    </row>
    <row r="13" ht="22.5" customHeight="1" spans="1:9">
      <c r="A13" s="87" t="s">
        <v>13925</v>
      </c>
      <c r="B13" s="88" t="s">
        <v>13926</v>
      </c>
      <c r="C13" s="90">
        <v>0</v>
      </c>
      <c r="D13" s="107">
        <f ca="1">IF($F$5="F列录入预算数",OFFSET(E13,0,1),ROUND(IF($F$5="基准为上年预计执行数",OFFSET(B13,0,1),0)*(IF(_xlfn.ISFORMULA(OFFSET(E13,0,5)),OFFSET($F$3,1,0),OFFSET(E13,0,1))),SSWR))</f>
        <v>0</v>
      </c>
      <c r="E13" s="91">
        <f ca="1" t="shared" si="0"/>
        <v>0</v>
      </c>
      <c r="F13" s="108">
        <v>0</v>
      </c>
    </row>
    <row r="14" ht="22.5" customHeight="1" spans="1:9">
      <c r="A14" s="87" t="s">
        <v>13927</v>
      </c>
      <c r="B14" s="88" t="s">
        <v>13928</v>
      </c>
      <c r="C14" s="90">
        <v>0</v>
      </c>
      <c r="D14" s="107">
        <f ca="1">IF($F$5="F列录入预算数",OFFSET(E14,0,1),ROUND(IF($F$5="基准为上年预计执行数",OFFSET(B14,0,1),0)*(IF(_xlfn.ISFORMULA(OFFSET(E14,0,5)),OFFSET($F$3,1,0),OFFSET(E14,0,1))),SSWR))</f>
        <v>0</v>
      </c>
      <c r="E14" s="91">
        <f ca="1" t="shared" si="0"/>
        <v>0</v>
      </c>
      <c r="F14" s="108">
        <v>0</v>
      </c>
    </row>
    <row r="15" ht="22.5" customHeight="1" spans="1:9">
      <c r="A15" s="87" t="s">
        <v>13929</v>
      </c>
      <c r="B15" s="88" t="s">
        <v>13930</v>
      </c>
      <c r="C15" s="90">
        <v>0</v>
      </c>
      <c r="D15" s="107">
        <f ca="1">IF($F$5="F列录入预算数",OFFSET(E15,0,1),ROUND(IF($F$5="基准为上年预计执行数",OFFSET(B15,0,1),0)*(IF(_xlfn.ISFORMULA(OFFSET(E15,0,5)),OFFSET($F$3,1,0),OFFSET(E15,0,1))),SSWR))</f>
        <v>0</v>
      </c>
      <c r="E15" s="91">
        <f ca="1" t="shared" si="0"/>
        <v>0</v>
      </c>
      <c r="F15" s="108">
        <v>0</v>
      </c>
    </row>
    <row r="16" ht="22.5" customHeight="1" spans="1:9">
      <c r="A16" s="87" t="s">
        <v>13931</v>
      </c>
      <c r="B16" s="88" t="s">
        <v>13932</v>
      </c>
      <c r="C16" s="90">
        <v>0</v>
      </c>
      <c r="D16" s="107">
        <f ca="1">IF($F$5="F列录入预算数",OFFSET(E16,0,1),ROUND(IF($F$5="基准为上年预计执行数",OFFSET(B16,0,1),0)*(IF(_xlfn.ISFORMULA(OFFSET(E16,0,5)),OFFSET($F$3,1,0),OFFSET(E16,0,1))),SSWR))</f>
        <v>0</v>
      </c>
      <c r="E16" s="91">
        <f ca="1" t="shared" si="0"/>
        <v>0</v>
      </c>
      <c r="F16" s="108">
        <v>0</v>
      </c>
    </row>
    <row r="17" ht="22.5" customHeight="1" spans="1:6">
      <c r="A17" s="87" t="s">
        <v>13933</v>
      </c>
      <c r="B17" s="88" t="s">
        <v>13934</v>
      </c>
      <c r="C17" s="90">
        <v>0</v>
      </c>
      <c r="D17" s="107">
        <f ca="1">IF($F$5="F列录入预算数",OFFSET(E17,0,1),ROUND(IF($F$5="基准为上年预计执行数",OFFSET(B17,0,1),0)*(IF(_xlfn.ISFORMULA(OFFSET(E17,0,5)),OFFSET($F$3,1,0),OFFSET(E17,0,1))),SSWR))</f>
        <v>0</v>
      </c>
      <c r="E17" s="91">
        <f ca="1" t="shared" si="0"/>
        <v>0</v>
      </c>
      <c r="F17" s="108">
        <v>0</v>
      </c>
    </row>
    <row r="18" ht="22.5" customHeight="1" spans="1:6">
      <c r="A18" s="87" t="s">
        <v>13935</v>
      </c>
      <c r="B18" s="88" t="s">
        <v>13936</v>
      </c>
      <c r="C18" s="90">
        <v>0</v>
      </c>
      <c r="D18" s="107">
        <f ca="1">IF($F$5="F列录入预算数",OFFSET(E18,0,1),ROUND(IF($F$5="基准为上年预计执行数",OFFSET(B18,0,1),0)*(IF(_xlfn.ISFORMULA(OFFSET(E18,0,5)),OFFSET($F$3,1,0),OFFSET(E18,0,1))),SSWR))</f>
        <v>0</v>
      </c>
      <c r="E18" s="91">
        <f ca="1" t="shared" si="0"/>
        <v>0</v>
      </c>
      <c r="F18" s="108">
        <v>0</v>
      </c>
    </row>
    <row r="19" ht="22.5" customHeight="1" spans="1:6">
      <c r="A19" s="87" t="s">
        <v>13937</v>
      </c>
      <c r="B19" s="88" t="s">
        <v>13938</v>
      </c>
      <c r="C19" s="90">
        <v>0</v>
      </c>
      <c r="D19" s="107">
        <f ca="1">IF($F$5="F列录入预算数",OFFSET(E19,0,1),ROUND(IF($F$5="基准为上年预计执行数",OFFSET(B19,0,1),0)*(IF(_xlfn.ISFORMULA(OFFSET(E19,0,5)),OFFSET($F$3,1,0),OFFSET(E19,0,1))),SSWR))</f>
        <v>0</v>
      </c>
      <c r="E19" s="91">
        <f ca="1" t="shared" si="0"/>
        <v>0</v>
      </c>
      <c r="F19" s="108">
        <v>0</v>
      </c>
    </row>
    <row r="20" ht="22.5" customHeight="1" spans="1:6">
      <c r="A20" s="87" t="s">
        <v>13939</v>
      </c>
      <c r="B20" s="88" t="s">
        <v>13940</v>
      </c>
      <c r="C20" s="90">
        <v>0</v>
      </c>
      <c r="D20" s="107">
        <f ca="1">IF($F$5="F列录入预算数",OFFSET(E20,0,1),ROUND(IF($F$5="基准为上年预计执行数",OFFSET(B20,0,1),0)*(IF(_xlfn.ISFORMULA(OFFSET(E20,0,5)),OFFSET($F$3,1,0),OFFSET(E20,0,1))),SSWR))</f>
        <v>0</v>
      </c>
      <c r="E20" s="91">
        <f ca="1" t="shared" si="0"/>
        <v>0</v>
      </c>
      <c r="F20" s="108">
        <v>0</v>
      </c>
    </row>
    <row r="21" ht="22.5" customHeight="1" spans="1:6">
      <c r="A21" s="87" t="s">
        <v>13941</v>
      </c>
      <c r="B21" s="88" t="s">
        <v>13942</v>
      </c>
      <c r="C21" s="90">
        <v>0</v>
      </c>
      <c r="D21" s="107">
        <f ca="1">IF($F$5="F列录入预算数",OFFSET(E21,0,1),ROUND(IF($F$5="基准为上年预计执行数",OFFSET(B21,0,1),0)*(IF(_xlfn.ISFORMULA(OFFSET(E21,0,5)),OFFSET($F$3,1,0),OFFSET(E21,0,1))),SSWR))</f>
        <v>0</v>
      </c>
      <c r="E21" s="91">
        <f ca="1" t="shared" si="0"/>
        <v>0</v>
      </c>
      <c r="F21" s="108">
        <v>0</v>
      </c>
    </row>
    <row r="22" ht="22.5" customHeight="1" spans="1:6">
      <c r="A22" s="87" t="s">
        <v>13943</v>
      </c>
      <c r="B22" s="88" t="s">
        <v>13944</v>
      </c>
      <c r="C22" s="90">
        <v>0</v>
      </c>
      <c r="D22" s="107">
        <f ca="1">IF($F$5="F列录入预算数",OFFSET(E22,0,1),ROUND(IF($F$5="基准为上年预计执行数",OFFSET(B22,0,1),0)*(IF(_xlfn.ISFORMULA(OFFSET(E22,0,5)),OFFSET($F$3,1,0),OFFSET(E22,0,1))),SSWR))</f>
        <v>0</v>
      </c>
      <c r="E22" s="91">
        <f ca="1" t="shared" si="0"/>
        <v>0</v>
      </c>
      <c r="F22" s="108">
        <v>0</v>
      </c>
    </row>
    <row r="23" ht="22.5" customHeight="1" spans="1:6">
      <c r="A23" s="87" t="s">
        <v>13945</v>
      </c>
      <c r="B23" s="88" t="s">
        <v>13946</v>
      </c>
      <c r="C23" s="90">
        <v>0</v>
      </c>
      <c r="D23" s="107">
        <f ca="1">IF($F$5="F列录入预算数",OFFSET(E23,0,1),ROUND(IF($F$5="基准为上年预计执行数",OFFSET(B23,0,1),0)*(IF(_xlfn.ISFORMULA(OFFSET(E23,0,5)),OFFSET($F$3,1,0),OFFSET(E23,0,1))),SSWR))</f>
        <v>0</v>
      </c>
      <c r="E23" s="91">
        <f ca="1" t="shared" si="0"/>
        <v>0</v>
      </c>
      <c r="F23" s="108">
        <v>0</v>
      </c>
    </row>
    <row r="24" ht="22.5" customHeight="1" spans="1:6">
      <c r="A24" s="87" t="s">
        <v>13947</v>
      </c>
      <c r="B24" s="88" t="s">
        <v>13948</v>
      </c>
      <c r="C24" s="90">
        <v>0</v>
      </c>
      <c r="D24" s="107">
        <f ca="1">IF($F$5="F列录入预算数",OFFSET(E24,0,1),ROUND(IF($F$5="基准为上年预计执行数",OFFSET(B24,0,1),0)*(IF(_xlfn.ISFORMULA(OFFSET(E24,0,5)),OFFSET($F$3,1,0),OFFSET(E24,0,1))),SSWR))</f>
        <v>0</v>
      </c>
      <c r="E24" s="91">
        <f ca="1" t="shared" si="0"/>
        <v>0</v>
      </c>
      <c r="F24" s="108">
        <v>0</v>
      </c>
    </row>
    <row r="25" ht="22.5" customHeight="1" spans="1:6">
      <c r="A25" s="87" t="s">
        <v>13949</v>
      </c>
      <c r="B25" s="88" t="s">
        <v>13950</v>
      </c>
      <c r="C25" s="90">
        <v>0</v>
      </c>
      <c r="D25" s="107">
        <f ca="1">IF($F$5="F列录入预算数",OFFSET(E25,0,1),ROUND(IF($F$5="基准为上年预计执行数",OFFSET(B25,0,1),0)*(IF(_xlfn.ISFORMULA(OFFSET(E25,0,5)),OFFSET($F$3,1,0),OFFSET(E25,0,1))),SSWR))</f>
        <v>0</v>
      </c>
      <c r="E25" s="91">
        <f ca="1" t="shared" si="0"/>
        <v>0</v>
      </c>
      <c r="F25" s="108">
        <v>0</v>
      </c>
    </row>
    <row r="26" ht="22.5" customHeight="1" spans="1:6">
      <c r="A26" s="87" t="s">
        <v>13951</v>
      </c>
      <c r="B26" s="88" t="s">
        <v>13952</v>
      </c>
      <c r="C26" s="90">
        <v>0</v>
      </c>
      <c r="D26" s="107">
        <f ca="1">IF($F$5="F列录入预算数",OFFSET(E26,0,1),ROUND(IF($F$5="基准为上年预计执行数",OFFSET(B26,0,1),0)*(IF(_xlfn.ISFORMULA(OFFSET(E26,0,5)),OFFSET($F$3,1,0),OFFSET(E26,0,1))),SSWR))</f>
        <v>0</v>
      </c>
      <c r="E26" s="91">
        <f ca="1" t="shared" si="0"/>
        <v>0</v>
      </c>
      <c r="F26" s="108">
        <v>0</v>
      </c>
    </row>
    <row r="27" ht="22.5" customHeight="1" spans="1:6">
      <c r="A27" s="87" t="s">
        <v>13953</v>
      </c>
      <c r="B27" s="88" t="s">
        <v>13954</v>
      </c>
      <c r="C27" s="90">
        <v>0</v>
      </c>
      <c r="D27" s="107">
        <f ca="1">IF($F$5="F列录入预算数",OFFSET(E27,0,1),ROUND(IF($F$5="基准为上年预计执行数",OFFSET(B27,0,1),0)*(IF(_xlfn.ISFORMULA(OFFSET(E27,0,5)),OFFSET($F$3,1,0),OFFSET(E27,0,1))),SSWR))</f>
        <v>0</v>
      </c>
      <c r="E27" s="91">
        <f ca="1" t="shared" si="0"/>
        <v>0</v>
      </c>
      <c r="F27" s="108">
        <v>0</v>
      </c>
    </row>
    <row r="28" ht="22.5" customHeight="1" spans="1:6">
      <c r="A28" s="87" t="s">
        <v>13955</v>
      </c>
      <c r="B28" s="88" t="s">
        <v>13956</v>
      </c>
      <c r="C28" s="90">
        <v>0</v>
      </c>
      <c r="D28" s="107">
        <f ca="1">IF($F$5="F列录入预算数",OFFSET(E28,0,1),ROUND(IF($F$5="基准为上年预计执行数",OFFSET(B28,0,1),0)*(IF(_xlfn.ISFORMULA(OFFSET(E28,0,5)),OFFSET($F$3,1,0),OFFSET(E28,0,1))),SSWR))</f>
        <v>0</v>
      </c>
      <c r="E28" s="91">
        <f ca="1" t="shared" si="0"/>
        <v>0</v>
      </c>
      <c r="F28" s="108">
        <v>0</v>
      </c>
    </row>
    <row r="29" ht="22.5" customHeight="1" spans="1:6">
      <c r="A29" s="87" t="s">
        <v>13957</v>
      </c>
      <c r="B29" s="88" t="s">
        <v>13958</v>
      </c>
      <c r="C29" s="90">
        <v>0</v>
      </c>
      <c r="D29" s="107">
        <f ca="1">IF($F$5="F列录入预算数",OFFSET(E29,0,1),ROUND(IF($F$5="基准为上年预计执行数",OFFSET(B29,0,1),0)*(IF(_xlfn.ISFORMULA(OFFSET(E29,0,5)),OFFSET($F$3,1,0),OFFSET(E29,0,1))),SSWR))</f>
        <v>0</v>
      </c>
      <c r="E29" s="91">
        <f ca="1" t="shared" si="0"/>
        <v>0</v>
      </c>
      <c r="F29" s="108">
        <v>0</v>
      </c>
    </row>
    <row r="30" ht="22.5" customHeight="1" spans="1:6">
      <c r="A30" s="87" t="s">
        <v>13959</v>
      </c>
      <c r="B30" s="88" t="s">
        <v>13960</v>
      </c>
      <c r="C30" s="90">
        <v>0</v>
      </c>
      <c r="D30" s="107">
        <f ca="1">IF($F$5="F列录入预算数",OFFSET(E30,0,1),ROUND(IF($F$5="基准为上年预计执行数",OFFSET(B30,0,1),0)*(IF(_xlfn.ISFORMULA(OFFSET(E30,0,5)),OFFSET($F$3,1,0),OFFSET(E30,0,1))),SSWR))</f>
        <v>0</v>
      </c>
      <c r="E30" s="91">
        <f ca="1" t="shared" si="0"/>
        <v>0</v>
      </c>
      <c r="F30" s="108">
        <v>0</v>
      </c>
    </row>
    <row r="31" ht="22.5" customHeight="1" spans="1:6">
      <c r="A31" s="87" t="s">
        <v>13961</v>
      </c>
      <c r="B31" s="88" t="s">
        <v>13962</v>
      </c>
      <c r="C31" s="90">
        <v>0</v>
      </c>
      <c r="D31" s="107">
        <f ca="1">IF($F$5="F列录入预算数",OFFSET(E31,0,1),ROUND(IF($F$5="基准为上年预计执行数",OFFSET(B31,0,1),0)*(IF(_xlfn.ISFORMULA(OFFSET(E31,0,5)),OFFSET($F$3,1,0),OFFSET(E31,0,1))),SSWR))</f>
        <v>0</v>
      </c>
      <c r="E31" s="91">
        <f ca="1" t="shared" si="0"/>
        <v>0</v>
      </c>
      <c r="F31" s="108">
        <v>0</v>
      </c>
    </row>
    <row r="32" ht="22.5" customHeight="1" spans="1:6">
      <c r="A32" s="87" t="s">
        <v>13963</v>
      </c>
      <c r="B32" s="88" t="s">
        <v>13964</v>
      </c>
      <c r="C32" s="90">
        <v>0</v>
      </c>
      <c r="D32" s="107">
        <f ca="1">IF($F$5="F列录入预算数",OFFSET(E32,0,1),ROUND(IF($F$5="基准为上年预计执行数",OFFSET(B32,0,1),0)*(IF(_xlfn.ISFORMULA(OFFSET(E32,0,5)),OFFSET($F$3,1,0),OFFSET(E32,0,1))),SSWR))</f>
        <v>0</v>
      </c>
      <c r="E32" s="91">
        <f ca="1" t="shared" si="0"/>
        <v>0</v>
      </c>
      <c r="F32" s="108">
        <v>0</v>
      </c>
    </row>
    <row r="33" ht="22.5" customHeight="1" spans="1:6">
      <c r="A33" s="87" t="s">
        <v>13965</v>
      </c>
      <c r="B33" s="88" t="s">
        <v>13966</v>
      </c>
      <c r="C33" s="90">
        <v>0</v>
      </c>
      <c r="D33" s="107">
        <f ca="1">IF($F$5="F列录入预算数",OFFSET(E33,0,1),ROUND(IF($F$5="基准为上年预计执行数",OFFSET(B33,0,1),0)*(IF(_xlfn.ISFORMULA(OFFSET(E33,0,5)),OFFSET($F$3,1,0),OFFSET(E33,0,1))),SSWR))</f>
        <v>0</v>
      </c>
      <c r="E33" s="91">
        <f ca="1" t="shared" si="0"/>
        <v>0</v>
      </c>
      <c r="F33" s="108">
        <v>0</v>
      </c>
    </row>
    <row r="34" ht="22.5" customHeight="1" spans="1:6">
      <c r="A34" s="87" t="s">
        <v>13967</v>
      </c>
      <c r="B34" s="88" t="s">
        <v>13968</v>
      </c>
      <c r="C34" s="90">
        <v>0</v>
      </c>
      <c r="D34" s="107">
        <f ca="1">IF($F$5="F列录入预算数",OFFSET(E34,0,1),ROUND(IF($F$5="基准为上年预计执行数",OFFSET(B34,0,1),0)*(IF(_xlfn.ISFORMULA(OFFSET(E34,0,5)),OFFSET($F$3,1,0),OFFSET(E34,0,1))),SSWR))</f>
        <v>0</v>
      </c>
      <c r="E34" s="91">
        <f ca="1" t="shared" si="0"/>
        <v>0</v>
      </c>
      <c r="F34" s="108">
        <v>0</v>
      </c>
    </row>
    <row r="35" ht="22.5" customHeight="1" spans="1:6">
      <c r="A35" s="87" t="s">
        <v>13969</v>
      </c>
      <c r="B35" s="88" t="s">
        <v>13970</v>
      </c>
      <c r="C35" s="90">
        <v>0</v>
      </c>
      <c r="D35" s="107">
        <f ca="1">IF($F$5="F列录入预算数",OFFSET(E35,0,1),ROUND(IF($F$5="基准为上年预计执行数",OFFSET(B35,0,1),0)*(IF(_xlfn.ISFORMULA(OFFSET(E35,0,5)),OFFSET($F$3,1,0),OFFSET(E35,0,1))),SSWR))</f>
        <v>0</v>
      </c>
      <c r="E35" s="91">
        <f ca="1" t="shared" si="0"/>
        <v>0</v>
      </c>
      <c r="F35" s="108">
        <v>0</v>
      </c>
    </row>
    <row r="36" ht="22.5" customHeight="1" spans="1:6">
      <c r="A36" s="87" t="s">
        <v>13971</v>
      </c>
      <c r="B36" s="88" t="s">
        <v>13972</v>
      </c>
      <c r="C36" s="90">
        <v>0</v>
      </c>
      <c r="D36" s="107">
        <f ca="1">IF($F$5="F列录入预算数",OFFSET(E36,0,1),ROUND(IF($F$5="基准为上年预计执行数",OFFSET(B36,0,1),0)*(IF(_xlfn.ISFORMULA(OFFSET(E36,0,5)),OFFSET($F$3,1,0),OFFSET(E36,0,1))),SSWR))</f>
        <v>0</v>
      </c>
      <c r="E36" s="91">
        <f ca="1" t="shared" si="0"/>
        <v>0</v>
      </c>
      <c r="F36" s="108">
        <v>0</v>
      </c>
    </row>
    <row r="37" ht="22.5" customHeight="1" spans="1:6">
      <c r="A37" s="87" t="s">
        <v>13973</v>
      </c>
      <c r="B37" s="88" t="s">
        <v>13974</v>
      </c>
      <c r="C37" s="90">
        <v>0</v>
      </c>
      <c r="D37" s="107">
        <f ca="1">IF($F$5="F列录入预算数",OFFSET(E37,0,1),ROUND(IF($F$5="基准为上年预计执行数",OFFSET(B37,0,1),0)*(IF(_xlfn.ISFORMULA(OFFSET(E37,0,5)),OFFSET($F$3,1,0),OFFSET(E37,0,1))),SSWR))</f>
        <v>0</v>
      </c>
      <c r="E37" s="91">
        <f ca="1" t="shared" si="0"/>
        <v>0</v>
      </c>
      <c r="F37" s="108">
        <v>0</v>
      </c>
    </row>
    <row r="38" ht="22.5" customHeight="1" spans="1:6">
      <c r="A38" s="87" t="s">
        <v>13975</v>
      </c>
      <c r="B38" s="88" t="s">
        <v>13976</v>
      </c>
      <c r="C38" s="90">
        <v>0</v>
      </c>
      <c r="D38" s="107">
        <f ca="1">IF($F$5="F列录入预算数",OFFSET(E38,0,1),ROUND(IF($F$5="基准为上年预计执行数",OFFSET(B38,0,1),0)*(IF(_xlfn.ISFORMULA(OFFSET(E38,0,5)),OFFSET($F$3,1,0),OFFSET(E38,0,1))),SSWR))</f>
        <v>0</v>
      </c>
      <c r="E38" s="91">
        <f ca="1" t="shared" si="0"/>
        <v>0</v>
      </c>
      <c r="F38" s="108">
        <v>0</v>
      </c>
    </row>
    <row r="39" ht="22.5" customHeight="1" spans="1:6">
      <c r="A39" s="87" t="s">
        <v>13977</v>
      </c>
      <c r="B39" s="88" t="s">
        <v>13978</v>
      </c>
      <c r="C39" s="90">
        <v>0</v>
      </c>
      <c r="D39" s="107">
        <f ca="1">IF($F$5="F列录入预算数",OFFSET(E39,0,1),ROUND(IF($F$5="基准为上年预计执行数",OFFSET(B39,0,1),0)*(IF(_xlfn.ISFORMULA(OFFSET(E39,0,5)),OFFSET($F$3,1,0),OFFSET(E39,0,1))),SSWR))</f>
        <v>0</v>
      </c>
      <c r="E39" s="91">
        <f ca="1" t="shared" si="0"/>
        <v>0</v>
      </c>
      <c r="F39" s="108">
        <v>0</v>
      </c>
    </row>
    <row r="40" ht="22.5" customHeight="1" spans="1:6">
      <c r="A40" s="87" t="s">
        <v>13979</v>
      </c>
      <c r="B40" s="88" t="s">
        <v>13980</v>
      </c>
      <c r="C40" s="90">
        <v>0</v>
      </c>
      <c r="D40" s="107">
        <f ca="1">IF($F$5="F列录入预算数",OFFSET(E40,0,1),ROUND(IF($F$5="基准为上年预计执行数",OFFSET(B40,0,1),0)*(IF(_xlfn.ISFORMULA(OFFSET(E40,0,5)),OFFSET($F$3,1,0),OFFSET(E40,0,1))),SSWR))</f>
        <v>0</v>
      </c>
      <c r="E40" s="91">
        <f ca="1" t="shared" si="0"/>
        <v>0</v>
      </c>
      <c r="F40" s="108">
        <v>0</v>
      </c>
    </row>
    <row r="41" ht="22.5" customHeight="1" spans="1:6">
      <c r="A41" s="87" t="s">
        <v>13981</v>
      </c>
      <c r="B41" s="88" t="s">
        <v>13982</v>
      </c>
      <c r="C41" s="90">
        <v>0</v>
      </c>
      <c r="D41" s="107">
        <f ca="1">IF($F$5="F列录入预算数",OFFSET(E41,0,1),ROUND(IF($F$5="基准为上年预计执行数",OFFSET(B41,0,1),0)*(IF(_xlfn.ISFORMULA(OFFSET(E41,0,5)),OFFSET($F$3,1,0),OFFSET(E41,0,1))),SSWR))</f>
        <v>0</v>
      </c>
      <c r="E41" s="91">
        <f ca="1" t="shared" si="0"/>
        <v>0</v>
      </c>
      <c r="F41" s="108">
        <v>0</v>
      </c>
    </row>
    <row r="42" ht="22.5" customHeight="1" spans="1:6">
      <c r="A42" s="87" t="s">
        <v>13983</v>
      </c>
      <c r="B42" s="88" t="s">
        <v>13984</v>
      </c>
      <c r="C42" s="90">
        <v>0</v>
      </c>
      <c r="D42" s="107">
        <f ca="1">IF($F$5="F列录入预算数",OFFSET(E42,0,1),ROUND(IF($F$5="基准为上年预计执行数",OFFSET(B42,0,1),0)*(IF(_xlfn.ISFORMULA(OFFSET(E42,0,5)),OFFSET($F$3,1,0),OFFSET(E42,0,1))),SSWR))</f>
        <v>0</v>
      </c>
      <c r="E42" s="91">
        <f ca="1" t="shared" si="0"/>
        <v>0</v>
      </c>
      <c r="F42" s="108">
        <v>0</v>
      </c>
    </row>
    <row r="43" ht="22.5" customHeight="1" spans="1:6">
      <c r="A43" s="87" t="s">
        <v>13985</v>
      </c>
      <c r="B43" s="88" t="s">
        <v>13986</v>
      </c>
      <c r="C43" s="90">
        <v>0</v>
      </c>
      <c r="D43" s="107">
        <f ca="1">IF($F$5="F列录入预算数",OFFSET(E43,0,1),ROUND(IF($F$5="基准为上年预计执行数",OFFSET(B43,0,1),0)*(IF(_xlfn.ISFORMULA(OFFSET(E43,0,5)),OFFSET($F$3,1,0),OFFSET(E43,0,1))),SSWR))</f>
        <v>0</v>
      </c>
      <c r="E43" s="91">
        <f ca="1" t="shared" si="0"/>
        <v>0</v>
      </c>
      <c r="F43" s="108">
        <v>0</v>
      </c>
    </row>
    <row r="44" ht="22.5" customHeight="1" spans="1:6">
      <c r="A44" s="87" t="s">
        <v>13987</v>
      </c>
      <c r="B44" s="88" t="s">
        <v>13988</v>
      </c>
      <c r="C44" s="90">
        <v>0</v>
      </c>
      <c r="D44" s="107">
        <f ca="1">IF($F$5="F列录入预算数",OFFSET(E44,0,1),ROUND(IF($F$5="基准为上年预计执行数",OFFSET(B44,0,1),0)*(IF(_xlfn.ISFORMULA(OFFSET(E44,0,5)),OFFSET($F$3,1,0),OFFSET(E44,0,1))),SSWR))</f>
        <v>0</v>
      </c>
      <c r="E44" s="91">
        <f ca="1" t="shared" si="0"/>
        <v>0</v>
      </c>
      <c r="F44" s="108">
        <v>0</v>
      </c>
    </row>
    <row r="45" ht="22.5" customHeight="1" spans="1:6">
      <c r="A45" s="87" t="s">
        <v>13989</v>
      </c>
      <c r="B45" s="88" t="s">
        <v>13990</v>
      </c>
      <c r="C45" s="90">
        <v>0</v>
      </c>
      <c r="D45" s="107">
        <f ca="1">IF($F$5="F列录入预算数",OFFSET(E45,0,1),ROUND(IF($F$5="基准为上年预计执行数",OFFSET(B45,0,1),0)*(IF(_xlfn.ISFORMULA(OFFSET(E45,0,5)),OFFSET($F$3,1,0),OFFSET(E45,0,1))),SSWR))</f>
        <v>0</v>
      </c>
      <c r="E45" s="91">
        <f ca="1" t="shared" si="0"/>
        <v>0</v>
      </c>
      <c r="F45" s="108">
        <v>0</v>
      </c>
    </row>
    <row r="46" ht="22.5" customHeight="1" spans="1:6">
      <c r="A46" s="87" t="s">
        <v>13991</v>
      </c>
      <c r="B46" s="88" t="s">
        <v>13992</v>
      </c>
      <c r="C46" s="90">
        <v>0</v>
      </c>
      <c r="D46" s="107">
        <f ca="1">IF($F$5="F列录入预算数",OFFSET(E46,0,1),ROUND(IF($F$5="基准为上年预计执行数",OFFSET(B46,0,1),0)*(IF(_xlfn.ISFORMULA(OFFSET(E46,0,5)),OFFSET($F$3,1,0),OFFSET(E46,0,1))),SSWR))</f>
        <v>0</v>
      </c>
      <c r="E46" s="91">
        <f ca="1" t="shared" si="0"/>
        <v>0</v>
      </c>
      <c r="F46" s="108">
        <v>0</v>
      </c>
    </row>
    <row r="47" ht="22.5" customHeight="1" spans="1:6">
      <c r="A47" s="87" t="s">
        <v>13993</v>
      </c>
      <c r="B47" s="88" t="s">
        <v>13994</v>
      </c>
      <c r="C47" s="90">
        <v>0</v>
      </c>
      <c r="D47" s="107">
        <f ca="1">IF($F$5="F列录入预算数",OFFSET(E47,0,1),ROUND(IF($F$5="基准为上年预计执行数",OFFSET(B47,0,1),0)*(IF(_xlfn.ISFORMULA(OFFSET(E47,0,5)),OFFSET($F$3,1,0),OFFSET(E47,0,1))),SSWR))</f>
        <v>0</v>
      </c>
      <c r="E47" s="91">
        <f ca="1" t="shared" si="0"/>
        <v>0</v>
      </c>
      <c r="F47" s="108">
        <v>0</v>
      </c>
    </row>
    <row r="48" ht="22.5" customHeight="1" spans="1:6">
      <c r="A48" s="87" t="s">
        <v>13889</v>
      </c>
      <c r="B48" s="88" t="s">
        <v>13995</v>
      </c>
      <c r="C48" s="90">
        <v>11000</v>
      </c>
      <c r="D48" s="107">
        <f ca="1">IF($F$5="F列录入预算数",OFFSET(E48,0,1),ROUND(IF($F$5="基准为上年预计执行数",OFFSET(B48,0,1),0)*(IF(_xlfn.ISFORMULA(OFFSET(E48,0,5)),OFFSET($F$3,1,0),OFFSET(E48,0,1))),SSWR))</f>
        <v>12000</v>
      </c>
      <c r="E48" s="91">
        <f ca="1" t="shared" si="0"/>
        <v>1.09090909090909</v>
      </c>
      <c r="F48" s="108">
        <v>12000</v>
      </c>
    </row>
    <row r="49" ht="22.5" customHeight="1" spans="1:7">
      <c r="A49" s="109"/>
      <c r="B49" s="110"/>
      <c r="C49" s="111"/>
      <c r="D49" s="93"/>
      <c r="E49" s="109"/>
      <c r="F49" s="112"/>
    </row>
    <row r="50" ht="22.5" customHeight="1" spans="1:7">
      <c r="A50" s="450" t="s">
        <v>13895</v>
      </c>
      <c r="B50" s="113" t="s">
        <v>13892</v>
      </c>
      <c r="C50" s="111">
        <v>20</v>
      </c>
      <c r="D50" s="107">
        <f ca="1">IF($F$5="F列录入预算数",OFFSET(E50,0,1),ROUND(IF($F$5="基准为上年预计执行数",OFFSET(B50,0,1),0)*(IF(_xlfn.ISFORMULA(OFFSET(E50,0,5)),OFFSET($F$3,1,0),OFFSET(E50,0,1))),SSWR))</f>
        <v>20</v>
      </c>
      <c r="E50" s="91">
        <f ca="1" t="shared" si="0"/>
        <v>1</v>
      </c>
      <c r="F50" s="108">
        <v>20</v>
      </c>
      <c r="G50" s="97" t="s">
        <v>13996</v>
      </c>
    </row>
    <row r="51" ht="22.5" customHeight="1" spans="1:7">
      <c r="A51" s="452" t="s">
        <v>13997</v>
      </c>
      <c r="B51" s="114" t="s">
        <v>13998</v>
      </c>
      <c r="C51" s="100"/>
      <c r="D51" s="107">
        <f ca="1">IF($F$5="F列录入预算数",OFFSET(E51,0,1),ROUND(IF($F$5="基准为上年预计执行数",OFFSET(B51,0,1),0)*(IF(_xlfn.ISFORMULA(OFFSET(E51,0,5)),OFFSET($F$3,1,0),OFFSET(E51,0,1))),SSWR))</f>
        <v>0</v>
      </c>
      <c r="E51" s="91">
        <f ca="1" t="shared" si="0"/>
        <v>0</v>
      </c>
      <c r="F51" s="115"/>
      <c r="G51" s="97" t="s">
        <v>13999</v>
      </c>
    </row>
    <row r="52" ht="22.5" customHeight="1" spans="1:7">
      <c r="A52" s="450" t="s">
        <v>13898</v>
      </c>
      <c r="B52" s="113" t="s">
        <v>13899</v>
      </c>
      <c r="C52" s="90">
        <v>0</v>
      </c>
      <c r="D52" s="107">
        <f ca="1">IF($F$5="F列录入预算数",OFFSET(E52,0,1),ROUND(IF($F$5="基准为上年预计执行数",OFFSET(B52,0,1),0)*(IF(_xlfn.ISFORMULA(OFFSET(E52,0,5)),OFFSET($F$3,1,0),OFFSET(E52,0,1))),SSWR))</f>
        <v>0</v>
      </c>
      <c r="E52" s="91">
        <f ca="1" t="shared" si="0"/>
        <v>0</v>
      </c>
      <c r="F52" s="108">
        <v>0</v>
      </c>
    </row>
    <row r="53" ht="22.5" customHeight="1" spans="1:7">
      <c r="A53" s="452" t="s">
        <v>14000</v>
      </c>
      <c r="B53" s="114" t="s">
        <v>14001</v>
      </c>
      <c r="C53" s="100"/>
      <c r="D53" s="107">
        <f ca="1">IF($F$5="F列录入预算数",OFFSET(E53,0,1),ROUND(IF($F$5="基准为上年预计执行数",OFFSET(B53,0,1),0)*(IF(_xlfn.ISFORMULA(OFFSET(E53,0,5)),OFFSET($F$3,1,0),OFFSET(E53,0,1))),SSWR))</f>
        <v>0</v>
      </c>
      <c r="E53" s="91">
        <f ca="1" t="shared" si="0"/>
        <v>0</v>
      </c>
      <c r="F53" s="115"/>
    </row>
    <row r="54" ht="22.5" customHeight="1" spans="1:7">
      <c r="A54" s="87" t="s">
        <v>13902</v>
      </c>
      <c r="B54" s="88" t="s">
        <v>13903</v>
      </c>
      <c r="C54" s="90">
        <v>0</v>
      </c>
      <c r="D54" s="116">
        <f ca="1">OFFSET('表十三（录入表）'!$B$33,0,1)</f>
        <v>0</v>
      </c>
      <c r="E54" s="91">
        <f ca="1" t="shared" si="0"/>
        <v>0</v>
      </c>
      <c r="F54" s="117"/>
    </row>
    <row r="55" hidden="1"/>
  </sheetData>
  <sheetProtection algorithmName="SHA-512" hashValue="NZqBcCojya4C+9VkxIb8GQRf0HCCljB0wWN1cXqqy5ZcPjbUAcSj2Zbhnr/r3uskddsulEGvDXLU874v5Cy4hw==" saltValue="ZZuKIKRbTDmEEYciq+elAA==" spinCount="100000" sheet="1" formatColumns="0" formatRows="0" autoFilter="0" objects="1" scenarios="1"/>
  <mergeCells count="4">
    <mergeCell ref="A2:E2"/>
    <mergeCell ref="A4:B4"/>
    <mergeCell ref="D4:E4"/>
    <mergeCell ref="C4:C5"/>
  </mergeCells>
  <conditionalFormatting sqref="F4">
    <cfRule type="expression" dxfId="0" priority="12">
      <formula>$F$5="F列录入预算数"</formula>
    </cfRule>
  </conditionalFormatting>
  <conditionalFormatting sqref="D7:D48">
    <cfRule type="expression" dxfId="1" priority="10">
      <formula>SSWR=2</formula>
    </cfRule>
    <cfRule type="expression" dxfId="2" priority="9">
      <formula>SSWR=4</formula>
    </cfRule>
  </conditionalFormatting>
  <conditionalFormatting sqref="D50:D53">
    <cfRule type="expression" dxfId="2" priority="1">
      <formula>SSWR=4</formula>
    </cfRule>
    <cfRule type="expression" dxfId="1" priority="2">
      <formula>SSWR=2</formula>
    </cfRule>
  </conditionalFormatting>
  <conditionalFormatting sqref="F7:F48 F50:F53">
    <cfRule type="expression" dxfId="3" priority="11">
      <formula>AND($F$5&lt;&gt;"F列录入预算数",F32&lt;&gt;0)</formula>
    </cfRule>
  </conditionalFormatting>
  <dataValidations count="1">
    <dataValidation type="list" allowBlank="1" showInputMessage="1" showErrorMessage="1" prompt="常规按I4单元格百分比测算。&#10;如在I列对应行录入百分比，对应科目将按该百分比编列预算数。" sqref="F5">
      <formula1>"基准为上年预计执行数,F列录入预算数"</formula1>
    </dataValidation>
  </dataValidations>
  <printOptions horizontalCentered="1"/>
  <pageMargins left="0.354330708661417" right="0.354330708661417" top="0.275590551181102" bottom="0.393700787401575" header="0.511811023622047" footer="0.275590551181102"/>
  <pageSetup paperSize="9" fitToHeight="5" orientation="portrait" blackAndWhite="1"/>
  <headerFooter alignWithMargins="0" scaleWithDoc="0"/>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4"/>
  <sheetViews>
    <sheetView showZeros="0" workbookViewId="0">
      <pane xSplit="2" ySplit="7" topLeftCell="C23" activePane="bottomRight" state="frozen"/>
      <selection/>
      <selection pane="topRight"/>
      <selection pane="bottomLeft"/>
      <selection pane="bottomRight" activeCell="H14" sqref="H14"/>
    </sheetView>
  </sheetViews>
  <sheetFormatPr defaultColWidth="7" defaultRowHeight="13.8"/>
  <cols>
    <col min="1" max="1" width="9.4537037037037" style="50" customWidth="1"/>
    <col min="2" max="2" width="36.1481481481481" style="50" customWidth="1"/>
    <col min="3" max="10" width="9.75" style="50" customWidth="1"/>
    <col min="11" max="11" width="8.10185185185185" style="50" customWidth="1"/>
    <col min="12" max="16384" width="7.7962962962963" style="50"/>
  </cols>
  <sheetData>
    <row r="1" ht="17.4" spans="1:11">
      <c r="A1" s="72" t="s">
        <v>14002</v>
      </c>
      <c r="B1" s="73">
        <f ca="1">IF(SUMPRODUCT(OFFSET(B28,0,1,1,5)*(JC_TB="末级"))&lt;&gt;0,"末级地区禁止录入国有资本经营预算转移支付支出！请检查单元格 "&amp;ADDRESS(ROW(B28),SUMPRODUCT(MAX((OFFSET(B28,0,1,1,5)&lt;&gt;0)*COLUMN(OFFSET(B28,0,1,1,5)))),4),IF(SUMPRODUCT(OFFSET(B31,0,1,1,5)*(((JC_TB="一级")+(JC_QH="地级"))&lt;2))&lt;&gt;0,"计划单列市指大连、宁波、厦门、青岛、深圳。请检查单元格 "&amp;ADDRESS(ROW(B31),SUMPRODUCT(MAX((OFFSET(B31,0,1,1,5)&lt;&gt;0)*COLUMN(OFFSET(B31,0,1,1,5)))),4),IF(SUMPRODUCT(OFFSET(B29,0,1,1,5)*(((TbdqBM="210000")+(TbdqBM="330000")+(TbdqBM="350000")+(TbdqBM="370000")+(TbdqBM="440000")+(JC_TB="一级"))&lt;2))&lt;&gt;0,"该科目仅辽宁、浙江、福建、山东、广东五省本级可录入。请检查单元格 "&amp;ADDRESS(ROW(B29),SUMPRODUCT(MAX((OFFSET(B29,0,1,1,5)&lt;&gt;0)*COLUMN(OFFSET(B29,0,1,1,5)))),4),0)))</f>
        <v>0</v>
      </c>
      <c r="C1" s="74"/>
      <c r="D1" s="74"/>
      <c r="E1" s="74"/>
      <c r="F1" s="74"/>
      <c r="G1" s="74"/>
      <c r="H1" s="74"/>
      <c r="I1" s="74"/>
      <c r="J1" s="74"/>
    </row>
    <row r="2" s="49" customFormat="1" ht="45" customHeight="1" spans="1:11">
      <c r="A2" s="75" t="s">
        <v>14003</v>
      </c>
      <c r="B2" s="75"/>
      <c r="C2" s="75"/>
      <c r="D2" s="75"/>
      <c r="E2" s="75"/>
      <c r="F2" s="75"/>
      <c r="G2" s="75"/>
      <c r="H2" s="75"/>
      <c r="I2" s="75"/>
      <c r="J2" s="75"/>
      <c r="K2" s="75"/>
    </row>
    <row r="3" ht="21" customHeight="1" spans="1:11">
      <c r="B3" s="73">
        <f ca="1" t="array" ref="B3">IF(SUMPRODUCT(ISTEXT(C6:J34)*ROW(C6:J34))&gt;0,"录入了非数字，请检查表十三单元格 "&amp;IFERROR(ADDRESS(SUMPRODUCT(MAX(ISTEXT(C6:J34)*ROW(C6:J34))),SUMPRODUCT(MAX(ISTEXT(C6:J34)*COLUMN(C6:J34))),4),0),IF(SUMPRODUCT(ISERROR(C6:J34)*COLUMN(C6:J34))&gt;0,"有错误值，请检查表十三单元格 "&amp;IFERROR(ADDRESS(SUMPRODUCT(MAX(ISERROR(C6:J34)*ROW(C6:J34))),SUMPRODUCT(MAX(ISERROR(C6:J34)*COLUMN(C6:J34))),4),0),0))</f>
        <v>0</v>
      </c>
      <c r="C3" s="76"/>
      <c r="D3" s="76"/>
      <c r="E3" s="76"/>
      <c r="F3" s="76"/>
      <c r="G3" s="76"/>
      <c r="H3" s="76"/>
      <c r="I3" s="76"/>
      <c r="K3" s="77" t="s">
        <v>10302</v>
      </c>
    </row>
    <row r="4" ht="22.2" customHeight="1" spans="1:11">
      <c r="A4" s="78" t="s">
        <v>10303</v>
      </c>
      <c r="B4" s="79"/>
      <c r="C4" s="80" t="s">
        <v>13868</v>
      </c>
      <c r="D4" s="81"/>
      <c r="E4" s="81"/>
      <c r="F4" s="81"/>
      <c r="G4" s="80" t="s">
        <v>13867</v>
      </c>
      <c r="H4" s="80"/>
      <c r="I4" s="80"/>
      <c r="J4" s="80"/>
      <c r="K4" s="80"/>
    </row>
    <row r="5" ht="41.5" customHeight="1" spans="1:11">
      <c r="A5" s="82" t="s">
        <v>10308</v>
      </c>
      <c r="B5" s="83" t="s">
        <v>10309</v>
      </c>
      <c r="C5" s="81" t="s">
        <v>12981</v>
      </c>
      <c r="D5" s="81" t="s">
        <v>13870</v>
      </c>
      <c r="E5" s="81" t="s">
        <v>13871</v>
      </c>
      <c r="F5" s="81" t="s">
        <v>13872</v>
      </c>
      <c r="G5" s="81" t="s">
        <v>12981</v>
      </c>
      <c r="H5" s="81" t="s">
        <v>13870</v>
      </c>
      <c r="I5" s="81" t="s">
        <v>13871</v>
      </c>
      <c r="J5" s="81" t="s">
        <v>13872</v>
      </c>
      <c r="K5" s="84" t="s">
        <v>10312</v>
      </c>
    </row>
    <row r="6" ht="41.5" hidden="1" customHeight="1" spans="1:11">
      <c r="A6" s="85"/>
      <c r="B6" s="86"/>
      <c r="C6" s="86"/>
      <c r="D6" s="86"/>
      <c r="E6" s="86"/>
      <c r="F6" s="86"/>
      <c r="G6" s="81"/>
      <c r="H6" s="81"/>
      <c r="I6" s="81"/>
      <c r="J6" s="81"/>
      <c r="K6" s="80"/>
    </row>
    <row r="7" ht="32.1" customHeight="1" spans="1:11">
      <c r="A7" s="87" t="s">
        <v>14004</v>
      </c>
      <c r="B7" s="88" t="s">
        <v>14005</v>
      </c>
      <c r="C7" s="89">
        <f ca="1" t="shared" ref="C7:C26" si="0">SUM(OFFSET(C7,0,1,1,3))</f>
        <v>0</v>
      </c>
      <c r="D7" s="90">
        <v>0</v>
      </c>
      <c r="E7" s="90">
        <v>0</v>
      </c>
      <c r="F7" s="90">
        <v>0</v>
      </c>
      <c r="G7" s="89">
        <f ca="1" t="shared" ref="G7:G26" si="1">SUM(OFFSET(G7,0,1,1,3))</f>
        <v>0</v>
      </c>
      <c r="H7" s="90">
        <v>0</v>
      </c>
      <c r="I7" s="90">
        <v>0</v>
      </c>
      <c r="J7" s="90">
        <v>0</v>
      </c>
      <c r="K7" s="91">
        <f ca="1" t="shared" ref="K7:K33" si="2">IFERROR(OFFSET(K7,0,-4)/OFFSET(K7,0,-8),)</f>
        <v>0</v>
      </c>
    </row>
    <row r="8" ht="32.1" customHeight="1" spans="1:11">
      <c r="A8" s="87" t="s">
        <v>14006</v>
      </c>
      <c r="B8" s="88" t="s">
        <v>14007</v>
      </c>
      <c r="C8" s="89">
        <f ca="1" t="shared" si="0"/>
        <v>0</v>
      </c>
      <c r="D8" s="90">
        <v>0</v>
      </c>
      <c r="E8" s="90">
        <v>0</v>
      </c>
      <c r="F8" s="90">
        <v>0</v>
      </c>
      <c r="G8" s="89">
        <f ca="1" t="shared" si="1"/>
        <v>0</v>
      </c>
      <c r="H8" s="90">
        <v>0</v>
      </c>
      <c r="I8" s="90">
        <v>0</v>
      </c>
      <c r="J8" s="90">
        <v>0</v>
      </c>
      <c r="K8" s="91">
        <f ca="1" t="shared" si="2"/>
        <v>0</v>
      </c>
    </row>
    <row r="9" ht="32.1" customHeight="1" spans="1:11">
      <c r="A9" s="87" t="s">
        <v>14008</v>
      </c>
      <c r="B9" s="88" t="s">
        <v>14009</v>
      </c>
      <c r="C9" s="89">
        <f ca="1" t="shared" si="0"/>
        <v>0</v>
      </c>
      <c r="D9" s="90">
        <v>0</v>
      </c>
      <c r="E9" s="90">
        <v>0</v>
      </c>
      <c r="F9" s="90">
        <v>0</v>
      </c>
      <c r="G9" s="89">
        <f ca="1" t="shared" si="1"/>
        <v>0</v>
      </c>
      <c r="H9" s="90">
        <v>0</v>
      </c>
      <c r="I9" s="90">
        <v>0</v>
      </c>
      <c r="J9" s="90">
        <v>0</v>
      </c>
      <c r="K9" s="91">
        <f ca="1" t="shared" si="2"/>
        <v>0</v>
      </c>
    </row>
    <row r="10" ht="32.1" customHeight="1" spans="1:11">
      <c r="A10" s="87" t="s">
        <v>14010</v>
      </c>
      <c r="B10" s="88" t="s">
        <v>14011</v>
      </c>
      <c r="C10" s="89">
        <f ca="1" t="shared" si="0"/>
        <v>0</v>
      </c>
      <c r="D10" s="90">
        <v>0</v>
      </c>
      <c r="E10" s="90">
        <v>0</v>
      </c>
      <c r="F10" s="90">
        <v>0</v>
      </c>
      <c r="G10" s="89">
        <f ca="1" t="shared" si="1"/>
        <v>0</v>
      </c>
      <c r="H10" s="90">
        <v>0</v>
      </c>
      <c r="I10" s="90">
        <v>0</v>
      </c>
      <c r="J10" s="90">
        <v>0</v>
      </c>
      <c r="K10" s="91">
        <f ca="1" t="shared" si="2"/>
        <v>0</v>
      </c>
    </row>
    <row r="11" ht="32.1" customHeight="1" spans="1:11">
      <c r="A11" s="87" t="s">
        <v>14012</v>
      </c>
      <c r="B11" s="88" t="s">
        <v>14013</v>
      </c>
      <c r="C11" s="89">
        <f ca="1" t="shared" si="0"/>
        <v>0</v>
      </c>
      <c r="D11" s="90">
        <v>0</v>
      </c>
      <c r="E11" s="90">
        <v>0</v>
      </c>
      <c r="F11" s="90">
        <v>0</v>
      </c>
      <c r="G11" s="89">
        <f ca="1" t="shared" si="1"/>
        <v>0</v>
      </c>
      <c r="H11" s="90">
        <v>0</v>
      </c>
      <c r="I11" s="90">
        <v>0</v>
      </c>
      <c r="J11" s="90">
        <v>0</v>
      </c>
      <c r="K11" s="91">
        <f ca="1" t="shared" si="2"/>
        <v>0</v>
      </c>
    </row>
    <row r="12" ht="32.1" customHeight="1" spans="1:11">
      <c r="A12" s="87" t="s">
        <v>14014</v>
      </c>
      <c r="B12" s="88" t="s">
        <v>14015</v>
      </c>
      <c r="C12" s="89">
        <f ca="1" t="shared" si="0"/>
        <v>0</v>
      </c>
      <c r="D12" s="90">
        <v>0</v>
      </c>
      <c r="E12" s="90">
        <v>0</v>
      </c>
      <c r="F12" s="90">
        <v>0</v>
      </c>
      <c r="G12" s="89">
        <f ca="1" t="shared" si="1"/>
        <v>0</v>
      </c>
      <c r="H12" s="90">
        <v>0</v>
      </c>
      <c r="I12" s="90">
        <v>0</v>
      </c>
      <c r="J12" s="90">
        <v>0</v>
      </c>
      <c r="K12" s="91">
        <f ca="1" t="shared" si="2"/>
        <v>0</v>
      </c>
    </row>
    <row r="13" ht="32.1" customHeight="1" spans="1:11">
      <c r="A13" s="87" t="s">
        <v>14016</v>
      </c>
      <c r="B13" s="88" t="s">
        <v>14017</v>
      </c>
      <c r="C13" s="89">
        <f ca="1" t="shared" si="0"/>
        <v>0</v>
      </c>
      <c r="D13" s="90">
        <v>0</v>
      </c>
      <c r="E13" s="90">
        <v>0</v>
      </c>
      <c r="F13" s="90">
        <v>0</v>
      </c>
      <c r="G13" s="89">
        <f ca="1" t="shared" si="1"/>
        <v>0</v>
      </c>
      <c r="H13" s="90">
        <v>0</v>
      </c>
      <c r="I13" s="90">
        <v>0</v>
      </c>
      <c r="J13" s="90">
        <v>0</v>
      </c>
      <c r="K13" s="91">
        <f ca="1" t="shared" si="2"/>
        <v>0</v>
      </c>
    </row>
    <row r="14" ht="32.1" customHeight="1" spans="1:11">
      <c r="A14" s="87" t="s">
        <v>14018</v>
      </c>
      <c r="B14" s="88" t="s">
        <v>14019</v>
      </c>
      <c r="C14" s="89">
        <f ca="1" t="shared" si="0"/>
        <v>0</v>
      </c>
      <c r="D14" s="90">
        <v>0</v>
      </c>
      <c r="E14" s="90">
        <v>0</v>
      </c>
      <c r="F14" s="90">
        <v>0</v>
      </c>
      <c r="G14" s="89">
        <f ca="1" t="shared" si="1"/>
        <v>0</v>
      </c>
      <c r="H14" s="90">
        <v>0</v>
      </c>
      <c r="I14" s="90">
        <v>0</v>
      </c>
      <c r="J14" s="90">
        <v>0</v>
      </c>
      <c r="K14" s="91">
        <f ca="1" t="shared" si="2"/>
        <v>0</v>
      </c>
    </row>
    <row r="15" ht="32.1" customHeight="1" spans="1:11">
      <c r="A15" s="87" t="s">
        <v>14020</v>
      </c>
      <c r="B15" s="88" t="s">
        <v>14021</v>
      </c>
      <c r="C15" s="89">
        <f ca="1" t="shared" si="0"/>
        <v>0</v>
      </c>
      <c r="D15" s="90">
        <v>0</v>
      </c>
      <c r="E15" s="90">
        <v>0</v>
      </c>
      <c r="F15" s="90">
        <v>0</v>
      </c>
      <c r="G15" s="89">
        <f ca="1" t="shared" si="1"/>
        <v>0</v>
      </c>
      <c r="H15" s="90">
        <v>0</v>
      </c>
      <c r="I15" s="90">
        <v>0</v>
      </c>
      <c r="J15" s="90">
        <v>0</v>
      </c>
      <c r="K15" s="91">
        <f ca="1" t="shared" si="2"/>
        <v>0</v>
      </c>
    </row>
    <row r="16" ht="32.1" customHeight="1" spans="1:11">
      <c r="A16" s="87" t="s">
        <v>14022</v>
      </c>
      <c r="B16" s="88" t="s">
        <v>14023</v>
      </c>
      <c r="C16" s="89">
        <f ca="1" t="shared" si="0"/>
        <v>20</v>
      </c>
      <c r="D16" s="90">
        <v>0</v>
      </c>
      <c r="E16" s="90">
        <v>20</v>
      </c>
      <c r="F16" s="90">
        <v>0</v>
      </c>
      <c r="G16" s="89">
        <f ca="1" t="shared" si="1"/>
        <v>20</v>
      </c>
      <c r="H16" s="90">
        <v>0</v>
      </c>
      <c r="I16" s="90">
        <v>20</v>
      </c>
      <c r="J16" s="90">
        <v>0</v>
      </c>
      <c r="K16" s="91">
        <f ca="1" t="shared" si="2"/>
        <v>1</v>
      </c>
    </row>
    <row r="17" ht="32.1" customHeight="1" spans="1:12">
      <c r="A17" s="87" t="s">
        <v>14024</v>
      </c>
      <c r="B17" s="88" t="s">
        <v>14025</v>
      </c>
      <c r="C17" s="89">
        <f ca="1" t="shared" si="0"/>
        <v>0</v>
      </c>
      <c r="D17" s="90">
        <v>0</v>
      </c>
      <c r="E17" s="90">
        <v>0</v>
      </c>
      <c r="F17" s="90">
        <v>0</v>
      </c>
      <c r="G17" s="89">
        <f ca="1" t="shared" si="1"/>
        <v>0</v>
      </c>
      <c r="H17" s="90">
        <v>0</v>
      </c>
      <c r="I17" s="90">
        <v>0</v>
      </c>
      <c r="J17" s="90">
        <v>0</v>
      </c>
      <c r="K17" s="91">
        <f ca="1" t="shared" si="2"/>
        <v>0</v>
      </c>
    </row>
    <row r="18" ht="32.1" customHeight="1" spans="1:12">
      <c r="A18" s="87" t="s">
        <v>14026</v>
      </c>
      <c r="B18" s="88" t="s">
        <v>14027</v>
      </c>
      <c r="C18" s="89">
        <f ca="1" t="shared" si="0"/>
        <v>0</v>
      </c>
      <c r="D18" s="90">
        <v>0</v>
      </c>
      <c r="E18" s="90">
        <v>0</v>
      </c>
      <c r="F18" s="90">
        <v>0</v>
      </c>
      <c r="G18" s="89">
        <f ca="1" t="shared" si="1"/>
        <v>0</v>
      </c>
      <c r="H18" s="90">
        <v>0</v>
      </c>
      <c r="I18" s="90">
        <v>0</v>
      </c>
      <c r="J18" s="90">
        <v>0</v>
      </c>
      <c r="K18" s="91">
        <f ca="1" t="shared" si="2"/>
        <v>0</v>
      </c>
    </row>
    <row r="19" ht="32.1" customHeight="1" spans="1:12">
      <c r="A19" s="87" t="s">
        <v>14028</v>
      </c>
      <c r="B19" s="88" t="s">
        <v>14029</v>
      </c>
      <c r="C19" s="89">
        <f ca="1" t="shared" si="0"/>
        <v>0</v>
      </c>
      <c r="D19" s="90">
        <v>0</v>
      </c>
      <c r="E19" s="90">
        <v>0</v>
      </c>
      <c r="F19" s="90">
        <v>0</v>
      </c>
      <c r="G19" s="89">
        <f ca="1" t="shared" si="1"/>
        <v>0</v>
      </c>
      <c r="H19" s="90">
        <v>0</v>
      </c>
      <c r="I19" s="90">
        <v>0</v>
      </c>
      <c r="J19" s="90">
        <v>0</v>
      </c>
      <c r="K19" s="91">
        <f ca="1" t="shared" si="2"/>
        <v>0</v>
      </c>
    </row>
    <row r="20" ht="32.1" customHeight="1" spans="1:12">
      <c r="A20" s="87" t="s">
        <v>14030</v>
      </c>
      <c r="B20" s="88" t="s">
        <v>14031</v>
      </c>
      <c r="C20" s="89">
        <f ca="1" t="shared" si="0"/>
        <v>0</v>
      </c>
      <c r="D20" s="90">
        <v>0</v>
      </c>
      <c r="E20" s="90">
        <v>0</v>
      </c>
      <c r="F20" s="90">
        <v>0</v>
      </c>
      <c r="G20" s="89">
        <f ca="1" t="shared" si="1"/>
        <v>0</v>
      </c>
      <c r="H20" s="90">
        <v>0</v>
      </c>
      <c r="I20" s="90">
        <v>0</v>
      </c>
      <c r="J20" s="90">
        <v>0</v>
      </c>
      <c r="K20" s="91">
        <f ca="1" t="shared" si="2"/>
        <v>0</v>
      </c>
    </row>
    <row r="21" ht="32.1" customHeight="1" spans="1:12">
      <c r="A21" s="87" t="s">
        <v>14032</v>
      </c>
      <c r="B21" s="88" t="s">
        <v>14033</v>
      </c>
      <c r="C21" s="89">
        <f ca="1" t="shared" si="0"/>
        <v>0</v>
      </c>
      <c r="D21" s="90">
        <v>0</v>
      </c>
      <c r="E21" s="90">
        <v>0</v>
      </c>
      <c r="F21" s="90">
        <v>0</v>
      </c>
      <c r="G21" s="89">
        <f ca="1" t="shared" si="1"/>
        <v>0</v>
      </c>
      <c r="H21" s="90">
        <v>0</v>
      </c>
      <c r="I21" s="90">
        <v>0</v>
      </c>
      <c r="J21" s="90">
        <v>0</v>
      </c>
      <c r="K21" s="91">
        <f ca="1" t="shared" si="2"/>
        <v>0</v>
      </c>
    </row>
    <row r="22" ht="32.1" customHeight="1" spans="1:12">
      <c r="A22" s="87" t="s">
        <v>14034</v>
      </c>
      <c r="B22" s="88" t="s">
        <v>14035</v>
      </c>
      <c r="C22" s="89">
        <f ca="1" t="shared" si="0"/>
        <v>0</v>
      </c>
      <c r="D22" s="90">
        <v>0</v>
      </c>
      <c r="E22" s="90">
        <v>0</v>
      </c>
      <c r="F22" s="90">
        <v>0</v>
      </c>
      <c r="G22" s="89">
        <f ca="1" t="shared" si="1"/>
        <v>0</v>
      </c>
      <c r="H22" s="90">
        <v>0</v>
      </c>
      <c r="I22" s="90">
        <v>0</v>
      </c>
      <c r="J22" s="90">
        <v>0</v>
      </c>
      <c r="K22" s="91">
        <f ca="1" t="shared" si="2"/>
        <v>0</v>
      </c>
    </row>
    <row r="23" ht="32.1" customHeight="1" spans="1:12">
      <c r="A23" s="87" t="s">
        <v>14036</v>
      </c>
      <c r="B23" s="88" t="s">
        <v>14037</v>
      </c>
      <c r="C23" s="89">
        <f ca="1" t="shared" si="0"/>
        <v>0</v>
      </c>
      <c r="D23" s="90">
        <v>0</v>
      </c>
      <c r="E23" s="90">
        <v>0</v>
      </c>
      <c r="F23" s="90">
        <v>0</v>
      </c>
      <c r="G23" s="89">
        <f ca="1" t="shared" si="1"/>
        <v>0</v>
      </c>
      <c r="H23" s="90">
        <v>0</v>
      </c>
      <c r="I23" s="90">
        <v>0</v>
      </c>
      <c r="J23" s="90">
        <v>0</v>
      </c>
      <c r="K23" s="91">
        <f ca="1" t="shared" si="2"/>
        <v>0</v>
      </c>
    </row>
    <row r="24" ht="32.1" customHeight="1" spans="1:12">
      <c r="A24" s="87" t="s">
        <v>14038</v>
      </c>
      <c r="B24" s="88" t="s">
        <v>14039</v>
      </c>
      <c r="C24" s="89">
        <f ca="1" t="shared" si="0"/>
        <v>0</v>
      </c>
      <c r="D24" s="90">
        <v>0</v>
      </c>
      <c r="E24" s="90">
        <v>0</v>
      </c>
      <c r="F24" s="90">
        <v>0</v>
      </c>
      <c r="G24" s="89">
        <f ca="1" t="shared" si="1"/>
        <v>0</v>
      </c>
      <c r="H24" s="90">
        <v>0</v>
      </c>
      <c r="I24" s="90">
        <v>0</v>
      </c>
      <c r="J24" s="90">
        <v>0</v>
      </c>
      <c r="K24" s="91">
        <f ca="1" t="shared" si="2"/>
        <v>0</v>
      </c>
    </row>
    <row r="25" ht="32.1" customHeight="1" spans="1:12">
      <c r="A25" s="87" t="s">
        <v>14040</v>
      </c>
      <c r="B25" s="88" t="s">
        <v>14041</v>
      </c>
      <c r="C25" s="89">
        <f ca="1" t="shared" si="0"/>
        <v>0</v>
      </c>
      <c r="D25" s="90">
        <v>0</v>
      </c>
      <c r="E25" s="90">
        <v>0</v>
      </c>
      <c r="F25" s="90">
        <v>0</v>
      </c>
      <c r="G25" s="89">
        <f ca="1" t="shared" si="1"/>
        <v>0</v>
      </c>
      <c r="H25" s="90">
        <v>0</v>
      </c>
      <c r="I25" s="90">
        <v>0</v>
      </c>
      <c r="J25" s="90">
        <v>0</v>
      </c>
      <c r="K25" s="91">
        <f ca="1" t="shared" si="2"/>
        <v>0</v>
      </c>
    </row>
    <row r="26" ht="32.1" customHeight="1" spans="1:12">
      <c r="A26" s="87" t="s">
        <v>14042</v>
      </c>
      <c r="B26" s="88" t="s">
        <v>14043</v>
      </c>
      <c r="C26" s="89">
        <f ca="1" t="shared" si="0"/>
        <v>0</v>
      </c>
      <c r="D26" s="90">
        <v>0</v>
      </c>
      <c r="E26" s="90">
        <v>0</v>
      </c>
      <c r="F26" s="90">
        <v>0</v>
      </c>
      <c r="G26" s="89">
        <f ca="1" t="shared" si="1"/>
        <v>0</v>
      </c>
      <c r="H26" s="90">
        <v>0</v>
      </c>
      <c r="I26" s="90">
        <v>0</v>
      </c>
      <c r="J26" s="90">
        <v>0</v>
      </c>
      <c r="K26" s="91">
        <f ca="1" t="shared" si="2"/>
        <v>0</v>
      </c>
    </row>
    <row r="27" ht="32.1" customHeight="1" spans="1:12">
      <c r="A27" s="92"/>
      <c r="B27" s="92"/>
      <c r="C27" s="93"/>
      <c r="D27" s="93"/>
      <c r="E27" s="93"/>
      <c r="F27" s="93"/>
      <c r="G27" s="93"/>
      <c r="H27" s="93"/>
      <c r="I27" s="93"/>
      <c r="J27" s="93"/>
      <c r="K27" s="92"/>
    </row>
    <row r="28" ht="32.1" customHeight="1" spans="1:12">
      <c r="A28" s="450" t="s">
        <v>13896</v>
      </c>
      <c r="B28" s="95" t="s">
        <v>13897</v>
      </c>
      <c r="C28" s="90"/>
      <c r="D28" s="96"/>
      <c r="E28" s="96"/>
      <c r="F28" s="96"/>
      <c r="G28" s="90"/>
      <c r="H28" s="96"/>
      <c r="I28" s="96"/>
      <c r="J28" s="96"/>
      <c r="K28" s="91">
        <f ca="1" t="shared" si="2"/>
        <v>0</v>
      </c>
      <c r="L28" s="97" t="s">
        <v>14044</v>
      </c>
    </row>
    <row r="29" ht="32.1" customHeight="1" spans="1:12">
      <c r="A29" s="452" t="s">
        <v>14045</v>
      </c>
      <c r="B29" s="99" t="s">
        <v>14046</v>
      </c>
      <c r="C29" s="100"/>
      <c r="D29" s="96"/>
      <c r="E29" s="96"/>
      <c r="F29" s="96"/>
      <c r="G29" s="100"/>
      <c r="H29" s="96"/>
      <c r="I29" s="96"/>
      <c r="J29" s="96"/>
      <c r="K29" s="91">
        <f ca="1" t="shared" si="2"/>
        <v>0</v>
      </c>
      <c r="L29" s="97" t="s">
        <v>14047</v>
      </c>
    </row>
    <row r="30" ht="32.1" customHeight="1" spans="1:12">
      <c r="A30" s="450" t="s">
        <v>13900</v>
      </c>
      <c r="B30" s="95" t="s">
        <v>13901</v>
      </c>
      <c r="C30" s="90">
        <v>0</v>
      </c>
      <c r="D30" s="96"/>
      <c r="E30" s="96"/>
      <c r="F30" s="96"/>
      <c r="G30" s="90">
        <v>0</v>
      </c>
      <c r="H30" s="96"/>
      <c r="I30" s="96"/>
      <c r="J30" s="96"/>
      <c r="K30" s="91">
        <f ca="1" t="shared" si="2"/>
        <v>0</v>
      </c>
    </row>
    <row r="31" ht="32.1" customHeight="1" spans="1:12">
      <c r="A31" s="452" t="s">
        <v>14048</v>
      </c>
      <c r="B31" s="99" t="s">
        <v>14049</v>
      </c>
      <c r="C31" s="100"/>
      <c r="D31" s="96"/>
      <c r="E31" s="96"/>
      <c r="F31" s="96"/>
      <c r="G31" s="100"/>
      <c r="H31" s="96"/>
      <c r="I31" s="96"/>
      <c r="J31" s="96"/>
      <c r="K31" s="91">
        <f ca="1" t="shared" si="2"/>
        <v>0</v>
      </c>
    </row>
    <row r="32" ht="32.1" customHeight="1" spans="1:12">
      <c r="A32" s="87" t="s">
        <v>13904</v>
      </c>
      <c r="B32" s="88" t="s">
        <v>13905</v>
      </c>
      <c r="C32" s="89">
        <f ca="1">表三!$E$82+表九!$E$363+表九!$E$365+表九!$E$367</f>
        <v>11000</v>
      </c>
      <c r="D32" s="96"/>
      <c r="E32" s="96"/>
      <c r="F32" s="96"/>
      <c r="G32" s="89">
        <f ca="1">表三!$F$82+表九!$F$363+表九!$F$365+表九!$F$367</f>
        <v>12000</v>
      </c>
      <c r="H32" s="96"/>
      <c r="I32" s="96"/>
      <c r="J32" s="96"/>
      <c r="K32" s="91">
        <f ca="1" t="shared" si="2"/>
        <v>1.09090909090909</v>
      </c>
    </row>
    <row r="33" ht="32.1" customHeight="1" spans="1:11">
      <c r="A33" s="87" t="s">
        <v>13906</v>
      </c>
      <c r="B33" s="88" t="s">
        <v>13907</v>
      </c>
      <c r="C33" s="101">
        <v>0</v>
      </c>
      <c r="D33" s="96"/>
      <c r="E33" s="96"/>
      <c r="F33" s="96"/>
      <c r="G33" s="90">
        <v>0</v>
      </c>
      <c r="H33" s="96"/>
      <c r="I33" s="96"/>
      <c r="J33" s="96"/>
      <c r="K33" s="91">
        <f ca="1" t="shared" si="2"/>
        <v>0</v>
      </c>
    </row>
    <row r="34" hidden="1"/>
  </sheetData>
  <sheetProtection algorithmName="SHA-512" hashValue="J4RJ7K51NN31SK5jKAN8Cjhq1S8lSqR0hOF6J5gpigT8KG38A/BmygLJdiuCEIzmPpoI55/CDxoGKgR2/T8Ohw==" saltValue="up1sf6qQxUA0IMDqtnpu2A==" spinCount="100000" sheet="1" formatColumns="0" formatRows="0" autoFilter="0" objects="1" scenarios="1"/>
  <mergeCells count="4">
    <mergeCell ref="A2:K2"/>
    <mergeCell ref="A4:B4"/>
    <mergeCell ref="C4:F4"/>
    <mergeCell ref="G4:K4"/>
  </mergeCells>
  <printOptions horizontalCentered="1"/>
  <pageMargins left="0.15748031496063" right="0.15748031496063" top="0.984251968503937" bottom="0.984251968503937" header="0.511811023622047" footer="0.511811023622047"/>
  <pageSetup paperSize="9" scale="67" orientation="portrait" blackAndWhite="1"/>
  <headerFooter alignWithMargins="0" scaleWithDoc="0"/>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3"/>
  <sheetViews>
    <sheetView workbookViewId="0">
      <pane xSplit="5" ySplit="6" topLeftCell="F25" activePane="bottomRight" state="frozen"/>
      <selection/>
      <selection pane="topRight"/>
      <selection pane="bottomLeft"/>
      <selection pane="bottomRight" activeCell="D33" sqref="D33"/>
    </sheetView>
  </sheetViews>
  <sheetFormatPr defaultColWidth="7" defaultRowHeight="13.8" outlineLevelCol="4"/>
  <cols>
    <col min="1" max="1" width="6.14814814814815" style="50" customWidth="1"/>
    <col min="2" max="2" width="45" style="50" customWidth="1"/>
    <col min="3" max="3" width="6.10185185185185" style="50" customWidth="1"/>
    <col min="4" max="4" width="19.1018518518519" style="50" customWidth="1"/>
    <col min="5" max="5" width="7" style="50" hidden="1" customWidth="1"/>
    <col min="6" max="7" width="7.7962962962963" style="50"/>
    <col min="8" max="9" width="7.9537037037037" style="50" customWidth="1"/>
    <col min="10" max="16384" width="7.7962962962963" style="50"/>
  </cols>
  <sheetData>
    <row r="1" ht="14.4" spans="1:5">
      <c r="A1" s="51" t="s">
        <v>14050</v>
      </c>
      <c r="B1" s="52"/>
      <c r="C1" s="52"/>
      <c r="D1" s="52"/>
    </row>
    <row r="2" s="49" customFormat="1" ht="22.8" spans="1:5">
      <c r="A2" s="53" t="s">
        <v>14051</v>
      </c>
      <c r="B2" s="53"/>
      <c r="C2" s="53"/>
      <c r="D2" s="53"/>
    </row>
    <row r="3" ht="21" customHeight="1" spans="1:5">
      <c r="B3" s="54">
        <f ca="1" t="array" ref="B3">IF(SUMPRODUCT(ISTEXT(E6:E33)*ROW(E6:E33))&gt;0,"录入了非数字，请检查表十四单元格 "&amp;IFERROR(ADDRESS(SUMPRODUCT(MAX(ISTEXT(E6:E33)*ROW(E6:E33))),SUMPRODUCT(MAX(ISTEXT(E6:E33)*COLUMN(D6:D33))),4),0),IF(SUMPRODUCT(ISERROR(E6:E33)*COLUMN(E6:E33))&gt;0,"有错误值，请检查表十四单元格 "&amp;IFERROR(ADDRESS(SUMPRODUCT(MAX(ISERROR(E6:E33)*ROW(E6:E33))),SUMPRODUCT(MAX(ISERROR(E6:E33)*COLUMN(D6:D33))),4),0),IF(SUMPRODUCT(((OFFSET(C9,0,1,4)="是")+(OFFSET(C9,0,1,4)="否")+(OFFSET(C9,0,1,4)=0)))&lt;&gt;4,"仅限录入“是”“否”，请检查表十四单元格 D9:D12",IF(ISERROR(FIND(OFFSET(C29,0,1),"0々单一比例々分类比例")),"仅限录入“单一比例”“分类比例”，请检查表十四单元格 D29",IF(ISERROR(FIND(OFFSET(C32,0,1),"0々人大々政府")),"仅限录入“人大”“政府”，请检查表十四单元格 D32",0)))))</f>
        <v>0</v>
      </c>
      <c r="C3" s="55"/>
      <c r="D3" s="56" t="s">
        <v>10302</v>
      </c>
    </row>
    <row r="4" ht="22.2" customHeight="1" spans="1:5">
      <c r="A4" s="57" t="s">
        <v>14052</v>
      </c>
      <c r="B4" s="58"/>
      <c r="C4" s="57" t="s">
        <v>14053</v>
      </c>
      <c r="D4" s="59" t="s">
        <v>14054</v>
      </c>
    </row>
    <row r="5" ht="22.2" customHeight="1" spans="1:5">
      <c r="A5" s="60" t="s">
        <v>14055</v>
      </c>
      <c r="B5" s="60"/>
      <c r="C5" s="61" t="s">
        <v>14056</v>
      </c>
      <c r="D5" s="62"/>
    </row>
    <row r="6" ht="22.2" customHeight="1" spans="1:5">
      <c r="A6" s="60"/>
      <c r="B6" s="60" t="s">
        <v>14057</v>
      </c>
      <c r="C6" s="61" t="s">
        <v>14058</v>
      </c>
      <c r="D6" s="63">
        <v>203</v>
      </c>
      <c r="E6" s="64">
        <f ca="1">OFFSET(E6,0,-1)</f>
        <v>203</v>
      </c>
    </row>
    <row r="7" ht="22.2" customHeight="1" spans="1:5">
      <c r="A7" s="60"/>
      <c r="B7" s="60" t="s">
        <v>14059</v>
      </c>
      <c r="C7" s="61" t="s">
        <v>14060</v>
      </c>
      <c r="D7" s="63">
        <v>58</v>
      </c>
      <c r="E7" s="64">
        <f ca="1">OFFSET(E7,0,-1)</f>
        <v>58</v>
      </c>
    </row>
    <row r="8" ht="22.2" customHeight="1" spans="1:5">
      <c r="A8" s="60"/>
      <c r="B8" s="60" t="s">
        <v>14061</v>
      </c>
      <c r="C8" s="61" t="s">
        <v>14062</v>
      </c>
      <c r="D8" s="63">
        <v>3</v>
      </c>
      <c r="E8" s="64">
        <f ca="1">OFFSET(E8,0,-1)</f>
        <v>3</v>
      </c>
    </row>
    <row r="9" ht="22.2" customHeight="1" spans="1:5">
      <c r="A9" s="60"/>
      <c r="B9" s="60" t="s">
        <v>14063</v>
      </c>
      <c r="C9" s="61" t="s">
        <v>14064</v>
      </c>
      <c r="D9" s="65">
        <v>0</v>
      </c>
    </row>
    <row r="10" ht="22.2" customHeight="1" spans="1:5">
      <c r="A10" s="60"/>
      <c r="B10" s="60" t="s">
        <v>14065</v>
      </c>
      <c r="C10" s="61" t="s">
        <v>14066</v>
      </c>
      <c r="D10" s="65">
        <v>0</v>
      </c>
    </row>
    <row r="11" ht="22.2" customHeight="1" spans="1:5">
      <c r="A11" s="60"/>
      <c r="B11" s="60" t="s">
        <v>14067</v>
      </c>
      <c r="C11" s="61" t="s">
        <v>14068</v>
      </c>
      <c r="D11" s="65">
        <v>0</v>
      </c>
    </row>
    <row r="12" ht="22.2" customHeight="1" spans="1:5">
      <c r="A12" s="60"/>
      <c r="B12" s="60" t="s">
        <v>14069</v>
      </c>
      <c r="C12" s="61" t="s">
        <v>14070</v>
      </c>
      <c r="D12" s="65">
        <v>0</v>
      </c>
    </row>
    <row r="13" ht="22.2" customHeight="1" spans="1:5">
      <c r="A13" s="60" t="s">
        <v>14071</v>
      </c>
      <c r="B13" s="60"/>
      <c r="C13" s="61" t="s">
        <v>14072</v>
      </c>
      <c r="D13" s="62"/>
    </row>
    <row r="14" ht="22.2" customHeight="1" spans="1:5">
      <c r="A14" s="60"/>
      <c r="B14" s="60" t="s">
        <v>14073</v>
      </c>
      <c r="C14" s="61" t="s">
        <v>14074</v>
      </c>
      <c r="D14" s="66"/>
    </row>
    <row r="15" ht="22.2" customHeight="1" spans="1:5">
      <c r="A15" s="60"/>
      <c r="B15" s="60" t="s">
        <v>14075</v>
      </c>
      <c r="C15" s="61" t="s">
        <v>14076</v>
      </c>
      <c r="D15" s="67">
        <v>2107563</v>
      </c>
      <c r="E15" s="64">
        <f ca="1">OFFSET(E15,0,-1)</f>
        <v>2107563</v>
      </c>
    </row>
    <row r="16" ht="22.2" customHeight="1" spans="1:5">
      <c r="A16" s="60"/>
      <c r="B16" s="60" t="s">
        <v>14077</v>
      </c>
      <c r="C16" s="61" t="s">
        <v>14078</v>
      </c>
      <c r="D16" s="67">
        <v>949156</v>
      </c>
      <c r="E16" s="64">
        <f ca="1" t="shared" ref="E16:E30" si="0">OFFSET(E16,0,-1)</f>
        <v>949156</v>
      </c>
    </row>
    <row r="17" ht="22.2" customHeight="1" spans="1:5">
      <c r="A17" s="60"/>
      <c r="B17" s="60" t="s">
        <v>14079</v>
      </c>
      <c r="C17" s="61" t="s">
        <v>14080</v>
      </c>
      <c r="D17" s="67">
        <v>1158407</v>
      </c>
      <c r="E17" s="64">
        <f ca="1" t="shared" si="0"/>
        <v>1158407</v>
      </c>
    </row>
    <row r="18" ht="22.2" customHeight="1" spans="1:5">
      <c r="A18" s="60"/>
      <c r="B18" s="60" t="s">
        <v>14081</v>
      </c>
      <c r="C18" s="61" t="s">
        <v>14082</v>
      </c>
      <c r="D18" s="67">
        <v>7780</v>
      </c>
      <c r="E18" s="64">
        <f ca="1" t="shared" si="0"/>
        <v>7780</v>
      </c>
    </row>
    <row r="19" ht="22.2" customHeight="1" spans="1:5">
      <c r="A19" s="60"/>
      <c r="B19" s="60" t="s">
        <v>14083</v>
      </c>
      <c r="C19" s="61" t="s">
        <v>14084</v>
      </c>
      <c r="D19" s="67">
        <v>7798</v>
      </c>
      <c r="E19" s="64">
        <f ca="1" t="shared" si="0"/>
        <v>7798</v>
      </c>
    </row>
    <row r="20" ht="22.2" customHeight="1" spans="1:5">
      <c r="A20" s="60"/>
      <c r="B20" s="60" t="s">
        <v>14085</v>
      </c>
      <c r="C20" s="61" t="s">
        <v>14086</v>
      </c>
      <c r="D20" s="67">
        <v>0</v>
      </c>
      <c r="E20" s="64">
        <f ca="1" t="shared" si="0"/>
        <v>0</v>
      </c>
    </row>
    <row r="21" ht="22.2" customHeight="1" spans="1:5">
      <c r="A21" s="60"/>
      <c r="B21" s="60" t="s">
        <v>14087</v>
      </c>
      <c r="C21" s="61" t="s">
        <v>14088</v>
      </c>
      <c r="D21" s="68"/>
      <c r="E21" s="64"/>
    </row>
    <row r="22" ht="22.2" customHeight="1" spans="1:5">
      <c r="A22" s="60"/>
      <c r="B22" s="60" t="s">
        <v>14075</v>
      </c>
      <c r="C22" s="61" t="s">
        <v>14089</v>
      </c>
      <c r="D22" s="67">
        <v>1088100</v>
      </c>
      <c r="E22" s="64">
        <f ca="1" t="shared" si="0"/>
        <v>1088100</v>
      </c>
    </row>
    <row r="23" ht="22.2" customHeight="1" spans="1:5">
      <c r="A23" s="60"/>
      <c r="B23" s="60" t="s">
        <v>14077</v>
      </c>
      <c r="C23" s="61" t="s">
        <v>14090</v>
      </c>
      <c r="D23" s="67">
        <v>361362</v>
      </c>
      <c r="E23" s="64">
        <f ca="1" t="shared" si="0"/>
        <v>361362</v>
      </c>
    </row>
    <row r="24" ht="22.2" customHeight="1" spans="1:5">
      <c r="A24" s="60"/>
      <c r="B24" s="60" t="s">
        <v>14079</v>
      </c>
      <c r="C24" s="61" t="s">
        <v>14091</v>
      </c>
      <c r="D24" s="67">
        <v>726738</v>
      </c>
      <c r="E24" s="64">
        <f ca="1" t="shared" si="0"/>
        <v>726738</v>
      </c>
    </row>
    <row r="25" ht="22.2" customHeight="1" spans="1:5">
      <c r="A25" s="60"/>
      <c r="B25" s="60" t="s">
        <v>14081</v>
      </c>
      <c r="C25" s="61" t="s">
        <v>14092</v>
      </c>
      <c r="D25" s="67">
        <v>7215</v>
      </c>
      <c r="E25" s="64">
        <f ca="1" t="shared" si="0"/>
        <v>7215</v>
      </c>
    </row>
    <row r="26" ht="22.2" customHeight="1" spans="1:5">
      <c r="A26" s="60"/>
      <c r="B26" s="60" t="s">
        <v>14083</v>
      </c>
      <c r="C26" s="61" t="s">
        <v>14093</v>
      </c>
      <c r="D26" s="67">
        <v>7213</v>
      </c>
      <c r="E26" s="64">
        <f ca="1" t="shared" si="0"/>
        <v>7213</v>
      </c>
    </row>
    <row r="27" ht="22.2" customHeight="1" spans="1:5">
      <c r="A27" s="60"/>
      <c r="B27" s="60" t="s">
        <v>14085</v>
      </c>
      <c r="C27" s="61" t="s">
        <v>14094</v>
      </c>
      <c r="D27" s="67">
        <v>7213</v>
      </c>
      <c r="E27" s="64">
        <f ca="1" t="shared" si="0"/>
        <v>7213</v>
      </c>
    </row>
    <row r="28" ht="22.2" customHeight="1" spans="1:5">
      <c r="A28" s="60" t="s">
        <v>14095</v>
      </c>
      <c r="B28" s="60"/>
      <c r="C28" s="61" t="s">
        <v>14096</v>
      </c>
      <c r="D28" s="62"/>
      <c r="E28" s="64">
        <f ca="1" t="shared" si="0"/>
        <v>0</v>
      </c>
    </row>
    <row r="29" ht="22.2" customHeight="1" spans="1:5">
      <c r="A29" s="60"/>
      <c r="B29" s="60" t="s">
        <v>14097</v>
      </c>
      <c r="C29" s="61" t="s">
        <v>14098</v>
      </c>
      <c r="D29" s="65">
        <v>0</v>
      </c>
      <c r="E29" s="64"/>
    </row>
    <row r="30" ht="22.2" customHeight="1" spans="1:5">
      <c r="A30" s="60"/>
      <c r="B30" s="60" t="s">
        <v>14099</v>
      </c>
      <c r="C30" s="61" t="s">
        <v>14100</v>
      </c>
      <c r="D30" s="69">
        <v>0</v>
      </c>
      <c r="E30" s="64">
        <f ca="1" t="shared" si="0"/>
        <v>0</v>
      </c>
    </row>
    <row r="31" ht="22.2" customHeight="1" spans="1:5">
      <c r="A31" s="60" t="s">
        <v>14101</v>
      </c>
      <c r="B31" s="60"/>
      <c r="C31" s="61" t="s">
        <v>14102</v>
      </c>
      <c r="D31" s="70"/>
    </row>
    <row r="32" ht="22.2" customHeight="1" spans="1:5">
      <c r="A32" s="60"/>
      <c r="B32" s="60" t="s">
        <v>14103</v>
      </c>
      <c r="C32" s="61" t="s">
        <v>14104</v>
      </c>
      <c r="D32" s="71" t="s">
        <v>14105</v>
      </c>
    </row>
    <row r="33" ht="22.2" customHeight="1" spans="1:4">
      <c r="A33" s="60"/>
      <c r="B33" s="60" t="s">
        <v>14106</v>
      </c>
      <c r="C33" s="61" t="s">
        <v>14107</v>
      </c>
      <c r="D33" s="63">
        <v>2026</v>
      </c>
    </row>
  </sheetData>
  <sheetProtection algorithmName="SHA-512" hashValue="8sudOznvwD+ABNkNecSVvVIfWCvx8ggypvYyNAMX6IDy6F/Za25qvaGagwp5yjgOwZV8mnxjpMghQgeEVNF47w==" saltValue="SIo1YJmDF5/vIenjw9mLEw==" spinCount="100000" sheet="1" formatColumns="0" formatRows="0" autoFilter="0" objects="1" scenarios="1"/>
  <mergeCells count="6">
    <mergeCell ref="A2:D2"/>
    <mergeCell ref="A4:B4"/>
    <mergeCell ref="A5:B5"/>
    <mergeCell ref="A13:B13"/>
    <mergeCell ref="A28:B28"/>
    <mergeCell ref="A31:B31"/>
  </mergeCells>
  <dataValidations count="3">
    <dataValidation type="list" allowBlank="1" showInputMessage="1" showErrorMessage="1" sqref="D29">
      <formula1>"单一比例,分类比例"</formula1>
    </dataValidation>
    <dataValidation type="list" allowBlank="1" showInputMessage="1" showErrorMessage="1" sqref="D32">
      <formula1>"人大,政府"</formula1>
    </dataValidation>
    <dataValidation type="list" allowBlank="1" showInputMessage="1" showErrorMessage="1" sqref="D9:D12">
      <formula1>"是,否"</formula1>
    </dataValidation>
  </dataValidations>
  <printOptions horizontalCentered="1"/>
  <pageMargins left="0.62992125984252" right="0.236220472440945" top="0.97" bottom="0.433070866141732" header="0.236220472440945" footer="0.511811023622047"/>
  <pageSetup paperSize="9" fitToWidth="0" fitToHeight="0" orientation="portrait" blackAndWhite="1"/>
  <headerFooter alignWithMargins="0" scaleWithDoc="0"/>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UH12"/>
  <sheetViews>
    <sheetView showGridLines="0" showZeros="0" zoomScale="80" zoomScaleNormal="80" workbookViewId="0">
      <pane xSplit="7" ySplit="5" topLeftCell="H6" activePane="bottomRight" state="frozen"/>
      <selection/>
      <selection pane="topRight"/>
      <selection pane="bottomLeft"/>
      <selection pane="bottomRight" activeCell="E6" sqref="E6"/>
    </sheetView>
  </sheetViews>
  <sheetFormatPr defaultColWidth="6" defaultRowHeight="13.8"/>
  <cols>
    <col min="1" max="1" width="6.39814814814815" style="2" customWidth="1"/>
    <col min="2" max="2" width="9.2962962962963" style="2" customWidth="1"/>
    <col min="3" max="3" width="16.7962962962963" style="2" customWidth="1"/>
    <col min="4" max="4" width="14.1018518518519" style="2" customWidth="1"/>
    <col min="5" max="7" width="12.6481481481481" style="2" customWidth="1"/>
    <col min="8" max="17" width="12.6481481481481" style="3" customWidth="1"/>
    <col min="18" max="18" width="6.7962962962963" customWidth="1"/>
    <col min="19" max="28" width="6.7962962962963" style="2" customWidth="1"/>
    <col min="29" max="2580" width="6.7962962962963" style="3" customWidth="1"/>
    <col min="2581" max="2581" width="1.10185185185185" style="3" customWidth="1"/>
    <col min="2582" max="16384" width="6.35185185185185" style="3"/>
  </cols>
  <sheetData>
    <row r="1" ht="17.4" spans="1:1024 1025:2582">
      <c r="A1" s="4"/>
      <c r="B1" s="5"/>
      <c r="C1" s="6"/>
      <c r="E1" s="7" t="s">
        <v>14108</v>
      </c>
      <c r="F1" s="5"/>
      <c r="G1" s="6"/>
      <c r="H1" s="7" t="s">
        <v>14109</v>
      </c>
      <c r="I1" s="8"/>
      <c r="J1" s="8"/>
      <c r="K1" s="8"/>
      <c r="L1" s="8"/>
      <c r="M1" s="8"/>
      <c r="N1" s="8"/>
      <c r="O1" s="8"/>
      <c r="P1" s="8"/>
      <c r="Q1" s="9"/>
      <c r="R1" s="2" t="s">
        <v>10299</v>
      </c>
      <c r="AU1" s="3" t="s">
        <v>14110</v>
      </c>
      <c r="ARR1" s="3" t="s">
        <v>12902</v>
      </c>
      <c r="ARS1" s="3" t="s">
        <v>14111</v>
      </c>
      <c r="AVI1" s="3" t="s">
        <v>14112</v>
      </c>
      <c r="AWP1" s="3" t="s">
        <v>12979</v>
      </c>
      <c r="AWQ1" s="10" t="s">
        <v>14113</v>
      </c>
      <c r="BEB1" s="10" t="s">
        <v>14114</v>
      </c>
      <c r="BLN1" s="11" t="s">
        <v>12991</v>
      </c>
      <c r="BLO1" s="10" t="s">
        <v>14115</v>
      </c>
      <c r="BMJ1"/>
      <c r="BML1" s="10" t="s">
        <v>14116</v>
      </c>
      <c r="BNJ1" s="11" t="s">
        <v>14117</v>
      </c>
      <c r="BOH1" s="3" t="s">
        <v>13104</v>
      </c>
      <c r="BOO1" s="3" t="s">
        <v>13839</v>
      </c>
      <c r="BOP1" s="3" t="s">
        <v>14118</v>
      </c>
      <c r="BQX1" s="3" t="s">
        <v>14119</v>
      </c>
      <c r="CBR1" s="3" t="s">
        <v>14120</v>
      </c>
      <c r="CDY1" s="3" t="s">
        <v>14121</v>
      </c>
      <c r="CGF1" s="3" t="s">
        <v>14122</v>
      </c>
      <c r="CIC1" s="3" t="s">
        <v>14002</v>
      </c>
      <c r="CID1" s="3" t="s">
        <v>14123</v>
      </c>
      <c r="CJE1" s="3" t="s">
        <v>14124</v>
      </c>
      <c r="CJZ1" s="3" t="s">
        <v>14050</v>
      </c>
      <c r="CLD1" s="1" t="s">
        <v>14125</v>
      </c>
      <c r="CLE1" s="1" t="s">
        <v>3885</v>
      </c>
      <c r="CLF1" s="1" t="s">
        <v>278</v>
      </c>
      <c r="CLG1" s="1" t="s">
        <v>3959</v>
      </c>
      <c r="CLH1" s="1" t="s">
        <v>3885</v>
      </c>
      <c r="CLI1" s="1" t="s">
        <v>278</v>
      </c>
      <c r="CLJ1" s="1" t="s">
        <v>3959</v>
      </c>
      <c r="CLK1" s="1" t="s">
        <v>3885</v>
      </c>
      <c r="CLL1" s="1" t="s">
        <v>278</v>
      </c>
      <c r="CLM1" s="1" t="s">
        <v>3959</v>
      </c>
      <c r="CLN1" s="1" t="s">
        <v>3885</v>
      </c>
      <c r="CLO1" s="1" t="s">
        <v>278</v>
      </c>
      <c r="CLP1" s="1" t="s">
        <v>3959</v>
      </c>
      <c r="CLQ1" s="1" t="s">
        <v>3885</v>
      </c>
      <c r="CLR1" s="1" t="s">
        <v>278</v>
      </c>
      <c r="CLS1" s="1" t="s">
        <v>3959</v>
      </c>
      <c r="CLT1" s="1" t="s">
        <v>3885</v>
      </c>
      <c r="CLU1" s="1" t="s">
        <v>278</v>
      </c>
      <c r="CLV1" s="1" t="s">
        <v>3959</v>
      </c>
      <c r="CLW1" s="1" t="s">
        <v>3885</v>
      </c>
      <c r="CLX1" s="1" t="s">
        <v>278</v>
      </c>
      <c r="CLY1" s="1" t="s">
        <v>3959</v>
      </c>
      <c r="CLZ1" s="1" t="s">
        <v>3885</v>
      </c>
      <c r="CMA1" s="1" t="s">
        <v>278</v>
      </c>
      <c r="CMB1" s="1" t="s">
        <v>3959</v>
      </c>
      <c r="CMC1" s="1" t="s">
        <v>3885</v>
      </c>
      <c r="CMD1" s="1" t="s">
        <v>278</v>
      </c>
      <c r="CME1" s="1" t="s">
        <v>3959</v>
      </c>
      <c r="CMF1" s="1" t="s">
        <v>3885</v>
      </c>
      <c r="CMG1" s="1" t="s">
        <v>278</v>
      </c>
      <c r="CMH1" s="1" t="s">
        <v>3959</v>
      </c>
      <c r="CMI1" s="1" t="s">
        <v>3885</v>
      </c>
      <c r="CMJ1" s="1" t="s">
        <v>3885</v>
      </c>
      <c r="CMK1" s="1" t="s">
        <v>278</v>
      </c>
      <c r="CML1" s="1" t="s">
        <v>3959</v>
      </c>
      <c r="CMM1" s="1" t="s">
        <v>3885</v>
      </c>
      <c r="CMN1" s="1" t="s">
        <v>278</v>
      </c>
      <c r="CMO1" s="1" t="s">
        <v>3959</v>
      </c>
      <c r="CMP1" s="1" t="s">
        <v>3885</v>
      </c>
      <c r="CMQ1" s="1" t="s">
        <v>278</v>
      </c>
      <c r="CMR1" s="1" t="s">
        <v>3959</v>
      </c>
      <c r="CMS1" s="1" t="s">
        <v>3885</v>
      </c>
      <c r="CMT1" s="1" t="s">
        <v>278</v>
      </c>
      <c r="CMU1" s="1" t="s">
        <v>3959</v>
      </c>
      <c r="CMV1" s="1" t="s">
        <v>3885</v>
      </c>
      <c r="CMW1" s="1" t="s">
        <v>278</v>
      </c>
      <c r="CMX1" s="1" t="s">
        <v>3959</v>
      </c>
      <c r="CMY1" s="1" t="s">
        <v>3885</v>
      </c>
      <c r="CMZ1" s="1" t="s">
        <v>278</v>
      </c>
      <c r="CNA1" s="1" t="s">
        <v>3959</v>
      </c>
      <c r="CNB1" s="1" t="s">
        <v>3885</v>
      </c>
      <c r="CNC1" s="1" t="s">
        <v>278</v>
      </c>
      <c r="CND1" s="1" t="s">
        <v>3959</v>
      </c>
      <c r="CNE1" s="1" t="s">
        <v>3885</v>
      </c>
      <c r="CNF1" s="1" t="s">
        <v>278</v>
      </c>
      <c r="CNG1" s="1" t="s">
        <v>3959</v>
      </c>
      <c r="CNH1" s="1" t="s">
        <v>3885</v>
      </c>
      <c r="CNI1" s="1" t="s">
        <v>278</v>
      </c>
      <c r="CNJ1" s="1" t="s">
        <v>3959</v>
      </c>
      <c r="CNK1" s="1" t="s">
        <v>3885</v>
      </c>
      <c r="CNL1" s="1" t="s">
        <v>278</v>
      </c>
      <c r="CNM1" s="1" t="s">
        <v>3959</v>
      </c>
      <c r="CNN1" s="1" t="s">
        <v>3885</v>
      </c>
      <c r="CNO1" s="1" t="s">
        <v>278</v>
      </c>
      <c r="CNP1" s="1" t="s">
        <v>3959</v>
      </c>
      <c r="CNQ1" s="1" t="s">
        <v>3885</v>
      </c>
      <c r="CNR1" s="1" t="s">
        <v>278</v>
      </c>
      <c r="CNS1" s="1" t="s">
        <v>3959</v>
      </c>
      <c r="CNT1" s="1" t="s">
        <v>3885</v>
      </c>
      <c r="CNU1" s="1" t="s">
        <v>278</v>
      </c>
      <c r="CNV1" s="1" t="s">
        <v>3959</v>
      </c>
      <c r="CNW1" s="1" t="s">
        <v>3885</v>
      </c>
      <c r="CNX1" s="1" t="s">
        <v>278</v>
      </c>
      <c r="CNY1" s="1" t="s">
        <v>3959</v>
      </c>
      <c r="CNZ1" s="1" t="s">
        <v>3885</v>
      </c>
      <c r="COA1" s="1" t="s">
        <v>278</v>
      </c>
      <c r="COB1" s="1" t="s">
        <v>3959</v>
      </c>
      <c r="COC1" s="1" t="s">
        <v>3885</v>
      </c>
      <c r="COD1" s="1" t="s">
        <v>278</v>
      </c>
      <c r="COE1" s="1" t="s">
        <v>3959</v>
      </c>
      <c r="COF1" s="1" t="s">
        <v>3885</v>
      </c>
      <c r="COG1" s="1" t="s">
        <v>278</v>
      </c>
      <c r="COH1" s="1" t="s">
        <v>3959</v>
      </c>
      <c r="COI1" s="1" t="s">
        <v>3885</v>
      </c>
      <c r="COJ1" s="1" t="s">
        <v>278</v>
      </c>
      <c r="COK1" s="1" t="s">
        <v>3959</v>
      </c>
      <c r="COL1" s="1" t="s">
        <v>3885</v>
      </c>
      <c r="COM1" s="1" t="s">
        <v>278</v>
      </c>
      <c r="CON1" s="1" t="s">
        <v>3959</v>
      </c>
      <c r="COO1" s="1" t="s">
        <v>3885</v>
      </c>
      <c r="COP1" s="1" t="s">
        <v>278</v>
      </c>
      <c r="COQ1" s="1" t="s">
        <v>3959</v>
      </c>
      <c r="COR1" s="1" t="s">
        <v>3885</v>
      </c>
      <c r="COS1" s="1" t="s">
        <v>278</v>
      </c>
      <c r="COT1" s="1" t="s">
        <v>3959</v>
      </c>
      <c r="COU1" s="1" t="s">
        <v>3885</v>
      </c>
      <c r="COV1" s="1" t="s">
        <v>278</v>
      </c>
      <c r="COW1" s="1" t="s">
        <v>3959</v>
      </c>
      <c r="COX1" s="1" t="s">
        <v>3885</v>
      </c>
      <c r="COY1" s="1" t="s">
        <v>278</v>
      </c>
      <c r="COZ1" s="1" t="s">
        <v>3959</v>
      </c>
      <c r="CPA1" s="1" t="s">
        <v>3885</v>
      </c>
      <c r="CPB1" s="1" t="s">
        <v>278</v>
      </c>
      <c r="CPC1" s="1" t="s">
        <v>3959</v>
      </c>
      <c r="CPD1" s="1" t="s">
        <v>3885</v>
      </c>
      <c r="CPE1" s="1" t="s">
        <v>278</v>
      </c>
      <c r="CPF1" s="1" t="s">
        <v>3959</v>
      </c>
      <c r="CPG1" s="1" t="s">
        <v>3885</v>
      </c>
      <c r="CPH1" s="1" t="s">
        <v>278</v>
      </c>
      <c r="CPI1" s="1" t="s">
        <v>3959</v>
      </c>
      <c r="CPJ1" s="1" t="s">
        <v>3885</v>
      </c>
      <c r="CPK1" s="1" t="s">
        <v>278</v>
      </c>
      <c r="CPL1" s="1" t="s">
        <v>3959</v>
      </c>
      <c r="CPM1" s="1" t="s">
        <v>3885</v>
      </c>
      <c r="CPN1" s="1" t="s">
        <v>278</v>
      </c>
      <c r="CPO1" s="1" t="s">
        <v>3959</v>
      </c>
      <c r="CPP1" s="1" t="s">
        <v>3885</v>
      </c>
      <c r="CPQ1" s="1" t="s">
        <v>278</v>
      </c>
      <c r="CPR1" s="1" t="s">
        <v>3959</v>
      </c>
      <c r="CPS1" s="1" t="s">
        <v>3885</v>
      </c>
      <c r="CPT1" s="1" t="s">
        <v>278</v>
      </c>
      <c r="CPU1" s="1" t="s">
        <v>3959</v>
      </c>
      <c r="CPV1" s="1" t="s">
        <v>3885</v>
      </c>
      <c r="CPW1" s="1" t="s">
        <v>278</v>
      </c>
      <c r="CPX1" s="1" t="s">
        <v>3959</v>
      </c>
      <c r="CPY1" s="1" t="s">
        <v>3885</v>
      </c>
      <c r="CPZ1" s="1" t="s">
        <v>278</v>
      </c>
      <c r="CQA1" s="1" t="s">
        <v>3959</v>
      </c>
      <c r="CQB1" s="1" t="s">
        <v>3885</v>
      </c>
      <c r="CQC1" s="1" t="s">
        <v>278</v>
      </c>
      <c r="CQD1" s="1" t="s">
        <v>3959</v>
      </c>
      <c r="CQE1" s="1" t="s">
        <v>3885</v>
      </c>
      <c r="CQF1" s="1" t="s">
        <v>278</v>
      </c>
      <c r="CQG1" s="1" t="s">
        <v>3959</v>
      </c>
      <c r="CQH1" s="1" t="s">
        <v>3885</v>
      </c>
      <c r="CQI1" s="1" t="s">
        <v>278</v>
      </c>
      <c r="CQJ1" s="1" t="s">
        <v>3959</v>
      </c>
      <c r="CQK1" s="1" t="s">
        <v>3885</v>
      </c>
      <c r="CQL1" s="1" t="s">
        <v>278</v>
      </c>
      <c r="CQM1" s="1" t="s">
        <v>3959</v>
      </c>
      <c r="CQN1" s="1" t="s">
        <v>3885</v>
      </c>
      <c r="CQO1" s="1" t="s">
        <v>278</v>
      </c>
      <c r="CQP1" s="1" t="s">
        <v>3959</v>
      </c>
      <c r="CQQ1" s="1" t="s">
        <v>3885</v>
      </c>
      <c r="CQR1" s="1" t="s">
        <v>278</v>
      </c>
      <c r="CQS1" s="1" t="s">
        <v>3959</v>
      </c>
      <c r="CQT1" s="1" t="s">
        <v>3885</v>
      </c>
      <c r="CQU1" s="1" t="s">
        <v>278</v>
      </c>
      <c r="CQV1" s="1" t="s">
        <v>3959</v>
      </c>
      <c r="CQW1" s="1" t="s">
        <v>3885</v>
      </c>
      <c r="CQX1" s="1" t="s">
        <v>278</v>
      </c>
      <c r="CQY1" s="1" t="s">
        <v>3959</v>
      </c>
      <c r="CQZ1" s="1" t="s">
        <v>3885</v>
      </c>
      <c r="CRA1" s="1" t="s">
        <v>278</v>
      </c>
      <c r="CRB1" s="1" t="s">
        <v>3959</v>
      </c>
      <c r="CRC1" s="1" t="s">
        <v>3885</v>
      </c>
      <c r="CRD1" s="1" t="s">
        <v>278</v>
      </c>
      <c r="CRE1" s="1" t="s">
        <v>3959</v>
      </c>
      <c r="CRF1" s="1" t="s">
        <v>3885</v>
      </c>
      <c r="CRG1" s="1" t="s">
        <v>278</v>
      </c>
      <c r="CRH1" s="1" t="s">
        <v>3959</v>
      </c>
      <c r="CRI1" s="1" t="s">
        <v>3885</v>
      </c>
      <c r="CRJ1" s="1" t="s">
        <v>278</v>
      </c>
      <c r="CRK1" s="1" t="s">
        <v>3959</v>
      </c>
      <c r="CRL1" s="1" t="s">
        <v>3885</v>
      </c>
      <c r="CRM1" s="1" t="s">
        <v>278</v>
      </c>
      <c r="CRN1" s="1" t="s">
        <v>3959</v>
      </c>
      <c r="CRO1" s="1" t="s">
        <v>3885</v>
      </c>
      <c r="CRP1" s="1" t="s">
        <v>278</v>
      </c>
      <c r="CRQ1" s="1" t="s">
        <v>3959</v>
      </c>
      <c r="CRR1" s="1" t="s">
        <v>3885</v>
      </c>
      <c r="CRS1" s="1" t="s">
        <v>278</v>
      </c>
      <c r="CRT1" s="1" t="s">
        <v>3959</v>
      </c>
      <c r="CRU1" s="1" t="s">
        <v>3885</v>
      </c>
      <c r="CRV1" s="1" t="s">
        <v>278</v>
      </c>
      <c r="CRW1" s="1" t="s">
        <v>3959</v>
      </c>
      <c r="CRX1" s="1" t="s">
        <v>3885</v>
      </c>
      <c r="CRY1" s="1" t="s">
        <v>278</v>
      </c>
      <c r="CRZ1" s="1" t="s">
        <v>3959</v>
      </c>
      <c r="CSA1" s="1" t="s">
        <v>3885</v>
      </c>
      <c r="CSB1" s="1" t="s">
        <v>278</v>
      </c>
      <c r="CSC1" s="1" t="s">
        <v>3959</v>
      </c>
      <c r="CSD1" s="1" t="s">
        <v>3885</v>
      </c>
      <c r="CSE1" s="1" t="s">
        <v>278</v>
      </c>
      <c r="CSF1" s="1" t="s">
        <v>3959</v>
      </c>
      <c r="CSG1" s="1" t="s">
        <v>3885</v>
      </c>
      <c r="CSH1" s="1" t="s">
        <v>278</v>
      </c>
      <c r="CSI1" s="1" t="s">
        <v>3959</v>
      </c>
      <c r="CSJ1" s="1" t="s">
        <v>3885</v>
      </c>
      <c r="CSK1" s="1" t="s">
        <v>278</v>
      </c>
      <c r="CSL1" s="1" t="s">
        <v>3959</v>
      </c>
      <c r="CSM1" s="1" t="s">
        <v>3885</v>
      </c>
      <c r="CSN1" s="1" t="s">
        <v>278</v>
      </c>
      <c r="CSO1" s="1" t="s">
        <v>3959</v>
      </c>
      <c r="CSP1" s="1" t="s">
        <v>3885</v>
      </c>
      <c r="CSQ1" s="1" t="s">
        <v>278</v>
      </c>
      <c r="CSR1" s="1" t="s">
        <v>3959</v>
      </c>
      <c r="CSS1" s="1" t="s">
        <v>3885</v>
      </c>
      <c r="CST1" s="1" t="s">
        <v>278</v>
      </c>
      <c r="CSU1" s="1" t="s">
        <v>3959</v>
      </c>
      <c r="CSV1" s="1" t="s">
        <v>3885</v>
      </c>
      <c r="CSW1" s="1" t="s">
        <v>278</v>
      </c>
      <c r="CSX1" s="1" t="s">
        <v>3959</v>
      </c>
      <c r="CSY1" s="1" t="s">
        <v>3885</v>
      </c>
      <c r="CSZ1" s="1" t="s">
        <v>278</v>
      </c>
      <c r="CTA1" s="1" t="s">
        <v>3959</v>
      </c>
      <c r="CTB1" s="1" t="s">
        <v>3885</v>
      </c>
      <c r="CTC1" s="1" t="s">
        <v>14126</v>
      </c>
      <c r="CTD1" s="1" t="s">
        <v>3885</v>
      </c>
      <c r="CTE1" s="1" t="s">
        <v>278</v>
      </c>
      <c r="CTF1" s="1" t="s">
        <v>3959</v>
      </c>
      <c r="CTG1" s="1" t="s">
        <v>3885</v>
      </c>
      <c r="CTH1" s="1" t="s">
        <v>278</v>
      </c>
      <c r="CTI1" s="1" t="s">
        <v>3959</v>
      </c>
      <c r="CTJ1" s="1" t="s">
        <v>3885</v>
      </c>
      <c r="CTK1" s="1" t="s">
        <v>3885</v>
      </c>
      <c r="CTL1" s="1" t="s">
        <v>278</v>
      </c>
      <c r="CTM1" s="1" t="s">
        <v>3959</v>
      </c>
      <c r="CTN1" s="1" t="s">
        <v>3885</v>
      </c>
      <c r="CTO1" s="1" t="s">
        <v>278</v>
      </c>
      <c r="CTP1" s="1" t="s">
        <v>3959</v>
      </c>
      <c r="CTQ1" s="1" t="s">
        <v>3885</v>
      </c>
      <c r="CTR1" s="1" t="s">
        <v>3885</v>
      </c>
      <c r="CTS1" s="1" t="s">
        <v>278</v>
      </c>
      <c r="CTT1" s="1" t="s">
        <v>3959</v>
      </c>
      <c r="CTU1" s="1" t="s">
        <v>3885</v>
      </c>
      <c r="CTV1" s="1" t="s">
        <v>278</v>
      </c>
      <c r="CTW1" s="1" t="s">
        <v>3959</v>
      </c>
      <c r="CTX1" s="1" t="s">
        <v>14127</v>
      </c>
      <c r="CTY1" s="1" t="s">
        <v>3885</v>
      </c>
      <c r="CTZ1" s="1" t="s">
        <v>278</v>
      </c>
      <c r="CUA1" s="1" t="s">
        <v>3959</v>
      </c>
      <c r="CUB1" s="1" t="s">
        <v>3885</v>
      </c>
      <c r="CUC1" s="1" t="s">
        <v>3885</v>
      </c>
      <c r="CUD1" s="1" t="s">
        <v>278</v>
      </c>
      <c r="CUE1" s="1" t="s">
        <v>3959</v>
      </c>
      <c r="CUF1" s="1" t="s">
        <v>3885</v>
      </c>
    </row>
    <row r="2" ht="161.5" customHeight="1" spans="1:1024 1025:2582">
      <c r="A2" s="12" t="s">
        <v>13012</v>
      </c>
      <c r="B2" s="12" t="s">
        <v>14128</v>
      </c>
      <c r="C2" s="13" t="s">
        <v>14129</v>
      </c>
      <c r="D2" s="13" t="s">
        <v>14130</v>
      </c>
      <c r="E2" s="14" t="str">
        <f ca="1">IF(COUNTIF(E5:G7,"请在*")&gt;0,"审核不通过，请按下面提示逐项检查！",IF(ISNUMBER(FIND("!",_xlfn.FORMULATEXT(内置数据!$NZ$2))),"审核不通过，请断开工作簿链接！方法："&amp;CHAR(10)&amp;"Excel菜单“数据”-“工作簿链接”-“全部中断”；"&amp;CHAR(10)&amp;"WPS菜单“工具”-“编辑链接”-“断开链接”","审核通过可以上报！"&amp;CHAR(10)&amp;"版本号："&amp;内置数据!$OA$1))</f>
        <v>审核通过可以上报！
版本号：20251206</v>
      </c>
      <c r="F2" s="15"/>
      <c r="G2" s="15"/>
      <c r="H2" s="16" t="s">
        <v>14131</v>
      </c>
      <c r="I2" s="16"/>
      <c r="J2" s="16"/>
      <c r="K2" s="16" t="s">
        <v>14132</v>
      </c>
      <c r="L2" s="16"/>
      <c r="M2" s="16"/>
      <c r="N2" s="16" t="s">
        <v>14133</v>
      </c>
      <c r="O2" s="16"/>
      <c r="P2" s="16"/>
      <c r="Q2" s="17" t="s">
        <v>14134</v>
      </c>
      <c r="S2" s="18" t="s">
        <v>14135</v>
      </c>
      <c r="T2" s="18" t="s">
        <v>14136</v>
      </c>
      <c r="U2" s="18" t="s">
        <v>14137</v>
      </c>
      <c r="V2" s="18" t="s">
        <v>14138</v>
      </c>
      <c r="W2" s="18" t="s">
        <v>14139</v>
      </c>
      <c r="X2" s="18" t="s">
        <v>14140</v>
      </c>
      <c r="Y2" s="18" t="s">
        <v>14141</v>
      </c>
      <c r="Z2" s="18" t="s">
        <v>14142</v>
      </c>
      <c r="AA2" s="18" t="s">
        <v>14143</v>
      </c>
      <c r="AB2" s="18" t="s">
        <v>14144</v>
      </c>
      <c r="AC2" s="18" t="s">
        <v>14145</v>
      </c>
      <c r="AD2" s="18" t="s">
        <v>14146</v>
      </c>
      <c r="AE2" s="18" t="s">
        <v>14147</v>
      </c>
      <c r="AF2" s="18" t="s">
        <v>14148</v>
      </c>
      <c r="AG2" s="18" t="s">
        <v>14149</v>
      </c>
      <c r="AH2" s="18" t="s">
        <v>14150</v>
      </c>
      <c r="AI2" s="18"/>
      <c r="AJ2" s="18" t="s">
        <v>14151</v>
      </c>
      <c r="AK2" s="18" t="s">
        <v>14152</v>
      </c>
      <c r="AL2" s="18" t="s">
        <v>14153</v>
      </c>
      <c r="AM2" s="18" t="s">
        <v>14154</v>
      </c>
      <c r="AN2" s="18" t="s">
        <v>14155</v>
      </c>
      <c r="AO2" s="18" t="s">
        <v>14156</v>
      </c>
      <c r="AP2" s="18" t="s">
        <v>14157</v>
      </c>
      <c r="AQ2" s="18" t="s">
        <v>14158</v>
      </c>
      <c r="AR2" s="18" t="s">
        <v>14159</v>
      </c>
      <c r="AS2" s="18"/>
      <c r="AT2" s="12" t="s">
        <v>10365</v>
      </c>
      <c r="AU2"/>
      <c r="AV2" s="18"/>
      <c r="AW2" s="18"/>
      <c r="AX2" s="18"/>
      <c r="AY2" s="18" t="s">
        <v>14160</v>
      </c>
      <c r="AZ2" s="18" t="s">
        <v>14161</v>
      </c>
      <c r="BA2" s="18" t="s">
        <v>14162</v>
      </c>
      <c r="BB2" s="18" t="s">
        <v>14163</v>
      </c>
      <c r="BC2" s="18" t="s">
        <v>14164</v>
      </c>
      <c r="BD2" s="18" t="s">
        <v>14165</v>
      </c>
      <c r="BE2" s="18" t="s">
        <v>14166</v>
      </c>
      <c r="BF2" s="18" t="s">
        <v>14167</v>
      </c>
      <c r="BG2" s="18" t="s">
        <v>14168</v>
      </c>
      <c r="BH2" s="18" t="s">
        <v>14169</v>
      </c>
      <c r="BI2" s="18" t="s">
        <v>14170</v>
      </c>
      <c r="BJ2" s="18" t="s">
        <v>14171</v>
      </c>
      <c r="BK2" s="18" t="s">
        <v>14172</v>
      </c>
      <c r="BL2" s="18" t="s">
        <v>14173</v>
      </c>
      <c r="BM2" s="18" t="s">
        <v>14174</v>
      </c>
      <c r="BN2" s="18" t="s">
        <v>14175</v>
      </c>
      <c r="BO2" s="18" t="s">
        <v>14176</v>
      </c>
      <c r="BP2" s="18" t="s">
        <v>14177</v>
      </c>
      <c r="BQ2" s="18" t="s">
        <v>14178</v>
      </c>
      <c r="BR2" s="18" t="s">
        <v>14179</v>
      </c>
      <c r="BS2" s="18" t="s">
        <v>14180</v>
      </c>
      <c r="BT2" s="18" t="s">
        <v>14181</v>
      </c>
      <c r="BU2" s="18" t="s">
        <v>14182</v>
      </c>
      <c r="BV2" s="18" t="s">
        <v>14183</v>
      </c>
      <c r="BW2" s="18" t="s">
        <v>14184</v>
      </c>
      <c r="BX2" s="18" t="s">
        <v>14185</v>
      </c>
      <c r="BY2" s="18" t="s">
        <v>14186</v>
      </c>
      <c r="BZ2" s="18" t="s">
        <v>14187</v>
      </c>
      <c r="CA2" s="18" t="s">
        <v>14188</v>
      </c>
      <c r="CB2" s="18" t="s">
        <v>14189</v>
      </c>
      <c r="CC2" s="18" t="s">
        <v>14190</v>
      </c>
      <c r="CD2" s="18" t="s">
        <v>14191</v>
      </c>
      <c r="CE2" s="18" t="s">
        <v>14192</v>
      </c>
      <c r="CF2" s="18" t="s">
        <v>14193</v>
      </c>
      <c r="CG2" s="18" t="s">
        <v>14194</v>
      </c>
      <c r="CH2" s="18" t="s">
        <v>14195</v>
      </c>
      <c r="CI2" s="18" t="s">
        <v>14196</v>
      </c>
      <c r="CJ2" s="18" t="s">
        <v>14197</v>
      </c>
      <c r="CK2" s="18" t="s">
        <v>14198</v>
      </c>
      <c r="CL2" s="18" t="s">
        <v>14199</v>
      </c>
      <c r="CM2" s="18" t="s">
        <v>14200</v>
      </c>
      <c r="CN2" s="18" t="s">
        <v>14201</v>
      </c>
      <c r="CO2" s="18" t="s">
        <v>14202</v>
      </c>
      <c r="CP2" s="18" t="s">
        <v>14203</v>
      </c>
      <c r="CQ2" s="18" t="s">
        <v>14204</v>
      </c>
      <c r="CR2" s="18" t="s">
        <v>14205</v>
      </c>
      <c r="CS2" s="18" t="s">
        <v>14206</v>
      </c>
      <c r="CT2" s="18" t="s">
        <v>14207</v>
      </c>
      <c r="CU2" s="18" t="s">
        <v>14208</v>
      </c>
      <c r="CV2" s="18" t="s">
        <v>14209</v>
      </c>
      <c r="CW2" s="18" t="s">
        <v>14210</v>
      </c>
      <c r="CX2" s="18" t="s">
        <v>14211</v>
      </c>
      <c r="CY2" s="18" t="s">
        <v>14212</v>
      </c>
      <c r="CZ2" s="18" t="s">
        <v>14213</v>
      </c>
      <c r="DA2" s="18" t="s">
        <v>14214</v>
      </c>
      <c r="DB2" s="18" t="s">
        <v>14215</v>
      </c>
      <c r="DC2" s="18" t="s">
        <v>14216</v>
      </c>
      <c r="DD2" s="18" t="s">
        <v>14217</v>
      </c>
      <c r="DE2" s="18" t="s">
        <v>14218</v>
      </c>
      <c r="DF2" s="18" t="s">
        <v>14219</v>
      </c>
      <c r="DG2" s="18" t="s">
        <v>14220</v>
      </c>
      <c r="DH2" s="18" t="s">
        <v>14221</v>
      </c>
      <c r="DI2" s="18" t="s">
        <v>14222</v>
      </c>
      <c r="DJ2" s="18" t="s">
        <v>14223</v>
      </c>
      <c r="DK2" s="18" t="s">
        <v>14224</v>
      </c>
      <c r="DL2" s="18" t="s">
        <v>14225</v>
      </c>
      <c r="DM2" s="18" t="s">
        <v>14226</v>
      </c>
      <c r="DN2" s="18" t="s">
        <v>14227</v>
      </c>
      <c r="DO2" s="18" t="s">
        <v>14228</v>
      </c>
      <c r="DP2" s="18" t="s">
        <v>14229</v>
      </c>
      <c r="DQ2" s="18" t="s">
        <v>14230</v>
      </c>
      <c r="DR2" s="18" t="s">
        <v>14231</v>
      </c>
      <c r="DS2" s="18" t="s">
        <v>14232</v>
      </c>
      <c r="DT2" s="18" t="s">
        <v>14233</v>
      </c>
      <c r="DU2" s="18" t="s">
        <v>14234</v>
      </c>
      <c r="DV2" s="18" t="s">
        <v>14235</v>
      </c>
      <c r="DW2" s="18" t="s">
        <v>14236</v>
      </c>
      <c r="DX2" s="18" t="s">
        <v>14237</v>
      </c>
      <c r="DY2" s="18" t="s">
        <v>14238</v>
      </c>
      <c r="DZ2" s="18" t="s">
        <v>14239</v>
      </c>
      <c r="EA2" s="18" t="s">
        <v>14240</v>
      </c>
      <c r="EB2" s="18" t="s">
        <v>14241</v>
      </c>
      <c r="EC2" s="18" t="s">
        <v>14242</v>
      </c>
      <c r="ED2" s="18" t="s">
        <v>14243</v>
      </c>
      <c r="EE2" s="18" t="s">
        <v>14244</v>
      </c>
      <c r="EF2" s="18" t="s">
        <v>14245</v>
      </c>
      <c r="EG2" s="18" t="s">
        <v>14246</v>
      </c>
      <c r="EH2" s="18" t="s">
        <v>14247</v>
      </c>
      <c r="EI2" s="18" t="s">
        <v>14248</v>
      </c>
      <c r="EJ2" s="18" t="s">
        <v>14249</v>
      </c>
      <c r="EK2" s="18" t="s">
        <v>14250</v>
      </c>
      <c r="EL2" s="18" t="s">
        <v>14251</v>
      </c>
      <c r="EM2" s="18" t="s">
        <v>14252</v>
      </c>
      <c r="EN2" s="18" t="s">
        <v>14253</v>
      </c>
      <c r="EO2" s="18" t="s">
        <v>14254</v>
      </c>
      <c r="EP2" s="18" t="s">
        <v>14255</v>
      </c>
      <c r="EQ2" s="18" t="s">
        <v>14256</v>
      </c>
      <c r="ER2" s="18" t="s">
        <v>14257</v>
      </c>
      <c r="ES2" s="18" t="s">
        <v>14258</v>
      </c>
      <c r="ET2" s="18" t="s">
        <v>14259</v>
      </c>
      <c r="EU2" s="18" t="s">
        <v>14260</v>
      </c>
      <c r="EV2" s="18" t="s">
        <v>14261</v>
      </c>
      <c r="EW2" s="18" t="s">
        <v>14262</v>
      </c>
      <c r="EX2" s="18" t="s">
        <v>14263</v>
      </c>
      <c r="EY2" s="18" t="s">
        <v>14264</v>
      </c>
      <c r="EZ2" s="18" t="s">
        <v>14265</v>
      </c>
      <c r="FA2" s="18" t="s">
        <v>14266</v>
      </c>
      <c r="FB2" s="18" t="s">
        <v>14267</v>
      </c>
      <c r="FC2" s="18" t="s">
        <v>14268</v>
      </c>
      <c r="FD2" s="18" t="s">
        <v>14269</v>
      </c>
      <c r="FE2" s="18" t="s">
        <v>14270</v>
      </c>
      <c r="FF2" s="18" t="s">
        <v>14271</v>
      </c>
      <c r="FG2" s="18" t="s">
        <v>14272</v>
      </c>
      <c r="FH2" s="18" t="s">
        <v>14273</v>
      </c>
      <c r="FI2" s="18" t="s">
        <v>14274</v>
      </c>
      <c r="FJ2" s="18" t="s">
        <v>14275</v>
      </c>
      <c r="FK2" s="18" t="s">
        <v>14276</v>
      </c>
      <c r="FL2" s="18" t="s">
        <v>14277</v>
      </c>
      <c r="FM2" s="18" t="s">
        <v>14278</v>
      </c>
      <c r="FN2" s="18" t="s">
        <v>14279</v>
      </c>
      <c r="FO2" s="18" t="s">
        <v>14280</v>
      </c>
      <c r="FP2" s="18" t="s">
        <v>14281</v>
      </c>
      <c r="FQ2" s="18" t="s">
        <v>14282</v>
      </c>
      <c r="FR2" s="18" t="s">
        <v>14283</v>
      </c>
      <c r="FS2" s="18" t="s">
        <v>14284</v>
      </c>
      <c r="FT2" s="18" t="s">
        <v>14285</v>
      </c>
      <c r="FU2" s="18" t="s">
        <v>14286</v>
      </c>
      <c r="FV2" s="18" t="s">
        <v>14287</v>
      </c>
      <c r="FW2" s="18" t="s">
        <v>14288</v>
      </c>
      <c r="FX2" s="18" t="s">
        <v>14289</v>
      </c>
      <c r="FY2" s="18" t="s">
        <v>14290</v>
      </c>
      <c r="FZ2" s="18" t="s">
        <v>14291</v>
      </c>
      <c r="GA2" s="18" t="s">
        <v>14292</v>
      </c>
      <c r="GB2" s="18" t="s">
        <v>14293</v>
      </c>
      <c r="GC2" s="18" t="s">
        <v>14294</v>
      </c>
      <c r="GD2" s="18" t="s">
        <v>14295</v>
      </c>
      <c r="GE2" s="18" t="s">
        <v>14296</v>
      </c>
      <c r="GF2" s="18" t="s">
        <v>14297</v>
      </c>
      <c r="GG2" s="18" t="s">
        <v>14298</v>
      </c>
      <c r="GH2" s="18" t="s">
        <v>14299</v>
      </c>
      <c r="GI2" s="18" t="s">
        <v>14300</v>
      </c>
      <c r="GJ2" s="18" t="s">
        <v>14301</v>
      </c>
      <c r="GK2" s="18" t="s">
        <v>14302</v>
      </c>
      <c r="GL2" s="18" t="s">
        <v>14303</v>
      </c>
      <c r="GM2" s="18" t="s">
        <v>14304</v>
      </c>
      <c r="GN2" s="18" t="s">
        <v>14305</v>
      </c>
      <c r="GO2" s="18" t="s">
        <v>14306</v>
      </c>
      <c r="GP2" s="18" t="s">
        <v>14307</v>
      </c>
      <c r="GQ2" s="18" t="s">
        <v>14308</v>
      </c>
      <c r="GR2" s="18" t="s">
        <v>14309</v>
      </c>
      <c r="GS2" s="18" t="s">
        <v>14310</v>
      </c>
      <c r="GT2" s="18" t="s">
        <v>14311</v>
      </c>
      <c r="GU2" s="18" t="s">
        <v>14312</v>
      </c>
      <c r="GV2" s="18" t="s">
        <v>14313</v>
      </c>
      <c r="GW2" s="18" t="s">
        <v>14314</v>
      </c>
      <c r="GX2" s="18" t="s">
        <v>14315</v>
      </c>
      <c r="GY2" s="18" t="s">
        <v>14316</v>
      </c>
      <c r="GZ2" s="18" t="s">
        <v>14317</v>
      </c>
      <c r="HA2" s="18" t="s">
        <v>14318</v>
      </c>
      <c r="HB2" s="18" t="s">
        <v>14319</v>
      </c>
      <c r="HC2" s="18" t="s">
        <v>14320</v>
      </c>
      <c r="HD2" s="18" t="s">
        <v>14321</v>
      </c>
      <c r="HE2" s="18" t="s">
        <v>14322</v>
      </c>
      <c r="HF2" s="18" t="s">
        <v>14323</v>
      </c>
      <c r="HG2" s="18" t="s">
        <v>14324</v>
      </c>
      <c r="HH2" s="18" t="s">
        <v>14325</v>
      </c>
      <c r="HI2" s="18" t="s">
        <v>14326</v>
      </c>
      <c r="HJ2" s="18" t="s">
        <v>14327</v>
      </c>
      <c r="HK2" s="18" t="s">
        <v>14328</v>
      </c>
      <c r="HL2" s="18" t="s">
        <v>14329</v>
      </c>
      <c r="HM2" s="18" t="s">
        <v>14330</v>
      </c>
      <c r="HN2" s="18" t="s">
        <v>14331</v>
      </c>
      <c r="HO2" s="18" t="s">
        <v>14332</v>
      </c>
      <c r="HP2" s="18" t="s">
        <v>14333</v>
      </c>
      <c r="HQ2" s="18" t="s">
        <v>14334</v>
      </c>
      <c r="HR2" s="18" t="s">
        <v>14335</v>
      </c>
      <c r="HS2" s="18" t="s">
        <v>14336</v>
      </c>
      <c r="HT2" s="18" t="s">
        <v>14337</v>
      </c>
      <c r="HU2" s="18" t="s">
        <v>14338</v>
      </c>
      <c r="HV2" s="18" t="s">
        <v>14339</v>
      </c>
      <c r="HW2" s="18" t="s">
        <v>14340</v>
      </c>
      <c r="HX2" s="18" t="s">
        <v>14341</v>
      </c>
      <c r="HY2" s="18" t="s">
        <v>14342</v>
      </c>
      <c r="HZ2" s="18" t="s">
        <v>14343</v>
      </c>
      <c r="IA2" s="18" t="s">
        <v>14344</v>
      </c>
      <c r="IB2" s="18" t="s">
        <v>14345</v>
      </c>
      <c r="IC2" s="18" t="s">
        <v>14346</v>
      </c>
      <c r="ID2" s="18" t="s">
        <v>14347</v>
      </c>
      <c r="IE2" s="18" t="s">
        <v>14348</v>
      </c>
      <c r="IF2" s="18" t="s">
        <v>14349</v>
      </c>
      <c r="IG2" s="18" t="s">
        <v>14350</v>
      </c>
      <c r="IH2" s="18" t="s">
        <v>14351</v>
      </c>
      <c r="II2" s="18" t="s">
        <v>14352</v>
      </c>
      <c r="IJ2" s="18" t="s">
        <v>14353</v>
      </c>
      <c r="IK2" s="18" t="s">
        <v>14354</v>
      </c>
      <c r="IL2" s="18" t="s">
        <v>14355</v>
      </c>
      <c r="IM2" s="18" t="s">
        <v>14356</v>
      </c>
      <c r="IN2" s="18" t="s">
        <v>14357</v>
      </c>
      <c r="IO2" s="18" t="s">
        <v>14358</v>
      </c>
      <c r="IP2" s="18" t="s">
        <v>14359</v>
      </c>
      <c r="IQ2" s="18" t="s">
        <v>14360</v>
      </c>
      <c r="IR2" s="18" t="s">
        <v>14361</v>
      </c>
      <c r="IS2" s="18" t="s">
        <v>14362</v>
      </c>
      <c r="IT2" s="18" t="s">
        <v>14363</v>
      </c>
      <c r="IU2" s="18" t="s">
        <v>14364</v>
      </c>
      <c r="IV2" s="18" t="s">
        <v>14365</v>
      </c>
      <c r="IW2" s="18" t="s">
        <v>14366</v>
      </c>
      <c r="IX2" s="18" t="s">
        <v>14367</v>
      </c>
      <c r="IY2" s="18" t="s">
        <v>14368</v>
      </c>
      <c r="IZ2" s="18" t="s">
        <v>14369</v>
      </c>
      <c r="JA2" s="18" t="s">
        <v>14370</v>
      </c>
      <c r="JB2" s="18" t="s">
        <v>14371</v>
      </c>
      <c r="JC2" s="18" t="s">
        <v>14372</v>
      </c>
      <c r="JD2" s="18" t="s">
        <v>14373</v>
      </c>
      <c r="JE2" s="18" t="s">
        <v>14374</v>
      </c>
      <c r="JF2" s="18" t="s">
        <v>14375</v>
      </c>
      <c r="JG2" s="18" t="s">
        <v>14376</v>
      </c>
      <c r="JH2" s="18" t="s">
        <v>14377</v>
      </c>
      <c r="JI2" s="18" t="s">
        <v>14378</v>
      </c>
      <c r="JJ2" s="18" t="s">
        <v>14379</v>
      </c>
      <c r="JK2" s="18" t="s">
        <v>14380</v>
      </c>
      <c r="JL2" s="18" t="s">
        <v>14381</v>
      </c>
      <c r="JM2" s="18" t="s">
        <v>14382</v>
      </c>
      <c r="JN2" s="18" t="s">
        <v>14383</v>
      </c>
      <c r="JO2" s="18" t="s">
        <v>14384</v>
      </c>
      <c r="JP2" s="18" t="s">
        <v>14385</v>
      </c>
      <c r="JQ2" s="18" t="s">
        <v>14386</v>
      </c>
      <c r="JR2" s="18" t="s">
        <v>14387</v>
      </c>
      <c r="JS2" s="18" t="s">
        <v>14388</v>
      </c>
      <c r="JT2" s="18" t="s">
        <v>14389</v>
      </c>
      <c r="JU2" s="18" t="s">
        <v>14390</v>
      </c>
      <c r="JV2" s="18" t="s">
        <v>14391</v>
      </c>
      <c r="JW2" s="18" t="s">
        <v>14392</v>
      </c>
      <c r="JX2" s="18" t="s">
        <v>14393</v>
      </c>
      <c r="JY2" s="18" t="s">
        <v>14394</v>
      </c>
      <c r="JZ2" s="18" t="s">
        <v>14395</v>
      </c>
      <c r="KA2" s="18" t="s">
        <v>14396</v>
      </c>
      <c r="KB2" s="18" t="s">
        <v>14397</v>
      </c>
      <c r="KC2" s="18" t="s">
        <v>14398</v>
      </c>
      <c r="KD2" s="18" t="s">
        <v>14399</v>
      </c>
      <c r="KE2" s="18" t="s">
        <v>14400</v>
      </c>
      <c r="KF2" s="18" t="s">
        <v>14401</v>
      </c>
      <c r="KG2" s="18" t="s">
        <v>14402</v>
      </c>
      <c r="KH2" s="18" t="s">
        <v>14403</v>
      </c>
      <c r="KI2" s="18" t="s">
        <v>14404</v>
      </c>
      <c r="KJ2" s="18" t="s">
        <v>14405</v>
      </c>
      <c r="KK2" s="18" t="s">
        <v>14406</v>
      </c>
      <c r="KL2" s="18" t="s">
        <v>14407</v>
      </c>
      <c r="KM2" s="18" t="s">
        <v>14408</v>
      </c>
      <c r="KN2" s="18" t="s">
        <v>14409</v>
      </c>
      <c r="KO2" s="18" t="s">
        <v>14410</v>
      </c>
      <c r="KP2" s="18" t="s">
        <v>14411</v>
      </c>
      <c r="KQ2" s="18" t="s">
        <v>14412</v>
      </c>
      <c r="KR2" s="18" t="s">
        <v>14413</v>
      </c>
      <c r="KS2" s="18" t="s">
        <v>14414</v>
      </c>
      <c r="KT2" s="18" t="s">
        <v>14415</v>
      </c>
      <c r="KU2" s="18" t="s">
        <v>14416</v>
      </c>
      <c r="KV2" s="18" t="s">
        <v>14417</v>
      </c>
      <c r="KW2" s="18" t="s">
        <v>14418</v>
      </c>
      <c r="KX2" s="18" t="s">
        <v>14419</v>
      </c>
      <c r="KY2" s="18" t="s">
        <v>14420</v>
      </c>
      <c r="KZ2" s="18" t="s">
        <v>14421</v>
      </c>
      <c r="LA2" s="18" t="s">
        <v>14422</v>
      </c>
      <c r="LB2" s="18" t="s">
        <v>14423</v>
      </c>
      <c r="LC2" s="18" t="s">
        <v>14424</v>
      </c>
      <c r="LD2" s="18" t="s">
        <v>14425</v>
      </c>
      <c r="LE2" s="18" t="s">
        <v>14426</v>
      </c>
      <c r="LF2" s="18" t="s">
        <v>14427</v>
      </c>
      <c r="LG2" s="18" t="s">
        <v>14428</v>
      </c>
      <c r="LH2" s="18" t="s">
        <v>14429</v>
      </c>
      <c r="LI2" s="18" t="s">
        <v>14430</v>
      </c>
      <c r="LJ2" s="18" t="s">
        <v>14431</v>
      </c>
      <c r="LK2" s="18" t="s">
        <v>14432</v>
      </c>
      <c r="LL2" s="18" t="s">
        <v>14433</v>
      </c>
      <c r="LM2" s="18" t="s">
        <v>14434</v>
      </c>
      <c r="LN2" s="18" t="s">
        <v>14435</v>
      </c>
      <c r="LO2" s="18" t="s">
        <v>14436</v>
      </c>
      <c r="LP2" s="18" t="s">
        <v>14437</v>
      </c>
      <c r="LQ2" s="18" t="s">
        <v>14438</v>
      </c>
      <c r="LR2" s="18" t="s">
        <v>14439</v>
      </c>
      <c r="LS2" s="18" t="s">
        <v>14440</v>
      </c>
      <c r="LT2" s="18" t="s">
        <v>14441</v>
      </c>
      <c r="LU2" s="18" t="s">
        <v>14442</v>
      </c>
      <c r="LV2" s="18" t="s">
        <v>14443</v>
      </c>
      <c r="LW2" s="18" t="s">
        <v>14444</v>
      </c>
      <c r="LX2" s="18" t="s">
        <v>14445</v>
      </c>
      <c r="LY2" s="18" t="s">
        <v>14446</v>
      </c>
      <c r="LZ2" s="18" t="s">
        <v>14447</v>
      </c>
      <c r="MA2" s="18" t="s">
        <v>14448</v>
      </c>
      <c r="MB2" s="18" t="s">
        <v>14449</v>
      </c>
      <c r="MC2" s="18" t="s">
        <v>14450</v>
      </c>
      <c r="MD2" s="18" t="s">
        <v>14451</v>
      </c>
      <c r="ME2" s="18" t="s">
        <v>14452</v>
      </c>
      <c r="MF2" s="18" t="s">
        <v>14453</v>
      </c>
      <c r="MG2" s="18" t="s">
        <v>14454</v>
      </c>
      <c r="MH2" s="18" t="s">
        <v>14455</v>
      </c>
      <c r="MI2" s="18" t="s">
        <v>14456</v>
      </c>
      <c r="MJ2" s="18" t="s">
        <v>14457</v>
      </c>
      <c r="MK2" s="18" t="s">
        <v>14458</v>
      </c>
      <c r="ML2" s="18" t="s">
        <v>14459</v>
      </c>
      <c r="MM2" s="18" t="s">
        <v>14460</v>
      </c>
      <c r="MN2" s="18" t="s">
        <v>14461</v>
      </c>
      <c r="MO2" s="18" t="s">
        <v>14462</v>
      </c>
      <c r="MP2" s="18" t="s">
        <v>14463</v>
      </c>
      <c r="MQ2" s="18" t="s">
        <v>14464</v>
      </c>
      <c r="MR2" s="18" t="s">
        <v>14465</v>
      </c>
      <c r="MS2" s="18" t="s">
        <v>14466</v>
      </c>
      <c r="MT2" s="18" t="s">
        <v>14467</v>
      </c>
      <c r="MU2" s="18" t="s">
        <v>14468</v>
      </c>
      <c r="MV2" s="18" t="s">
        <v>14469</v>
      </c>
      <c r="MW2" s="18" t="s">
        <v>14470</v>
      </c>
      <c r="MX2" s="18" t="s">
        <v>14471</v>
      </c>
      <c r="MY2" s="18" t="s">
        <v>14472</v>
      </c>
      <c r="MZ2" s="18" t="s">
        <v>14473</v>
      </c>
      <c r="NA2" s="18" t="s">
        <v>14474</v>
      </c>
      <c r="NB2" s="18" t="s">
        <v>14475</v>
      </c>
      <c r="NC2" s="18" t="s">
        <v>14476</v>
      </c>
      <c r="ND2" s="18" t="s">
        <v>14477</v>
      </c>
      <c r="NE2" s="18" t="s">
        <v>14478</v>
      </c>
      <c r="NF2" s="18" t="s">
        <v>14479</v>
      </c>
      <c r="NG2" s="18" t="s">
        <v>14480</v>
      </c>
      <c r="NH2" s="18" t="s">
        <v>14481</v>
      </c>
      <c r="NI2" s="18" t="s">
        <v>14482</v>
      </c>
      <c r="NJ2" s="18" t="s">
        <v>14483</v>
      </c>
      <c r="NK2" s="18" t="s">
        <v>14484</v>
      </c>
      <c r="NL2" s="18" t="s">
        <v>14485</v>
      </c>
      <c r="NM2" s="18" t="s">
        <v>14486</v>
      </c>
      <c r="NN2" s="18" t="s">
        <v>14487</v>
      </c>
      <c r="NO2" s="18" t="s">
        <v>14488</v>
      </c>
      <c r="NP2" s="18" t="s">
        <v>14489</v>
      </c>
      <c r="NQ2" s="18" t="s">
        <v>14490</v>
      </c>
      <c r="NR2" s="18" t="s">
        <v>14491</v>
      </c>
      <c r="NS2" s="18" t="s">
        <v>14492</v>
      </c>
      <c r="NT2" s="18" t="s">
        <v>14493</v>
      </c>
      <c r="NU2" s="18" t="s">
        <v>14494</v>
      </c>
      <c r="NV2" s="18" t="s">
        <v>14495</v>
      </c>
      <c r="NW2" s="18" t="s">
        <v>14496</v>
      </c>
      <c r="NX2" s="18" t="s">
        <v>14497</v>
      </c>
      <c r="NY2" s="18" t="s">
        <v>14498</v>
      </c>
      <c r="NZ2" s="18" t="s">
        <v>14499</v>
      </c>
      <c r="OA2" s="18" t="s">
        <v>14500</v>
      </c>
      <c r="OB2" s="18" t="s">
        <v>14501</v>
      </c>
      <c r="OC2" s="18" t="s">
        <v>14502</v>
      </c>
      <c r="OD2" s="18" t="s">
        <v>14503</v>
      </c>
      <c r="OE2" s="18" t="s">
        <v>14504</v>
      </c>
      <c r="OF2" s="18" t="s">
        <v>14505</v>
      </c>
      <c r="OG2" s="18" t="s">
        <v>14506</v>
      </c>
      <c r="OH2" s="18" t="s">
        <v>14507</v>
      </c>
      <c r="OI2" s="18" t="s">
        <v>14508</v>
      </c>
      <c r="OJ2" s="18" t="s">
        <v>14509</v>
      </c>
      <c r="OK2" s="18" t="s">
        <v>14510</v>
      </c>
      <c r="OL2" s="18" t="s">
        <v>14511</v>
      </c>
      <c r="OM2" s="18" t="s">
        <v>14512</v>
      </c>
      <c r="ON2" s="18" t="s">
        <v>14513</v>
      </c>
      <c r="OO2" s="18" t="s">
        <v>14514</v>
      </c>
      <c r="OP2" s="18" t="s">
        <v>14515</v>
      </c>
      <c r="OQ2" s="18" t="s">
        <v>14516</v>
      </c>
      <c r="OR2" s="18" t="s">
        <v>14517</v>
      </c>
      <c r="OS2" s="18" t="s">
        <v>14518</v>
      </c>
      <c r="OT2" s="18" t="s">
        <v>14519</v>
      </c>
      <c r="OU2" s="18" t="s">
        <v>14520</v>
      </c>
      <c r="OV2" s="18" t="s">
        <v>14521</v>
      </c>
      <c r="OW2" s="18" t="s">
        <v>14522</v>
      </c>
      <c r="OX2" s="18" t="s">
        <v>14523</v>
      </c>
      <c r="OY2" s="18" t="s">
        <v>14524</v>
      </c>
      <c r="OZ2" s="18" t="s">
        <v>14525</v>
      </c>
      <c r="PA2" s="18" t="s">
        <v>14526</v>
      </c>
      <c r="PB2" s="18" t="s">
        <v>14527</v>
      </c>
      <c r="PC2" s="18" t="s">
        <v>14528</v>
      </c>
      <c r="PD2" s="18" t="s">
        <v>14529</v>
      </c>
      <c r="PE2" s="18" t="s">
        <v>14530</v>
      </c>
      <c r="PF2" s="18" t="s">
        <v>14531</v>
      </c>
      <c r="PG2" s="18" t="s">
        <v>14532</v>
      </c>
      <c r="PH2" s="18" t="s">
        <v>14533</v>
      </c>
      <c r="PI2" s="18" t="s">
        <v>14534</v>
      </c>
      <c r="PJ2" s="18" t="s">
        <v>14535</v>
      </c>
      <c r="PK2" s="18" t="s">
        <v>14536</v>
      </c>
      <c r="PL2" s="18" t="s">
        <v>14537</v>
      </c>
      <c r="PM2" s="18" t="s">
        <v>14538</v>
      </c>
      <c r="PN2" s="18" t="s">
        <v>14539</v>
      </c>
      <c r="PO2" s="18" t="s">
        <v>14540</v>
      </c>
      <c r="PP2" s="18" t="s">
        <v>14541</v>
      </c>
      <c r="PQ2" s="18" t="s">
        <v>14542</v>
      </c>
      <c r="PR2" s="18" t="s">
        <v>14543</v>
      </c>
      <c r="PS2" s="18" t="s">
        <v>14544</v>
      </c>
      <c r="PT2" s="18" t="s">
        <v>14545</v>
      </c>
      <c r="PU2" s="18" t="s">
        <v>14546</v>
      </c>
      <c r="PV2" s="18" t="s">
        <v>14547</v>
      </c>
      <c r="PW2" s="18" t="s">
        <v>14548</v>
      </c>
      <c r="PX2" s="18" t="s">
        <v>14549</v>
      </c>
      <c r="PY2" s="18" t="s">
        <v>14550</v>
      </c>
      <c r="PZ2" s="18" t="s">
        <v>14551</v>
      </c>
      <c r="QA2" s="18" t="s">
        <v>14552</v>
      </c>
      <c r="QB2" s="18" t="s">
        <v>14553</v>
      </c>
      <c r="QC2" s="18" t="s">
        <v>14554</v>
      </c>
      <c r="QD2" s="18" t="s">
        <v>14555</v>
      </c>
      <c r="QE2" s="18" t="s">
        <v>14556</v>
      </c>
      <c r="QF2" s="18" t="s">
        <v>14557</v>
      </c>
      <c r="QG2" s="18" t="s">
        <v>14558</v>
      </c>
      <c r="QH2" s="18" t="s">
        <v>14559</v>
      </c>
      <c r="QI2" s="18" t="s">
        <v>14560</v>
      </c>
      <c r="QJ2" s="18" t="s">
        <v>14561</v>
      </c>
      <c r="QK2" s="18" t="s">
        <v>14562</v>
      </c>
      <c r="QL2" s="18" t="s">
        <v>14563</v>
      </c>
      <c r="QM2" s="18" t="s">
        <v>14564</v>
      </c>
      <c r="QN2" s="18" t="s">
        <v>14565</v>
      </c>
      <c r="QO2" s="18" t="s">
        <v>14566</v>
      </c>
      <c r="QP2" s="18" t="s">
        <v>14567</v>
      </c>
      <c r="QQ2" s="18" t="s">
        <v>14568</v>
      </c>
      <c r="QR2" s="18" t="s">
        <v>14569</v>
      </c>
      <c r="QS2" s="18" t="s">
        <v>14570</v>
      </c>
      <c r="QT2" s="18" t="s">
        <v>14571</v>
      </c>
      <c r="QU2" s="18" t="s">
        <v>14572</v>
      </c>
      <c r="QV2" s="18" t="s">
        <v>14573</v>
      </c>
      <c r="QW2" s="18" t="s">
        <v>14574</v>
      </c>
      <c r="QX2" s="18" t="s">
        <v>14575</v>
      </c>
      <c r="QY2" s="18" t="s">
        <v>14576</v>
      </c>
      <c r="QZ2" s="18" t="s">
        <v>14577</v>
      </c>
      <c r="RA2" s="18" t="s">
        <v>14578</v>
      </c>
      <c r="RB2" s="18" t="s">
        <v>14579</v>
      </c>
      <c r="RC2" s="18" t="s">
        <v>14580</v>
      </c>
      <c r="RD2" s="18" t="s">
        <v>14581</v>
      </c>
      <c r="RE2" s="18" t="s">
        <v>14582</v>
      </c>
      <c r="RF2" s="18" t="s">
        <v>14583</v>
      </c>
      <c r="RG2" s="18" t="s">
        <v>14584</v>
      </c>
      <c r="RH2" s="18" t="s">
        <v>14585</v>
      </c>
      <c r="RI2" s="18" t="s">
        <v>14586</v>
      </c>
      <c r="RJ2" s="18" t="s">
        <v>14587</v>
      </c>
      <c r="RK2" s="18" t="s">
        <v>14588</v>
      </c>
      <c r="RL2" s="18" t="s">
        <v>14589</v>
      </c>
      <c r="RM2" s="18" t="s">
        <v>14590</v>
      </c>
      <c r="RN2" s="18" t="s">
        <v>14591</v>
      </c>
      <c r="RO2" s="18" t="s">
        <v>14592</v>
      </c>
      <c r="RP2" s="18" t="s">
        <v>14593</v>
      </c>
      <c r="RQ2" s="18" t="s">
        <v>14594</v>
      </c>
      <c r="RR2" s="18" t="s">
        <v>14595</v>
      </c>
      <c r="RS2" s="18" t="s">
        <v>14596</v>
      </c>
      <c r="RT2" s="18" t="s">
        <v>14597</v>
      </c>
      <c r="RU2" s="18" t="s">
        <v>14598</v>
      </c>
      <c r="RV2" s="18" t="s">
        <v>14599</v>
      </c>
      <c r="RW2" s="18" t="s">
        <v>14600</v>
      </c>
      <c r="RX2" s="18" t="s">
        <v>14601</v>
      </c>
      <c r="RY2" s="18" t="s">
        <v>14602</v>
      </c>
      <c r="RZ2" s="18" t="s">
        <v>14603</v>
      </c>
      <c r="SA2" s="18" t="s">
        <v>14604</v>
      </c>
      <c r="SB2" s="18" t="s">
        <v>14605</v>
      </c>
      <c r="SC2" s="18" t="s">
        <v>14606</v>
      </c>
      <c r="SD2" s="18" t="s">
        <v>14607</v>
      </c>
      <c r="SE2" s="18" t="s">
        <v>14608</v>
      </c>
      <c r="SF2" s="18" t="s">
        <v>14609</v>
      </c>
      <c r="SG2" s="18" t="s">
        <v>14610</v>
      </c>
      <c r="SH2" s="18" t="s">
        <v>14611</v>
      </c>
      <c r="SI2" s="18" t="s">
        <v>14612</v>
      </c>
      <c r="SJ2" s="18" t="s">
        <v>14613</v>
      </c>
      <c r="SK2" s="18" t="s">
        <v>14614</v>
      </c>
      <c r="SL2" s="18" t="s">
        <v>14615</v>
      </c>
      <c r="SM2" s="18" t="s">
        <v>14616</v>
      </c>
      <c r="SN2" s="18" t="s">
        <v>14617</v>
      </c>
      <c r="SO2" s="18" t="s">
        <v>14618</v>
      </c>
      <c r="SP2" s="18" t="s">
        <v>14619</v>
      </c>
      <c r="SQ2" s="18" t="s">
        <v>14620</v>
      </c>
      <c r="SR2" s="18" t="s">
        <v>14621</v>
      </c>
      <c r="SS2" s="18" t="s">
        <v>14622</v>
      </c>
      <c r="ST2" s="18" t="s">
        <v>14623</v>
      </c>
      <c r="SU2" s="18" t="s">
        <v>14624</v>
      </c>
      <c r="SV2" s="18" t="s">
        <v>14625</v>
      </c>
      <c r="SW2" s="18" t="s">
        <v>14626</v>
      </c>
      <c r="SX2" s="18" t="s">
        <v>14627</v>
      </c>
      <c r="SY2" s="18" t="s">
        <v>14628</v>
      </c>
      <c r="SZ2" s="18" t="s">
        <v>14629</v>
      </c>
      <c r="TA2" s="18" t="s">
        <v>14630</v>
      </c>
      <c r="TB2" s="18" t="s">
        <v>14631</v>
      </c>
      <c r="TC2" s="18" t="s">
        <v>14632</v>
      </c>
      <c r="TD2" s="18" t="s">
        <v>14633</v>
      </c>
      <c r="TE2" s="18" t="s">
        <v>14634</v>
      </c>
      <c r="TF2" s="18" t="s">
        <v>14635</v>
      </c>
      <c r="TG2" s="18" t="s">
        <v>14636</v>
      </c>
      <c r="TH2" s="18" t="s">
        <v>14637</v>
      </c>
      <c r="TI2" s="18" t="s">
        <v>14638</v>
      </c>
      <c r="TJ2" s="18" t="s">
        <v>14639</v>
      </c>
      <c r="TK2" s="18" t="s">
        <v>14640</v>
      </c>
      <c r="TL2" s="18" t="s">
        <v>14641</v>
      </c>
      <c r="TM2" s="18" t="s">
        <v>14642</v>
      </c>
      <c r="TN2" s="18" t="s">
        <v>14643</v>
      </c>
      <c r="TO2" s="18" t="s">
        <v>14644</v>
      </c>
      <c r="TP2" s="18" t="s">
        <v>14645</v>
      </c>
      <c r="TQ2" s="18" t="s">
        <v>14646</v>
      </c>
      <c r="TR2" s="18" t="s">
        <v>14647</v>
      </c>
      <c r="TS2" s="18" t="s">
        <v>14648</v>
      </c>
      <c r="TT2" s="18" t="s">
        <v>14649</v>
      </c>
      <c r="TU2" s="18" t="s">
        <v>14650</v>
      </c>
      <c r="TV2" s="18" t="s">
        <v>14651</v>
      </c>
      <c r="TW2" s="18" t="s">
        <v>14652</v>
      </c>
      <c r="TX2" s="18" t="s">
        <v>14653</v>
      </c>
      <c r="TY2" s="18" t="s">
        <v>14654</v>
      </c>
      <c r="TZ2" s="18" t="s">
        <v>14655</v>
      </c>
      <c r="UA2" s="18" t="s">
        <v>14656</v>
      </c>
      <c r="UB2" s="18" t="s">
        <v>14657</v>
      </c>
      <c r="UC2" s="18" t="s">
        <v>14658</v>
      </c>
      <c r="UD2" s="18" t="s">
        <v>14659</v>
      </c>
      <c r="UE2" s="18" t="s">
        <v>14660</v>
      </c>
      <c r="UF2" s="18" t="s">
        <v>14661</v>
      </c>
      <c r="UG2" s="18" t="s">
        <v>14662</v>
      </c>
      <c r="UH2" s="18" t="s">
        <v>14663</v>
      </c>
      <c r="UI2" s="18" t="s">
        <v>14664</v>
      </c>
      <c r="UJ2" s="18" t="s">
        <v>14665</v>
      </c>
      <c r="UK2" s="18" t="s">
        <v>14666</v>
      </c>
      <c r="UL2" s="18" t="s">
        <v>14667</v>
      </c>
      <c r="UM2" s="18" t="s">
        <v>14668</v>
      </c>
      <c r="UN2" s="18" t="s">
        <v>14669</v>
      </c>
      <c r="UO2" s="18" t="s">
        <v>14670</v>
      </c>
      <c r="UP2" s="18" t="s">
        <v>14671</v>
      </c>
      <c r="UQ2" s="18" t="s">
        <v>14672</v>
      </c>
      <c r="UR2" s="18" t="s">
        <v>14673</v>
      </c>
      <c r="US2" s="18" t="s">
        <v>14674</v>
      </c>
      <c r="UT2" s="18" t="s">
        <v>14675</v>
      </c>
      <c r="UU2" s="18" t="s">
        <v>14676</v>
      </c>
      <c r="UV2" s="18" t="s">
        <v>14677</v>
      </c>
      <c r="UW2" s="18" t="s">
        <v>14678</v>
      </c>
      <c r="UX2" s="18" t="s">
        <v>14679</v>
      </c>
      <c r="UY2" s="18" t="s">
        <v>14680</v>
      </c>
      <c r="UZ2" s="18" t="s">
        <v>14681</v>
      </c>
      <c r="VA2" s="18" t="s">
        <v>14682</v>
      </c>
      <c r="VB2" s="18" t="s">
        <v>14683</v>
      </c>
      <c r="VC2" s="18" t="s">
        <v>14684</v>
      </c>
      <c r="VD2" s="18" t="s">
        <v>14685</v>
      </c>
      <c r="VE2" s="18" t="s">
        <v>14686</v>
      </c>
      <c r="VF2" s="18" t="s">
        <v>14687</v>
      </c>
      <c r="VG2" s="18" t="s">
        <v>14688</v>
      </c>
      <c r="VH2" s="18" t="s">
        <v>14689</v>
      </c>
      <c r="VI2" s="18" t="s">
        <v>14690</v>
      </c>
      <c r="VJ2" s="18" t="s">
        <v>14691</v>
      </c>
      <c r="VK2" s="18" t="s">
        <v>14692</v>
      </c>
      <c r="VL2" s="18" t="s">
        <v>14693</v>
      </c>
      <c r="VM2" s="18" t="s">
        <v>14694</v>
      </c>
      <c r="VN2" s="18" t="s">
        <v>14695</v>
      </c>
      <c r="VO2" s="18" t="s">
        <v>14696</v>
      </c>
      <c r="VP2" s="18" t="s">
        <v>14697</v>
      </c>
      <c r="VQ2" s="18" t="s">
        <v>14698</v>
      </c>
      <c r="VR2" s="18" t="s">
        <v>14699</v>
      </c>
      <c r="VS2" s="18" t="s">
        <v>14700</v>
      </c>
      <c r="VT2" s="18" t="s">
        <v>14701</v>
      </c>
      <c r="VU2" s="18" t="s">
        <v>14702</v>
      </c>
      <c r="VV2" s="18" t="s">
        <v>14703</v>
      </c>
      <c r="VW2" s="18" t="s">
        <v>14704</v>
      </c>
      <c r="VX2" s="18" t="s">
        <v>14705</v>
      </c>
      <c r="VY2" s="18" t="s">
        <v>14706</v>
      </c>
      <c r="VZ2" s="18" t="s">
        <v>14707</v>
      </c>
      <c r="WA2" s="18" t="s">
        <v>14708</v>
      </c>
      <c r="WB2" s="18" t="s">
        <v>14709</v>
      </c>
      <c r="WC2" s="18" t="s">
        <v>14710</v>
      </c>
      <c r="WD2" s="18" t="s">
        <v>14711</v>
      </c>
      <c r="WE2" s="18" t="s">
        <v>14712</v>
      </c>
      <c r="WF2" s="18" t="s">
        <v>14713</v>
      </c>
      <c r="WG2" s="18" t="s">
        <v>14714</v>
      </c>
      <c r="WH2" s="18" t="s">
        <v>14715</v>
      </c>
      <c r="WI2" s="18" t="s">
        <v>14716</v>
      </c>
      <c r="WJ2" s="18" t="s">
        <v>14717</v>
      </c>
      <c r="WK2" s="18" t="s">
        <v>14718</v>
      </c>
      <c r="WL2" s="18" t="s">
        <v>14719</v>
      </c>
      <c r="WM2" s="18" t="s">
        <v>14720</v>
      </c>
      <c r="WN2" s="18" t="s">
        <v>14721</v>
      </c>
      <c r="WO2" s="18" t="s">
        <v>14722</v>
      </c>
      <c r="WP2" s="18" t="s">
        <v>14723</v>
      </c>
      <c r="WQ2" s="18" t="s">
        <v>14724</v>
      </c>
      <c r="WR2" s="18" t="s">
        <v>14725</v>
      </c>
      <c r="WS2" s="18" t="s">
        <v>14726</v>
      </c>
      <c r="WT2" s="18" t="s">
        <v>14727</v>
      </c>
      <c r="WU2" s="18" t="s">
        <v>14728</v>
      </c>
      <c r="WV2" s="18" t="s">
        <v>14729</v>
      </c>
      <c r="WW2" s="18" t="s">
        <v>14730</v>
      </c>
      <c r="WX2" s="18" t="s">
        <v>14731</v>
      </c>
      <c r="WY2" s="18" t="s">
        <v>14732</v>
      </c>
      <c r="WZ2" s="18" t="s">
        <v>14733</v>
      </c>
      <c r="XA2" s="18" t="s">
        <v>14734</v>
      </c>
      <c r="XB2" s="18" t="s">
        <v>14735</v>
      </c>
      <c r="XC2" s="18" t="s">
        <v>14736</v>
      </c>
      <c r="XD2" s="18" t="s">
        <v>14737</v>
      </c>
      <c r="XE2" s="18" t="s">
        <v>14738</v>
      </c>
      <c r="XF2" s="18" t="s">
        <v>14739</v>
      </c>
      <c r="XG2" s="18" t="s">
        <v>14740</v>
      </c>
      <c r="XH2" s="18" t="s">
        <v>14741</v>
      </c>
      <c r="XI2" s="18" t="s">
        <v>14742</v>
      </c>
      <c r="XJ2" s="18" t="s">
        <v>14743</v>
      </c>
      <c r="XK2" s="18" t="s">
        <v>14744</v>
      </c>
      <c r="XL2" s="18" t="s">
        <v>14745</v>
      </c>
      <c r="XM2" s="18" t="s">
        <v>14746</v>
      </c>
      <c r="XN2" s="18" t="s">
        <v>14747</v>
      </c>
      <c r="XO2" s="18" t="s">
        <v>14748</v>
      </c>
      <c r="XP2" s="18" t="s">
        <v>14749</v>
      </c>
      <c r="XQ2" s="18" t="s">
        <v>14750</v>
      </c>
      <c r="XR2" s="18" t="s">
        <v>14751</v>
      </c>
      <c r="XS2" s="18" t="s">
        <v>14752</v>
      </c>
      <c r="XT2" s="18" t="s">
        <v>14753</v>
      </c>
      <c r="XU2" s="18" t="s">
        <v>14754</v>
      </c>
      <c r="XV2" s="18" t="s">
        <v>14755</v>
      </c>
      <c r="XW2" s="18" t="s">
        <v>14756</v>
      </c>
      <c r="XX2" s="18" t="s">
        <v>14757</v>
      </c>
      <c r="XY2" s="18" t="s">
        <v>14758</v>
      </c>
      <c r="XZ2" s="18" t="s">
        <v>14759</v>
      </c>
      <c r="YA2" s="18" t="s">
        <v>14760</v>
      </c>
      <c r="YB2" s="18" t="s">
        <v>14761</v>
      </c>
      <c r="YC2" s="18" t="s">
        <v>14762</v>
      </c>
      <c r="YD2" s="18" t="s">
        <v>14763</v>
      </c>
      <c r="YE2" s="18" t="s">
        <v>14764</v>
      </c>
      <c r="YF2" s="18" t="s">
        <v>14765</v>
      </c>
      <c r="YG2" s="18" t="s">
        <v>14766</v>
      </c>
      <c r="YH2" s="18" t="s">
        <v>14767</v>
      </c>
      <c r="YI2" s="18" t="s">
        <v>14768</v>
      </c>
      <c r="YJ2" s="18" t="s">
        <v>14769</v>
      </c>
      <c r="YK2" s="18" t="s">
        <v>14770</v>
      </c>
      <c r="YL2" s="18" t="s">
        <v>14771</v>
      </c>
      <c r="YM2" s="18" t="s">
        <v>14772</v>
      </c>
      <c r="YN2" s="18" t="s">
        <v>14773</v>
      </c>
      <c r="YO2" s="18" t="s">
        <v>14774</v>
      </c>
      <c r="YP2" s="18" t="s">
        <v>14775</v>
      </c>
      <c r="YQ2" s="18" t="s">
        <v>14776</v>
      </c>
      <c r="YR2" s="18" t="s">
        <v>14777</v>
      </c>
      <c r="YS2" s="18" t="s">
        <v>14778</v>
      </c>
      <c r="YT2" s="18" t="s">
        <v>14779</v>
      </c>
      <c r="YU2" s="18" t="s">
        <v>14780</v>
      </c>
      <c r="YV2" s="18" t="s">
        <v>14781</v>
      </c>
      <c r="YW2" s="18" t="s">
        <v>14782</v>
      </c>
      <c r="YX2" s="18" t="s">
        <v>14783</v>
      </c>
      <c r="YY2" s="18" t="s">
        <v>14784</v>
      </c>
      <c r="YZ2" s="18" t="s">
        <v>14785</v>
      </c>
      <c r="ZA2" s="18" t="s">
        <v>14786</v>
      </c>
      <c r="ZB2" s="18" t="s">
        <v>14787</v>
      </c>
      <c r="ZC2" s="18" t="s">
        <v>14788</v>
      </c>
      <c r="ZD2" s="18" t="s">
        <v>14789</v>
      </c>
      <c r="ZE2" s="18" t="s">
        <v>14790</v>
      </c>
      <c r="ZF2" s="18" t="s">
        <v>14791</v>
      </c>
      <c r="ZG2" s="18" t="s">
        <v>14792</v>
      </c>
      <c r="ZH2" s="18" t="s">
        <v>14793</v>
      </c>
      <c r="ZI2" s="18" t="s">
        <v>14794</v>
      </c>
      <c r="ZJ2" s="18" t="s">
        <v>14795</v>
      </c>
      <c r="ZK2" s="18" t="s">
        <v>14796</v>
      </c>
      <c r="ZL2" s="18" t="s">
        <v>14797</v>
      </c>
      <c r="ZM2" s="18" t="s">
        <v>14798</v>
      </c>
      <c r="ZN2" s="18" t="s">
        <v>14799</v>
      </c>
      <c r="ZO2" s="18" t="s">
        <v>14800</v>
      </c>
      <c r="ZP2" s="18" t="s">
        <v>14801</v>
      </c>
      <c r="ZQ2" s="18" t="s">
        <v>14802</v>
      </c>
      <c r="ZR2" s="18" t="s">
        <v>14803</v>
      </c>
      <c r="ZS2" s="18" t="s">
        <v>14804</v>
      </c>
      <c r="ZT2" s="18" t="s">
        <v>14805</v>
      </c>
      <c r="ZU2" s="18" t="s">
        <v>14806</v>
      </c>
      <c r="ZV2" s="18" t="s">
        <v>14807</v>
      </c>
      <c r="ZW2" s="18" t="s">
        <v>14808</v>
      </c>
      <c r="ZX2" s="18" t="s">
        <v>14809</v>
      </c>
      <c r="ZY2" s="18" t="s">
        <v>14810</v>
      </c>
      <c r="ZZ2" s="18" t="s">
        <v>14811</v>
      </c>
      <c r="AAA2" s="18" t="s">
        <v>14812</v>
      </c>
      <c r="AAB2" s="18" t="s">
        <v>14813</v>
      </c>
      <c r="AAC2" s="18" t="s">
        <v>14814</v>
      </c>
      <c r="AAD2" s="18" t="s">
        <v>14815</v>
      </c>
      <c r="AAE2" s="18" t="s">
        <v>14816</v>
      </c>
      <c r="AAF2" s="18" t="s">
        <v>14817</v>
      </c>
      <c r="AAG2" s="18" t="s">
        <v>14818</v>
      </c>
      <c r="AAH2" s="18" t="s">
        <v>14819</v>
      </c>
      <c r="AAI2" s="18" t="s">
        <v>14820</v>
      </c>
      <c r="AAJ2" s="18" t="s">
        <v>14821</v>
      </c>
      <c r="AAK2" s="18" t="s">
        <v>14822</v>
      </c>
      <c r="AAL2" s="18" t="s">
        <v>14823</v>
      </c>
      <c r="AAM2" s="18" t="s">
        <v>14824</v>
      </c>
      <c r="AAN2" s="18" t="s">
        <v>14825</v>
      </c>
      <c r="AAO2" s="18" t="s">
        <v>14826</v>
      </c>
      <c r="AAP2" s="18" t="s">
        <v>14827</v>
      </c>
      <c r="AAQ2" s="18" t="s">
        <v>14828</v>
      </c>
      <c r="AAR2" s="18" t="s">
        <v>14829</v>
      </c>
      <c r="AAS2" s="18" t="s">
        <v>14830</v>
      </c>
      <c r="AAT2" s="18" t="s">
        <v>14831</v>
      </c>
      <c r="AAU2" s="18" t="s">
        <v>14832</v>
      </c>
      <c r="AAV2" s="18" t="s">
        <v>14833</v>
      </c>
      <c r="AAW2" s="18" t="s">
        <v>14834</v>
      </c>
      <c r="AAX2" s="18" t="s">
        <v>14835</v>
      </c>
      <c r="AAY2" s="18" t="s">
        <v>14836</v>
      </c>
      <c r="AAZ2" s="18" t="s">
        <v>14837</v>
      </c>
      <c r="ABA2" s="18" t="s">
        <v>14838</v>
      </c>
      <c r="ABB2" s="18" t="s">
        <v>14839</v>
      </c>
      <c r="ABC2" s="18" t="s">
        <v>14840</v>
      </c>
      <c r="ABD2" s="18" t="s">
        <v>14841</v>
      </c>
      <c r="ABE2" s="18" t="s">
        <v>14842</v>
      </c>
      <c r="ABF2" s="18" t="s">
        <v>14843</v>
      </c>
      <c r="ABG2" s="18" t="s">
        <v>14844</v>
      </c>
      <c r="ABH2" s="18" t="s">
        <v>14845</v>
      </c>
      <c r="ABI2" s="18" t="s">
        <v>14846</v>
      </c>
      <c r="ABJ2" s="18" t="s">
        <v>14847</v>
      </c>
      <c r="ABK2" s="18" t="s">
        <v>14848</v>
      </c>
      <c r="ABL2" s="18" t="s">
        <v>14849</v>
      </c>
      <c r="ABM2" s="18" t="s">
        <v>14850</v>
      </c>
      <c r="ABN2" s="18" t="s">
        <v>14851</v>
      </c>
      <c r="ABO2" s="18" t="s">
        <v>14852</v>
      </c>
      <c r="ABP2" s="18" t="s">
        <v>14853</v>
      </c>
      <c r="ABQ2" s="18" t="s">
        <v>14854</v>
      </c>
      <c r="ABR2" s="18" t="s">
        <v>14855</v>
      </c>
      <c r="ABS2" s="18" t="s">
        <v>14856</v>
      </c>
      <c r="ABT2" s="18" t="s">
        <v>14857</v>
      </c>
      <c r="ABU2" s="18" t="s">
        <v>14858</v>
      </c>
      <c r="ABV2" s="18" t="s">
        <v>14859</v>
      </c>
      <c r="ABW2" s="18" t="s">
        <v>14860</v>
      </c>
      <c r="ABX2" s="18" t="s">
        <v>14861</v>
      </c>
      <c r="ABY2" s="18" t="s">
        <v>14862</v>
      </c>
      <c r="ABZ2" s="18" t="s">
        <v>14863</v>
      </c>
      <c r="ACA2" s="18" t="s">
        <v>14864</v>
      </c>
      <c r="ACB2" s="18" t="s">
        <v>14865</v>
      </c>
      <c r="ACC2" s="18" t="s">
        <v>14866</v>
      </c>
      <c r="ACD2" s="18" t="s">
        <v>14867</v>
      </c>
      <c r="ACE2" s="18" t="s">
        <v>14868</v>
      </c>
      <c r="ACF2" s="18" t="s">
        <v>14869</v>
      </c>
      <c r="ACG2" s="18" t="s">
        <v>14870</v>
      </c>
      <c r="ACH2" s="18" t="s">
        <v>14871</v>
      </c>
      <c r="ACI2" s="18" t="s">
        <v>14872</v>
      </c>
      <c r="ACJ2" s="18" t="s">
        <v>14873</v>
      </c>
      <c r="ACK2" s="18" t="s">
        <v>14874</v>
      </c>
      <c r="ACL2" s="18" t="s">
        <v>14875</v>
      </c>
      <c r="ACM2" s="18" t="s">
        <v>14876</v>
      </c>
      <c r="ACN2" s="18" t="s">
        <v>14877</v>
      </c>
      <c r="ACO2" s="18" t="s">
        <v>14878</v>
      </c>
      <c r="ACP2" s="18" t="s">
        <v>14879</v>
      </c>
      <c r="ACQ2" s="18" t="s">
        <v>14880</v>
      </c>
      <c r="ACR2" s="18" t="s">
        <v>14881</v>
      </c>
      <c r="ACS2" s="18" t="s">
        <v>14882</v>
      </c>
      <c r="ACT2" s="18" t="s">
        <v>14883</v>
      </c>
      <c r="ACU2" s="18" t="s">
        <v>14884</v>
      </c>
      <c r="ACV2" s="18" t="s">
        <v>14885</v>
      </c>
      <c r="ACW2" s="18" t="s">
        <v>14886</v>
      </c>
      <c r="ACX2" s="18" t="s">
        <v>14887</v>
      </c>
      <c r="ACY2" s="18" t="s">
        <v>14888</v>
      </c>
      <c r="ACZ2" s="18" t="s">
        <v>14889</v>
      </c>
      <c r="ADA2" s="18" t="s">
        <v>14890</v>
      </c>
      <c r="ADB2" s="18" t="s">
        <v>14891</v>
      </c>
      <c r="ADC2" s="18" t="s">
        <v>14892</v>
      </c>
      <c r="ADD2" s="18" t="s">
        <v>14893</v>
      </c>
      <c r="ADE2" s="18" t="s">
        <v>14894</v>
      </c>
      <c r="ADF2" s="18" t="s">
        <v>14895</v>
      </c>
      <c r="ADG2" s="18" t="s">
        <v>14896</v>
      </c>
      <c r="ADH2" s="18" t="s">
        <v>14897</v>
      </c>
      <c r="ADI2" s="18" t="s">
        <v>14898</v>
      </c>
      <c r="ADJ2" s="18" t="s">
        <v>14899</v>
      </c>
      <c r="ADK2" s="18" t="s">
        <v>14900</v>
      </c>
      <c r="ADL2" s="18" t="s">
        <v>14901</v>
      </c>
      <c r="ADM2" s="18" t="s">
        <v>14902</v>
      </c>
      <c r="ADN2" s="18" t="s">
        <v>14903</v>
      </c>
      <c r="ADO2" s="18" t="s">
        <v>14904</v>
      </c>
      <c r="ADP2" s="18" t="s">
        <v>14905</v>
      </c>
      <c r="ADQ2" s="18" t="s">
        <v>14906</v>
      </c>
      <c r="ADR2" s="18" t="s">
        <v>14907</v>
      </c>
      <c r="ADS2" s="18" t="s">
        <v>14908</v>
      </c>
      <c r="ADT2" s="18" t="s">
        <v>14909</v>
      </c>
      <c r="ADU2" s="18" t="s">
        <v>14910</v>
      </c>
      <c r="ADV2" s="18" t="s">
        <v>14911</v>
      </c>
      <c r="ADW2" s="18" t="s">
        <v>14912</v>
      </c>
      <c r="ADX2" s="18" t="s">
        <v>14913</v>
      </c>
      <c r="ADY2" s="18" t="s">
        <v>14914</v>
      </c>
      <c r="ADZ2" s="18" t="s">
        <v>14915</v>
      </c>
      <c r="AEA2" s="18" t="s">
        <v>14916</v>
      </c>
      <c r="AEB2" s="18" t="s">
        <v>14917</v>
      </c>
      <c r="AEC2" s="18" t="s">
        <v>14918</v>
      </c>
      <c r="AED2" s="18" t="s">
        <v>14919</v>
      </c>
      <c r="AEE2" s="18" t="s">
        <v>14920</v>
      </c>
      <c r="AEF2" s="18" t="s">
        <v>14921</v>
      </c>
      <c r="AEG2" s="18" t="s">
        <v>14922</v>
      </c>
      <c r="AEH2" s="18" t="s">
        <v>14923</v>
      </c>
      <c r="AEI2" s="18" t="s">
        <v>14924</v>
      </c>
      <c r="AEJ2" s="18" t="s">
        <v>14925</v>
      </c>
      <c r="AEK2" s="18" t="s">
        <v>14926</v>
      </c>
      <c r="AEL2" s="18" t="s">
        <v>14927</v>
      </c>
      <c r="AEM2" s="18" t="s">
        <v>14928</v>
      </c>
      <c r="AEN2" s="18" t="s">
        <v>14929</v>
      </c>
      <c r="AEO2" s="18" t="s">
        <v>14930</v>
      </c>
      <c r="AEP2" s="18" t="s">
        <v>14931</v>
      </c>
      <c r="AEQ2" s="18" t="s">
        <v>14932</v>
      </c>
      <c r="AER2" s="18" t="s">
        <v>14933</v>
      </c>
      <c r="AES2" s="18" t="s">
        <v>14934</v>
      </c>
      <c r="AET2" s="18" t="s">
        <v>14935</v>
      </c>
      <c r="AEU2" s="18" t="s">
        <v>14936</v>
      </c>
      <c r="AEV2" s="18" t="s">
        <v>14937</v>
      </c>
      <c r="AEW2" s="18" t="s">
        <v>14938</v>
      </c>
      <c r="AEX2" s="18" t="s">
        <v>14939</v>
      </c>
      <c r="AEY2" s="18" t="s">
        <v>14940</v>
      </c>
      <c r="AEZ2" s="18" t="s">
        <v>14941</v>
      </c>
      <c r="AFA2" s="18" t="s">
        <v>14942</v>
      </c>
      <c r="AFB2" s="18" t="s">
        <v>14943</v>
      </c>
      <c r="AFC2" s="18" t="s">
        <v>14944</v>
      </c>
      <c r="AFD2" s="18" t="s">
        <v>14945</v>
      </c>
      <c r="AFE2" s="18" t="s">
        <v>14946</v>
      </c>
      <c r="AFF2" s="18" t="s">
        <v>14947</v>
      </c>
      <c r="AFG2" s="18" t="s">
        <v>14948</v>
      </c>
      <c r="AFH2" s="18" t="s">
        <v>14949</v>
      </c>
      <c r="AFI2" s="18" t="s">
        <v>14950</v>
      </c>
      <c r="AFJ2" s="18" t="s">
        <v>14951</v>
      </c>
      <c r="AFK2" s="18" t="s">
        <v>14952</v>
      </c>
      <c r="AFL2" s="18" t="s">
        <v>14953</v>
      </c>
      <c r="AFM2" s="18" t="s">
        <v>14954</v>
      </c>
      <c r="AFN2" s="18" t="s">
        <v>14955</v>
      </c>
      <c r="AFO2" s="18" t="s">
        <v>14956</v>
      </c>
      <c r="AFP2" s="18" t="s">
        <v>14957</v>
      </c>
      <c r="AFQ2" s="18" t="s">
        <v>14958</v>
      </c>
      <c r="AFR2" s="18" t="s">
        <v>14959</v>
      </c>
      <c r="AFS2" s="18" t="s">
        <v>14960</v>
      </c>
      <c r="AFT2" s="18" t="s">
        <v>14961</v>
      </c>
      <c r="AFU2" s="18" t="s">
        <v>14962</v>
      </c>
      <c r="AFV2" s="18" t="s">
        <v>14963</v>
      </c>
      <c r="AFW2" s="18" t="s">
        <v>14964</v>
      </c>
      <c r="AFX2" s="18" t="s">
        <v>14965</v>
      </c>
      <c r="AFY2" s="18" t="s">
        <v>14966</v>
      </c>
      <c r="AFZ2" s="18" t="s">
        <v>14967</v>
      </c>
      <c r="AGA2" s="18" t="s">
        <v>14968</v>
      </c>
      <c r="AGB2" s="18" t="s">
        <v>14969</v>
      </c>
      <c r="AGC2" s="18" t="s">
        <v>14970</v>
      </c>
      <c r="AGD2" s="18" t="s">
        <v>14971</v>
      </c>
      <c r="AGE2" s="18" t="s">
        <v>14972</v>
      </c>
      <c r="AGF2" s="18" t="s">
        <v>14973</v>
      </c>
      <c r="AGG2" s="18" t="s">
        <v>14974</v>
      </c>
      <c r="AGH2" s="18" t="s">
        <v>14975</v>
      </c>
      <c r="AGI2" s="18" t="s">
        <v>14976</v>
      </c>
      <c r="AGJ2" s="18" t="s">
        <v>14977</v>
      </c>
      <c r="AGK2" s="18" t="s">
        <v>14978</v>
      </c>
      <c r="AGL2" s="18" t="s">
        <v>14979</v>
      </c>
      <c r="AGM2" s="18" t="s">
        <v>14980</v>
      </c>
      <c r="AGN2" s="18" t="s">
        <v>14981</v>
      </c>
      <c r="AGO2" s="18" t="s">
        <v>14982</v>
      </c>
      <c r="AGP2" s="18" t="s">
        <v>14983</v>
      </c>
      <c r="AGQ2" s="18" t="s">
        <v>14984</v>
      </c>
      <c r="AGR2" s="18" t="s">
        <v>14985</v>
      </c>
      <c r="AGS2" s="18" t="s">
        <v>14986</v>
      </c>
      <c r="AGT2" s="18" t="s">
        <v>14987</v>
      </c>
      <c r="AGU2" s="18" t="s">
        <v>14988</v>
      </c>
      <c r="AGV2" s="18" t="s">
        <v>14989</v>
      </c>
      <c r="AGW2" s="18" t="s">
        <v>14990</v>
      </c>
      <c r="AGX2" s="18" t="s">
        <v>14991</v>
      </c>
      <c r="AGY2" s="18" t="s">
        <v>14992</v>
      </c>
      <c r="AGZ2" s="18" t="s">
        <v>14993</v>
      </c>
      <c r="AHA2" s="18" t="s">
        <v>14994</v>
      </c>
      <c r="AHB2" s="18" t="s">
        <v>14995</v>
      </c>
      <c r="AHC2" s="18" t="s">
        <v>14996</v>
      </c>
      <c r="AHD2" s="18" t="s">
        <v>14997</v>
      </c>
      <c r="AHE2" s="18" t="s">
        <v>14998</v>
      </c>
      <c r="AHF2" s="18" t="s">
        <v>14999</v>
      </c>
      <c r="AHG2" s="18" t="s">
        <v>15000</v>
      </c>
      <c r="AHH2" s="18" t="s">
        <v>15001</v>
      </c>
      <c r="AHI2" s="18" t="s">
        <v>15002</v>
      </c>
      <c r="AHJ2" s="18" t="s">
        <v>15003</v>
      </c>
      <c r="AHK2" s="18" t="s">
        <v>15004</v>
      </c>
      <c r="AHL2" s="18" t="s">
        <v>15005</v>
      </c>
      <c r="AHM2" s="18" t="s">
        <v>15006</v>
      </c>
      <c r="AHN2" s="18" t="s">
        <v>15007</v>
      </c>
      <c r="AHO2" s="18" t="s">
        <v>15008</v>
      </c>
      <c r="AHP2" s="18" t="s">
        <v>15009</v>
      </c>
      <c r="AHQ2" s="18" t="s">
        <v>15010</v>
      </c>
      <c r="AHR2" s="18" t="s">
        <v>15011</v>
      </c>
      <c r="AHS2" s="18" t="s">
        <v>15012</v>
      </c>
      <c r="AHT2" s="18" t="s">
        <v>15013</v>
      </c>
      <c r="AHU2" s="18" t="s">
        <v>15014</v>
      </c>
      <c r="AHV2" s="18" t="s">
        <v>15015</v>
      </c>
      <c r="AHW2" s="18" t="s">
        <v>15016</v>
      </c>
      <c r="AHX2" s="18" t="s">
        <v>15017</v>
      </c>
      <c r="AHY2" s="18" t="s">
        <v>15018</v>
      </c>
      <c r="AHZ2" s="18" t="s">
        <v>15019</v>
      </c>
      <c r="AIA2" s="18" t="s">
        <v>15020</v>
      </c>
      <c r="AIB2" s="18" t="s">
        <v>15021</v>
      </c>
      <c r="AIC2" s="18" t="s">
        <v>15022</v>
      </c>
      <c r="AID2" s="18" t="s">
        <v>15023</v>
      </c>
      <c r="AIE2" s="18" t="s">
        <v>15024</v>
      </c>
      <c r="AIF2" s="18" t="s">
        <v>15025</v>
      </c>
      <c r="AIG2" s="18" t="s">
        <v>15026</v>
      </c>
      <c r="AIH2" s="18" t="s">
        <v>15027</v>
      </c>
      <c r="AII2" s="18" t="s">
        <v>15028</v>
      </c>
      <c r="AIJ2" s="18" t="s">
        <v>15029</v>
      </c>
      <c r="AIK2" s="18" t="s">
        <v>15030</v>
      </c>
      <c r="AIL2" s="18" t="s">
        <v>15031</v>
      </c>
      <c r="AIM2" s="18" t="s">
        <v>15032</v>
      </c>
      <c r="AIN2" s="18" t="s">
        <v>15033</v>
      </c>
      <c r="AIO2" s="18" t="s">
        <v>15034</v>
      </c>
      <c r="AIP2" s="18" t="s">
        <v>15035</v>
      </c>
      <c r="AIQ2" s="18" t="s">
        <v>15036</v>
      </c>
      <c r="AIR2" s="18" t="s">
        <v>15037</v>
      </c>
      <c r="AIS2" s="18" t="s">
        <v>15038</v>
      </c>
      <c r="AIT2" s="18" t="s">
        <v>15039</v>
      </c>
      <c r="AIU2" s="18" t="s">
        <v>15040</v>
      </c>
      <c r="AIV2" s="18" t="s">
        <v>15041</v>
      </c>
      <c r="AIW2" s="18" t="s">
        <v>15042</v>
      </c>
      <c r="AIX2" s="18" t="s">
        <v>15043</v>
      </c>
      <c r="AIY2" s="18" t="s">
        <v>15044</v>
      </c>
      <c r="AIZ2" s="18" t="s">
        <v>15045</v>
      </c>
      <c r="AJA2" s="18" t="s">
        <v>15046</v>
      </c>
      <c r="AJB2" s="18" t="s">
        <v>15047</v>
      </c>
      <c r="AJC2" s="18" t="s">
        <v>15048</v>
      </c>
      <c r="AJD2" s="18" t="s">
        <v>15049</v>
      </c>
      <c r="AJE2" s="18" t="s">
        <v>15050</v>
      </c>
      <c r="AJF2" s="18" t="s">
        <v>15051</v>
      </c>
      <c r="AJG2" s="18" t="s">
        <v>15052</v>
      </c>
      <c r="AJH2" s="18" t="s">
        <v>15053</v>
      </c>
      <c r="AJI2" s="18" t="s">
        <v>15054</v>
      </c>
      <c r="AJJ2" s="18" t="s">
        <v>15055</v>
      </c>
      <c r="AJK2" s="18" t="s">
        <v>15056</v>
      </c>
      <c r="AJL2" s="18" t="s">
        <v>15057</v>
      </c>
      <c r="AJM2" s="18" t="s">
        <v>15058</v>
      </c>
      <c r="AJN2" s="18" t="s">
        <v>15059</v>
      </c>
      <c r="AJO2" s="18" t="s">
        <v>15060</v>
      </c>
      <c r="AJP2" s="18" t="s">
        <v>15061</v>
      </c>
      <c r="AJQ2" s="18" t="s">
        <v>15062</v>
      </c>
      <c r="AJR2" s="18" t="s">
        <v>15063</v>
      </c>
      <c r="AJS2" s="18" t="s">
        <v>15064</v>
      </c>
      <c r="AJT2" s="18" t="s">
        <v>15065</v>
      </c>
      <c r="AJU2" s="18" t="s">
        <v>15066</v>
      </c>
      <c r="AJV2" s="18" t="s">
        <v>15067</v>
      </c>
      <c r="AJW2" s="18" t="s">
        <v>15068</v>
      </c>
      <c r="AJX2" s="18" t="s">
        <v>15069</v>
      </c>
      <c r="AJY2" s="18" t="s">
        <v>15070</v>
      </c>
      <c r="AJZ2" s="18" t="s">
        <v>15071</v>
      </c>
      <c r="AKA2" s="18" t="s">
        <v>15072</v>
      </c>
      <c r="AKB2" s="18" t="s">
        <v>15073</v>
      </c>
      <c r="AKC2" s="18" t="s">
        <v>15074</v>
      </c>
      <c r="AKD2" s="18" t="s">
        <v>15075</v>
      </c>
      <c r="AKE2" s="18" t="s">
        <v>15076</v>
      </c>
      <c r="AKF2" s="18" t="s">
        <v>15077</v>
      </c>
      <c r="AKG2" s="18" t="s">
        <v>15078</v>
      </c>
      <c r="AKH2" s="18" t="s">
        <v>15079</v>
      </c>
      <c r="AKI2" s="18" t="s">
        <v>15080</v>
      </c>
      <c r="AKJ2" s="18" t="s">
        <v>15081</v>
      </c>
      <c r="AKK2" s="18" t="s">
        <v>15082</v>
      </c>
      <c r="AKL2" s="18" t="s">
        <v>15083</v>
      </c>
      <c r="AKM2" s="18" t="s">
        <v>15084</v>
      </c>
      <c r="AKN2" s="18" t="s">
        <v>15085</v>
      </c>
      <c r="AKO2" s="18" t="s">
        <v>15086</v>
      </c>
      <c r="AKP2" s="18" t="s">
        <v>15087</v>
      </c>
      <c r="AKQ2" s="18" t="s">
        <v>15088</v>
      </c>
      <c r="AKR2" s="18" t="s">
        <v>15089</v>
      </c>
      <c r="AKS2" s="18" t="s">
        <v>15090</v>
      </c>
      <c r="AKT2" s="18" t="s">
        <v>15091</v>
      </c>
      <c r="AKU2" s="18" t="s">
        <v>15092</v>
      </c>
      <c r="AKV2" s="18" t="s">
        <v>15093</v>
      </c>
      <c r="AKW2" s="18" t="s">
        <v>15094</v>
      </c>
      <c r="AKX2" s="18" t="s">
        <v>15095</v>
      </c>
      <c r="AKY2" s="18" t="s">
        <v>15096</v>
      </c>
      <c r="AKZ2" s="18" t="s">
        <v>15097</v>
      </c>
      <c r="ALA2" s="18" t="s">
        <v>15098</v>
      </c>
      <c r="ALB2" s="18" t="s">
        <v>15099</v>
      </c>
      <c r="ALC2" s="18" t="s">
        <v>15100</v>
      </c>
      <c r="ALD2" s="18" t="s">
        <v>15101</v>
      </c>
      <c r="ALE2" s="18" t="s">
        <v>15102</v>
      </c>
      <c r="ALF2" s="18" t="s">
        <v>15103</v>
      </c>
      <c r="ALG2" s="18" t="s">
        <v>15104</v>
      </c>
      <c r="ALH2" s="18" t="s">
        <v>15105</v>
      </c>
      <c r="ALI2" s="18" t="s">
        <v>15106</v>
      </c>
      <c r="ALJ2" s="18" t="s">
        <v>15107</v>
      </c>
      <c r="ALK2" s="18" t="s">
        <v>15108</v>
      </c>
      <c r="ALL2" s="18" t="s">
        <v>15109</v>
      </c>
      <c r="ALM2" s="18" t="s">
        <v>15110</v>
      </c>
      <c r="ALN2" s="18" t="s">
        <v>15111</v>
      </c>
      <c r="ALO2" s="18" t="s">
        <v>15112</v>
      </c>
      <c r="ALP2" s="18" t="s">
        <v>15113</v>
      </c>
      <c r="ALQ2" s="18" t="s">
        <v>15114</v>
      </c>
      <c r="ALR2" s="18" t="s">
        <v>15115</v>
      </c>
      <c r="ALS2" s="18" t="s">
        <v>15116</v>
      </c>
      <c r="ALT2" s="18" t="s">
        <v>15117</v>
      </c>
      <c r="ALU2" s="18" t="s">
        <v>15118</v>
      </c>
      <c r="ALV2" s="18" t="s">
        <v>15119</v>
      </c>
      <c r="ALW2" s="18" t="s">
        <v>15120</v>
      </c>
      <c r="ALX2" s="18" t="s">
        <v>15121</v>
      </c>
      <c r="ALY2" s="18" t="s">
        <v>15122</v>
      </c>
      <c r="ALZ2" s="18" t="s">
        <v>15123</v>
      </c>
      <c r="AMA2" s="18" t="s">
        <v>15124</v>
      </c>
      <c r="AMB2" s="18" t="s">
        <v>15125</v>
      </c>
      <c r="AMC2" s="18" t="s">
        <v>15126</v>
      </c>
      <c r="AMD2" s="18" t="s">
        <v>15127</v>
      </c>
      <c r="AME2" s="18" t="s">
        <v>15128</v>
      </c>
      <c r="AMF2" s="18" t="s">
        <v>15129</v>
      </c>
      <c r="AMG2" s="18" t="s">
        <v>15130</v>
      </c>
      <c r="AMH2" s="18" t="s">
        <v>15131</v>
      </c>
      <c r="AMI2" s="18" t="s">
        <v>15132</v>
      </c>
      <c r="AMJ2" s="18" t="s">
        <v>15133</v>
      </c>
      <c r="AMK2" s="18" t="s">
        <v>15134</v>
      </c>
      <c r="AML2" s="18" t="s">
        <v>15135</v>
      </c>
      <c r="AMM2" s="18" t="s">
        <v>15136</v>
      </c>
      <c r="AMN2" s="18" t="s">
        <v>15137</v>
      </c>
      <c r="AMO2" s="18" t="s">
        <v>15138</v>
      </c>
      <c r="AMP2" s="18" t="s">
        <v>15139</v>
      </c>
      <c r="AMQ2" s="18" t="s">
        <v>15140</v>
      </c>
      <c r="AMR2" s="18" t="s">
        <v>15141</v>
      </c>
      <c r="AMS2" s="18" t="s">
        <v>15142</v>
      </c>
      <c r="AMT2" s="18" t="s">
        <v>15143</v>
      </c>
      <c r="AMU2" s="18" t="s">
        <v>15144</v>
      </c>
      <c r="AMV2" s="18" t="s">
        <v>15145</v>
      </c>
      <c r="AMW2" s="18" t="s">
        <v>15146</v>
      </c>
      <c r="AMX2" s="18" t="s">
        <v>15147</v>
      </c>
      <c r="AMY2" s="18" t="s">
        <v>15148</v>
      </c>
      <c r="AMZ2" s="18" t="s">
        <v>15149</v>
      </c>
      <c r="ANA2" s="18" t="s">
        <v>15150</v>
      </c>
      <c r="ANB2" s="18" t="s">
        <v>15151</v>
      </c>
      <c r="ANC2" s="18" t="s">
        <v>15152</v>
      </c>
      <c r="AND2" s="18" t="s">
        <v>15153</v>
      </c>
      <c r="ANE2" s="18" t="s">
        <v>15154</v>
      </c>
      <c r="ANF2" s="18" t="s">
        <v>15155</v>
      </c>
      <c r="ANG2" s="18" t="s">
        <v>15156</v>
      </c>
      <c r="ANH2" s="18" t="s">
        <v>15157</v>
      </c>
      <c r="ANI2" s="18" t="s">
        <v>15158</v>
      </c>
      <c r="ANJ2" s="18" t="s">
        <v>15159</v>
      </c>
      <c r="ANK2" s="18" t="s">
        <v>15160</v>
      </c>
      <c r="ANL2" s="18" t="s">
        <v>15161</v>
      </c>
      <c r="ANM2" s="18" t="s">
        <v>15162</v>
      </c>
      <c r="ANN2" s="18" t="s">
        <v>15163</v>
      </c>
      <c r="ANO2" s="18" t="s">
        <v>15164</v>
      </c>
      <c r="ANP2" s="18" t="s">
        <v>15165</v>
      </c>
      <c r="ANQ2" s="18" t="s">
        <v>15166</v>
      </c>
      <c r="ANR2" s="18" t="s">
        <v>15167</v>
      </c>
      <c r="ANS2" s="18" t="s">
        <v>15168</v>
      </c>
      <c r="ANT2" s="18" t="s">
        <v>15169</v>
      </c>
      <c r="ANU2" s="18" t="s">
        <v>15170</v>
      </c>
      <c r="ANV2" s="18" t="s">
        <v>15171</v>
      </c>
      <c r="ANW2" s="18" t="s">
        <v>15172</v>
      </c>
      <c r="ANX2" s="18" t="s">
        <v>15173</v>
      </c>
      <c r="ANY2" s="18" t="s">
        <v>15174</v>
      </c>
      <c r="ANZ2" s="18" t="s">
        <v>15175</v>
      </c>
      <c r="AOA2" s="18" t="s">
        <v>15176</v>
      </c>
      <c r="AOB2" s="18" t="s">
        <v>15177</v>
      </c>
      <c r="AOC2" s="18" t="s">
        <v>15178</v>
      </c>
      <c r="AOD2" s="18" t="s">
        <v>15179</v>
      </c>
      <c r="AOE2" s="18" t="s">
        <v>15180</v>
      </c>
      <c r="AOF2" s="18" t="s">
        <v>15181</v>
      </c>
      <c r="AOG2" s="18" t="s">
        <v>15182</v>
      </c>
      <c r="AOH2" s="18" t="s">
        <v>15183</v>
      </c>
      <c r="AOI2" s="18" t="s">
        <v>15184</v>
      </c>
      <c r="AOJ2" s="18" t="s">
        <v>15185</v>
      </c>
      <c r="AOK2" s="18" t="s">
        <v>15186</v>
      </c>
      <c r="AOL2" s="18" t="s">
        <v>15187</v>
      </c>
      <c r="AOM2" s="18" t="s">
        <v>15188</v>
      </c>
      <c r="AON2" s="18" t="s">
        <v>15189</v>
      </c>
      <c r="AOO2" s="18" t="s">
        <v>15190</v>
      </c>
      <c r="AOP2" s="18" t="s">
        <v>15191</v>
      </c>
      <c r="AOQ2" s="18" t="s">
        <v>15192</v>
      </c>
      <c r="AOR2" s="18" t="s">
        <v>15193</v>
      </c>
      <c r="AOS2" s="18" t="s">
        <v>15194</v>
      </c>
      <c r="AOT2" s="18" t="s">
        <v>15195</v>
      </c>
      <c r="AOU2" s="18" t="s">
        <v>15196</v>
      </c>
      <c r="AOV2" s="18" t="s">
        <v>15197</v>
      </c>
      <c r="AOW2" s="18" t="s">
        <v>15198</v>
      </c>
      <c r="AOX2" s="18" t="s">
        <v>15199</v>
      </c>
      <c r="AOY2" s="18" t="s">
        <v>15200</v>
      </c>
      <c r="AOZ2" s="18" t="s">
        <v>15201</v>
      </c>
      <c r="APA2" s="18" t="s">
        <v>15202</v>
      </c>
      <c r="APB2" s="18" t="s">
        <v>15203</v>
      </c>
      <c r="APC2" s="18" t="s">
        <v>15204</v>
      </c>
      <c r="APD2" s="18" t="s">
        <v>15205</v>
      </c>
      <c r="APE2" s="18" t="s">
        <v>15206</v>
      </c>
      <c r="APF2" s="18" t="s">
        <v>15207</v>
      </c>
      <c r="APG2" s="18" t="s">
        <v>15208</v>
      </c>
      <c r="APH2" s="18" t="s">
        <v>15209</v>
      </c>
      <c r="API2" s="18" t="s">
        <v>15210</v>
      </c>
      <c r="APJ2" s="18" t="s">
        <v>15211</v>
      </c>
      <c r="APK2" s="18" t="s">
        <v>15212</v>
      </c>
      <c r="APL2" s="18" t="s">
        <v>15213</v>
      </c>
      <c r="APM2" s="18" t="s">
        <v>15214</v>
      </c>
      <c r="APN2" s="18" t="s">
        <v>15215</v>
      </c>
      <c r="APO2" s="18" t="s">
        <v>15216</v>
      </c>
      <c r="APP2" s="18" t="s">
        <v>15217</v>
      </c>
      <c r="APQ2" s="18" t="s">
        <v>15218</v>
      </c>
      <c r="APR2" s="18" t="s">
        <v>15219</v>
      </c>
      <c r="APS2" s="18" t="s">
        <v>15220</v>
      </c>
      <c r="APT2" s="18" t="s">
        <v>15221</v>
      </c>
      <c r="APU2" s="18" t="s">
        <v>15222</v>
      </c>
      <c r="APV2" s="18" t="s">
        <v>15223</v>
      </c>
      <c r="APW2" s="18" t="s">
        <v>15224</v>
      </c>
      <c r="APX2" s="18" t="s">
        <v>15225</v>
      </c>
      <c r="APY2" s="18" t="s">
        <v>15226</v>
      </c>
      <c r="APZ2" s="18" t="s">
        <v>15227</v>
      </c>
      <c r="AQA2" s="18" t="s">
        <v>15228</v>
      </c>
      <c r="AQB2" s="18" t="s">
        <v>15229</v>
      </c>
      <c r="AQC2" s="18" t="s">
        <v>15230</v>
      </c>
      <c r="AQD2" s="18" t="s">
        <v>15231</v>
      </c>
      <c r="AQE2" s="18" t="s">
        <v>15232</v>
      </c>
      <c r="AQF2" s="18" t="s">
        <v>15233</v>
      </c>
      <c r="AQG2" s="18" t="s">
        <v>15234</v>
      </c>
      <c r="AQH2" s="18" t="s">
        <v>15235</v>
      </c>
      <c r="AQI2" s="18" t="s">
        <v>15236</v>
      </c>
      <c r="AQJ2" s="18" t="s">
        <v>15237</v>
      </c>
      <c r="AQK2" s="18" t="s">
        <v>15238</v>
      </c>
      <c r="AQL2" s="18" t="s">
        <v>15239</v>
      </c>
      <c r="AQM2" s="18" t="s">
        <v>15240</v>
      </c>
      <c r="AQN2" s="18" t="s">
        <v>15241</v>
      </c>
      <c r="AQO2" s="18" t="s">
        <v>15242</v>
      </c>
      <c r="AQP2" s="18" t="s">
        <v>15243</v>
      </c>
      <c r="AQQ2" s="18" t="s">
        <v>15244</v>
      </c>
      <c r="AQR2" s="18" t="s">
        <v>15245</v>
      </c>
      <c r="AQS2" s="18" t="s">
        <v>15246</v>
      </c>
      <c r="AQT2" s="18" t="s">
        <v>15247</v>
      </c>
      <c r="AQU2" s="18" t="s">
        <v>15248</v>
      </c>
      <c r="AQV2" s="18" t="s">
        <v>15249</v>
      </c>
      <c r="AQW2" s="18" t="s">
        <v>15250</v>
      </c>
      <c r="AQX2" s="18" t="s">
        <v>15251</v>
      </c>
      <c r="AQY2" s="18" t="s">
        <v>15252</v>
      </c>
      <c r="AQZ2" s="18" t="s">
        <v>15253</v>
      </c>
      <c r="ARA2" s="18" t="s">
        <v>15254</v>
      </c>
      <c r="ARB2" s="18" t="s">
        <v>15255</v>
      </c>
      <c r="ARC2" s="18" t="s">
        <v>15256</v>
      </c>
      <c r="ARD2" s="18" t="s">
        <v>15257</v>
      </c>
      <c r="ARE2" s="18" t="s">
        <v>15258</v>
      </c>
      <c r="ARF2" s="18" t="s">
        <v>15259</v>
      </c>
      <c r="ARG2" s="18" t="s">
        <v>15260</v>
      </c>
      <c r="ARH2" s="18" t="s">
        <v>15261</v>
      </c>
      <c r="ARI2" s="18" t="s">
        <v>15262</v>
      </c>
      <c r="ARJ2" s="18" t="s">
        <v>15263</v>
      </c>
      <c r="ARK2" s="18" t="s">
        <v>15264</v>
      </c>
      <c r="ARL2" s="18" t="s">
        <v>15265</v>
      </c>
      <c r="ARM2" s="18" t="s">
        <v>15266</v>
      </c>
      <c r="ARN2" s="18" t="s">
        <v>15267</v>
      </c>
      <c r="ARO2" s="18" t="s">
        <v>15268</v>
      </c>
      <c r="ARP2" s="18" t="s">
        <v>15269</v>
      </c>
      <c r="ARQ2" s="18" t="s">
        <v>15270</v>
      </c>
      <c r="ARR2"/>
      <c r="ARS2" s="18" t="s">
        <v>15271</v>
      </c>
      <c r="ART2" s="18" t="s">
        <v>15272</v>
      </c>
      <c r="ARU2" s="18" t="s">
        <v>15273</v>
      </c>
      <c r="ARV2" s="18" t="s">
        <v>15274</v>
      </c>
      <c r="ARW2" s="18" t="s">
        <v>15275</v>
      </c>
      <c r="ARX2" s="18" t="s">
        <v>15276</v>
      </c>
      <c r="ARY2" s="18" t="s">
        <v>15277</v>
      </c>
      <c r="ARZ2" s="18" t="s">
        <v>15278</v>
      </c>
      <c r="ASA2" s="18" t="s">
        <v>15279</v>
      </c>
      <c r="ASB2" s="18" t="s">
        <v>15280</v>
      </c>
      <c r="ASC2" s="18" t="s">
        <v>15281</v>
      </c>
      <c r="ASD2" s="18" t="s">
        <v>15282</v>
      </c>
      <c r="ASE2" s="18" t="s">
        <v>15283</v>
      </c>
      <c r="ASF2" s="18" t="s">
        <v>15284</v>
      </c>
      <c r="ASG2" s="18" t="s">
        <v>15285</v>
      </c>
      <c r="ASH2" s="18" t="s">
        <v>15286</v>
      </c>
      <c r="ASI2" s="18" t="s">
        <v>15287</v>
      </c>
      <c r="ASJ2" s="18" t="s">
        <v>15288</v>
      </c>
      <c r="ASK2" s="18" t="s">
        <v>15289</v>
      </c>
      <c r="ASL2" s="18" t="s">
        <v>15290</v>
      </c>
      <c r="ASM2" s="18" t="s">
        <v>15291</v>
      </c>
      <c r="ASN2" s="18" t="s">
        <v>15292</v>
      </c>
      <c r="ASO2" s="18" t="s">
        <v>15293</v>
      </c>
      <c r="ASP2" s="18" t="s">
        <v>15294</v>
      </c>
      <c r="ASQ2" s="18" t="s">
        <v>15295</v>
      </c>
      <c r="ASR2" s="18" t="s">
        <v>15296</v>
      </c>
      <c r="ASS2" s="18" t="s">
        <v>15297</v>
      </c>
      <c r="AST2" s="18" t="s">
        <v>15298</v>
      </c>
      <c r="ASU2" s="18" t="s">
        <v>15299</v>
      </c>
      <c r="ASV2" s="18" t="s">
        <v>15300</v>
      </c>
      <c r="ASW2" s="18" t="s">
        <v>15301</v>
      </c>
      <c r="ASX2" s="18" t="s">
        <v>15302</v>
      </c>
      <c r="ASY2" s="18" t="s">
        <v>15303</v>
      </c>
      <c r="ASZ2" s="18" t="s">
        <v>15304</v>
      </c>
      <c r="ATA2" s="18" t="s">
        <v>15305</v>
      </c>
      <c r="ATB2" s="18" t="s">
        <v>15306</v>
      </c>
      <c r="ATC2" s="18" t="s">
        <v>15307</v>
      </c>
      <c r="ATD2" s="18" t="s">
        <v>15308</v>
      </c>
      <c r="ATE2" s="18" t="s">
        <v>15309</v>
      </c>
      <c r="ATF2" s="18" t="s">
        <v>15310</v>
      </c>
      <c r="ATG2" s="18" t="s">
        <v>15311</v>
      </c>
      <c r="ATH2" s="18" t="s">
        <v>15312</v>
      </c>
      <c r="ATI2" s="18" t="s">
        <v>15313</v>
      </c>
      <c r="ATJ2" s="18" t="s">
        <v>15314</v>
      </c>
      <c r="ATK2" s="18" t="s">
        <v>15315</v>
      </c>
      <c r="ATL2" s="18" t="s">
        <v>15316</v>
      </c>
      <c r="ATM2" s="18" t="s">
        <v>15317</v>
      </c>
      <c r="ATN2" s="18" t="s">
        <v>15318</v>
      </c>
      <c r="ATO2" s="18" t="s">
        <v>15319</v>
      </c>
      <c r="ATP2" s="18" t="s">
        <v>15320</v>
      </c>
      <c r="ATQ2" s="18" t="s">
        <v>15321</v>
      </c>
      <c r="ATR2" s="18" t="s">
        <v>15322</v>
      </c>
      <c r="ATS2" s="18" t="s">
        <v>15323</v>
      </c>
      <c r="ATT2" s="18" t="s">
        <v>15324</v>
      </c>
      <c r="ATU2" s="18" t="s">
        <v>15325</v>
      </c>
      <c r="ATV2" s="18" t="s">
        <v>15326</v>
      </c>
      <c r="ATW2" s="18" t="s">
        <v>15327</v>
      </c>
      <c r="ATX2" s="18" t="s">
        <v>15328</v>
      </c>
      <c r="ATY2" s="18" t="s">
        <v>15329</v>
      </c>
      <c r="ATZ2" s="18" t="s">
        <v>15330</v>
      </c>
      <c r="AUA2" s="18" t="s">
        <v>15331</v>
      </c>
      <c r="AUB2" s="18" t="s">
        <v>15332</v>
      </c>
      <c r="AUC2" s="18" t="s">
        <v>15333</v>
      </c>
      <c r="AUD2" s="18" t="s">
        <v>15334</v>
      </c>
      <c r="AUE2" s="18" t="s">
        <v>15335</v>
      </c>
      <c r="AUF2" s="18" t="s">
        <v>15336</v>
      </c>
      <c r="AUG2" s="18" t="s">
        <v>15337</v>
      </c>
      <c r="AUH2" s="18" t="s">
        <v>15338</v>
      </c>
      <c r="AUI2" s="18" t="s">
        <v>15339</v>
      </c>
      <c r="AUJ2" s="18" t="s">
        <v>15340</v>
      </c>
      <c r="AUK2" s="18" t="s">
        <v>15341</v>
      </c>
      <c r="AUL2" s="18" t="s">
        <v>15342</v>
      </c>
      <c r="AUM2" s="18" t="s">
        <v>15343</v>
      </c>
      <c r="AUN2" s="18" t="s">
        <v>15344</v>
      </c>
      <c r="AUO2" s="18" t="s">
        <v>15345</v>
      </c>
      <c r="AUP2" s="18" t="s">
        <v>15346</v>
      </c>
      <c r="AUQ2" s="18" t="s">
        <v>15347</v>
      </c>
      <c r="AUR2" s="18" t="s">
        <v>15348</v>
      </c>
      <c r="AUS2" s="18" t="s">
        <v>15349</v>
      </c>
      <c r="AUT2" s="18" t="s">
        <v>15350</v>
      </c>
      <c r="AUU2" s="18" t="s">
        <v>15351</v>
      </c>
      <c r="AUV2" s="18" t="s">
        <v>15352</v>
      </c>
      <c r="AUW2" s="18" t="s">
        <v>15353</v>
      </c>
      <c r="AUX2" s="18" t="s">
        <v>15354</v>
      </c>
      <c r="AUY2" s="18" t="s">
        <v>15355</v>
      </c>
      <c r="AUZ2" s="18" t="s">
        <v>15356</v>
      </c>
      <c r="AVA2" s="18" t="s">
        <v>15357</v>
      </c>
      <c r="AVB2" s="18" t="s">
        <v>15358</v>
      </c>
      <c r="AVC2" s="18" t="s">
        <v>15359</v>
      </c>
      <c r="AVD2" s="18" t="s">
        <v>15360</v>
      </c>
      <c r="AVE2" s="18" t="s">
        <v>15361</v>
      </c>
      <c r="AVF2" s="18" t="s">
        <v>15362</v>
      </c>
      <c r="AVG2" s="18" t="s">
        <v>15363</v>
      </c>
      <c r="AVH2" s="18" t="s">
        <v>15364</v>
      </c>
      <c r="AVI2" s="18" t="s">
        <v>15365</v>
      </c>
      <c r="AVJ2" s="18" t="s">
        <v>15366</v>
      </c>
      <c r="AVK2" s="18" t="s">
        <v>15367</v>
      </c>
      <c r="AVL2" s="18" t="s">
        <v>15368</v>
      </c>
      <c r="AVM2" s="18" t="s">
        <v>15369</v>
      </c>
      <c r="AVN2" s="18" t="s">
        <v>15370</v>
      </c>
      <c r="AVO2" s="18" t="s">
        <v>15371</v>
      </c>
      <c r="AVP2" s="18" t="s">
        <v>15372</v>
      </c>
      <c r="AVQ2" s="18" t="s">
        <v>15373</v>
      </c>
      <c r="AVR2" s="18" t="s">
        <v>15374</v>
      </c>
      <c r="AVS2" s="18" t="s">
        <v>15375</v>
      </c>
      <c r="AVT2" s="18" t="s">
        <v>15376</v>
      </c>
      <c r="AVU2" s="18" t="s">
        <v>15377</v>
      </c>
      <c r="AVV2" s="18" t="s">
        <v>15378</v>
      </c>
      <c r="AVW2" s="18" t="s">
        <v>15379</v>
      </c>
      <c r="AVX2" s="18" t="s">
        <v>15380</v>
      </c>
      <c r="AVY2" s="18" t="s">
        <v>15381</v>
      </c>
      <c r="AVZ2" s="18" t="s">
        <v>15382</v>
      </c>
      <c r="AWA2" s="18" t="s">
        <v>15383</v>
      </c>
      <c r="AWB2" s="18" t="s">
        <v>15384</v>
      </c>
      <c r="AWC2" s="18" t="s">
        <v>15385</v>
      </c>
      <c r="AWD2" s="18" t="s">
        <v>15386</v>
      </c>
      <c r="AWE2" s="18" t="s">
        <v>15387</v>
      </c>
      <c r="AWF2" s="18" t="s">
        <v>15388</v>
      </c>
      <c r="AWG2" s="18" t="s">
        <v>15389</v>
      </c>
      <c r="AWH2" s="18" t="s">
        <v>15390</v>
      </c>
      <c r="AWI2" s="18" t="s">
        <v>15391</v>
      </c>
      <c r="AWJ2" s="18" t="s">
        <v>15392</v>
      </c>
      <c r="AWK2" s="18" t="s">
        <v>15393</v>
      </c>
      <c r="AWL2" s="18" t="s">
        <v>15394</v>
      </c>
      <c r="AWM2" s="18" t="s">
        <v>15395</v>
      </c>
      <c r="AWN2" s="18" t="s">
        <v>15396</v>
      </c>
      <c r="AWO2" s="18" t="s">
        <v>15397</v>
      </c>
      <c r="AWP2"/>
      <c r="AWQ2" s="18" t="s">
        <v>15398</v>
      </c>
      <c r="AWR2" s="18" t="s">
        <v>15399</v>
      </c>
      <c r="AWS2" s="18" t="s">
        <v>15400</v>
      </c>
      <c r="AWT2" s="18" t="s">
        <v>15401</v>
      </c>
      <c r="AWU2" s="18" t="s">
        <v>15402</v>
      </c>
      <c r="AWV2" s="18" t="s">
        <v>15403</v>
      </c>
      <c r="AWW2" s="18" t="s">
        <v>15404</v>
      </c>
      <c r="AWX2" s="18" t="s">
        <v>15405</v>
      </c>
      <c r="AWY2" s="18" t="s">
        <v>15406</v>
      </c>
      <c r="AWZ2" s="18" t="s">
        <v>15407</v>
      </c>
      <c r="AXA2" s="18" t="s">
        <v>15408</v>
      </c>
      <c r="AXB2" s="18" t="s">
        <v>15409</v>
      </c>
      <c r="AXC2" s="18" t="s">
        <v>15410</v>
      </c>
      <c r="AXD2" s="18" t="s">
        <v>15411</v>
      </c>
      <c r="AXE2" s="18" t="s">
        <v>15412</v>
      </c>
      <c r="AXF2" s="18" t="s">
        <v>15413</v>
      </c>
      <c r="AXG2" s="18" t="s">
        <v>15414</v>
      </c>
      <c r="AXH2" s="18" t="s">
        <v>15415</v>
      </c>
      <c r="AXI2" s="18" t="s">
        <v>15416</v>
      </c>
      <c r="AXJ2" s="18" t="s">
        <v>15417</v>
      </c>
      <c r="AXK2" s="18" t="s">
        <v>15418</v>
      </c>
      <c r="AXL2" s="18" t="s">
        <v>15419</v>
      </c>
      <c r="AXM2" s="18" t="s">
        <v>15420</v>
      </c>
      <c r="AXN2" s="18" t="s">
        <v>15421</v>
      </c>
      <c r="AXO2" s="18" t="s">
        <v>15422</v>
      </c>
      <c r="AXP2" s="18" t="s">
        <v>15423</v>
      </c>
      <c r="AXQ2" s="18" t="s">
        <v>15424</v>
      </c>
      <c r="AXR2" s="18" t="s">
        <v>15425</v>
      </c>
      <c r="AXS2" s="18" t="s">
        <v>15426</v>
      </c>
      <c r="AXT2" s="18" t="s">
        <v>15427</v>
      </c>
      <c r="AXU2" s="18" t="s">
        <v>15428</v>
      </c>
      <c r="AXV2" s="18" t="s">
        <v>15429</v>
      </c>
      <c r="AXW2" s="18" t="s">
        <v>15430</v>
      </c>
      <c r="AXX2" s="18" t="s">
        <v>15431</v>
      </c>
      <c r="AXY2" s="18" t="s">
        <v>15432</v>
      </c>
      <c r="AXZ2" s="18" t="s">
        <v>15433</v>
      </c>
      <c r="AYA2" s="18" t="s">
        <v>15434</v>
      </c>
      <c r="AYB2" s="18" t="s">
        <v>15435</v>
      </c>
      <c r="AYC2" s="18" t="s">
        <v>15436</v>
      </c>
      <c r="AYD2" s="18" t="s">
        <v>15437</v>
      </c>
      <c r="AYE2" s="18" t="s">
        <v>15438</v>
      </c>
      <c r="AYF2" s="18" t="s">
        <v>15439</v>
      </c>
      <c r="AYG2" s="18" t="s">
        <v>15440</v>
      </c>
      <c r="AYH2" s="18" t="s">
        <v>15441</v>
      </c>
      <c r="AYI2" s="18" t="s">
        <v>15442</v>
      </c>
      <c r="AYJ2" s="18" t="s">
        <v>15443</v>
      </c>
      <c r="AYK2" s="18" t="s">
        <v>15444</v>
      </c>
      <c r="AYL2" s="18" t="s">
        <v>15445</v>
      </c>
      <c r="AYM2" s="18" t="s">
        <v>15446</v>
      </c>
      <c r="AYN2" s="18" t="s">
        <v>15447</v>
      </c>
      <c r="AYO2" s="18" t="s">
        <v>15448</v>
      </c>
      <c r="AYP2" s="18" t="s">
        <v>15449</v>
      </c>
      <c r="AYQ2" s="18" t="s">
        <v>15450</v>
      </c>
      <c r="AYR2" s="18" t="s">
        <v>15451</v>
      </c>
      <c r="AYS2" s="18" t="s">
        <v>15452</v>
      </c>
      <c r="AYT2" s="18" t="s">
        <v>15453</v>
      </c>
      <c r="AYU2" s="18" t="s">
        <v>15454</v>
      </c>
      <c r="AYV2" s="18" t="s">
        <v>15455</v>
      </c>
      <c r="AYW2" s="18" t="s">
        <v>15456</v>
      </c>
      <c r="AYX2" s="18" t="s">
        <v>15457</v>
      </c>
      <c r="AYY2" s="18" t="s">
        <v>15458</v>
      </c>
      <c r="AYZ2" s="18" t="s">
        <v>15459</v>
      </c>
      <c r="AZA2" s="18" t="s">
        <v>15460</v>
      </c>
      <c r="AZB2" s="18" t="s">
        <v>15461</v>
      </c>
      <c r="AZC2" s="18" t="s">
        <v>15462</v>
      </c>
      <c r="AZD2" s="18" t="s">
        <v>15463</v>
      </c>
      <c r="AZE2" s="18" t="s">
        <v>15464</v>
      </c>
      <c r="AZF2" s="18" t="s">
        <v>15465</v>
      </c>
      <c r="AZG2" s="18" t="s">
        <v>15466</v>
      </c>
      <c r="AZH2" s="18" t="s">
        <v>15467</v>
      </c>
      <c r="AZI2" s="18" t="s">
        <v>15468</v>
      </c>
      <c r="AZJ2" s="18" t="s">
        <v>15469</v>
      </c>
      <c r="AZK2" s="18" t="s">
        <v>15470</v>
      </c>
      <c r="AZL2" s="18" t="s">
        <v>15471</v>
      </c>
      <c r="AZM2" s="18" t="s">
        <v>15472</v>
      </c>
      <c r="AZN2" s="18" t="s">
        <v>15473</v>
      </c>
      <c r="AZO2" s="18" t="s">
        <v>15474</v>
      </c>
      <c r="AZP2" s="18" t="s">
        <v>15475</v>
      </c>
      <c r="AZQ2" s="18" t="s">
        <v>15476</v>
      </c>
      <c r="AZR2" s="18" t="s">
        <v>15477</v>
      </c>
      <c r="AZS2" s="18" t="s">
        <v>15478</v>
      </c>
      <c r="AZT2" s="18" t="s">
        <v>15479</v>
      </c>
      <c r="AZU2" s="18" t="s">
        <v>15480</v>
      </c>
      <c r="AZV2" s="18" t="s">
        <v>15481</v>
      </c>
      <c r="AZW2" s="18" t="s">
        <v>15482</v>
      </c>
      <c r="AZX2" s="18" t="s">
        <v>15483</v>
      </c>
      <c r="AZY2" s="18" t="s">
        <v>15484</v>
      </c>
      <c r="AZZ2" s="18" t="s">
        <v>15485</v>
      </c>
      <c r="BAA2" s="18" t="s">
        <v>15486</v>
      </c>
      <c r="BAB2" s="18" t="s">
        <v>15487</v>
      </c>
      <c r="BAC2" s="18" t="s">
        <v>15488</v>
      </c>
      <c r="BAD2" s="18" t="s">
        <v>15489</v>
      </c>
      <c r="BAE2" s="18" t="s">
        <v>15490</v>
      </c>
      <c r="BAF2" s="18" t="s">
        <v>15491</v>
      </c>
      <c r="BAG2" s="18" t="s">
        <v>15492</v>
      </c>
      <c r="BAH2" s="18" t="s">
        <v>15493</v>
      </c>
      <c r="BAI2" s="18" t="s">
        <v>15494</v>
      </c>
      <c r="BAJ2" s="18" t="s">
        <v>15495</v>
      </c>
      <c r="BAK2" s="18" t="s">
        <v>15496</v>
      </c>
      <c r="BAL2" s="18" t="s">
        <v>15497</v>
      </c>
      <c r="BAM2" s="18" t="s">
        <v>15498</v>
      </c>
      <c r="BAN2" s="18" t="s">
        <v>15499</v>
      </c>
      <c r="BAO2" s="18" t="s">
        <v>15500</v>
      </c>
      <c r="BAP2" s="18" t="s">
        <v>15501</v>
      </c>
      <c r="BAQ2" s="18" t="s">
        <v>15502</v>
      </c>
      <c r="BAR2" s="18" t="s">
        <v>15503</v>
      </c>
      <c r="BAS2" s="18" t="s">
        <v>15504</v>
      </c>
      <c r="BAT2" s="18" t="s">
        <v>15505</v>
      </c>
      <c r="BAU2" s="18" t="s">
        <v>15506</v>
      </c>
      <c r="BAV2" s="18" t="s">
        <v>15507</v>
      </c>
      <c r="BAW2" s="18" t="s">
        <v>15508</v>
      </c>
      <c r="BAX2" s="18" t="s">
        <v>15509</v>
      </c>
      <c r="BAY2" s="18" t="s">
        <v>15510</v>
      </c>
      <c r="BAZ2" s="18" t="s">
        <v>15511</v>
      </c>
      <c r="BBA2" s="18" t="s">
        <v>15512</v>
      </c>
      <c r="BBB2" s="18" t="s">
        <v>15513</v>
      </c>
      <c r="BBC2" s="18" t="s">
        <v>15514</v>
      </c>
      <c r="BBD2" s="18" t="s">
        <v>15515</v>
      </c>
      <c r="BBE2" s="18" t="s">
        <v>15516</v>
      </c>
      <c r="BBF2" s="18" t="s">
        <v>15517</v>
      </c>
      <c r="BBG2" s="18" t="s">
        <v>15518</v>
      </c>
      <c r="BBH2" s="18" t="s">
        <v>15519</v>
      </c>
      <c r="BBI2" s="18" t="s">
        <v>15520</v>
      </c>
      <c r="BBJ2" s="18" t="s">
        <v>15521</v>
      </c>
      <c r="BBK2" s="18" t="s">
        <v>15522</v>
      </c>
      <c r="BBL2" s="18" t="s">
        <v>15523</v>
      </c>
      <c r="BBM2" s="18" t="s">
        <v>15524</v>
      </c>
      <c r="BBN2" s="18" t="s">
        <v>15525</v>
      </c>
      <c r="BBO2" s="18" t="s">
        <v>15526</v>
      </c>
      <c r="BBP2" s="18" t="s">
        <v>15527</v>
      </c>
      <c r="BBQ2" s="18" t="s">
        <v>15528</v>
      </c>
      <c r="BBR2" s="18" t="s">
        <v>15529</v>
      </c>
      <c r="BBS2" s="18" t="s">
        <v>15530</v>
      </c>
      <c r="BBT2" s="18" t="s">
        <v>15531</v>
      </c>
      <c r="BBU2" s="18" t="s">
        <v>15532</v>
      </c>
      <c r="BBV2" s="18" t="s">
        <v>15533</v>
      </c>
      <c r="BBW2" s="18" t="s">
        <v>15534</v>
      </c>
      <c r="BBX2" s="18" t="s">
        <v>15535</v>
      </c>
      <c r="BBY2" s="18" t="s">
        <v>15536</v>
      </c>
      <c r="BBZ2" s="18" t="s">
        <v>15537</v>
      </c>
      <c r="BCA2" s="18" t="s">
        <v>15538</v>
      </c>
      <c r="BCB2" s="18" t="s">
        <v>15539</v>
      </c>
      <c r="BCC2" s="18" t="s">
        <v>15540</v>
      </c>
      <c r="BCD2" s="18" t="s">
        <v>15541</v>
      </c>
      <c r="BCE2" s="18" t="s">
        <v>15542</v>
      </c>
      <c r="BCF2" s="18" t="s">
        <v>15543</v>
      </c>
      <c r="BCG2" s="18" t="s">
        <v>15544</v>
      </c>
      <c r="BCH2" s="18" t="s">
        <v>15545</v>
      </c>
      <c r="BCI2" s="18" t="s">
        <v>15546</v>
      </c>
      <c r="BCJ2" s="18" t="s">
        <v>15547</v>
      </c>
      <c r="BCK2" s="18" t="s">
        <v>15548</v>
      </c>
      <c r="BCL2" s="18" t="s">
        <v>15549</v>
      </c>
      <c r="BCM2" s="18" t="s">
        <v>15550</v>
      </c>
      <c r="BCN2" s="18" t="s">
        <v>15551</v>
      </c>
      <c r="BCO2" s="18" t="s">
        <v>15552</v>
      </c>
      <c r="BCP2" s="18" t="s">
        <v>15553</v>
      </c>
      <c r="BCQ2" s="18" t="s">
        <v>15554</v>
      </c>
      <c r="BCR2" s="18" t="s">
        <v>15555</v>
      </c>
      <c r="BCS2" s="18" t="s">
        <v>15556</v>
      </c>
      <c r="BCT2" s="18" t="s">
        <v>15557</v>
      </c>
      <c r="BCU2" s="18" t="s">
        <v>15558</v>
      </c>
      <c r="BCV2" s="18" t="s">
        <v>15559</v>
      </c>
      <c r="BCW2" s="18" t="s">
        <v>15117</v>
      </c>
      <c r="BCX2" s="18" t="s">
        <v>15118</v>
      </c>
      <c r="BCY2" s="18" t="s">
        <v>15119</v>
      </c>
      <c r="BCZ2" s="18" t="s">
        <v>15120</v>
      </c>
      <c r="BDA2" s="18" t="s">
        <v>15121</v>
      </c>
      <c r="BDB2" s="18" t="s">
        <v>15122</v>
      </c>
      <c r="BDC2" s="18" t="s">
        <v>15123</v>
      </c>
      <c r="BDD2" s="18" t="s">
        <v>15124</v>
      </c>
      <c r="BDE2" s="18" t="s">
        <v>15125</v>
      </c>
      <c r="BDF2" s="18" t="s">
        <v>15560</v>
      </c>
      <c r="BDG2" s="18" t="s">
        <v>15561</v>
      </c>
      <c r="BDH2" s="18" t="s">
        <v>15562</v>
      </c>
      <c r="BDI2" s="18" t="s">
        <v>15563</v>
      </c>
      <c r="BDJ2" s="18" t="s">
        <v>15564</v>
      </c>
      <c r="BDK2" s="18" t="s">
        <v>15565</v>
      </c>
      <c r="BDL2" s="18" t="s">
        <v>15566</v>
      </c>
      <c r="BDM2" s="18" t="s">
        <v>15567</v>
      </c>
      <c r="BDN2" s="18" t="s">
        <v>15568</v>
      </c>
      <c r="BDO2" s="18" t="s">
        <v>15569</v>
      </c>
      <c r="BDP2" s="18" t="s">
        <v>15570</v>
      </c>
      <c r="BDQ2" s="18" t="s">
        <v>15571</v>
      </c>
      <c r="BDR2" s="18" t="s">
        <v>15572</v>
      </c>
      <c r="BDS2" s="18" t="s">
        <v>15573</v>
      </c>
      <c r="BDT2" s="18" t="s">
        <v>15574</v>
      </c>
      <c r="BDU2" s="18" t="s">
        <v>15575</v>
      </c>
      <c r="BDV2" s="18" t="s">
        <v>15576</v>
      </c>
      <c r="BDW2" s="18" t="s">
        <v>15263</v>
      </c>
      <c r="BDX2" s="18" t="s">
        <v>15577</v>
      </c>
      <c r="BDY2" s="18" t="s">
        <v>15578</v>
      </c>
      <c r="BDZ2" s="18" t="s">
        <v>15579</v>
      </c>
      <c r="BEA2" s="18" t="s">
        <v>15580</v>
      </c>
      <c r="BEB2" s="18"/>
      <c r="BEC2" s="18" t="s">
        <v>15398</v>
      </c>
      <c r="BED2" s="18" t="s">
        <v>15399</v>
      </c>
      <c r="BEE2" s="18" t="s">
        <v>15400</v>
      </c>
      <c r="BEF2" s="18" t="s">
        <v>15401</v>
      </c>
      <c r="BEG2" s="18" t="s">
        <v>15402</v>
      </c>
      <c r="BEH2" s="18" t="s">
        <v>15403</v>
      </c>
      <c r="BEI2" s="18" t="s">
        <v>15404</v>
      </c>
      <c r="BEJ2" s="18" t="s">
        <v>15405</v>
      </c>
      <c r="BEK2" s="18" t="s">
        <v>15406</v>
      </c>
      <c r="BEL2" s="18" t="s">
        <v>15407</v>
      </c>
      <c r="BEM2" s="18" t="s">
        <v>15408</v>
      </c>
      <c r="BEN2" s="18" t="s">
        <v>15409</v>
      </c>
      <c r="BEO2" s="18" t="s">
        <v>15410</v>
      </c>
      <c r="BEP2" s="18" t="s">
        <v>15411</v>
      </c>
      <c r="BEQ2" s="18" t="s">
        <v>15412</v>
      </c>
      <c r="BER2" s="18" t="s">
        <v>15413</v>
      </c>
      <c r="BES2" s="18" t="s">
        <v>15414</v>
      </c>
      <c r="BET2" s="18" t="s">
        <v>15415</v>
      </c>
      <c r="BEU2" s="18" t="s">
        <v>15416</v>
      </c>
      <c r="BEV2" s="18" t="s">
        <v>15417</v>
      </c>
      <c r="BEW2" s="18" t="s">
        <v>15418</v>
      </c>
      <c r="BEX2" s="18" t="s">
        <v>15419</v>
      </c>
      <c r="BEY2" s="18" t="s">
        <v>15420</v>
      </c>
      <c r="BEZ2" s="18" t="s">
        <v>15421</v>
      </c>
      <c r="BFA2" s="18" t="s">
        <v>15422</v>
      </c>
      <c r="BFB2" s="18" t="s">
        <v>15423</v>
      </c>
      <c r="BFC2" s="18" t="s">
        <v>15424</v>
      </c>
      <c r="BFD2" s="18" t="s">
        <v>15425</v>
      </c>
      <c r="BFE2" s="18" t="s">
        <v>15426</v>
      </c>
      <c r="BFF2" s="18" t="s">
        <v>15427</v>
      </c>
      <c r="BFG2" s="18" t="s">
        <v>15428</v>
      </c>
      <c r="BFH2" s="18" t="s">
        <v>15429</v>
      </c>
      <c r="BFI2" s="18" t="s">
        <v>15430</v>
      </c>
      <c r="BFJ2" s="18" t="s">
        <v>15431</v>
      </c>
      <c r="BFK2" s="18" t="s">
        <v>15432</v>
      </c>
      <c r="BFL2" s="18" t="s">
        <v>15433</v>
      </c>
      <c r="BFM2" s="18" t="s">
        <v>15434</v>
      </c>
      <c r="BFN2" s="18" t="s">
        <v>15435</v>
      </c>
      <c r="BFO2" s="18" t="s">
        <v>15436</v>
      </c>
      <c r="BFP2" s="18" t="s">
        <v>15437</v>
      </c>
      <c r="BFQ2" s="18" t="s">
        <v>15438</v>
      </c>
      <c r="BFR2" s="18" t="s">
        <v>15439</v>
      </c>
      <c r="BFS2" s="18" t="s">
        <v>15440</v>
      </c>
      <c r="BFT2" s="18" t="s">
        <v>15441</v>
      </c>
      <c r="BFU2" s="18" t="s">
        <v>15442</v>
      </c>
      <c r="BFV2" s="18" t="s">
        <v>15443</v>
      </c>
      <c r="BFW2" s="18" t="s">
        <v>15444</v>
      </c>
      <c r="BFX2" s="18" t="s">
        <v>15445</v>
      </c>
      <c r="BFY2" s="18" t="s">
        <v>15446</v>
      </c>
      <c r="BFZ2" s="18" t="s">
        <v>15447</v>
      </c>
      <c r="BGA2" s="18" t="s">
        <v>15448</v>
      </c>
      <c r="BGB2" s="18" t="s">
        <v>15449</v>
      </c>
      <c r="BGC2" s="18" t="s">
        <v>15450</v>
      </c>
      <c r="BGD2" s="18" t="s">
        <v>15451</v>
      </c>
      <c r="BGE2" s="18" t="s">
        <v>15452</v>
      </c>
      <c r="BGF2" s="18" t="s">
        <v>15453</v>
      </c>
      <c r="BGG2" s="18" t="s">
        <v>15454</v>
      </c>
      <c r="BGH2" s="18" t="s">
        <v>15455</v>
      </c>
      <c r="BGI2" s="18" t="s">
        <v>15456</v>
      </c>
      <c r="BGJ2" s="18" t="s">
        <v>15457</v>
      </c>
      <c r="BGK2" s="18" t="s">
        <v>15458</v>
      </c>
      <c r="BGL2" s="18" t="s">
        <v>15459</v>
      </c>
      <c r="BGM2" s="18" t="s">
        <v>15460</v>
      </c>
      <c r="BGN2" s="18" t="s">
        <v>15461</v>
      </c>
      <c r="BGO2" s="18" t="s">
        <v>15462</v>
      </c>
      <c r="BGP2" s="18" t="s">
        <v>15463</v>
      </c>
      <c r="BGQ2" s="18" t="s">
        <v>15464</v>
      </c>
      <c r="BGR2" s="18" t="s">
        <v>15465</v>
      </c>
      <c r="BGS2" s="18" t="s">
        <v>15466</v>
      </c>
      <c r="BGT2" s="18" t="s">
        <v>15467</v>
      </c>
      <c r="BGU2" s="18" t="s">
        <v>15468</v>
      </c>
      <c r="BGV2" s="18" t="s">
        <v>15469</v>
      </c>
      <c r="BGW2" s="18" t="s">
        <v>15470</v>
      </c>
      <c r="BGX2" s="18" t="s">
        <v>15471</v>
      </c>
      <c r="BGY2" s="18" t="s">
        <v>15472</v>
      </c>
      <c r="BGZ2" s="18" t="s">
        <v>15473</v>
      </c>
      <c r="BHA2" s="18" t="s">
        <v>15474</v>
      </c>
      <c r="BHB2" s="18" t="s">
        <v>15475</v>
      </c>
      <c r="BHC2" s="18" t="s">
        <v>15476</v>
      </c>
      <c r="BHD2" s="18" t="s">
        <v>15477</v>
      </c>
      <c r="BHE2" s="18" t="s">
        <v>15478</v>
      </c>
      <c r="BHF2" s="18" t="s">
        <v>15479</v>
      </c>
      <c r="BHG2" s="18" t="s">
        <v>15480</v>
      </c>
      <c r="BHH2" s="18" t="s">
        <v>15481</v>
      </c>
      <c r="BHI2" s="18" t="s">
        <v>15482</v>
      </c>
      <c r="BHJ2" s="18" t="s">
        <v>15483</v>
      </c>
      <c r="BHK2" s="18" t="s">
        <v>15484</v>
      </c>
      <c r="BHL2" s="18" t="s">
        <v>15485</v>
      </c>
      <c r="BHM2" s="18" t="s">
        <v>15486</v>
      </c>
      <c r="BHN2" s="18" t="s">
        <v>15487</v>
      </c>
      <c r="BHO2" s="18" t="s">
        <v>15488</v>
      </c>
      <c r="BHP2" s="18" t="s">
        <v>15489</v>
      </c>
      <c r="BHQ2" s="18" t="s">
        <v>15490</v>
      </c>
      <c r="BHR2" s="18" t="s">
        <v>15491</v>
      </c>
      <c r="BHS2" s="18" t="s">
        <v>15492</v>
      </c>
      <c r="BHT2" s="18" t="s">
        <v>15493</v>
      </c>
      <c r="BHU2" s="18" t="s">
        <v>15494</v>
      </c>
      <c r="BHV2" s="18" t="s">
        <v>15495</v>
      </c>
      <c r="BHW2" s="18" t="s">
        <v>15496</v>
      </c>
      <c r="BHX2" s="18" t="s">
        <v>15497</v>
      </c>
      <c r="BHY2" s="18" t="s">
        <v>15498</v>
      </c>
      <c r="BHZ2" s="18" t="s">
        <v>15499</v>
      </c>
      <c r="BIA2" s="18" t="s">
        <v>15500</v>
      </c>
      <c r="BIB2" s="18" t="s">
        <v>15501</v>
      </c>
      <c r="BIC2" s="18" t="s">
        <v>15502</v>
      </c>
      <c r="BID2" s="18" t="s">
        <v>15503</v>
      </c>
      <c r="BIE2" s="18" t="s">
        <v>15504</v>
      </c>
      <c r="BIF2" s="18" t="s">
        <v>15505</v>
      </c>
      <c r="BIG2" s="18" t="s">
        <v>15506</v>
      </c>
      <c r="BIH2" s="18" t="s">
        <v>15507</v>
      </c>
      <c r="BII2" s="18" t="s">
        <v>15508</v>
      </c>
      <c r="BIJ2" s="18" t="s">
        <v>15509</v>
      </c>
      <c r="BIK2" s="18" t="s">
        <v>15510</v>
      </c>
      <c r="BIL2" s="18" t="s">
        <v>15511</v>
      </c>
      <c r="BIM2" s="18" t="s">
        <v>15512</v>
      </c>
      <c r="BIN2" s="18" t="s">
        <v>15513</v>
      </c>
      <c r="BIO2" s="18" t="s">
        <v>15514</v>
      </c>
      <c r="BIP2" s="18" t="s">
        <v>15515</v>
      </c>
      <c r="BIQ2" s="18" t="s">
        <v>15516</v>
      </c>
      <c r="BIR2" s="18" t="s">
        <v>15517</v>
      </c>
      <c r="BIS2" s="18" t="s">
        <v>15518</v>
      </c>
      <c r="BIT2" s="18" t="s">
        <v>15519</v>
      </c>
      <c r="BIU2" s="18" t="s">
        <v>15520</v>
      </c>
      <c r="BIV2" s="18" t="s">
        <v>15521</v>
      </c>
      <c r="BIW2" s="18" t="s">
        <v>15522</v>
      </c>
      <c r="BIX2" s="18" t="s">
        <v>15523</v>
      </c>
      <c r="BIY2" s="18" t="s">
        <v>15524</v>
      </c>
      <c r="BIZ2" s="18" t="s">
        <v>15525</v>
      </c>
      <c r="BJA2" s="18" t="s">
        <v>15526</v>
      </c>
      <c r="BJB2" s="18" t="s">
        <v>15527</v>
      </c>
      <c r="BJC2" s="18" t="s">
        <v>15528</v>
      </c>
      <c r="BJD2" s="18" t="s">
        <v>15529</v>
      </c>
      <c r="BJE2" s="18" t="s">
        <v>15530</v>
      </c>
      <c r="BJF2" s="18" t="s">
        <v>15531</v>
      </c>
      <c r="BJG2" s="18" t="s">
        <v>15532</v>
      </c>
      <c r="BJH2" s="18" t="s">
        <v>15533</v>
      </c>
      <c r="BJI2" s="18" t="s">
        <v>15534</v>
      </c>
      <c r="BJJ2" s="18" t="s">
        <v>15535</v>
      </c>
      <c r="BJK2" s="18" t="s">
        <v>15536</v>
      </c>
      <c r="BJL2" s="18" t="s">
        <v>15537</v>
      </c>
      <c r="BJM2" s="18" t="s">
        <v>15538</v>
      </c>
      <c r="BJN2" s="18" t="s">
        <v>15539</v>
      </c>
      <c r="BJO2" s="18" t="s">
        <v>15540</v>
      </c>
      <c r="BJP2" s="18" t="s">
        <v>15541</v>
      </c>
      <c r="BJQ2" s="18" t="s">
        <v>15542</v>
      </c>
      <c r="BJR2" s="18" t="s">
        <v>15543</v>
      </c>
      <c r="BJS2" s="18" t="s">
        <v>15544</v>
      </c>
      <c r="BJT2" s="18" t="s">
        <v>15545</v>
      </c>
      <c r="BJU2" s="18" t="s">
        <v>15546</v>
      </c>
      <c r="BJV2" s="18" t="s">
        <v>15547</v>
      </c>
      <c r="BJW2" s="18" t="s">
        <v>15548</v>
      </c>
      <c r="BJX2" s="18" t="s">
        <v>15549</v>
      </c>
      <c r="BJY2" s="18" t="s">
        <v>15550</v>
      </c>
      <c r="BJZ2" s="18" t="s">
        <v>15551</v>
      </c>
      <c r="BKA2" s="18" t="s">
        <v>15552</v>
      </c>
      <c r="BKB2" s="18" t="s">
        <v>15553</v>
      </c>
      <c r="BKC2" s="18" t="s">
        <v>15554</v>
      </c>
      <c r="BKD2" s="18" t="s">
        <v>15555</v>
      </c>
      <c r="BKE2" s="18" t="s">
        <v>15556</v>
      </c>
      <c r="BKF2" s="18" t="s">
        <v>15557</v>
      </c>
      <c r="BKG2" s="18" t="s">
        <v>15558</v>
      </c>
      <c r="BKH2" s="18" t="s">
        <v>15559</v>
      </c>
      <c r="BKI2" s="18" t="s">
        <v>15117</v>
      </c>
      <c r="BKJ2" s="18" t="s">
        <v>15118</v>
      </c>
      <c r="BKK2" s="18" t="s">
        <v>15119</v>
      </c>
      <c r="BKL2" s="18" t="s">
        <v>15120</v>
      </c>
      <c r="BKM2" s="18" t="s">
        <v>15121</v>
      </c>
      <c r="BKN2" s="18" t="s">
        <v>15122</v>
      </c>
      <c r="BKO2" s="18" t="s">
        <v>15123</v>
      </c>
      <c r="BKP2" s="18" t="s">
        <v>15124</v>
      </c>
      <c r="BKQ2" s="18" t="s">
        <v>15125</v>
      </c>
      <c r="BKR2" s="18" t="s">
        <v>15560</v>
      </c>
      <c r="BKS2" s="18" t="s">
        <v>15561</v>
      </c>
      <c r="BKT2" s="18" t="s">
        <v>15562</v>
      </c>
      <c r="BKU2" s="18" t="s">
        <v>15563</v>
      </c>
      <c r="BKV2" s="18" t="s">
        <v>15564</v>
      </c>
      <c r="BKW2" s="18" t="s">
        <v>15565</v>
      </c>
      <c r="BKX2" s="18" t="s">
        <v>15566</v>
      </c>
      <c r="BKY2" s="18" t="s">
        <v>15567</v>
      </c>
      <c r="BKZ2" s="18" t="s">
        <v>15568</v>
      </c>
      <c r="BLA2" s="18" t="s">
        <v>15569</v>
      </c>
      <c r="BLB2" s="18" t="s">
        <v>15570</v>
      </c>
      <c r="BLC2" s="18" t="s">
        <v>15571</v>
      </c>
      <c r="BLD2" s="18" t="s">
        <v>15572</v>
      </c>
      <c r="BLE2" s="18" t="s">
        <v>15573</v>
      </c>
      <c r="BLF2" s="18" t="s">
        <v>15574</v>
      </c>
      <c r="BLG2" s="18" t="s">
        <v>15575</v>
      </c>
      <c r="BLH2" s="18" t="s">
        <v>15576</v>
      </c>
      <c r="BLI2" s="18" t="s">
        <v>15263</v>
      </c>
      <c r="BLJ2" s="18" t="s">
        <v>15577</v>
      </c>
      <c r="BLK2" s="18" t="s">
        <v>15578</v>
      </c>
      <c r="BLL2" s="18" t="s">
        <v>15579</v>
      </c>
      <c r="BLM2" s="18" t="s">
        <v>15580</v>
      </c>
      <c r="BLN2"/>
      <c r="BLO2" s="18" t="s">
        <v>15581</v>
      </c>
      <c r="BLP2" s="18" t="s">
        <v>15582</v>
      </c>
      <c r="BLQ2" s="18" t="s">
        <v>15583</v>
      </c>
      <c r="BLR2" s="18" t="s">
        <v>15584</v>
      </c>
      <c r="BLS2" s="18" t="s">
        <v>15585</v>
      </c>
      <c r="BLT2" s="18" t="s">
        <v>15586</v>
      </c>
      <c r="BLU2" s="18" t="s">
        <v>15587</v>
      </c>
      <c r="BLV2" s="18" t="s">
        <v>15588</v>
      </c>
      <c r="BLW2" s="18" t="s">
        <v>15589</v>
      </c>
      <c r="BLX2" s="18" t="s">
        <v>15590</v>
      </c>
      <c r="BLY2" s="18" t="s">
        <v>15591</v>
      </c>
      <c r="BLZ2" s="18" t="s">
        <v>15592</v>
      </c>
      <c r="BMA2" s="18" t="s">
        <v>15593</v>
      </c>
      <c r="BMB2" s="18" t="s">
        <v>15594</v>
      </c>
      <c r="BMC2" s="18" t="s">
        <v>15595</v>
      </c>
      <c r="BMD2" s="18" t="s">
        <v>15596</v>
      </c>
      <c r="BME2" s="18" t="s">
        <v>15597</v>
      </c>
      <c r="BMF2" s="18" t="s">
        <v>15598</v>
      </c>
      <c r="BMG2" s="18" t="s">
        <v>15599</v>
      </c>
      <c r="BMH2" s="18" t="s">
        <v>15600</v>
      </c>
      <c r="BMI2" s="18" t="s">
        <v>15601</v>
      </c>
      <c r="BMJ2" s="18"/>
      <c r="BMK2" s="18" t="s">
        <v>15602</v>
      </c>
      <c r="BMM2" s="18" t="s">
        <v>15581</v>
      </c>
      <c r="BMN2" s="18" t="s">
        <v>15582</v>
      </c>
      <c r="BMO2" s="18" t="s">
        <v>15583</v>
      </c>
      <c r="BMP2" s="18" t="s">
        <v>15584</v>
      </c>
      <c r="BMQ2" s="18" t="s">
        <v>15585</v>
      </c>
      <c r="BMR2" s="18" t="s">
        <v>15586</v>
      </c>
      <c r="BMS2" s="18" t="s">
        <v>15587</v>
      </c>
      <c r="BMT2" s="18" t="s">
        <v>15588</v>
      </c>
      <c r="BMU2" s="18" t="s">
        <v>15589</v>
      </c>
      <c r="BMV2" s="18" t="s">
        <v>15590</v>
      </c>
      <c r="BMW2" s="18" t="s">
        <v>15591</v>
      </c>
      <c r="BMX2" s="18" t="s">
        <v>15592</v>
      </c>
      <c r="BMY2" s="18" t="s">
        <v>15593</v>
      </c>
      <c r="BMZ2" s="18" t="s">
        <v>15594</v>
      </c>
      <c r="BNA2" s="18" t="s">
        <v>15595</v>
      </c>
      <c r="BNB2" s="18" t="s">
        <v>15596</v>
      </c>
      <c r="BNC2" s="18" t="s">
        <v>15597</v>
      </c>
      <c r="BND2" s="18" t="s">
        <v>15598</v>
      </c>
      <c r="BNE2" s="18" t="s">
        <v>15599</v>
      </c>
      <c r="BNF2" s="18" t="s">
        <v>15600</v>
      </c>
      <c r="BNG2" s="18" t="s">
        <v>15601</v>
      </c>
      <c r="BNH2" s="18"/>
      <c r="BNI2" s="18" t="s">
        <v>15602</v>
      </c>
      <c r="BNJ2"/>
      <c r="BNK2" s="18" t="s">
        <v>15581</v>
      </c>
      <c r="BNL2" s="18" t="s">
        <v>15582</v>
      </c>
      <c r="BNM2" s="18" t="s">
        <v>15583</v>
      </c>
      <c r="BNN2" s="18" t="s">
        <v>15584</v>
      </c>
      <c r="BNO2" s="18" t="s">
        <v>15585</v>
      </c>
      <c r="BNP2" s="18" t="s">
        <v>15586</v>
      </c>
      <c r="BNQ2" s="18" t="s">
        <v>15587</v>
      </c>
      <c r="BNR2" s="18" t="s">
        <v>15588</v>
      </c>
      <c r="BNS2" s="18" t="s">
        <v>15589</v>
      </c>
      <c r="BNT2" s="18" t="s">
        <v>15590</v>
      </c>
      <c r="BNU2" s="18" t="s">
        <v>15591</v>
      </c>
      <c r="BNV2" s="18" t="s">
        <v>15592</v>
      </c>
      <c r="BNW2" s="18" t="s">
        <v>15593</v>
      </c>
      <c r="BNX2" s="18" t="s">
        <v>15594</v>
      </c>
      <c r="BNY2" s="18" t="s">
        <v>15595</v>
      </c>
      <c r="BNZ2" s="18" t="s">
        <v>15596</v>
      </c>
      <c r="BOA2" s="18" t="s">
        <v>15597</v>
      </c>
      <c r="BOB2" s="18" t="s">
        <v>15598</v>
      </c>
      <c r="BOC2" s="18" t="s">
        <v>15599</v>
      </c>
      <c r="BOD2" s="18" t="s">
        <v>15600</v>
      </c>
      <c r="BOE2" s="18" t="s">
        <v>15601</v>
      </c>
      <c r="BOF2" s="18"/>
      <c r="BOG2" s="18" t="s">
        <v>15602</v>
      </c>
      <c r="BOH2"/>
      <c r="BOI2" s="12" t="s">
        <v>13109</v>
      </c>
      <c r="BOJ2" s="12" t="s">
        <v>15603</v>
      </c>
      <c r="BOK2" s="12" t="s">
        <v>15604</v>
      </c>
      <c r="BOL2" s="12" t="s">
        <v>15605</v>
      </c>
      <c r="BOM2" s="12" t="s">
        <v>13114</v>
      </c>
      <c r="BON2" s="12" t="s">
        <v>12981</v>
      </c>
      <c r="BOP2" s="18" t="s">
        <v>15606</v>
      </c>
      <c r="BOQ2" s="18" t="s">
        <v>15607</v>
      </c>
      <c r="BOR2" s="18" t="s">
        <v>15608</v>
      </c>
      <c r="BOS2" s="18" t="s">
        <v>15609</v>
      </c>
      <c r="BOT2" s="18" t="s">
        <v>15610</v>
      </c>
      <c r="BOU2" s="18" t="s">
        <v>15611</v>
      </c>
      <c r="BOV2" s="18" t="s">
        <v>15612</v>
      </c>
      <c r="BOW2" s="18" t="s">
        <v>15613</v>
      </c>
      <c r="BOX2" s="18" t="s">
        <v>15614</v>
      </c>
      <c r="BOY2" s="18" t="s">
        <v>15615</v>
      </c>
      <c r="BOZ2" s="18" t="s">
        <v>15616</v>
      </c>
      <c r="BPA2" s="18" t="s">
        <v>15617</v>
      </c>
      <c r="BPB2" s="18" t="s">
        <v>15618</v>
      </c>
      <c r="BPC2" s="18" t="s">
        <v>15619</v>
      </c>
      <c r="BPD2" s="18" t="s">
        <v>15620</v>
      </c>
      <c r="BPE2" s="18" t="s">
        <v>15621</v>
      </c>
      <c r="BPF2" s="18" t="s">
        <v>15622</v>
      </c>
      <c r="BPG2" s="18" t="s">
        <v>15623</v>
      </c>
      <c r="BPH2" s="18" t="s">
        <v>15624</v>
      </c>
      <c r="BPI2" s="18" t="s">
        <v>15625</v>
      </c>
      <c r="BPJ2" s="18" t="s">
        <v>15626</v>
      </c>
      <c r="BPK2" s="18" t="s">
        <v>15627</v>
      </c>
      <c r="BPL2" s="18" t="s">
        <v>15628</v>
      </c>
      <c r="BPM2" s="18" t="s">
        <v>15629</v>
      </c>
      <c r="BPN2" s="18" t="s">
        <v>15630</v>
      </c>
      <c r="BPO2" s="18" t="s">
        <v>15631</v>
      </c>
      <c r="BPP2" s="18" t="s">
        <v>15632</v>
      </c>
      <c r="BPQ2" s="18" t="s">
        <v>15633</v>
      </c>
      <c r="BPR2" s="18" t="s">
        <v>15634</v>
      </c>
      <c r="BPS2" s="18" t="s">
        <v>15635</v>
      </c>
      <c r="BPT2" s="18" t="s">
        <v>15636</v>
      </c>
      <c r="BPU2" s="18" t="s">
        <v>15637</v>
      </c>
      <c r="BPV2" s="18" t="s">
        <v>15638</v>
      </c>
      <c r="BPW2" s="18" t="s">
        <v>15639</v>
      </c>
      <c r="BPX2" s="18" t="s">
        <v>15640</v>
      </c>
      <c r="BPY2" s="18" t="s">
        <v>15641</v>
      </c>
      <c r="BPZ2" s="18" t="s">
        <v>15642</v>
      </c>
      <c r="BQA2" s="18" t="s">
        <v>15643</v>
      </c>
      <c r="BQB2" s="18" t="s">
        <v>15644</v>
      </c>
      <c r="BQC2" s="18" t="s">
        <v>15645</v>
      </c>
      <c r="BQD2" s="18" t="s">
        <v>15646</v>
      </c>
      <c r="BQE2" s="18" t="s">
        <v>15647</v>
      </c>
      <c r="BQF2" s="18" t="s">
        <v>15648</v>
      </c>
      <c r="BQG2" s="18" t="s">
        <v>15649</v>
      </c>
      <c r="BQH2" s="18" t="s">
        <v>15650</v>
      </c>
      <c r="BQI2" s="18" t="s">
        <v>15651</v>
      </c>
      <c r="BQJ2" s="18" t="s">
        <v>15652</v>
      </c>
      <c r="BQK2" s="18" t="s">
        <v>15653</v>
      </c>
      <c r="BQL2" s="18" t="s">
        <v>15654</v>
      </c>
      <c r="BQM2" s="18" t="s">
        <v>15655</v>
      </c>
      <c r="BQN2" s="18" t="s">
        <v>15656</v>
      </c>
      <c r="BQO2" s="18" t="s">
        <v>15657</v>
      </c>
      <c r="BQP2" s="18" t="s">
        <v>15658</v>
      </c>
      <c r="BQQ2" s="18" t="s">
        <v>15659</v>
      </c>
      <c r="BQR2" s="18" t="s">
        <v>15660</v>
      </c>
      <c r="BQS2" s="18" t="s">
        <v>15661</v>
      </c>
      <c r="BQT2" s="18" t="s">
        <v>15662</v>
      </c>
      <c r="BQU2" s="18" t="s">
        <v>15663</v>
      </c>
      <c r="BQV2" s="18" t="s">
        <v>15664</v>
      </c>
      <c r="BQW2" s="18" t="s">
        <v>15665</v>
      </c>
      <c r="BQX2" s="18" t="s">
        <v>15666</v>
      </c>
      <c r="BQY2" s="18" t="s">
        <v>15667</v>
      </c>
      <c r="BQZ2" s="18" t="s">
        <v>15668</v>
      </c>
      <c r="BRA2" s="18" t="s">
        <v>15669</v>
      </c>
      <c r="BRB2" s="18" t="s">
        <v>15670</v>
      </c>
      <c r="BRC2" s="18" t="s">
        <v>15671</v>
      </c>
      <c r="BRD2" s="18" t="s">
        <v>15672</v>
      </c>
      <c r="BRE2" s="18" t="s">
        <v>15673</v>
      </c>
      <c r="BRF2" s="18" t="s">
        <v>15674</v>
      </c>
      <c r="BRG2" s="18" t="s">
        <v>15675</v>
      </c>
      <c r="BRH2" s="18" t="s">
        <v>15676</v>
      </c>
      <c r="BRI2" s="18" t="s">
        <v>15677</v>
      </c>
      <c r="BRJ2" s="18" t="s">
        <v>15678</v>
      </c>
      <c r="BRK2" s="18" t="s">
        <v>15679</v>
      </c>
      <c r="BRL2" s="18" t="s">
        <v>15680</v>
      </c>
      <c r="BRM2" s="18" t="s">
        <v>15681</v>
      </c>
      <c r="BRN2" s="18" t="s">
        <v>15682</v>
      </c>
      <c r="BRO2" s="18" t="s">
        <v>15683</v>
      </c>
      <c r="BRP2" s="18" t="s">
        <v>15684</v>
      </c>
      <c r="BRQ2" s="18" t="s">
        <v>15685</v>
      </c>
      <c r="BRR2" s="18" t="s">
        <v>15686</v>
      </c>
      <c r="BRS2" s="18" t="s">
        <v>15687</v>
      </c>
      <c r="BRT2" s="18" t="s">
        <v>15688</v>
      </c>
      <c r="BRU2" s="18" t="s">
        <v>15689</v>
      </c>
      <c r="BRV2" s="18" t="s">
        <v>15690</v>
      </c>
      <c r="BRW2" s="18" t="s">
        <v>15691</v>
      </c>
      <c r="BRX2" s="18" t="s">
        <v>15692</v>
      </c>
      <c r="BRY2" s="18" t="s">
        <v>15693</v>
      </c>
      <c r="BRZ2" s="18" t="s">
        <v>15694</v>
      </c>
      <c r="BSA2" s="18" t="s">
        <v>15695</v>
      </c>
      <c r="BSB2" s="18" t="s">
        <v>15696</v>
      </c>
      <c r="BSC2" s="18" t="s">
        <v>15697</v>
      </c>
      <c r="BSD2" s="18" t="s">
        <v>15698</v>
      </c>
      <c r="BSE2" s="18" t="s">
        <v>15699</v>
      </c>
      <c r="BSF2" s="18" t="s">
        <v>15700</v>
      </c>
      <c r="BSG2" s="18" t="s">
        <v>15701</v>
      </c>
      <c r="BSH2" s="18" t="s">
        <v>15702</v>
      </c>
      <c r="BSI2" s="18" t="s">
        <v>15703</v>
      </c>
      <c r="BSJ2" s="18" t="s">
        <v>15704</v>
      </c>
      <c r="BSK2" s="18" t="s">
        <v>15705</v>
      </c>
      <c r="BSL2" s="18" t="s">
        <v>15706</v>
      </c>
      <c r="BSM2" s="18" t="s">
        <v>15707</v>
      </c>
      <c r="BSN2" s="18" t="s">
        <v>15708</v>
      </c>
      <c r="BSO2" s="18" t="s">
        <v>15709</v>
      </c>
      <c r="BSP2" s="18" t="s">
        <v>15710</v>
      </c>
      <c r="BSQ2" s="18" t="s">
        <v>15711</v>
      </c>
      <c r="BSR2" s="18" t="s">
        <v>15712</v>
      </c>
      <c r="BSS2" s="18" t="s">
        <v>15713</v>
      </c>
      <c r="BST2" s="18" t="s">
        <v>15714</v>
      </c>
      <c r="BSU2" s="18" t="s">
        <v>15715</v>
      </c>
      <c r="BSV2" s="18" t="s">
        <v>15716</v>
      </c>
      <c r="BSW2" s="18" t="s">
        <v>15717</v>
      </c>
      <c r="BSX2" s="18" t="s">
        <v>15718</v>
      </c>
      <c r="BSY2" s="18" t="s">
        <v>15719</v>
      </c>
      <c r="BSZ2" s="18" t="s">
        <v>15720</v>
      </c>
      <c r="BTA2" s="18" t="s">
        <v>15721</v>
      </c>
      <c r="BTB2" s="18" t="s">
        <v>15722</v>
      </c>
      <c r="BTC2" s="18" t="s">
        <v>15723</v>
      </c>
      <c r="BTD2" s="18" t="s">
        <v>15724</v>
      </c>
      <c r="BTE2" s="18" t="s">
        <v>15725</v>
      </c>
      <c r="BTF2" s="18" t="s">
        <v>15726</v>
      </c>
      <c r="BTG2" s="18" t="s">
        <v>15727</v>
      </c>
      <c r="BTH2" s="18" t="s">
        <v>15728</v>
      </c>
      <c r="BTI2" s="18" t="s">
        <v>15729</v>
      </c>
      <c r="BTJ2" s="18" t="s">
        <v>15730</v>
      </c>
      <c r="BTK2" s="18" t="s">
        <v>15731</v>
      </c>
      <c r="BTL2" s="18" t="s">
        <v>15732</v>
      </c>
      <c r="BTM2" s="18" t="s">
        <v>15733</v>
      </c>
      <c r="BTN2" s="18" t="s">
        <v>15734</v>
      </c>
      <c r="BTO2" s="18" t="s">
        <v>15735</v>
      </c>
      <c r="BTP2" s="18" t="s">
        <v>15736</v>
      </c>
      <c r="BTQ2" s="18" t="s">
        <v>15737</v>
      </c>
      <c r="BTR2" s="18" t="s">
        <v>15738</v>
      </c>
      <c r="BTS2" s="18" t="s">
        <v>15739</v>
      </c>
      <c r="BTT2" s="18" t="s">
        <v>15740</v>
      </c>
      <c r="BTU2" s="18" t="s">
        <v>15741</v>
      </c>
      <c r="BTV2" s="18" t="s">
        <v>15742</v>
      </c>
      <c r="BTW2" s="18" t="s">
        <v>15743</v>
      </c>
      <c r="BTX2" s="18" t="s">
        <v>15744</v>
      </c>
      <c r="BTY2" s="18" t="s">
        <v>15745</v>
      </c>
      <c r="BTZ2" s="18" t="s">
        <v>15746</v>
      </c>
      <c r="BUA2" s="18" t="s">
        <v>15747</v>
      </c>
      <c r="BUB2" s="18" t="s">
        <v>15748</v>
      </c>
      <c r="BUC2" s="18" t="s">
        <v>15749</v>
      </c>
      <c r="BUD2" s="18" t="s">
        <v>15750</v>
      </c>
      <c r="BUE2" s="18" t="s">
        <v>15751</v>
      </c>
      <c r="BUF2" s="18" t="s">
        <v>15752</v>
      </c>
      <c r="BUG2" s="18" t="s">
        <v>15753</v>
      </c>
      <c r="BUH2" s="18" t="s">
        <v>15754</v>
      </c>
      <c r="BUI2" s="18" t="s">
        <v>15755</v>
      </c>
      <c r="BUJ2" s="18" t="s">
        <v>15756</v>
      </c>
      <c r="BUK2" s="18" t="s">
        <v>15757</v>
      </c>
      <c r="BUL2" s="18" t="s">
        <v>15758</v>
      </c>
      <c r="BUM2" s="18" t="s">
        <v>15759</v>
      </c>
      <c r="BUN2" s="18" t="s">
        <v>15760</v>
      </c>
      <c r="BUO2" s="18" t="s">
        <v>15761</v>
      </c>
      <c r="BUP2" s="18" t="s">
        <v>15762</v>
      </c>
      <c r="BUQ2" s="18" t="s">
        <v>15763</v>
      </c>
      <c r="BUR2" s="18" t="s">
        <v>15764</v>
      </c>
      <c r="BUS2" s="18" t="s">
        <v>15765</v>
      </c>
      <c r="BUT2" s="18" t="s">
        <v>15766</v>
      </c>
      <c r="BUU2" s="18" t="s">
        <v>15767</v>
      </c>
      <c r="BUV2" s="18" t="s">
        <v>15768</v>
      </c>
      <c r="BUW2" s="18" t="s">
        <v>15769</v>
      </c>
      <c r="BUX2" s="18" t="s">
        <v>15770</v>
      </c>
      <c r="BUY2" s="18" t="s">
        <v>15771</v>
      </c>
      <c r="BUZ2" s="18" t="s">
        <v>15772</v>
      </c>
      <c r="BVA2" s="18" t="s">
        <v>15773</v>
      </c>
      <c r="BVB2" s="18" t="s">
        <v>15774</v>
      </c>
      <c r="BVC2" s="18" t="s">
        <v>15775</v>
      </c>
      <c r="BVD2" s="18" t="s">
        <v>15776</v>
      </c>
      <c r="BVE2" s="18" t="s">
        <v>15777</v>
      </c>
      <c r="BVF2" s="18" t="s">
        <v>15778</v>
      </c>
      <c r="BVG2" s="18" t="s">
        <v>15779</v>
      </c>
      <c r="BVH2" s="18" t="s">
        <v>15780</v>
      </c>
      <c r="BVI2" s="18" t="s">
        <v>15781</v>
      </c>
      <c r="BVJ2" s="18" t="s">
        <v>15782</v>
      </c>
      <c r="BVK2" s="18" t="s">
        <v>15783</v>
      </c>
      <c r="BVL2" s="18" t="s">
        <v>15784</v>
      </c>
      <c r="BVM2" s="18" t="s">
        <v>15785</v>
      </c>
      <c r="BVN2" s="18" t="s">
        <v>15786</v>
      </c>
      <c r="BVO2" s="18" t="s">
        <v>15787</v>
      </c>
      <c r="BVP2" s="18" t="s">
        <v>15788</v>
      </c>
      <c r="BVQ2" s="18" t="s">
        <v>15789</v>
      </c>
      <c r="BVR2" s="18" t="s">
        <v>15790</v>
      </c>
      <c r="BVS2" s="18" t="s">
        <v>15791</v>
      </c>
      <c r="BVT2" s="18" t="s">
        <v>15792</v>
      </c>
      <c r="BVU2" s="18" t="s">
        <v>15793</v>
      </c>
      <c r="BVV2" s="18" t="s">
        <v>15794</v>
      </c>
      <c r="BVW2" s="18" t="s">
        <v>15795</v>
      </c>
      <c r="BVX2" s="18" t="s">
        <v>15796</v>
      </c>
      <c r="BVY2" s="18" t="s">
        <v>15797</v>
      </c>
      <c r="BVZ2" s="18" t="s">
        <v>15798</v>
      </c>
      <c r="BWA2" s="18" t="s">
        <v>15799</v>
      </c>
      <c r="BWB2" s="18" t="s">
        <v>15800</v>
      </c>
      <c r="BWC2" s="18" t="s">
        <v>15801</v>
      </c>
      <c r="BWD2" s="18" t="s">
        <v>15802</v>
      </c>
      <c r="BWE2" s="18" t="s">
        <v>15803</v>
      </c>
      <c r="BWF2" s="18" t="s">
        <v>15804</v>
      </c>
      <c r="BWG2" s="18" t="s">
        <v>15805</v>
      </c>
      <c r="BWH2" s="18" t="s">
        <v>15806</v>
      </c>
      <c r="BWI2" s="18" t="s">
        <v>15807</v>
      </c>
      <c r="BWJ2" s="18" t="s">
        <v>15808</v>
      </c>
      <c r="BWK2" s="18" t="s">
        <v>15809</v>
      </c>
      <c r="BWL2" s="18" t="s">
        <v>15810</v>
      </c>
      <c r="BWM2" s="18" t="s">
        <v>15811</v>
      </c>
      <c r="BWN2" s="18" t="s">
        <v>15812</v>
      </c>
      <c r="BWO2" s="18" t="s">
        <v>15813</v>
      </c>
      <c r="BWP2" s="18" t="s">
        <v>15814</v>
      </c>
      <c r="BWQ2" s="18" t="s">
        <v>15815</v>
      </c>
      <c r="BWR2" s="18" t="s">
        <v>15816</v>
      </c>
      <c r="BWS2" s="18" t="s">
        <v>15817</v>
      </c>
      <c r="BWT2" s="18" t="s">
        <v>15818</v>
      </c>
      <c r="BWU2" s="18" t="s">
        <v>15819</v>
      </c>
      <c r="BWV2" s="18" t="s">
        <v>15820</v>
      </c>
      <c r="BWW2" s="18" t="s">
        <v>15821</v>
      </c>
      <c r="BWX2" s="18" t="s">
        <v>15822</v>
      </c>
      <c r="BWY2" s="18" t="s">
        <v>15823</v>
      </c>
      <c r="BWZ2" s="18" t="s">
        <v>15824</v>
      </c>
      <c r="BXA2" s="18" t="s">
        <v>15825</v>
      </c>
      <c r="BXB2" s="18" t="s">
        <v>15826</v>
      </c>
      <c r="BXC2" s="18" t="s">
        <v>15827</v>
      </c>
      <c r="BXD2" s="18" t="s">
        <v>15828</v>
      </c>
      <c r="BXE2" s="18" t="s">
        <v>15829</v>
      </c>
      <c r="BXF2" s="18" t="s">
        <v>15830</v>
      </c>
      <c r="BXG2" s="18" t="s">
        <v>15831</v>
      </c>
      <c r="BXH2" s="18" t="s">
        <v>15832</v>
      </c>
      <c r="BXI2" s="18" t="s">
        <v>15833</v>
      </c>
      <c r="BXJ2" s="18" t="s">
        <v>15834</v>
      </c>
      <c r="BXK2" s="18" t="s">
        <v>15835</v>
      </c>
      <c r="BXL2" s="18" t="s">
        <v>15836</v>
      </c>
      <c r="BXM2" s="18" t="s">
        <v>15837</v>
      </c>
      <c r="BXN2" s="18" t="s">
        <v>15838</v>
      </c>
      <c r="BXO2" s="18" t="s">
        <v>15839</v>
      </c>
      <c r="BXP2" s="18" t="s">
        <v>15840</v>
      </c>
      <c r="BXQ2" s="18" t="s">
        <v>15841</v>
      </c>
      <c r="BXR2" s="18" t="s">
        <v>15842</v>
      </c>
      <c r="BXS2" s="18" t="s">
        <v>15843</v>
      </c>
      <c r="BXT2" s="18" t="s">
        <v>15844</v>
      </c>
      <c r="BXU2" s="18" t="s">
        <v>15845</v>
      </c>
      <c r="BXV2" s="18" t="s">
        <v>15846</v>
      </c>
      <c r="BXW2" s="18" t="s">
        <v>15847</v>
      </c>
      <c r="BXX2" s="18" t="s">
        <v>15848</v>
      </c>
      <c r="BXY2" s="18" t="s">
        <v>15849</v>
      </c>
      <c r="BXZ2" s="18" t="s">
        <v>15850</v>
      </c>
      <c r="BYA2" s="18" t="s">
        <v>15851</v>
      </c>
      <c r="BYB2" s="18" t="s">
        <v>15852</v>
      </c>
      <c r="BYC2" s="18" t="s">
        <v>15853</v>
      </c>
      <c r="BYD2" s="18" t="s">
        <v>15854</v>
      </c>
      <c r="BYE2" s="18" t="s">
        <v>15855</v>
      </c>
      <c r="BYF2" s="18" t="s">
        <v>15856</v>
      </c>
      <c r="BYG2" s="18" t="s">
        <v>15857</v>
      </c>
      <c r="BYH2" s="18" t="s">
        <v>15858</v>
      </c>
      <c r="BYI2" s="18" t="s">
        <v>15859</v>
      </c>
      <c r="BYJ2" s="18" t="s">
        <v>15860</v>
      </c>
      <c r="BYK2" s="18" t="s">
        <v>15861</v>
      </c>
      <c r="BYL2" s="18" t="s">
        <v>15862</v>
      </c>
      <c r="BYM2" s="18" t="s">
        <v>15863</v>
      </c>
      <c r="BYN2" s="18" t="s">
        <v>15864</v>
      </c>
      <c r="BYO2" s="18" t="s">
        <v>15865</v>
      </c>
      <c r="BYP2" s="18" t="s">
        <v>15866</v>
      </c>
      <c r="BYQ2" s="18" t="s">
        <v>15867</v>
      </c>
      <c r="BYR2" s="18" t="s">
        <v>15868</v>
      </c>
      <c r="BYS2" s="18" t="s">
        <v>15869</v>
      </c>
      <c r="BYT2" s="18" t="s">
        <v>15870</v>
      </c>
      <c r="BYU2" s="18" t="s">
        <v>15871</v>
      </c>
      <c r="BYV2" s="18" t="s">
        <v>15872</v>
      </c>
      <c r="BYW2" s="18" t="s">
        <v>15873</v>
      </c>
      <c r="BYX2" s="18" t="s">
        <v>15874</v>
      </c>
      <c r="BYY2" s="18" t="s">
        <v>15875</v>
      </c>
      <c r="BYZ2" s="18" t="s">
        <v>15876</v>
      </c>
      <c r="BZA2" s="18" t="s">
        <v>15877</v>
      </c>
      <c r="BZB2" s="18" t="s">
        <v>15878</v>
      </c>
      <c r="BZC2" s="18" t="s">
        <v>15879</v>
      </c>
      <c r="BZD2" s="18" t="s">
        <v>15880</v>
      </c>
      <c r="BZE2" s="18" t="s">
        <v>15881</v>
      </c>
      <c r="BZF2" s="18" t="s">
        <v>15882</v>
      </c>
      <c r="BZG2" s="18" t="s">
        <v>15883</v>
      </c>
      <c r="BZH2" s="18" t="s">
        <v>15884</v>
      </c>
      <c r="BZI2" s="18" t="s">
        <v>15885</v>
      </c>
      <c r="BZJ2" s="18" t="s">
        <v>15886</v>
      </c>
      <c r="BZK2" s="18" t="s">
        <v>15887</v>
      </c>
      <c r="BZL2" s="18" t="s">
        <v>15888</v>
      </c>
      <c r="BZM2" s="18" t="s">
        <v>15889</v>
      </c>
      <c r="BZN2" s="18" t="s">
        <v>15890</v>
      </c>
      <c r="BZO2" s="18" t="s">
        <v>15891</v>
      </c>
      <c r="BZP2" s="18" t="s">
        <v>15892</v>
      </c>
      <c r="BZQ2" s="18" t="s">
        <v>15893</v>
      </c>
      <c r="BZR2" s="18" t="s">
        <v>15894</v>
      </c>
      <c r="BZS2" s="18" t="s">
        <v>15895</v>
      </c>
      <c r="BZT2" s="18" t="s">
        <v>15896</v>
      </c>
      <c r="BZU2" s="18" t="s">
        <v>15897</v>
      </c>
      <c r="BZV2" s="18" t="s">
        <v>15898</v>
      </c>
      <c r="BZW2" s="18" t="s">
        <v>15899</v>
      </c>
      <c r="BZX2" s="18" t="s">
        <v>15900</v>
      </c>
      <c r="BZY2" s="18" t="s">
        <v>15901</v>
      </c>
      <c r="BZZ2" s="18" t="s">
        <v>15902</v>
      </c>
      <c r="CAA2" s="18" t="s">
        <v>15903</v>
      </c>
      <c r="CAB2" s="18" t="s">
        <v>15904</v>
      </c>
      <c r="CAC2" s="18" t="s">
        <v>15905</v>
      </c>
      <c r="CAD2" s="18" t="s">
        <v>15906</v>
      </c>
      <c r="CAE2" s="18" t="s">
        <v>15907</v>
      </c>
      <c r="CAF2" s="18" t="s">
        <v>15908</v>
      </c>
      <c r="CAG2" s="18" t="s">
        <v>15909</v>
      </c>
      <c r="CAH2" s="18" t="s">
        <v>15910</v>
      </c>
      <c r="CAI2" s="18" t="s">
        <v>15911</v>
      </c>
      <c r="CAJ2" s="18" t="s">
        <v>15912</v>
      </c>
      <c r="CAK2" s="18" t="s">
        <v>15913</v>
      </c>
      <c r="CAL2" s="18" t="s">
        <v>15914</v>
      </c>
      <c r="CAM2" s="18" t="s">
        <v>15915</v>
      </c>
      <c r="CAN2" s="18" t="s">
        <v>15916</v>
      </c>
      <c r="CAO2" s="18" t="s">
        <v>15917</v>
      </c>
      <c r="CAP2" s="18" t="s">
        <v>15918</v>
      </c>
      <c r="CAQ2" s="18" t="s">
        <v>15919</v>
      </c>
      <c r="CAR2" s="18" t="s">
        <v>15920</v>
      </c>
      <c r="CAS2" s="18" t="s">
        <v>15921</v>
      </c>
      <c r="CAT2" s="18" t="s">
        <v>15922</v>
      </c>
      <c r="CAU2" s="18" t="s">
        <v>15923</v>
      </c>
      <c r="CAV2" s="18" t="s">
        <v>15924</v>
      </c>
      <c r="CAW2" s="18" t="s">
        <v>15925</v>
      </c>
      <c r="CAX2" s="18" t="s">
        <v>15926</v>
      </c>
      <c r="CAY2" s="18" t="s">
        <v>15927</v>
      </c>
      <c r="CAZ2" s="18" t="s">
        <v>15928</v>
      </c>
      <c r="CBA2" s="18" t="s">
        <v>15929</v>
      </c>
      <c r="CBB2" s="18" t="s">
        <v>15930</v>
      </c>
      <c r="CBC2" s="18" t="s">
        <v>15931</v>
      </c>
      <c r="CBD2" s="18" t="s">
        <v>15932</v>
      </c>
      <c r="CBE2" s="18" t="s">
        <v>15933</v>
      </c>
      <c r="CBF2" s="18" t="s">
        <v>15934</v>
      </c>
      <c r="CBG2" s="18" t="s">
        <v>15935</v>
      </c>
      <c r="CBH2" s="18" t="s">
        <v>15936</v>
      </c>
      <c r="CBI2" s="18" t="s">
        <v>15937</v>
      </c>
      <c r="CBJ2" s="18" t="s">
        <v>15938</v>
      </c>
      <c r="CBK2" s="18" t="s">
        <v>15939</v>
      </c>
      <c r="CBL2" s="18" t="s">
        <v>15940</v>
      </c>
      <c r="CBM2" s="18" t="s">
        <v>15941</v>
      </c>
      <c r="CBN2" s="18" t="s">
        <v>15942</v>
      </c>
      <c r="CBO2" s="18" t="s">
        <v>15943</v>
      </c>
      <c r="CBP2" s="18" t="s">
        <v>15944</v>
      </c>
      <c r="CBQ2" s="18" t="s">
        <v>15945</v>
      </c>
      <c r="CBR2" s="18"/>
      <c r="CBS2" s="18" t="s">
        <v>15946</v>
      </c>
      <c r="CBT2" s="18" t="s">
        <v>15947</v>
      </c>
      <c r="CBU2" s="18" t="s">
        <v>15948</v>
      </c>
      <c r="CBV2" s="18" t="s">
        <v>15949</v>
      </c>
      <c r="CBW2" s="18" t="s">
        <v>15950</v>
      </c>
      <c r="CBX2" s="18" t="s">
        <v>15951</v>
      </c>
      <c r="CBY2" s="18" t="s">
        <v>15952</v>
      </c>
      <c r="CBZ2" s="18" t="s">
        <v>15953</v>
      </c>
      <c r="CCA2" s="18" t="s">
        <v>15954</v>
      </c>
      <c r="CCB2" s="18" t="s">
        <v>15955</v>
      </c>
      <c r="CCC2" s="18"/>
      <c r="CCD2" s="18" t="s">
        <v>15956</v>
      </c>
      <c r="CCE2" s="18" t="s">
        <v>15957</v>
      </c>
      <c r="CCF2" s="18" t="s">
        <v>15958</v>
      </c>
      <c r="CCG2" s="18" t="s">
        <v>15739</v>
      </c>
      <c r="CCH2" s="18" t="s">
        <v>15959</v>
      </c>
      <c r="CCI2" s="18" t="s">
        <v>15960</v>
      </c>
      <c r="CCJ2" s="18" t="s">
        <v>15961</v>
      </c>
      <c r="CCK2" s="18" t="s">
        <v>15962</v>
      </c>
      <c r="CCL2" s="18" t="s">
        <v>15963</v>
      </c>
      <c r="CCM2" s="18" t="s">
        <v>15964</v>
      </c>
      <c r="CCN2" s="18" t="s">
        <v>15965</v>
      </c>
      <c r="CCO2" s="18" t="s">
        <v>15966</v>
      </c>
      <c r="CCP2" s="18" t="s">
        <v>15967</v>
      </c>
      <c r="CCQ2" s="18" t="s">
        <v>15968</v>
      </c>
      <c r="CCR2" s="18" t="s">
        <v>15969</v>
      </c>
      <c r="CCS2" s="18" t="s">
        <v>15970</v>
      </c>
      <c r="CCT2" s="18" t="s">
        <v>15971</v>
      </c>
      <c r="CCU2" s="18" t="s">
        <v>15972</v>
      </c>
      <c r="CCV2" s="18" t="s">
        <v>15973</v>
      </c>
      <c r="CCW2" s="18" t="s">
        <v>15974</v>
      </c>
      <c r="CCX2" s="18" t="s">
        <v>15975</v>
      </c>
      <c r="CCY2" s="18" t="s">
        <v>15976</v>
      </c>
      <c r="CCZ2" s="18" t="s">
        <v>15977</v>
      </c>
      <c r="CDA2" s="18" t="s">
        <v>15978</v>
      </c>
      <c r="CDB2" s="18" t="s">
        <v>15979</v>
      </c>
      <c r="CDC2" s="18" t="s">
        <v>15980</v>
      </c>
      <c r="CDD2" s="18" t="s">
        <v>15981</v>
      </c>
      <c r="CDE2" s="18" t="s">
        <v>15982</v>
      </c>
      <c r="CDF2" s="18" t="s">
        <v>15835</v>
      </c>
      <c r="CDG2" s="18" t="s">
        <v>15983</v>
      </c>
      <c r="CDH2" s="18" t="s">
        <v>15984</v>
      </c>
      <c r="CDI2" s="18" t="s">
        <v>15985</v>
      </c>
      <c r="CDJ2" s="18" t="s">
        <v>15558</v>
      </c>
      <c r="CDK2" s="18" t="s">
        <v>15986</v>
      </c>
      <c r="CDL2" s="18" t="s">
        <v>15987</v>
      </c>
      <c r="CDM2" s="18" t="s">
        <v>15988</v>
      </c>
      <c r="CDN2" s="18" t="s">
        <v>15989</v>
      </c>
      <c r="CDO2" s="18" t="s">
        <v>15990</v>
      </c>
      <c r="CDP2" s="18" t="s">
        <v>15991</v>
      </c>
      <c r="CDQ2" s="18" t="s">
        <v>15992</v>
      </c>
      <c r="CDR2" s="18" t="s">
        <v>15993</v>
      </c>
      <c r="CDS2" s="18" t="s">
        <v>15994</v>
      </c>
      <c r="CDT2" s="18" t="s">
        <v>15995</v>
      </c>
      <c r="CDU2" s="18" t="s">
        <v>15996</v>
      </c>
      <c r="CDV2" s="18" t="s">
        <v>15997</v>
      </c>
      <c r="CDW2" s="18" t="s">
        <v>15998</v>
      </c>
      <c r="CDX2" s="18" t="s">
        <v>15999</v>
      </c>
      <c r="CDZ2" s="18" t="s">
        <v>15946</v>
      </c>
      <c r="CEA2" s="18" t="s">
        <v>15947</v>
      </c>
      <c r="CEB2" s="18" t="s">
        <v>15948</v>
      </c>
      <c r="CEC2" s="18" t="s">
        <v>15949</v>
      </c>
      <c r="CED2" s="18" t="s">
        <v>15950</v>
      </c>
      <c r="CEE2" s="18" t="s">
        <v>15951</v>
      </c>
      <c r="CEF2" s="18" t="s">
        <v>15952</v>
      </c>
      <c r="CEG2" s="18" t="s">
        <v>15953</v>
      </c>
      <c r="CEH2" s="18" t="s">
        <v>15954</v>
      </c>
      <c r="CEI2" s="18" t="s">
        <v>15955</v>
      </c>
      <c r="CEJ2" s="18"/>
      <c r="CEK2" s="18" t="s">
        <v>15956</v>
      </c>
      <c r="CEL2" s="18" t="s">
        <v>15957</v>
      </c>
      <c r="CEM2" s="18" t="s">
        <v>15958</v>
      </c>
      <c r="CEN2" s="18" t="s">
        <v>15739</v>
      </c>
      <c r="CEO2" s="18" t="s">
        <v>15959</v>
      </c>
      <c r="CEP2" s="18" t="s">
        <v>15960</v>
      </c>
      <c r="CEQ2" s="18" t="s">
        <v>15961</v>
      </c>
      <c r="CER2" s="18" t="s">
        <v>15962</v>
      </c>
      <c r="CES2" s="18" t="s">
        <v>15963</v>
      </c>
      <c r="CET2" s="18" t="s">
        <v>15964</v>
      </c>
      <c r="CEU2" s="18" t="s">
        <v>15965</v>
      </c>
      <c r="CEV2" s="18" t="s">
        <v>15966</v>
      </c>
      <c r="CEW2" s="18" t="s">
        <v>15967</v>
      </c>
      <c r="CEX2" s="18" t="s">
        <v>15968</v>
      </c>
      <c r="CEY2" s="18" t="s">
        <v>15969</v>
      </c>
      <c r="CEZ2" s="18" t="s">
        <v>15970</v>
      </c>
      <c r="CFA2" s="18" t="s">
        <v>15971</v>
      </c>
      <c r="CFB2" s="18" t="s">
        <v>15972</v>
      </c>
      <c r="CFC2" s="18" t="s">
        <v>15973</v>
      </c>
      <c r="CFD2" s="18" t="s">
        <v>15974</v>
      </c>
      <c r="CFE2" s="18" t="s">
        <v>15975</v>
      </c>
      <c r="CFF2" s="18" t="s">
        <v>15976</v>
      </c>
      <c r="CFG2" s="18" t="s">
        <v>15977</v>
      </c>
      <c r="CFH2" s="18" t="s">
        <v>15978</v>
      </c>
      <c r="CFI2" s="18" t="s">
        <v>15979</v>
      </c>
      <c r="CFJ2" s="18" t="s">
        <v>15980</v>
      </c>
      <c r="CFK2" s="18" t="s">
        <v>15981</v>
      </c>
      <c r="CFL2" s="18" t="s">
        <v>15982</v>
      </c>
      <c r="CFM2" s="18" t="s">
        <v>15835</v>
      </c>
      <c r="CFN2" s="18" t="s">
        <v>15983</v>
      </c>
      <c r="CFO2" s="18" t="s">
        <v>15984</v>
      </c>
      <c r="CFP2" s="18" t="s">
        <v>15985</v>
      </c>
      <c r="CFQ2" s="18" t="s">
        <v>15558</v>
      </c>
      <c r="CFR2" s="18" t="s">
        <v>15986</v>
      </c>
      <c r="CFS2" s="18" t="s">
        <v>15987</v>
      </c>
      <c r="CFT2" s="18" t="s">
        <v>15988</v>
      </c>
      <c r="CFU2" s="18" t="s">
        <v>15989</v>
      </c>
      <c r="CFV2" s="18" t="s">
        <v>15990</v>
      </c>
      <c r="CFW2" s="18" t="s">
        <v>15991</v>
      </c>
      <c r="CFX2" s="18" t="s">
        <v>15992</v>
      </c>
      <c r="CFY2" s="18" t="s">
        <v>15993</v>
      </c>
      <c r="CFZ2" s="18" t="s">
        <v>15994</v>
      </c>
      <c r="CGA2" s="18" t="s">
        <v>15995</v>
      </c>
      <c r="CGB2" s="18" t="s">
        <v>15996</v>
      </c>
      <c r="CGC2" s="18" t="s">
        <v>15997</v>
      </c>
      <c r="CGD2" s="18" t="s">
        <v>15998</v>
      </c>
      <c r="CGE2" s="18" t="s">
        <v>15999</v>
      </c>
      <c r="CGG2" s="18" t="s">
        <v>16000</v>
      </c>
      <c r="CGH2" s="18" t="s">
        <v>16001</v>
      </c>
      <c r="CGI2" s="18" t="s">
        <v>16002</v>
      </c>
      <c r="CGJ2" s="18" t="s">
        <v>16003</v>
      </c>
      <c r="CGK2" s="18" t="s">
        <v>16004</v>
      </c>
      <c r="CGL2" s="18" t="s">
        <v>16005</v>
      </c>
      <c r="CGM2" s="18" t="s">
        <v>16006</v>
      </c>
      <c r="CGN2" s="18" t="s">
        <v>16007</v>
      </c>
      <c r="CGO2" s="18" t="s">
        <v>16008</v>
      </c>
      <c r="CGP2" s="18" t="s">
        <v>16009</v>
      </c>
      <c r="CGQ2" s="18" t="s">
        <v>16010</v>
      </c>
      <c r="CGR2" s="18" t="s">
        <v>16011</v>
      </c>
      <c r="CGS2" s="18" t="s">
        <v>16012</v>
      </c>
      <c r="CGT2" s="18" t="s">
        <v>16013</v>
      </c>
      <c r="CGU2" s="18" t="s">
        <v>16014</v>
      </c>
      <c r="CGV2" s="18" t="s">
        <v>16015</v>
      </c>
      <c r="CGW2" s="18" t="s">
        <v>16016</v>
      </c>
      <c r="CGX2" s="18" t="s">
        <v>16017</v>
      </c>
      <c r="CGY2" s="18" t="s">
        <v>16018</v>
      </c>
      <c r="CGZ2" s="18" t="s">
        <v>16019</v>
      </c>
      <c r="CHA2" s="18" t="s">
        <v>16020</v>
      </c>
      <c r="CHB2" s="18" t="s">
        <v>16021</v>
      </c>
      <c r="CHC2" s="18" t="s">
        <v>16022</v>
      </c>
      <c r="CHD2" s="18" t="s">
        <v>16023</v>
      </c>
      <c r="CHE2" s="18" t="s">
        <v>16024</v>
      </c>
      <c r="CHF2" s="18" t="s">
        <v>16025</v>
      </c>
      <c r="CHG2" s="18" t="s">
        <v>16026</v>
      </c>
      <c r="CHH2" s="18" t="s">
        <v>16027</v>
      </c>
      <c r="CHI2" s="18" t="s">
        <v>16028</v>
      </c>
      <c r="CHJ2" s="18" t="s">
        <v>16029</v>
      </c>
      <c r="CHK2" s="18" t="s">
        <v>16030</v>
      </c>
      <c r="CHL2" s="18" t="s">
        <v>16031</v>
      </c>
      <c r="CHM2" s="18" t="s">
        <v>16032</v>
      </c>
      <c r="CHN2" s="18" t="s">
        <v>16033</v>
      </c>
      <c r="CHO2" s="18" t="s">
        <v>16034</v>
      </c>
      <c r="CHP2" s="18" t="s">
        <v>16035</v>
      </c>
      <c r="CHQ2" s="18" t="s">
        <v>16036</v>
      </c>
      <c r="CHR2" s="18" t="s">
        <v>16037</v>
      </c>
      <c r="CHS2" s="18" t="s">
        <v>16038</v>
      </c>
      <c r="CHT2" s="18" t="s">
        <v>16039</v>
      </c>
      <c r="CHU2" s="18" t="s">
        <v>16040</v>
      </c>
      <c r="CHV2" s="18" t="s">
        <v>16041</v>
      </c>
      <c r="CHW2" s="18"/>
      <c r="CHX2" s="18" t="s">
        <v>16042</v>
      </c>
      <c r="CHY2" s="18" t="s">
        <v>16043</v>
      </c>
      <c r="CHZ2" s="18" t="s">
        <v>16044</v>
      </c>
      <c r="CIA2" s="18" t="s">
        <v>16045</v>
      </c>
      <c r="CIB2" s="18" t="s">
        <v>16046</v>
      </c>
      <c r="CID2" s="18" t="s">
        <v>16047</v>
      </c>
      <c r="CIE2" s="18" t="s">
        <v>16048</v>
      </c>
      <c r="CIF2" s="18" t="s">
        <v>16049</v>
      </c>
      <c r="CIG2" s="18" t="s">
        <v>16050</v>
      </c>
      <c r="CIH2" s="18" t="s">
        <v>16051</v>
      </c>
      <c r="CII2" s="18" t="s">
        <v>16052</v>
      </c>
      <c r="CIJ2" s="18" t="s">
        <v>16053</v>
      </c>
      <c r="CIK2" s="18" t="s">
        <v>16054</v>
      </c>
      <c r="CIL2" s="18" t="s">
        <v>16055</v>
      </c>
      <c r="CIM2" s="18" t="s">
        <v>16056</v>
      </c>
      <c r="CIN2" s="18" t="s">
        <v>16057</v>
      </c>
      <c r="CIO2" s="18" t="s">
        <v>16058</v>
      </c>
      <c r="CIP2" s="18" t="s">
        <v>16059</v>
      </c>
      <c r="CIQ2" s="18" t="s">
        <v>16060</v>
      </c>
      <c r="CIR2" s="18" t="s">
        <v>16061</v>
      </c>
      <c r="CIS2" s="18" t="s">
        <v>16062</v>
      </c>
      <c r="CIT2" s="18" t="s">
        <v>16063</v>
      </c>
      <c r="CIU2" s="18" t="s">
        <v>16064</v>
      </c>
      <c r="CIV2" s="18" t="s">
        <v>16065</v>
      </c>
      <c r="CIW2" s="18" t="s">
        <v>16066</v>
      </c>
      <c r="CIX2" s="18"/>
      <c r="CIY2" s="18" t="s">
        <v>16067</v>
      </c>
      <c r="CIZ2" s="18" t="s">
        <v>16068</v>
      </c>
      <c r="CJA2" s="18" t="s">
        <v>16069</v>
      </c>
      <c r="CJB2" s="18" t="s">
        <v>16070</v>
      </c>
      <c r="CJC2" s="18" t="s">
        <v>16071</v>
      </c>
      <c r="CJD2" s="18" t="s">
        <v>16072</v>
      </c>
      <c r="CJF2" s="18" t="s">
        <v>16047</v>
      </c>
      <c r="CJG2" s="18" t="s">
        <v>16048</v>
      </c>
      <c r="CJH2" s="18" t="s">
        <v>16049</v>
      </c>
      <c r="CJI2" s="18" t="s">
        <v>16050</v>
      </c>
      <c r="CJJ2" s="18" t="s">
        <v>16051</v>
      </c>
      <c r="CJK2" s="18" t="s">
        <v>16052</v>
      </c>
      <c r="CJL2" s="18" t="s">
        <v>16053</v>
      </c>
      <c r="CJM2" s="18" t="s">
        <v>16054</v>
      </c>
      <c r="CJN2" s="18" t="s">
        <v>16055</v>
      </c>
      <c r="CJO2" s="18" t="s">
        <v>16056</v>
      </c>
      <c r="CJP2" s="18" t="s">
        <v>16057</v>
      </c>
      <c r="CJQ2" s="18" t="s">
        <v>16058</v>
      </c>
      <c r="CJR2" s="18" t="s">
        <v>16059</v>
      </c>
      <c r="CJS2" s="18" t="s">
        <v>16060</v>
      </c>
      <c r="CJT2" s="18" t="s">
        <v>16061</v>
      </c>
      <c r="CJU2" s="18" t="s">
        <v>16062</v>
      </c>
      <c r="CJV2" s="18" t="s">
        <v>16063</v>
      </c>
      <c r="CJW2" s="18" t="s">
        <v>16064</v>
      </c>
      <c r="CJX2" s="18" t="s">
        <v>16065</v>
      </c>
      <c r="CJY2" s="18" t="s">
        <v>16066</v>
      </c>
      <c r="CKA2" s="12" t="s">
        <v>14055</v>
      </c>
      <c r="CKB2" s="12" t="s">
        <v>14057</v>
      </c>
      <c r="CKC2" s="12" t="s">
        <v>14059</v>
      </c>
      <c r="CKD2" s="12" t="s">
        <v>14061</v>
      </c>
      <c r="CKE2" s="12" t="s">
        <v>14063</v>
      </c>
      <c r="CKF2" s="12" t="s">
        <v>14065</v>
      </c>
      <c r="CKG2" s="12" t="s">
        <v>14067</v>
      </c>
      <c r="CKH2" s="12" t="s">
        <v>14069</v>
      </c>
      <c r="CKI2" s="12" t="s">
        <v>14071</v>
      </c>
      <c r="CKJ2" s="12" t="s">
        <v>14073</v>
      </c>
      <c r="CKK2" s="12" t="s">
        <v>14075</v>
      </c>
      <c r="CKL2" s="12" t="s">
        <v>14077</v>
      </c>
      <c r="CKM2" s="12" t="s">
        <v>14079</v>
      </c>
      <c r="CKN2" s="12" t="s">
        <v>14081</v>
      </c>
      <c r="CKO2" s="12" t="s">
        <v>14083</v>
      </c>
      <c r="CKP2" s="12" t="s">
        <v>14085</v>
      </c>
      <c r="CKQ2" s="12" t="s">
        <v>14087</v>
      </c>
      <c r="CKR2" s="12" t="s">
        <v>14075</v>
      </c>
      <c r="CKS2" s="12" t="s">
        <v>14077</v>
      </c>
      <c r="CKT2" s="12" t="s">
        <v>14079</v>
      </c>
      <c r="CKU2" s="12" t="s">
        <v>14081</v>
      </c>
      <c r="CKV2" s="12" t="s">
        <v>14083</v>
      </c>
      <c r="CKW2" s="12" t="s">
        <v>14085</v>
      </c>
      <c r="CKX2" s="12" t="s">
        <v>14095</v>
      </c>
      <c r="CKY2" s="12" t="s">
        <v>14097</v>
      </c>
      <c r="CKZ2" s="12" t="s">
        <v>14099</v>
      </c>
      <c r="CLA2" s="12" t="s">
        <v>14101</v>
      </c>
      <c r="CLB2" s="12" t="s">
        <v>14103</v>
      </c>
      <c r="CLC2" s="12" t="s">
        <v>14106</v>
      </c>
      <c r="CLD2" s="19"/>
      <c r="CLE2" s="18" t="s">
        <v>15276</v>
      </c>
      <c r="CLF2" s="18" t="s">
        <v>15276</v>
      </c>
      <c r="CLG2" s="18" t="s">
        <v>15276</v>
      </c>
      <c r="CLH2" s="18" t="s">
        <v>15277</v>
      </c>
      <c r="CLI2" s="18" t="s">
        <v>15277</v>
      </c>
      <c r="CLJ2" s="18" t="s">
        <v>15277</v>
      </c>
      <c r="CLK2" s="18" t="s">
        <v>15278</v>
      </c>
      <c r="CLL2" s="18" t="s">
        <v>15278</v>
      </c>
      <c r="CLM2" s="18" t="s">
        <v>15278</v>
      </c>
      <c r="CLN2" s="18" t="s">
        <v>15279</v>
      </c>
      <c r="CLO2" s="18" t="s">
        <v>15279</v>
      </c>
      <c r="CLP2" s="18" t="s">
        <v>15279</v>
      </c>
      <c r="CLQ2" s="18" t="s">
        <v>15280</v>
      </c>
      <c r="CLR2" s="18" t="s">
        <v>15280</v>
      </c>
      <c r="CLS2" s="18" t="s">
        <v>15280</v>
      </c>
      <c r="CLT2" s="18" t="s">
        <v>15281</v>
      </c>
      <c r="CLU2" s="18" t="s">
        <v>15281</v>
      </c>
      <c r="CLV2" s="18" t="s">
        <v>15281</v>
      </c>
      <c r="CLW2" s="18" t="s">
        <v>15282</v>
      </c>
      <c r="CLX2" s="18" t="s">
        <v>15282</v>
      </c>
      <c r="CLY2" s="18" t="s">
        <v>15282</v>
      </c>
      <c r="CLZ2" s="18" t="s">
        <v>15283</v>
      </c>
      <c r="CMA2" s="18" t="s">
        <v>15283</v>
      </c>
      <c r="CMB2" s="18" t="s">
        <v>15283</v>
      </c>
      <c r="CMC2" s="18" t="s">
        <v>15284</v>
      </c>
      <c r="CMD2" s="18" t="s">
        <v>15284</v>
      </c>
      <c r="CME2" s="18" t="s">
        <v>15284</v>
      </c>
      <c r="CMF2" s="18" t="s">
        <v>15285</v>
      </c>
      <c r="CMG2" s="18" t="s">
        <v>15285</v>
      </c>
      <c r="CMH2" s="18" t="s">
        <v>15285</v>
      </c>
      <c r="CMI2" s="20" t="s">
        <v>15286</v>
      </c>
      <c r="CMJ2" s="18" t="s">
        <v>15287</v>
      </c>
      <c r="CMK2" s="18" t="s">
        <v>15287</v>
      </c>
      <c r="CML2" s="18" t="s">
        <v>15287</v>
      </c>
      <c r="CMM2" s="18" t="s">
        <v>15288</v>
      </c>
      <c r="CMN2" s="18" t="s">
        <v>15288</v>
      </c>
      <c r="CMO2" s="18" t="s">
        <v>15288</v>
      </c>
      <c r="CMP2" s="18" t="s">
        <v>15289</v>
      </c>
      <c r="CMQ2" s="18" t="s">
        <v>15289</v>
      </c>
      <c r="CMR2" s="18" t="s">
        <v>15289</v>
      </c>
      <c r="CMS2" s="18" t="s">
        <v>15290</v>
      </c>
      <c r="CMT2" s="18" t="s">
        <v>15290</v>
      </c>
      <c r="CMU2" s="18" t="s">
        <v>15290</v>
      </c>
      <c r="CMV2" s="18" t="s">
        <v>15291</v>
      </c>
      <c r="CMW2" s="18" t="s">
        <v>15291</v>
      </c>
      <c r="CMX2" s="18" t="s">
        <v>15291</v>
      </c>
      <c r="CMY2" s="18" t="s">
        <v>15292</v>
      </c>
      <c r="CMZ2" s="18" t="s">
        <v>15292</v>
      </c>
      <c r="CNA2" s="18" t="s">
        <v>15292</v>
      </c>
      <c r="CNB2" s="18" t="s">
        <v>15293</v>
      </c>
      <c r="CNC2" s="18" t="s">
        <v>15293</v>
      </c>
      <c r="CND2" s="18" t="s">
        <v>15293</v>
      </c>
      <c r="CNE2" s="18" t="s">
        <v>15294</v>
      </c>
      <c r="CNF2" s="18" t="s">
        <v>15294</v>
      </c>
      <c r="CNG2" s="18" t="s">
        <v>15294</v>
      </c>
      <c r="CNH2" s="18" t="s">
        <v>15295</v>
      </c>
      <c r="CNI2" s="18" t="s">
        <v>15295</v>
      </c>
      <c r="CNJ2" s="18" t="s">
        <v>15295</v>
      </c>
      <c r="CNK2" s="18" t="s">
        <v>15296</v>
      </c>
      <c r="CNL2" s="18" t="s">
        <v>15296</v>
      </c>
      <c r="CNM2" s="18" t="s">
        <v>15296</v>
      </c>
      <c r="CNN2" s="18" t="s">
        <v>15297</v>
      </c>
      <c r="CNO2" s="18" t="s">
        <v>15297</v>
      </c>
      <c r="CNP2" s="18" t="s">
        <v>15297</v>
      </c>
      <c r="CNQ2" s="18" t="s">
        <v>15298</v>
      </c>
      <c r="CNR2" s="18" t="s">
        <v>15298</v>
      </c>
      <c r="CNS2" s="18" t="s">
        <v>15298</v>
      </c>
      <c r="CNT2" s="18" t="s">
        <v>15299</v>
      </c>
      <c r="CNU2" s="18" t="s">
        <v>15299</v>
      </c>
      <c r="CNV2" s="18" t="s">
        <v>15299</v>
      </c>
      <c r="CNW2" s="18" t="s">
        <v>15300</v>
      </c>
      <c r="CNX2" s="18" t="s">
        <v>15300</v>
      </c>
      <c r="CNY2" s="18" t="s">
        <v>15300</v>
      </c>
      <c r="CNZ2" s="18" t="s">
        <v>15301</v>
      </c>
      <c r="COA2" s="18" t="s">
        <v>15301</v>
      </c>
      <c r="COB2" s="18" t="s">
        <v>15301</v>
      </c>
      <c r="COC2" s="18" t="s">
        <v>15302</v>
      </c>
      <c r="COD2" s="18" t="s">
        <v>15302</v>
      </c>
      <c r="COE2" s="18" t="s">
        <v>15302</v>
      </c>
      <c r="COF2" s="18" t="s">
        <v>15303</v>
      </c>
      <c r="COG2" s="18" t="s">
        <v>15303</v>
      </c>
      <c r="COH2" s="18" t="s">
        <v>15303</v>
      </c>
      <c r="COI2" s="18" t="s">
        <v>15304</v>
      </c>
      <c r="COJ2" s="18" t="s">
        <v>15304</v>
      </c>
      <c r="COK2" s="18" t="s">
        <v>15304</v>
      </c>
      <c r="COL2" s="18" t="s">
        <v>15305</v>
      </c>
      <c r="COM2" s="18" t="s">
        <v>15305</v>
      </c>
      <c r="CON2" s="18" t="s">
        <v>15305</v>
      </c>
      <c r="COO2" s="18" t="s">
        <v>15306</v>
      </c>
      <c r="COP2" s="18" t="s">
        <v>15306</v>
      </c>
      <c r="COQ2" s="18" t="s">
        <v>15306</v>
      </c>
      <c r="COR2" s="18" t="s">
        <v>15307</v>
      </c>
      <c r="COS2" s="18" t="s">
        <v>15307</v>
      </c>
      <c r="COT2" s="18" t="s">
        <v>15307</v>
      </c>
      <c r="COU2" s="18" t="s">
        <v>15308</v>
      </c>
      <c r="COV2" s="18" t="s">
        <v>15308</v>
      </c>
      <c r="COW2" s="18" t="s">
        <v>15308</v>
      </c>
      <c r="COX2" s="18" t="s">
        <v>15309</v>
      </c>
      <c r="COY2" s="18" t="s">
        <v>15309</v>
      </c>
      <c r="COZ2" s="18" t="s">
        <v>15309</v>
      </c>
      <c r="CPA2" s="18" t="s">
        <v>15310</v>
      </c>
      <c r="CPB2" s="18" t="s">
        <v>15310</v>
      </c>
      <c r="CPC2" s="18" t="s">
        <v>15310</v>
      </c>
      <c r="CPD2" s="18" t="s">
        <v>15311</v>
      </c>
      <c r="CPE2" s="18" t="s">
        <v>15311</v>
      </c>
      <c r="CPF2" s="18" t="s">
        <v>15311</v>
      </c>
      <c r="CPG2" s="18" t="s">
        <v>15312</v>
      </c>
      <c r="CPH2" s="18" t="s">
        <v>15312</v>
      </c>
      <c r="CPI2" s="18" t="s">
        <v>15312</v>
      </c>
      <c r="CPJ2" s="18" t="s">
        <v>15313</v>
      </c>
      <c r="CPK2" s="18" t="s">
        <v>15313</v>
      </c>
      <c r="CPL2" s="18" t="s">
        <v>15313</v>
      </c>
      <c r="CPM2" s="18" t="s">
        <v>15314</v>
      </c>
      <c r="CPN2" s="18" t="s">
        <v>15314</v>
      </c>
      <c r="CPO2" s="18" t="s">
        <v>15314</v>
      </c>
      <c r="CPP2" s="18" t="s">
        <v>15315</v>
      </c>
      <c r="CPQ2" s="18" t="s">
        <v>15315</v>
      </c>
      <c r="CPR2" s="18" t="s">
        <v>15315</v>
      </c>
      <c r="CPS2" s="18" t="s">
        <v>15316</v>
      </c>
      <c r="CPT2" s="18" t="s">
        <v>15316</v>
      </c>
      <c r="CPU2" s="18" t="s">
        <v>15316</v>
      </c>
      <c r="CPV2" s="18" t="s">
        <v>15317</v>
      </c>
      <c r="CPW2" s="18" t="s">
        <v>15317</v>
      </c>
      <c r="CPX2" s="18" t="s">
        <v>15317</v>
      </c>
      <c r="CPY2" s="18" t="s">
        <v>15318</v>
      </c>
      <c r="CPZ2" s="18" t="s">
        <v>15318</v>
      </c>
      <c r="CQA2" s="18" t="s">
        <v>15318</v>
      </c>
      <c r="CQB2" s="18" t="s">
        <v>15319</v>
      </c>
      <c r="CQC2" s="18" t="s">
        <v>15319</v>
      </c>
      <c r="CQD2" s="18" t="s">
        <v>15319</v>
      </c>
      <c r="CQE2" s="18" t="s">
        <v>15320</v>
      </c>
      <c r="CQF2" s="18" t="s">
        <v>15320</v>
      </c>
      <c r="CQG2" s="18" t="s">
        <v>15320</v>
      </c>
      <c r="CQH2" s="18" t="s">
        <v>15321</v>
      </c>
      <c r="CQI2" s="18" t="s">
        <v>15321</v>
      </c>
      <c r="CQJ2" s="18" t="s">
        <v>15321</v>
      </c>
      <c r="CQK2" s="18" t="s">
        <v>15322</v>
      </c>
      <c r="CQL2" s="18" t="s">
        <v>15322</v>
      </c>
      <c r="CQM2" s="18" t="s">
        <v>15322</v>
      </c>
      <c r="CQN2" s="18" t="s">
        <v>15323</v>
      </c>
      <c r="CQO2" s="18" t="s">
        <v>15323</v>
      </c>
      <c r="CQP2" s="18" t="s">
        <v>15323</v>
      </c>
      <c r="CQQ2" s="18" t="s">
        <v>15324</v>
      </c>
      <c r="CQR2" s="18" t="s">
        <v>15324</v>
      </c>
      <c r="CQS2" s="18" t="s">
        <v>15324</v>
      </c>
      <c r="CQT2" s="18" t="s">
        <v>15325</v>
      </c>
      <c r="CQU2" s="18" t="s">
        <v>15325</v>
      </c>
      <c r="CQV2" s="18" t="s">
        <v>15325</v>
      </c>
      <c r="CQW2" s="18" t="s">
        <v>15326</v>
      </c>
      <c r="CQX2" s="18" t="s">
        <v>15326</v>
      </c>
      <c r="CQY2" s="18" t="s">
        <v>15326</v>
      </c>
      <c r="CQZ2" s="18" t="s">
        <v>15327</v>
      </c>
      <c r="CRA2" s="18" t="s">
        <v>15327</v>
      </c>
      <c r="CRB2" s="18" t="s">
        <v>15327</v>
      </c>
      <c r="CRC2" s="18" t="s">
        <v>15328</v>
      </c>
      <c r="CRD2" s="18" t="s">
        <v>15328</v>
      </c>
      <c r="CRE2" s="18" t="s">
        <v>15328</v>
      </c>
      <c r="CRF2" s="18" t="s">
        <v>15329</v>
      </c>
      <c r="CRG2" s="18" t="s">
        <v>15329</v>
      </c>
      <c r="CRH2" s="18" t="s">
        <v>15329</v>
      </c>
      <c r="CRI2" s="18" t="s">
        <v>15330</v>
      </c>
      <c r="CRJ2" s="18" t="s">
        <v>15330</v>
      </c>
      <c r="CRK2" s="18" t="s">
        <v>15330</v>
      </c>
      <c r="CRL2" s="18" t="s">
        <v>15331</v>
      </c>
      <c r="CRM2" s="18" t="s">
        <v>15331</v>
      </c>
      <c r="CRN2" s="18" t="s">
        <v>15331</v>
      </c>
      <c r="CRO2" s="18" t="s">
        <v>15332</v>
      </c>
      <c r="CRP2" s="18" t="s">
        <v>15332</v>
      </c>
      <c r="CRQ2" s="18" t="s">
        <v>15332</v>
      </c>
      <c r="CRR2" s="18" t="s">
        <v>15333</v>
      </c>
      <c r="CRS2" s="18" t="s">
        <v>15333</v>
      </c>
      <c r="CRT2" s="18" t="s">
        <v>15333</v>
      </c>
      <c r="CRU2" s="18" t="s">
        <v>15334</v>
      </c>
      <c r="CRV2" s="18" t="s">
        <v>15334</v>
      </c>
      <c r="CRW2" s="18" t="s">
        <v>15334</v>
      </c>
      <c r="CRX2" s="18" t="s">
        <v>15335</v>
      </c>
      <c r="CRY2" s="18" t="s">
        <v>15335</v>
      </c>
      <c r="CRZ2" s="18" t="s">
        <v>15335</v>
      </c>
      <c r="CSA2" s="18" t="s">
        <v>15336</v>
      </c>
      <c r="CSB2" s="18" t="s">
        <v>15336</v>
      </c>
      <c r="CSC2" s="18" t="s">
        <v>15336</v>
      </c>
      <c r="CSD2" s="18" t="s">
        <v>15337</v>
      </c>
      <c r="CSE2" s="18" t="s">
        <v>15337</v>
      </c>
      <c r="CSF2" s="18" t="s">
        <v>15337</v>
      </c>
      <c r="CSG2" s="18" t="s">
        <v>15338</v>
      </c>
      <c r="CSH2" s="18" t="s">
        <v>15338</v>
      </c>
      <c r="CSI2" s="18" t="s">
        <v>15338</v>
      </c>
      <c r="CSJ2" s="20" t="s">
        <v>15344</v>
      </c>
      <c r="CSK2" s="20" t="s">
        <v>15344</v>
      </c>
      <c r="CSL2" s="20" t="s">
        <v>15344</v>
      </c>
      <c r="CSM2" s="20" t="s">
        <v>15345</v>
      </c>
      <c r="CSN2" s="20" t="s">
        <v>15345</v>
      </c>
      <c r="CSO2" s="20" t="s">
        <v>15345</v>
      </c>
      <c r="CSP2" s="20" t="s">
        <v>15346</v>
      </c>
      <c r="CSQ2" s="20" t="s">
        <v>15346</v>
      </c>
      <c r="CSR2" s="20" t="s">
        <v>15346</v>
      </c>
      <c r="CSS2" s="20" t="s">
        <v>15347</v>
      </c>
      <c r="CST2" s="20" t="s">
        <v>15347</v>
      </c>
      <c r="CSU2" s="20" t="s">
        <v>15347</v>
      </c>
      <c r="CSV2" s="18" t="s">
        <v>15369</v>
      </c>
      <c r="CSW2" s="18" t="s">
        <v>15369</v>
      </c>
      <c r="CSX2" s="18" t="s">
        <v>15369</v>
      </c>
      <c r="CSY2" s="18" t="s">
        <v>15370</v>
      </c>
      <c r="CSZ2" s="18" t="s">
        <v>15370</v>
      </c>
      <c r="CTA2" s="18" t="s">
        <v>15370</v>
      </c>
      <c r="CTB2" s="20" t="s">
        <v>15371</v>
      </c>
      <c r="CTC2" s="19"/>
      <c r="CTD2" s="18" t="s">
        <v>15648</v>
      </c>
      <c r="CTE2" s="18" t="s">
        <v>15648</v>
      </c>
      <c r="CTF2" s="18" t="s">
        <v>15648</v>
      </c>
      <c r="CTG2" s="18" t="s">
        <v>15649</v>
      </c>
      <c r="CTH2" s="18" t="s">
        <v>15649</v>
      </c>
      <c r="CTI2" s="18" t="s">
        <v>15649</v>
      </c>
      <c r="CTJ2" s="18" t="s">
        <v>15650</v>
      </c>
      <c r="CTK2" s="18" t="s">
        <v>15663</v>
      </c>
      <c r="CTL2" s="18" t="s">
        <v>15663</v>
      </c>
      <c r="CTM2" s="18" t="s">
        <v>15663</v>
      </c>
      <c r="CTN2" s="18" t="s">
        <v>15935</v>
      </c>
      <c r="CTO2" s="18" t="s">
        <v>15935</v>
      </c>
      <c r="CTP2" s="18" t="s">
        <v>15935</v>
      </c>
      <c r="CTQ2" s="18" t="s">
        <v>15936</v>
      </c>
      <c r="CTR2" s="18" t="s">
        <v>15937</v>
      </c>
      <c r="CTS2" s="18" t="s">
        <v>15937</v>
      </c>
      <c r="CTT2" s="18" t="s">
        <v>15937</v>
      </c>
      <c r="CTU2" s="18" t="s">
        <v>15938</v>
      </c>
      <c r="CTV2" s="18" t="s">
        <v>15938</v>
      </c>
      <c r="CTW2" s="18" t="s">
        <v>15938</v>
      </c>
      <c r="CTX2" s="19"/>
      <c r="CTY2" s="18" t="s">
        <v>16042</v>
      </c>
      <c r="CTZ2" s="18" t="s">
        <v>16042</v>
      </c>
      <c r="CUA2" s="18" t="s">
        <v>16042</v>
      </c>
      <c r="CUB2" s="18" t="s">
        <v>16043</v>
      </c>
      <c r="CUC2" s="18" t="s">
        <v>16069</v>
      </c>
      <c r="CUD2" s="18" t="s">
        <v>16069</v>
      </c>
      <c r="CUE2" s="18" t="s">
        <v>16069</v>
      </c>
      <c r="CUF2" s="18" t="s">
        <v>16070</v>
      </c>
      <c r="CUH2" s="21" t="s">
        <v>16073</v>
      </c>
    </row>
    <row r="3" ht="14.5" hidden="1" customHeight="1" spans="1:1024 1025:2582">
      <c r="A3" s="3"/>
      <c r="B3" s="3"/>
      <c r="C3" s="3"/>
      <c r="D3" s="3"/>
      <c r="E3" s="3"/>
      <c r="F3" s="3"/>
      <c r="G3" s="3"/>
      <c r="S3" s="3"/>
      <c r="T3" s="3"/>
      <c r="U3" s="3"/>
      <c r="V3" s="3"/>
      <c r="W3" s="3"/>
      <c r="X3" s="3"/>
      <c r="Y3" s="3"/>
      <c r="Z3" s="3"/>
      <c r="AA3" s="3"/>
      <c r="AB3" s="3"/>
      <c r="AU3"/>
      <c r="ARR3"/>
      <c r="AWP3"/>
      <c r="BLN3"/>
      <c r="BNJ3"/>
      <c r="BOH3"/>
      <c r="CLE3" s="22">
        <f t="shared" ref="CLE3:CNP3" si="0">MATCH(CLE2,$ARS$2:$AWO$2,0)</f>
        <v>6</v>
      </c>
      <c r="CLF3" s="22">
        <f t="shared" si="0"/>
        <v>6</v>
      </c>
      <c r="CLG3" s="22">
        <f t="shared" si="0"/>
        <v>6</v>
      </c>
      <c r="CLH3" s="22">
        <f t="shared" si="0"/>
        <v>7</v>
      </c>
      <c r="CLI3" s="22">
        <f t="shared" si="0"/>
        <v>7</v>
      </c>
      <c r="CLJ3" s="22">
        <f t="shared" si="0"/>
        <v>7</v>
      </c>
      <c r="CLK3" s="22">
        <f t="shared" si="0"/>
        <v>8</v>
      </c>
      <c r="CLL3" s="22">
        <f t="shared" si="0"/>
        <v>8</v>
      </c>
      <c r="CLM3" s="22">
        <f t="shared" si="0"/>
        <v>8</v>
      </c>
      <c r="CLN3" s="22">
        <f t="shared" si="0"/>
        <v>9</v>
      </c>
      <c r="CLO3" s="22">
        <f t="shared" si="0"/>
        <v>9</v>
      </c>
      <c r="CLP3" s="22">
        <f t="shared" si="0"/>
        <v>9</v>
      </c>
      <c r="CLQ3" s="22">
        <f t="shared" si="0"/>
        <v>10</v>
      </c>
      <c r="CLR3" s="22">
        <f t="shared" si="0"/>
        <v>10</v>
      </c>
      <c r="CLS3" s="22">
        <f t="shared" si="0"/>
        <v>10</v>
      </c>
      <c r="CLT3" s="22">
        <f t="shared" si="0"/>
        <v>11</v>
      </c>
      <c r="CLU3" s="22">
        <f t="shared" si="0"/>
        <v>11</v>
      </c>
      <c r="CLV3" s="22">
        <f t="shared" si="0"/>
        <v>11</v>
      </c>
      <c r="CLW3" s="22">
        <f t="shared" si="0"/>
        <v>12</v>
      </c>
      <c r="CLX3" s="22">
        <f t="shared" si="0"/>
        <v>12</v>
      </c>
      <c r="CLY3" s="22">
        <f t="shared" si="0"/>
        <v>12</v>
      </c>
      <c r="CLZ3" s="22">
        <f t="shared" si="0"/>
        <v>13</v>
      </c>
      <c r="CMA3" s="22">
        <f t="shared" si="0"/>
        <v>13</v>
      </c>
      <c r="CMB3" s="22">
        <f t="shared" si="0"/>
        <v>13</v>
      </c>
      <c r="CMC3" s="22">
        <f t="shared" si="0"/>
        <v>14</v>
      </c>
      <c r="CMD3" s="22">
        <f t="shared" si="0"/>
        <v>14</v>
      </c>
      <c r="CME3" s="22">
        <f t="shared" si="0"/>
        <v>14</v>
      </c>
      <c r="CMF3" s="22">
        <f t="shared" si="0"/>
        <v>15</v>
      </c>
      <c r="CMG3" s="22">
        <f t="shared" si="0"/>
        <v>15</v>
      </c>
      <c r="CMH3" s="22">
        <f t="shared" si="0"/>
        <v>15</v>
      </c>
      <c r="CMI3" s="22">
        <f t="shared" si="0"/>
        <v>16</v>
      </c>
      <c r="CMJ3" s="22">
        <f t="shared" si="0"/>
        <v>17</v>
      </c>
      <c r="CMK3" s="22">
        <f t="shared" si="0"/>
        <v>17</v>
      </c>
      <c r="CML3" s="22">
        <f t="shared" si="0"/>
        <v>17</v>
      </c>
      <c r="CMM3" s="22">
        <f t="shared" si="0"/>
        <v>18</v>
      </c>
      <c r="CMN3" s="22">
        <f t="shared" si="0"/>
        <v>18</v>
      </c>
      <c r="CMO3" s="22">
        <f t="shared" si="0"/>
        <v>18</v>
      </c>
      <c r="CMP3" s="22">
        <f t="shared" si="0"/>
        <v>19</v>
      </c>
      <c r="CMQ3" s="22">
        <f t="shared" si="0"/>
        <v>19</v>
      </c>
      <c r="CMR3" s="22">
        <f t="shared" si="0"/>
        <v>19</v>
      </c>
      <c r="CMS3" s="22">
        <f t="shared" si="0"/>
        <v>20</v>
      </c>
      <c r="CMT3" s="22">
        <f t="shared" si="0"/>
        <v>20</v>
      </c>
      <c r="CMU3" s="22">
        <f t="shared" si="0"/>
        <v>20</v>
      </c>
      <c r="CMV3" s="22">
        <f t="shared" si="0"/>
        <v>21</v>
      </c>
      <c r="CMW3" s="22">
        <f t="shared" si="0"/>
        <v>21</v>
      </c>
      <c r="CMX3" s="22">
        <f t="shared" si="0"/>
        <v>21</v>
      </c>
      <c r="CMY3" s="22">
        <f t="shared" si="0"/>
        <v>22</v>
      </c>
      <c r="CMZ3" s="22">
        <f t="shared" si="0"/>
        <v>22</v>
      </c>
      <c r="CNA3" s="22">
        <f t="shared" si="0"/>
        <v>22</v>
      </c>
      <c r="CNB3" s="22">
        <f t="shared" si="0"/>
        <v>23</v>
      </c>
      <c r="CNC3" s="22">
        <f t="shared" si="0"/>
        <v>23</v>
      </c>
      <c r="CND3" s="22">
        <f t="shared" si="0"/>
        <v>23</v>
      </c>
      <c r="CNE3" s="22">
        <f t="shared" si="0"/>
        <v>24</v>
      </c>
      <c r="CNF3" s="22">
        <f t="shared" si="0"/>
        <v>24</v>
      </c>
      <c r="CNG3" s="22">
        <f t="shared" si="0"/>
        <v>24</v>
      </c>
      <c r="CNH3" s="22">
        <f t="shared" si="0"/>
        <v>25</v>
      </c>
      <c r="CNI3" s="22">
        <f t="shared" si="0"/>
        <v>25</v>
      </c>
      <c r="CNJ3" s="22">
        <f t="shared" si="0"/>
        <v>25</v>
      </c>
      <c r="CNK3" s="22">
        <f t="shared" si="0"/>
        <v>26</v>
      </c>
      <c r="CNL3" s="22">
        <f t="shared" si="0"/>
        <v>26</v>
      </c>
      <c r="CNM3" s="22">
        <f t="shared" si="0"/>
        <v>26</v>
      </c>
      <c r="CNN3" s="22">
        <f t="shared" si="0"/>
        <v>27</v>
      </c>
      <c r="CNO3" s="22">
        <f t="shared" si="0"/>
        <v>27</v>
      </c>
      <c r="CNP3" s="22">
        <f t="shared" si="0"/>
        <v>27</v>
      </c>
      <c r="CNQ3" s="22">
        <f t="shared" ref="CNQ3:CQB3" si="1">MATCH(CNQ2,$ARS$2:$AWO$2,0)</f>
        <v>28</v>
      </c>
      <c r="CNR3" s="22">
        <f t="shared" si="1"/>
        <v>28</v>
      </c>
      <c r="CNS3" s="22">
        <f t="shared" si="1"/>
        <v>28</v>
      </c>
      <c r="CNT3" s="22">
        <f t="shared" si="1"/>
        <v>29</v>
      </c>
      <c r="CNU3" s="22">
        <f t="shared" si="1"/>
        <v>29</v>
      </c>
      <c r="CNV3" s="22">
        <f t="shared" si="1"/>
        <v>29</v>
      </c>
      <c r="CNW3" s="22">
        <f t="shared" si="1"/>
        <v>30</v>
      </c>
      <c r="CNX3" s="22">
        <f t="shared" si="1"/>
        <v>30</v>
      </c>
      <c r="CNY3" s="22">
        <f t="shared" si="1"/>
        <v>30</v>
      </c>
      <c r="CNZ3" s="22">
        <f t="shared" si="1"/>
        <v>31</v>
      </c>
      <c r="COA3" s="22">
        <f t="shared" si="1"/>
        <v>31</v>
      </c>
      <c r="COB3" s="22">
        <f t="shared" si="1"/>
        <v>31</v>
      </c>
      <c r="COC3" s="22">
        <f t="shared" si="1"/>
        <v>32</v>
      </c>
      <c r="COD3" s="22">
        <f t="shared" si="1"/>
        <v>32</v>
      </c>
      <c r="COE3" s="22">
        <f t="shared" si="1"/>
        <v>32</v>
      </c>
      <c r="COF3" s="22">
        <f t="shared" si="1"/>
        <v>33</v>
      </c>
      <c r="COG3" s="22">
        <f t="shared" si="1"/>
        <v>33</v>
      </c>
      <c r="COH3" s="22">
        <f t="shared" si="1"/>
        <v>33</v>
      </c>
      <c r="COI3" s="22">
        <f t="shared" si="1"/>
        <v>34</v>
      </c>
      <c r="COJ3" s="22">
        <f t="shared" si="1"/>
        <v>34</v>
      </c>
      <c r="COK3" s="22">
        <f t="shared" si="1"/>
        <v>34</v>
      </c>
      <c r="COL3" s="22">
        <f t="shared" si="1"/>
        <v>35</v>
      </c>
      <c r="COM3" s="22">
        <f t="shared" si="1"/>
        <v>35</v>
      </c>
      <c r="CON3" s="22">
        <f t="shared" si="1"/>
        <v>35</v>
      </c>
      <c r="COO3" s="22">
        <f t="shared" si="1"/>
        <v>36</v>
      </c>
      <c r="COP3" s="22">
        <f t="shared" si="1"/>
        <v>36</v>
      </c>
      <c r="COQ3" s="22">
        <f t="shared" si="1"/>
        <v>36</v>
      </c>
      <c r="COR3" s="22">
        <f t="shared" si="1"/>
        <v>37</v>
      </c>
      <c r="COS3" s="22">
        <f t="shared" si="1"/>
        <v>37</v>
      </c>
      <c r="COT3" s="22">
        <f t="shared" si="1"/>
        <v>37</v>
      </c>
      <c r="COU3" s="22">
        <f t="shared" si="1"/>
        <v>38</v>
      </c>
      <c r="COV3" s="22">
        <f t="shared" si="1"/>
        <v>38</v>
      </c>
      <c r="COW3" s="22">
        <f t="shared" si="1"/>
        <v>38</v>
      </c>
      <c r="COX3" s="22">
        <f t="shared" si="1"/>
        <v>39</v>
      </c>
      <c r="COY3" s="22">
        <f t="shared" si="1"/>
        <v>39</v>
      </c>
      <c r="COZ3" s="22">
        <f t="shared" si="1"/>
        <v>39</v>
      </c>
      <c r="CPA3" s="22">
        <f t="shared" si="1"/>
        <v>40</v>
      </c>
      <c r="CPB3" s="22">
        <f t="shared" si="1"/>
        <v>40</v>
      </c>
      <c r="CPC3" s="22">
        <f t="shared" si="1"/>
        <v>40</v>
      </c>
      <c r="CPD3" s="22">
        <f t="shared" si="1"/>
        <v>41</v>
      </c>
      <c r="CPE3" s="22">
        <f t="shared" si="1"/>
        <v>41</v>
      </c>
      <c r="CPF3" s="22">
        <f t="shared" si="1"/>
        <v>41</v>
      </c>
      <c r="CPG3" s="22">
        <f t="shared" si="1"/>
        <v>42</v>
      </c>
      <c r="CPH3" s="22">
        <f t="shared" si="1"/>
        <v>42</v>
      </c>
      <c r="CPI3" s="22">
        <f t="shared" si="1"/>
        <v>42</v>
      </c>
      <c r="CPJ3" s="22">
        <f t="shared" si="1"/>
        <v>43</v>
      </c>
      <c r="CPK3" s="22">
        <f t="shared" si="1"/>
        <v>43</v>
      </c>
      <c r="CPL3" s="22">
        <f t="shared" si="1"/>
        <v>43</v>
      </c>
      <c r="CPM3" s="22">
        <f t="shared" si="1"/>
        <v>44</v>
      </c>
      <c r="CPN3" s="22">
        <f t="shared" si="1"/>
        <v>44</v>
      </c>
      <c r="CPO3" s="22">
        <f t="shared" si="1"/>
        <v>44</v>
      </c>
      <c r="CPP3" s="22">
        <f t="shared" si="1"/>
        <v>45</v>
      </c>
      <c r="CPQ3" s="22">
        <f t="shared" si="1"/>
        <v>45</v>
      </c>
      <c r="CPR3" s="22">
        <f t="shared" si="1"/>
        <v>45</v>
      </c>
      <c r="CPS3" s="22">
        <f t="shared" si="1"/>
        <v>46</v>
      </c>
      <c r="CPT3" s="22">
        <f t="shared" si="1"/>
        <v>46</v>
      </c>
      <c r="CPU3" s="22">
        <f t="shared" si="1"/>
        <v>46</v>
      </c>
      <c r="CPV3" s="22">
        <f t="shared" si="1"/>
        <v>47</v>
      </c>
      <c r="CPW3" s="22">
        <f t="shared" si="1"/>
        <v>47</v>
      </c>
      <c r="CPX3" s="22">
        <f t="shared" si="1"/>
        <v>47</v>
      </c>
      <c r="CPY3" s="22">
        <f t="shared" si="1"/>
        <v>48</v>
      </c>
      <c r="CPZ3" s="22">
        <f t="shared" si="1"/>
        <v>48</v>
      </c>
      <c r="CQA3" s="22">
        <f t="shared" si="1"/>
        <v>48</v>
      </c>
      <c r="CQB3" s="22">
        <f t="shared" si="1"/>
        <v>49</v>
      </c>
      <c r="CQC3" s="22">
        <f t="shared" ref="CQC3:CSI3" si="2">MATCH(CQC2,$ARS$2:$AWO$2,0)</f>
        <v>49</v>
      </c>
      <c r="CQD3" s="22">
        <f t="shared" si="2"/>
        <v>49</v>
      </c>
      <c r="CQE3" s="22">
        <f t="shared" si="2"/>
        <v>50</v>
      </c>
      <c r="CQF3" s="22">
        <f t="shared" si="2"/>
        <v>50</v>
      </c>
      <c r="CQG3" s="22">
        <f t="shared" si="2"/>
        <v>50</v>
      </c>
      <c r="CQH3" s="22">
        <f t="shared" si="2"/>
        <v>51</v>
      </c>
      <c r="CQI3" s="22">
        <f t="shared" si="2"/>
        <v>51</v>
      </c>
      <c r="CQJ3" s="22">
        <f t="shared" si="2"/>
        <v>51</v>
      </c>
      <c r="CQK3" s="22">
        <f t="shared" si="2"/>
        <v>52</v>
      </c>
      <c r="CQL3" s="22">
        <f t="shared" si="2"/>
        <v>52</v>
      </c>
      <c r="CQM3" s="22">
        <f t="shared" si="2"/>
        <v>52</v>
      </c>
      <c r="CQN3" s="22">
        <f t="shared" si="2"/>
        <v>53</v>
      </c>
      <c r="CQO3" s="22">
        <f t="shared" si="2"/>
        <v>53</v>
      </c>
      <c r="CQP3" s="22">
        <f t="shared" si="2"/>
        <v>53</v>
      </c>
      <c r="CQQ3" s="22">
        <f t="shared" si="2"/>
        <v>54</v>
      </c>
      <c r="CQR3" s="22">
        <f t="shared" si="2"/>
        <v>54</v>
      </c>
      <c r="CQS3" s="22">
        <f t="shared" si="2"/>
        <v>54</v>
      </c>
      <c r="CQT3" s="22">
        <f t="shared" si="2"/>
        <v>55</v>
      </c>
      <c r="CQU3" s="22">
        <f t="shared" si="2"/>
        <v>55</v>
      </c>
      <c r="CQV3" s="22">
        <f t="shared" si="2"/>
        <v>55</v>
      </c>
      <c r="CQW3" s="22">
        <f t="shared" si="2"/>
        <v>56</v>
      </c>
      <c r="CQX3" s="22">
        <f t="shared" si="2"/>
        <v>56</v>
      </c>
      <c r="CQY3" s="22">
        <f t="shared" si="2"/>
        <v>56</v>
      </c>
      <c r="CQZ3" s="22">
        <f t="shared" si="2"/>
        <v>57</v>
      </c>
      <c r="CRA3" s="22">
        <f t="shared" si="2"/>
        <v>57</v>
      </c>
      <c r="CRB3" s="22">
        <f t="shared" si="2"/>
        <v>57</v>
      </c>
      <c r="CRC3" s="22">
        <f t="shared" si="2"/>
        <v>58</v>
      </c>
      <c r="CRD3" s="22">
        <f t="shared" si="2"/>
        <v>58</v>
      </c>
      <c r="CRE3" s="22">
        <f t="shared" si="2"/>
        <v>58</v>
      </c>
      <c r="CRF3" s="22">
        <f t="shared" si="2"/>
        <v>59</v>
      </c>
      <c r="CRG3" s="22">
        <f t="shared" si="2"/>
        <v>59</v>
      </c>
      <c r="CRH3" s="22">
        <f t="shared" si="2"/>
        <v>59</v>
      </c>
      <c r="CRI3" s="22">
        <f t="shared" si="2"/>
        <v>60</v>
      </c>
      <c r="CRJ3" s="22">
        <f t="shared" si="2"/>
        <v>60</v>
      </c>
      <c r="CRK3" s="22">
        <f t="shared" si="2"/>
        <v>60</v>
      </c>
      <c r="CRL3" s="22">
        <f t="shared" si="2"/>
        <v>61</v>
      </c>
      <c r="CRM3" s="22">
        <f t="shared" si="2"/>
        <v>61</v>
      </c>
      <c r="CRN3" s="22">
        <f t="shared" si="2"/>
        <v>61</v>
      </c>
      <c r="CRO3" s="22">
        <f t="shared" si="2"/>
        <v>62</v>
      </c>
      <c r="CRP3" s="22">
        <f t="shared" si="2"/>
        <v>62</v>
      </c>
      <c r="CRQ3" s="22">
        <f t="shared" si="2"/>
        <v>62</v>
      </c>
      <c r="CRR3" s="22">
        <f t="shared" si="2"/>
        <v>63</v>
      </c>
      <c r="CRS3" s="22">
        <f t="shared" si="2"/>
        <v>63</v>
      </c>
      <c r="CRT3" s="22">
        <f t="shared" si="2"/>
        <v>63</v>
      </c>
      <c r="CRU3" s="22">
        <f t="shared" si="2"/>
        <v>64</v>
      </c>
      <c r="CRV3" s="22">
        <f t="shared" si="2"/>
        <v>64</v>
      </c>
      <c r="CRW3" s="22">
        <f t="shared" si="2"/>
        <v>64</v>
      </c>
      <c r="CRX3" s="22">
        <f t="shared" si="2"/>
        <v>65</v>
      </c>
      <c r="CRY3" s="22">
        <f t="shared" si="2"/>
        <v>65</v>
      </c>
      <c r="CRZ3" s="22">
        <f t="shared" si="2"/>
        <v>65</v>
      </c>
      <c r="CSA3" s="22">
        <f t="shared" si="2"/>
        <v>66</v>
      </c>
      <c r="CSB3" s="22">
        <f t="shared" si="2"/>
        <v>66</v>
      </c>
      <c r="CSC3" s="22">
        <f t="shared" si="2"/>
        <v>66</v>
      </c>
      <c r="CSD3" s="22">
        <f t="shared" si="2"/>
        <v>67</v>
      </c>
      <c r="CSE3" s="22">
        <f t="shared" si="2"/>
        <v>67</v>
      </c>
      <c r="CSF3" s="22">
        <f t="shared" si="2"/>
        <v>67</v>
      </c>
      <c r="CSG3" s="22">
        <f t="shared" si="2"/>
        <v>68</v>
      </c>
      <c r="CSH3" s="22">
        <f t="shared" si="2"/>
        <v>68</v>
      </c>
      <c r="CSI3" s="22">
        <f t="shared" si="2"/>
        <v>68</v>
      </c>
      <c r="CSJ3" s="22">
        <f t="shared" ref="CSJ3:CTB3" si="3">MATCH(CSJ2,$ARS$2:$AWO$2,0)</f>
        <v>74</v>
      </c>
      <c r="CSK3" s="22">
        <f t="shared" si="3"/>
        <v>74</v>
      </c>
      <c r="CSL3" s="22">
        <f t="shared" si="3"/>
        <v>74</v>
      </c>
      <c r="CSM3" s="22">
        <f t="shared" si="3"/>
        <v>75</v>
      </c>
      <c r="CSN3" s="22">
        <f t="shared" si="3"/>
        <v>75</v>
      </c>
      <c r="CSO3" s="22">
        <f t="shared" si="3"/>
        <v>75</v>
      </c>
      <c r="CSP3" s="22">
        <f t="shared" si="3"/>
        <v>76</v>
      </c>
      <c r="CSQ3" s="22">
        <f t="shared" si="3"/>
        <v>76</v>
      </c>
      <c r="CSR3" s="22">
        <f t="shared" si="3"/>
        <v>76</v>
      </c>
      <c r="CSS3" s="22">
        <f t="shared" si="3"/>
        <v>77</v>
      </c>
      <c r="CST3" s="22">
        <f t="shared" si="3"/>
        <v>77</v>
      </c>
      <c r="CSU3" s="22">
        <f t="shared" si="3"/>
        <v>77</v>
      </c>
      <c r="CSV3" s="22">
        <f t="shared" si="3"/>
        <v>99</v>
      </c>
      <c r="CSW3" s="22">
        <f t="shared" si="3"/>
        <v>99</v>
      </c>
      <c r="CSX3" s="22">
        <f t="shared" si="3"/>
        <v>99</v>
      </c>
      <c r="CSY3" s="22">
        <f t="shared" si="3"/>
        <v>100</v>
      </c>
      <c r="CSZ3" s="22">
        <f t="shared" si="3"/>
        <v>100</v>
      </c>
      <c r="CTA3" s="22">
        <f t="shared" si="3"/>
        <v>100</v>
      </c>
      <c r="CTB3" s="22">
        <f t="shared" si="3"/>
        <v>101</v>
      </c>
      <c r="CTD3" s="22">
        <f t="shared" ref="CTD3:CTW3" si="4">MATCH(CTD2,$BOP$2:$CBQ$2,0)</f>
        <v>43</v>
      </c>
      <c r="CTE3" s="22">
        <f t="shared" si="4"/>
        <v>43</v>
      </c>
      <c r="CTF3" s="22">
        <f t="shared" si="4"/>
        <v>43</v>
      </c>
      <c r="CTG3" s="22">
        <f t="shared" si="4"/>
        <v>44</v>
      </c>
      <c r="CTH3" s="22">
        <f t="shared" si="4"/>
        <v>44</v>
      </c>
      <c r="CTI3" s="22">
        <f t="shared" si="4"/>
        <v>44</v>
      </c>
      <c r="CTJ3" s="22">
        <f t="shared" si="4"/>
        <v>45</v>
      </c>
      <c r="CTK3" s="22">
        <f t="shared" si="4"/>
        <v>58</v>
      </c>
      <c r="CTL3" s="22">
        <f t="shared" si="4"/>
        <v>58</v>
      </c>
      <c r="CTM3" s="22">
        <f t="shared" si="4"/>
        <v>58</v>
      </c>
      <c r="CTN3" s="22">
        <f t="shared" si="4"/>
        <v>330</v>
      </c>
      <c r="CTO3" s="22">
        <f t="shared" si="4"/>
        <v>330</v>
      </c>
      <c r="CTP3" s="22">
        <f t="shared" si="4"/>
        <v>330</v>
      </c>
      <c r="CTQ3" s="22">
        <f t="shared" si="4"/>
        <v>331</v>
      </c>
      <c r="CTR3" s="22">
        <f t="shared" si="4"/>
        <v>332</v>
      </c>
      <c r="CTS3" s="22">
        <f t="shared" si="4"/>
        <v>332</v>
      </c>
      <c r="CTT3" s="22">
        <f t="shared" si="4"/>
        <v>332</v>
      </c>
      <c r="CTU3" s="22">
        <f t="shared" si="4"/>
        <v>333</v>
      </c>
      <c r="CTV3" s="22">
        <f t="shared" si="4"/>
        <v>333</v>
      </c>
      <c r="CTW3" s="22">
        <f t="shared" si="4"/>
        <v>333</v>
      </c>
      <c r="CTY3" s="22">
        <f t="shared" ref="CTY3:CUF3" si="5">MATCH(CTY2,$CGG$2:$CJD$2,0)</f>
        <v>44</v>
      </c>
      <c r="CTZ3" s="22">
        <f t="shared" si="5"/>
        <v>44</v>
      </c>
      <c r="CUA3" s="22">
        <f t="shared" si="5"/>
        <v>44</v>
      </c>
      <c r="CUB3" s="22">
        <f t="shared" si="5"/>
        <v>45</v>
      </c>
      <c r="CUC3" s="22">
        <f t="shared" si="5"/>
        <v>73</v>
      </c>
      <c r="CUD3" s="22">
        <f t="shared" si="5"/>
        <v>73</v>
      </c>
      <c r="CUE3" s="22">
        <f t="shared" si="5"/>
        <v>73</v>
      </c>
      <c r="CUF3" s="22">
        <f t="shared" si="5"/>
        <v>74</v>
      </c>
    </row>
    <row r="4" ht="14.5" hidden="1" customHeight="1" spans="1:1024 1025:2582">
      <c r="A4" s="3"/>
      <c r="B4" s="3"/>
      <c r="C4" s="3"/>
      <c r="D4" s="3"/>
      <c r="E4" s="3"/>
      <c r="F4" s="3"/>
      <c r="G4" s="3"/>
      <c r="R4" s="3">
        <f>COLUMN()</f>
        <v>18</v>
      </c>
      <c r="T4" s="3"/>
      <c r="U4" s="3"/>
      <c r="V4" s="3"/>
      <c r="W4" s="3"/>
      <c r="X4" s="3"/>
      <c r="Y4" s="3"/>
      <c r="Z4" s="3"/>
      <c r="AA4" s="3"/>
      <c r="AB4" s="3"/>
      <c r="AU4" s="3">
        <f>COLUMN()</f>
        <v>47</v>
      </c>
      <c r="ARR4" s="3">
        <f>COLUMN()</f>
        <v>1162</v>
      </c>
      <c r="AWP4" s="3">
        <f>COLUMN()</f>
        <v>1290</v>
      </c>
      <c r="BEB4" s="3">
        <f>COLUMN()</f>
        <v>1484</v>
      </c>
      <c r="BLN4" s="3">
        <f>COLUMN()</f>
        <v>1678</v>
      </c>
      <c r="BML4">
        <f>COLUMN()</f>
        <v>1702</v>
      </c>
      <c r="BNJ4">
        <f>COLUMN()</f>
        <v>1726</v>
      </c>
      <c r="BOH4" s="3">
        <f>COLUMN()</f>
        <v>1750</v>
      </c>
      <c r="BOO4" s="3">
        <f>COLUMN()</f>
        <v>1757</v>
      </c>
      <c r="CBR4" s="3">
        <f>COLUMN()</f>
        <v>2098</v>
      </c>
      <c r="CDY4" s="3">
        <f>COLUMN()</f>
        <v>2157</v>
      </c>
      <c r="CGF4" s="3">
        <f>COLUMN()</f>
        <v>2216</v>
      </c>
      <c r="CIC4" s="3">
        <f>COLUMN()</f>
        <v>2265</v>
      </c>
      <c r="CJE4" s="3">
        <f>COLUMN()</f>
        <v>2293</v>
      </c>
      <c r="CJZ4" s="3">
        <f>COLUMN()</f>
        <v>2314</v>
      </c>
      <c r="CLE4" s="23"/>
      <c r="CLF4" s="23"/>
      <c r="CLG4" s="23"/>
      <c r="CLH4" s="23"/>
      <c r="CLI4" s="23"/>
      <c r="CLJ4" s="23"/>
      <c r="CLK4" s="23"/>
      <c r="CLL4" s="23"/>
      <c r="CLM4" s="23"/>
      <c r="CLN4" s="23"/>
      <c r="CLO4" s="23"/>
      <c r="CLP4" s="23"/>
      <c r="CLQ4" s="23"/>
      <c r="CLR4" s="23"/>
      <c r="CLS4" s="23"/>
      <c r="CLT4" s="23"/>
      <c r="CLU4" s="23">
        <f>MATCH("23001_返还性支出",$ARS$2:$AWO$2,0)</f>
        <v>95</v>
      </c>
      <c r="CLV4" s="23">
        <f>MATCH("23001_返还性支出",$ARS$2:$AWO$2,0)</f>
        <v>95</v>
      </c>
      <c r="CLW4" s="23"/>
      <c r="CLX4" s="23"/>
      <c r="CLY4" s="23"/>
      <c r="CLZ4" s="23"/>
      <c r="CMA4" s="23"/>
      <c r="CMB4" s="23"/>
      <c r="CMC4" s="23"/>
      <c r="CMD4" s="23"/>
      <c r="CME4" s="23"/>
      <c r="CMF4" s="23"/>
      <c r="CMG4" s="23"/>
      <c r="CMH4" s="23"/>
      <c r="CMI4" s="23">
        <f>MATCH("2300291_省补助计划单列市支出",$ARS$2:$AWO$2,0)</f>
        <v>97</v>
      </c>
      <c r="CMJ4" s="23"/>
      <c r="CMK4" s="23"/>
      <c r="CML4" s="23"/>
      <c r="CMM4" s="23"/>
      <c r="CMN4" s="23"/>
      <c r="CMO4" s="23"/>
      <c r="CMP4" s="23"/>
      <c r="CMQ4" s="23"/>
      <c r="CMR4" s="23"/>
      <c r="CMS4" s="23"/>
      <c r="CMT4" s="23"/>
      <c r="CMU4" s="23"/>
      <c r="CMV4" s="23"/>
      <c r="CMW4" s="23"/>
      <c r="CMX4" s="23"/>
      <c r="CMY4" s="23"/>
      <c r="CMZ4" s="23"/>
      <c r="CNA4" s="23"/>
      <c r="CNB4" s="23"/>
      <c r="CNC4" s="23"/>
      <c r="CND4" s="23"/>
      <c r="CNE4" s="23"/>
      <c r="CNF4" s="23"/>
      <c r="CNG4" s="23"/>
      <c r="CNH4" s="23"/>
      <c r="CNI4" s="23"/>
      <c r="CNJ4" s="23"/>
      <c r="CNK4" s="23"/>
      <c r="CNL4" s="23"/>
      <c r="CNM4" s="23"/>
      <c r="CNN4" s="23"/>
      <c r="CNO4" s="23"/>
      <c r="CNP4" s="23"/>
      <c r="CNQ4" s="23"/>
      <c r="CNR4" s="23"/>
      <c r="CNS4" s="23"/>
      <c r="CNT4" s="23"/>
      <c r="CNU4" s="23"/>
      <c r="CNV4" s="23"/>
      <c r="CNW4" s="23"/>
      <c r="CNX4" s="23"/>
      <c r="CNY4" s="23"/>
      <c r="CNZ4" s="23"/>
      <c r="COA4" s="23"/>
      <c r="COB4" s="23"/>
      <c r="COC4" s="23"/>
      <c r="COD4" s="23"/>
      <c r="COE4" s="23"/>
      <c r="COF4" s="23"/>
      <c r="COG4" s="23"/>
      <c r="COH4" s="23"/>
      <c r="COI4" s="23"/>
      <c r="COJ4" s="23"/>
      <c r="COK4" s="23"/>
      <c r="COL4" s="23"/>
      <c r="COM4" s="23"/>
      <c r="CON4" s="23"/>
      <c r="COO4" s="23"/>
      <c r="COP4" s="23"/>
      <c r="COQ4" s="23"/>
      <c r="COR4" s="23"/>
      <c r="COS4" s="23"/>
      <c r="COT4" s="23"/>
      <c r="COU4" s="23"/>
      <c r="COV4" s="23"/>
      <c r="COW4" s="23"/>
      <c r="COX4" s="23"/>
      <c r="COY4" s="23"/>
      <c r="COZ4" s="23"/>
      <c r="CPA4" s="23"/>
      <c r="CPB4" s="23"/>
      <c r="CPC4" s="23"/>
      <c r="CPD4" s="23"/>
      <c r="CPE4" s="23"/>
      <c r="CPF4" s="23"/>
      <c r="CPG4" s="23"/>
      <c r="CPH4" s="23"/>
      <c r="CPI4" s="23"/>
      <c r="CPJ4" s="23"/>
      <c r="CPK4" s="23"/>
      <c r="CPL4" s="23"/>
      <c r="CPM4" s="23"/>
      <c r="CPN4" s="23"/>
      <c r="CPO4" s="23"/>
      <c r="CPP4" s="23"/>
      <c r="CPQ4" s="23"/>
      <c r="CPR4" s="23"/>
      <c r="CPS4" s="23"/>
      <c r="CPT4" s="23"/>
      <c r="CPU4" s="23"/>
      <c r="CPV4" s="23"/>
      <c r="CPW4" s="23">
        <f>MATCH("23002_一般性转移支付",$ARS$2:$AWO$2,0)</f>
        <v>96</v>
      </c>
      <c r="CPX4" s="23">
        <f>MATCH("23002_一般性转移支付",$ARS$2:$AWO$2,0)</f>
        <v>96</v>
      </c>
      <c r="CPY4" s="23"/>
      <c r="CPZ4" s="23"/>
      <c r="CQA4" s="23"/>
      <c r="CQB4" s="23"/>
      <c r="CQC4" s="23"/>
      <c r="CQD4" s="23"/>
      <c r="CQE4" s="23"/>
      <c r="CQF4" s="23"/>
      <c r="CQG4" s="23"/>
      <c r="CQH4" s="23"/>
      <c r="CQI4" s="23"/>
      <c r="CQJ4" s="23"/>
      <c r="CQK4" s="23"/>
      <c r="CQL4" s="23"/>
      <c r="CQM4" s="23"/>
      <c r="CQN4" s="23"/>
      <c r="CQO4" s="23"/>
      <c r="CQP4" s="23"/>
      <c r="CQQ4" s="23"/>
      <c r="CQR4" s="23"/>
      <c r="CQS4" s="23"/>
      <c r="CQT4" s="23"/>
      <c r="CQU4" s="23"/>
      <c r="CQV4" s="23"/>
      <c r="CQW4" s="23"/>
      <c r="CQX4" s="23"/>
      <c r="CQY4" s="23"/>
      <c r="CQZ4" s="23"/>
      <c r="CRA4" s="23"/>
      <c r="CRB4" s="23"/>
      <c r="CRC4" s="23"/>
      <c r="CRD4" s="23"/>
      <c r="CRE4" s="23"/>
      <c r="CRF4" s="23"/>
      <c r="CRG4" s="23"/>
      <c r="CRH4" s="23"/>
      <c r="CRI4" s="23"/>
      <c r="CRJ4" s="23"/>
      <c r="CRK4" s="23"/>
      <c r="CRL4" s="23"/>
      <c r="CRM4" s="23"/>
      <c r="CRN4" s="23"/>
      <c r="CRO4" s="23"/>
      <c r="CRP4" s="23"/>
      <c r="CRQ4" s="23"/>
      <c r="CRR4" s="23"/>
      <c r="CRS4" s="23"/>
      <c r="CRT4" s="23"/>
      <c r="CRU4" s="23"/>
      <c r="CRV4" s="23"/>
      <c r="CRW4" s="23"/>
      <c r="CRX4" s="23"/>
      <c r="CRY4" s="23"/>
      <c r="CRZ4" s="23"/>
      <c r="CSA4" s="23"/>
      <c r="CSB4" s="23"/>
      <c r="CSC4" s="23"/>
      <c r="CSD4" s="23"/>
      <c r="CSE4" s="23"/>
      <c r="CSF4" s="23"/>
      <c r="CSG4" s="23"/>
      <c r="CSH4" s="23">
        <f>MATCH("23003_专项转移支付",$ARS$2:$AWO$2,0)</f>
        <v>98</v>
      </c>
      <c r="CSI4" s="23">
        <f>MATCH("23003_专项转移支付",$ARS$2:$AWO$2,0)</f>
        <v>98</v>
      </c>
      <c r="CSJ4" s="23"/>
      <c r="CSK4" s="23">
        <f>MATCH("2301101_地方政府一般债券转贷支出",$ARS$2:$AWO$2,0)</f>
        <v>105</v>
      </c>
      <c r="CSL4" s="23">
        <f>MATCH("2301101_地方政府一般债券转贷支出",$ARS$2:$AWO$2,0)</f>
        <v>105</v>
      </c>
      <c r="CSM4" s="23"/>
      <c r="CSN4" s="23">
        <f>MATCH("2301102_地方政府向外国政府借款转贷支出",$ARS$2:$AWO$2,0)</f>
        <v>106</v>
      </c>
      <c r="CSO4" s="23">
        <f>MATCH("2301102_地方政府向外国政府借款转贷支出",$ARS$2:$AWO$2,0)</f>
        <v>106</v>
      </c>
      <c r="CSP4" s="23"/>
      <c r="CSQ4" s="23">
        <f>MATCH("2301103_地方政府向国际组织借款转贷支出",$ARS$2:$AWO$2,0)</f>
        <v>107</v>
      </c>
      <c r="CSR4" s="23">
        <f>MATCH("2301103_地方政府向国际组织借款转贷支出",$ARS$2:$AWO$2,0)</f>
        <v>107</v>
      </c>
      <c r="CSS4" s="23"/>
      <c r="CST4" s="23">
        <f>MATCH("2301104_地方政府其他一般债务转贷支出",$ARS$2:$AWO$2,0)</f>
        <v>108</v>
      </c>
      <c r="CSU4" s="23">
        <f>MATCH("2301104_地方政府其他一般债务转贷支出",$ARS$2:$AWO$2,0)</f>
        <v>108</v>
      </c>
      <c r="CSV4" s="23"/>
      <c r="CSW4" s="23">
        <f t="shared" ref="CSW4:CSX4" si="6">MATCH("1100601_体制上解收入",$ARS$2:$AWO$2,0)</f>
        <v>69</v>
      </c>
      <c r="CSX4" s="23">
        <f t="shared" si="6"/>
        <v>69</v>
      </c>
      <c r="CSY4" s="23"/>
      <c r="CSZ4" s="23">
        <f>MATCH("1100602_专项上解收入",$ARS$2:$AWO$2,0)</f>
        <v>70</v>
      </c>
      <c r="CTA4" s="23">
        <f>MATCH("1100602_专项上解收入",$ARS$2:$AWO$2,0)</f>
        <v>70</v>
      </c>
      <c r="CTB4" s="23">
        <f>MATCH("110060291_计划单列市上解省收入",$ARS$2:$AWO$2,0)</f>
        <v>71</v>
      </c>
      <c r="CTD4" s="23"/>
      <c r="CTE4" s="23">
        <f>MATCH("23004_政府性基金转移支付",$BOP$2:$CBQ$2,0)</f>
        <v>327</v>
      </c>
      <c r="CTF4" s="23">
        <f>MATCH("23004_政府性基金转移支付",$BOP$2:$CBQ$2,0)</f>
        <v>327</v>
      </c>
      <c r="CTG4" s="23"/>
      <c r="CTH4" s="23">
        <f>MATCH("2300413_其中：超长期特别国债转移支付支出",$BOP$2:$CBQ$2,0)</f>
        <v>328</v>
      </c>
      <c r="CTI4" s="23">
        <f>MATCH("2300413_其中：超长期特别国债转移支付支出",$BOP$2:$CBQ$2,0)</f>
        <v>328</v>
      </c>
      <c r="CTJ4" s="23">
        <f>MATCH("2300491_政府性基金预算省补助计划单列市支出",$BOP$2:$CBQ$2,0)</f>
        <v>329</v>
      </c>
      <c r="CTK4" s="23"/>
      <c r="CTL4" s="23">
        <f>MATCH("23011_债务转贷支出",$BOP$2:$CBQ$2,0)</f>
        <v>336</v>
      </c>
      <c r="CTM4" s="23">
        <f>MATCH("23011_债务转贷支出",$BOP$2:$CBQ$2,0)</f>
        <v>336</v>
      </c>
      <c r="CTN4" s="23"/>
      <c r="CTO4" s="23">
        <f>MATCH("110060399_其他政府性基金上解收入",$BOP$2:$CBQ$2,0)</f>
        <v>48</v>
      </c>
      <c r="CTP4" s="23">
        <f>MATCH("110060399_其他政府性基金上解收入",$BOP$2:$CBQ$2,0)</f>
        <v>48</v>
      </c>
      <c r="CTQ4" s="23">
        <f>MATCH("11006039991_政府性基金预算计划单列市上解省收入",$BOP$2:$CBQ$2,0)</f>
        <v>49</v>
      </c>
      <c r="CTR4" s="23"/>
      <c r="CTS4" s="23">
        <f>MATCH("110060301_抗疫特别国债还本上解收入",$BOP$2:$CBQ$2,0)</f>
        <v>46</v>
      </c>
      <c r="CTT4" s="23">
        <f>MATCH("110060301_抗疫特别国债还本上解收入",$BOP$2:$CBQ$2,0)</f>
        <v>46</v>
      </c>
      <c r="CTU4" s="23"/>
      <c r="CTV4" s="23">
        <f>MATCH("110060302_超长期特别国债还本上解收入",$BOP$2:$CBQ$2,0)</f>
        <v>47</v>
      </c>
      <c r="CTW4" s="23">
        <f>MATCH("110060302_超长期特别国债还本上解收入",$BOP$2:$CBQ$2,0)</f>
        <v>47</v>
      </c>
      <c r="CTY4" s="23"/>
      <c r="CTZ4" s="23">
        <f>MATCH("2300501_国有资本经营预算转移支付支出",$CGG$2:$CJD$2,0)</f>
        <v>71</v>
      </c>
      <c r="CUA4" s="23">
        <f>MATCH("2300501_国有资本经营预算转移支付支出",$CGG$2:$CJD$2,0)</f>
        <v>71</v>
      </c>
      <c r="CUB4" s="23">
        <f>MATCH("230050191_国有资本经营预算省补助计划单列市支出",$CGG$2:$CJD$2,0)</f>
        <v>72</v>
      </c>
      <c r="CUC4" s="23"/>
      <c r="CUD4" s="23">
        <f>MATCH("1100604_国有资本经营预算上解收入",$CGG$2:$CJD$2,0)</f>
        <v>46</v>
      </c>
      <c r="CUE4" s="23">
        <f>MATCH("1100604_国有资本经营预算上解收入",$CGG$2:$CJD$2,0)</f>
        <v>46</v>
      </c>
      <c r="CUF4" s="23">
        <f>MATCH("110060491_国有资本经营预算计划单列市上解省收入",$CGG$2:$CJD$2,0)</f>
        <v>47</v>
      </c>
    </row>
    <row r="5" s="1" customFormat="1" ht="78" customHeight="1" spans="1:1024 1025:2582">
      <c r="A5" s="24" t="str">
        <f ca="1">TbdqBM</f>
        <v>411323</v>
      </c>
      <c r="B5" s="25" t="str">
        <f ca="1">JC_JSDX</f>
        <v>地级</v>
      </c>
      <c r="C5" s="26" t="str">
        <f ca="1">TbdqMC</f>
        <v>西峡县</v>
      </c>
      <c r="D5" s="25" t="s">
        <v>16074</v>
      </c>
      <c r="E5" s="27" t="str">
        <f ca="1">IF(封面!D12,"请在封面录入填报人信息！",OFFSET(封面!$B$12,0,1))</f>
        <v>梁红星</v>
      </c>
      <c r="F5" s="27">
        <f ca="1">IF(表三!$B$3=0,0,"请在表三检查平衡情况！")</f>
        <v>0</v>
      </c>
      <c r="G5" s="27">
        <f ca="1">IF(COUNT(K5:M8)=11,0,"请在黄色区域检查，提示对应表有录入无效字符或错误值的情况出现！")</f>
        <v>0</v>
      </c>
      <c r="H5" s="28">
        <f ca="1">HYPERLINK(IF(表三!C106&lt;&gt;0,"#表三!C106",""),表三!C106)</f>
        <v>0</v>
      </c>
      <c r="I5" s="28">
        <f>HYPERLINK(IF(表九!C$379&lt;&gt;0,"#表九!C379",""),表九!C$379)</f>
        <v>0</v>
      </c>
      <c r="J5" s="28">
        <f ca="1">HYPERLINK(IF(表十一!C$24&lt;&gt;0,"#表十一!C24",""),表十一!C$24)</f>
        <v>0</v>
      </c>
      <c r="K5" s="29">
        <f ca="1">HYPERLINK(IF('表一（录入表）'!$B$3&lt;&gt;0,"#'表一（录入表）'!"&amp;MID('表一（录入表）'!$B$3,FIND(" ",'表一（录入表）'!$B$3)+1,6),""),'表一（录入表）'!$B$3)</f>
        <v>0</v>
      </c>
      <c r="L5" s="29">
        <f ca="1">HYPERLINK(IF('表五（录入表）'!$B$3&lt;&gt;0,"#'表五（录入表）'!"&amp;MID('表五（录入表）'!$B$3,FIND(" ",'表五（录入表）'!$B$3)+1,6),""),'表五（录入表）'!$B$3)</f>
        <v>0</v>
      </c>
      <c r="M5" s="29">
        <f ca="1">HYPERLINK(IF('表十二（录入表）'!$B$3&lt;&gt;0,"#'表十二（录入表）'!"&amp;MID('表十二（录入表）'!$B$3,FIND(" ",'表十二（录入表）'!$B$3)+1,6),""),'表十二（录入表）'!$B$3)</f>
        <v>0</v>
      </c>
      <c r="N5" s="30">
        <f ca="1">HYPERLINK(IF('表四（录入表）'!F229&lt;&gt;0,"#表四（录入表）!F229",""),'表四（录入表）'!F229)</f>
        <v>0</v>
      </c>
      <c r="O5" s="30">
        <f ca="1">HYPERLINK(IF('表十（录入表）'!F87&lt;&gt;0,"#'表十（录入表）'!F86",""),'表十（录入表）'!F87)</f>
        <v>0</v>
      </c>
      <c r="P5" s="30">
        <f ca="1">HYPERLINK(IF('表五（录入表）'!$R$1&lt;&gt;0,"#'表五（录入表）'!$R$1",""),'表五（录入表）'!$R$1)</f>
        <v>0</v>
      </c>
      <c r="Q5" s="31">
        <f ca="1">HYPERLINK(IF('表三（录入表）'!B1&lt;&gt;0,"#'表三（录入表）'!"&amp;MID('表三（录入表）'!B1,FIND(" ",'表三（录入表）'!B1)+1,6),""),IF('表三（录入表）'!B1&lt;&gt;0,"表三（录入表）数据不合逻辑，"&amp;'表三（录入表）'!B1,0))</f>
        <v>0</v>
      </c>
      <c r="R5"/>
      <c r="S5" s="32"/>
      <c r="T5" s="33">
        <f ca="1">OFFSET('表一（录入表）'!$B$5,COLUMN()-$R$4,ROW()-4)</f>
        <v>101287</v>
      </c>
      <c r="U5" s="33">
        <f ca="1">OFFSET('表一（录入表）'!$B$5,COLUMN()-$R$4,ROW()-4)</f>
        <v>11290</v>
      </c>
      <c r="V5" s="33">
        <f ca="1">OFFSET('表一（录入表）'!$B$5,COLUMN()-$R$4,ROW()-4)</f>
        <v>4645</v>
      </c>
      <c r="W5" s="33">
        <f ca="1">OFFSET('表一（录入表）'!$B$5,COLUMN()-$R$4,ROW()-4)</f>
        <v>1328</v>
      </c>
      <c r="X5" s="33">
        <f ca="1">OFFSET('表一（录入表）'!$B$5,COLUMN()-$R$4,ROW()-4)</f>
        <v>8091</v>
      </c>
      <c r="Y5" s="33">
        <f ca="1">OFFSET('表一（录入表）'!$B$5,COLUMN()-$R$4,ROW()-4)</f>
        <v>4625</v>
      </c>
      <c r="Z5" s="33">
        <f ca="1">OFFSET('表一（录入表）'!$B$5,COLUMN()-$R$4,ROW()-4)</f>
        <v>3627</v>
      </c>
      <c r="AA5" s="33">
        <f ca="1">OFFSET('表一（录入表）'!$B$5,COLUMN()-$R$4,ROW()-4)</f>
        <v>6484</v>
      </c>
      <c r="AB5" s="33">
        <f ca="1">OFFSET('表一（录入表）'!$B$5,COLUMN()-$R$4,ROW()-4)</f>
        <v>660</v>
      </c>
      <c r="AC5" s="33">
        <f ca="1">OFFSET('表一（录入表）'!$B$5,COLUMN()-$R$4,ROW()-4)</f>
        <v>1968</v>
      </c>
      <c r="AD5" s="33">
        <f ca="1">OFFSET('表一（录入表）'!$B$5,COLUMN()-$R$4,ROW()-4)</f>
        <v>7426</v>
      </c>
      <c r="AE5" s="33">
        <f ca="1">OFFSET('表一（录入表）'!$B$5,COLUMN()-$R$4,ROW()-4)</f>
        <v>4719</v>
      </c>
      <c r="AF5" s="33">
        <f ca="1">OFFSET('表一（录入表）'!$B$5,COLUMN()-$R$4,ROW()-4)</f>
        <v>394</v>
      </c>
      <c r="AG5" s="33">
        <f ca="1">OFFSET('表一（录入表）'!$B$5,COLUMN()-$R$4,ROW()-4)</f>
        <v>456</v>
      </c>
      <c r="AH5" s="33">
        <f ca="1">OFFSET('表一（录入表）'!$B$5,COLUMN()-$R$4,ROW()-4)</f>
        <v>0</v>
      </c>
      <c r="AI5" s="34"/>
      <c r="AJ5" s="32"/>
      <c r="AK5" s="33">
        <f ca="1">OFFSET('表一（录入表）'!$B$5,COLUMN()-$R$4,ROW()-4)</f>
        <v>6197</v>
      </c>
      <c r="AL5" s="33">
        <f ca="1">OFFSET('表一（录入表）'!$B$5,COLUMN()-$R$4,ROW()-4)</f>
        <v>1991</v>
      </c>
      <c r="AM5" s="33">
        <f ca="1">OFFSET('表一（录入表）'!$B$5,COLUMN()-$R$4,ROW()-4)</f>
        <v>6451</v>
      </c>
      <c r="AN5" s="33">
        <f ca="1">OFFSET('表一（录入表）'!$B$5,COLUMN()-$R$4,ROW()-4)</f>
        <v>0</v>
      </c>
      <c r="AO5" s="33">
        <f ca="1">OFFSET('表一（录入表）'!$B$5,COLUMN()-$R$4,ROW()-4)</f>
        <v>12807</v>
      </c>
      <c r="AP5" s="33">
        <f ca="1">OFFSET('表一（录入表）'!$B$5,COLUMN()-$R$4,ROW()-4)</f>
        <v>4460</v>
      </c>
      <c r="AQ5" s="33">
        <f ca="1">OFFSET('表一（录入表）'!$B$5,COLUMN()-$R$4,ROW()-4)</f>
        <v>65</v>
      </c>
      <c r="AR5" s="33">
        <f ca="1">OFFSET('表一（录入表）'!$B$5,COLUMN()-$R$4,ROW()-4)</f>
        <v>29</v>
      </c>
      <c r="AS5" s="34"/>
      <c r="AT5" s="32"/>
      <c r="AU5"/>
      <c r="AV5" s="34"/>
      <c r="AW5" s="34"/>
      <c r="AX5" s="34"/>
      <c r="AY5" s="32"/>
      <c r="AZ5" s="33">
        <f ca="1">OFFSET('表二（录入表）'!$B$6,COLUMN()-$AU$4,ROW()-4)</f>
        <v>150</v>
      </c>
      <c r="BA5" s="33">
        <f ca="1">OFFSET('表二（录入表）'!$B$6,COLUMN()-$AU$4,ROW()-4)</f>
        <v>0</v>
      </c>
      <c r="BB5" s="33">
        <f ca="1">OFFSET('表二（录入表）'!$B$6,COLUMN()-$AU$4,ROW()-4)</f>
        <v>1100</v>
      </c>
      <c r="BC5" s="33">
        <f ca="1">OFFSET('表二（录入表）'!$B$6,COLUMN()-$AU$4,ROW()-4)</f>
        <v>0</v>
      </c>
      <c r="BD5" s="33">
        <f ca="1">OFFSET('表二（录入表）'!$B$6,COLUMN()-$AU$4,ROW()-4)</f>
        <v>0</v>
      </c>
      <c r="BE5" s="33">
        <f ca="1">OFFSET('表二（录入表）'!$B$6,COLUMN()-$AU$4,ROW()-4)</f>
        <v>400</v>
      </c>
      <c r="BF5" s="33">
        <f ca="1">OFFSET('表二（录入表）'!$B$6,COLUMN()-$AU$4,ROW()-4)</f>
        <v>0</v>
      </c>
      <c r="BG5" s="33">
        <f ca="1">OFFSET('表二（录入表）'!$B$6,COLUMN()-$AU$4,ROW()-4)</f>
        <v>200</v>
      </c>
      <c r="BH5" s="33">
        <f ca="1">OFFSET('表二（录入表）'!$B$6,COLUMN()-$AU$4,ROW()-4)</f>
        <v>0</v>
      </c>
      <c r="BI5" s="33">
        <f ca="1">OFFSET('表二（录入表）'!$B$6,COLUMN()-$AU$4,ROW()-4)</f>
        <v>0</v>
      </c>
      <c r="BJ5" s="33">
        <f ca="1">OFFSET('表二（录入表）'!$B$6,COLUMN()-$AU$4,ROW()-4)</f>
        <v>20</v>
      </c>
      <c r="BK5" s="33">
        <f ca="1">OFFSET('表二（录入表）'!$B$6,COLUMN()-$AU$4,ROW()-4)</f>
        <v>0</v>
      </c>
      <c r="BL5" s="33">
        <f ca="1">OFFSET('表二（录入表）'!$B$6,COLUMN()-$AU$4,ROW()-4)</f>
        <v>15</v>
      </c>
      <c r="BM5" s="33">
        <f ca="1">OFFSET('表二（录入表）'!$B$6,COLUMN()-$AU$4,ROW()-4)</f>
        <v>0</v>
      </c>
      <c r="BN5" s="33">
        <f ca="1">OFFSET('表二（录入表）'!$B$6,COLUMN()-$AU$4,ROW()-4)</f>
        <v>10</v>
      </c>
      <c r="BO5" s="33">
        <f ca="1">OFFSET('表二（录入表）'!$B$6,COLUMN()-$AU$4,ROW()-4)</f>
        <v>0</v>
      </c>
      <c r="BP5" s="33">
        <f ca="1">OFFSET('表二（录入表）'!$B$6,COLUMN()-$AU$4,ROW()-4)</f>
        <v>0</v>
      </c>
      <c r="BQ5" s="33">
        <f ca="1">OFFSET('表二（录入表）'!$B$6,COLUMN()-$AU$4,ROW()-4)</f>
        <v>20</v>
      </c>
      <c r="BR5" s="33">
        <f ca="1">OFFSET('表二（录入表）'!$B$6,COLUMN()-$AU$4,ROW()-4)</f>
        <v>53</v>
      </c>
      <c r="BS5" s="33">
        <f ca="1">OFFSET('表二（录入表）'!$B$6,COLUMN()-$AU$4,ROW()-4)</f>
        <v>0</v>
      </c>
      <c r="BT5" s="33">
        <f ca="1">OFFSET('表二（录入表）'!$B$6,COLUMN()-$AU$4,ROW()-4)</f>
        <v>0</v>
      </c>
      <c r="BU5" s="33">
        <f ca="1">OFFSET('表二（录入表）'!$B$6,COLUMN()-$AU$4,ROW()-4)</f>
        <v>20</v>
      </c>
      <c r="BV5" s="33">
        <f ca="1">OFFSET('表二（录入表）'!$B$6,COLUMN()-$AU$4,ROW()-4)</f>
        <v>0</v>
      </c>
      <c r="BW5" s="33">
        <f ca="1">OFFSET('表二（录入表）'!$B$6,COLUMN()-$AU$4,ROW()-4)</f>
        <v>10</v>
      </c>
      <c r="BX5" s="33">
        <f ca="1">OFFSET('表二（录入表）'!$B$6,COLUMN()-$AU$4,ROW()-4)</f>
        <v>0</v>
      </c>
      <c r="BY5" s="33">
        <f ca="1">OFFSET('表二（录入表）'!$B$6,COLUMN()-$AU$4,ROW()-4)</f>
        <v>20</v>
      </c>
      <c r="BZ5" s="33">
        <f ca="1">OFFSET('表二（录入表）'!$B$6,COLUMN()-$AU$4,ROW()-4)</f>
        <v>100</v>
      </c>
      <c r="CA5" s="33">
        <f ca="1">OFFSET('表二（录入表）'!$B$6,COLUMN()-$AU$4,ROW()-4)</f>
        <v>0</v>
      </c>
      <c r="CB5" s="33">
        <f ca="1">OFFSET('表二（录入表）'!$B$6,COLUMN()-$AU$4,ROW()-4)</f>
        <v>0</v>
      </c>
      <c r="CC5" s="33">
        <f ca="1">OFFSET('表二（录入表）'!$B$6,COLUMN()-$AU$4,ROW()-4)</f>
        <v>0</v>
      </c>
      <c r="CD5" s="33">
        <f ca="1">OFFSET('表二（录入表）'!$B$6,COLUMN()-$AU$4,ROW()-4)</f>
        <v>40</v>
      </c>
      <c r="CE5" s="33">
        <f ca="1">OFFSET('表二（录入表）'!$B$6,COLUMN()-$AU$4,ROW()-4)</f>
        <v>40</v>
      </c>
      <c r="CF5" s="33">
        <f ca="1">OFFSET('表二（录入表）'!$B$6,COLUMN()-$AU$4,ROW()-4)</f>
        <v>0</v>
      </c>
      <c r="CG5" s="33">
        <f ca="1">OFFSET('表二（录入表）'!$B$6,COLUMN()-$AU$4,ROW()-4)</f>
        <v>0</v>
      </c>
      <c r="CH5" s="33">
        <f ca="1">OFFSET('表二（录入表）'!$B$6,COLUMN()-$AU$4,ROW()-4)</f>
        <v>760</v>
      </c>
      <c r="CI5" s="33">
        <f ca="1">OFFSET('表二（录入表）'!$B$6,COLUMN()-$AU$4,ROW()-4)</f>
        <v>70</v>
      </c>
      <c r="CJ5" s="33">
        <f ca="1">OFFSET('表二（录入表）'!$B$6,COLUMN()-$AU$4,ROW()-4)</f>
        <v>0</v>
      </c>
      <c r="CK5" s="33">
        <f ca="1">OFFSET('表二（录入表）'!$B$6,COLUMN()-$AU$4,ROW()-4)</f>
        <v>0</v>
      </c>
      <c r="CL5" s="33">
        <f ca="1">OFFSET('表二（录入表）'!$B$6,COLUMN()-$AU$4,ROW()-4)</f>
        <v>0</v>
      </c>
      <c r="CM5" s="33">
        <f ca="1">OFFSET('表二（录入表）'!$B$6,COLUMN()-$AU$4,ROW()-4)</f>
        <v>0</v>
      </c>
      <c r="CN5" s="33">
        <f ca="1">OFFSET('表二（录入表）'!$B$6,COLUMN()-$AU$4,ROW()-4)</f>
        <v>0</v>
      </c>
      <c r="CO5" s="33">
        <f ca="1">OFFSET('表二（录入表）'!$B$6,COLUMN()-$AU$4,ROW()-4)</f>
        <v>0</v>
      </c>
      <c r="CP5" s="33">
        <f ca="1">OFFSET('表二（录入表）'!$B$6,COLUMN()-$AU$4,ROW()-4)</f>
        <v>0</v>
      </c>
      <c r="CQ5" s="33">
        <f ca="1">OFFSET('表二（录入表）'!$B$6,COLUMN()-$AU$4,ROW()-4)</f>
        <v>0</v>
      </c>
      <c r="CR5" s="33">
        <f ca="1">OFFSET('表二（录入表）'!$B$6,COLUMN()-$AU$4,ROW()-4)</f>
        <v>0</v>
      </c>
      <c r="CS5" s="33">
        <f ca="1">OFFSET('表二（录入表）'!$B$6,COLUMN()-$AU$4,ROW()-4)</f>
        <v>100</v>
      </c>
      <c r="CT5" s="33">
        <f ca="1">OFFSET('表二（录入表）'!$B$6,COLUMN()-$AU$4,ROW()-4)</f>
        <v>0</v>
      </c>
      <c r="CU5" s="33">
        <f ca="1">OFFSET('表二（录入表）'!$B$6,COLUMN()-$AU$4,ROW()-4)</f>
        <v>0</v>
      </c>
      <c r="CV5" s="33">
        <f ca="1">OFFSET('表二（录入表）'!$B$6,COLUMN()-$AU$4,ROW()-4)</f>
        <v>0</v>
      </c>
      <c r="CW5" s="33">
        <f ca="1">OFFSET('表二（录入表）'!$B$6,COLUMN()-$AU$4,ROW()-4)</f>
        <v>0</v>
      </c>
      <c r="CX5" s="33">
        <f ca="1">OFFSET('表二（录入表）'!$B$6,COLUMN()-$AU$4,ROW()-4)</f>
        <v>0</v>
      </c>
      <c r="CY5" s="33">
        <f ca="1">OFFSET('表二（录入表）'!$B$6,COLUMN()-$AU$4,ROW()-4)</f>
        <v>70</v>
      </c>
      <c r="CZ5" s="33">
        <f ca="1">OFFSET('表二（录入表）'!$B$6,COLUMN()-$AU$4,ROW()-4)</f>
        <v>0</v>
      </c>
      <c r="DA5" s="33">
        <f ca="1">OFFSET('表二（录入表）'!$B$6,COLUMN()-$AU$4,ROW()-4)</f>
        <v>0</v>
      </c>
      <c r="DB5" s="33">
        <f ca="1">OFFSET('表二（录入表）'!$B$6,COLUMN()-$AU$4,ROW()-4)</f>
        <v>20</v>
      </c>
      <c r="DC5" s="33">
        <f ca="1">OFFSET('表二（录入表）'!$B$6,COLUMN()-$AU$4,ROW()-4)</f>
        <v>140</v>
      </c>
      <c r="DD5" s="33">
        <f ca="1">OFFSET('表二（录入表）'!$B$6,COLUMN()-$AU$4,ROW()-4)</f>
        <v>0</v>
      </c>
      <c r="DE5" s="33">
        <f ca="1">OFFSET('表二（录入表）'!$B$6,COLUMN()-$AU$4,ROW()-4)</f>
        <v>0</v>
      </c>
      <c r="DF5" s="33">
        <f ca="1">OFFSET('表二（录入表）'!$B$6,COLUMN()-$AU$4,ROW()-4)</f>
        <v>0</v>
      </c>
      <c r="DG5" s="33">
        <f ca="1">OFFSET('表二（录入表）'!$B$6,COLUMN()-$AU$4,ROW()-4)</f>
        <v>0</v>
      </c>
      <c r="DH5" s="33">
        <f ca="1">OFFSET('表二（录入表）'!$B$6,COLUMN()-$AU$4,ROW()-4)</f>
        <v>0</v>
      </c>
      <c r="DI5" s="33">
        <f ca="1">OFFSET('表二（录入表）'!$B$6,COLUMN()-$AU$4,ROW()-4)</f>
        <v>0</v>
      </c>
      <c r="DJ5" s="33">
        <f ca="1">OFFSET('表二（录入表）'!$B$6,COLUMN()-$AU$4,ROW()-4)</f>
        <v>0</v>
      </c>
      <c r="DK5" s="33">
        <f ca="1">OFFSET('表二（录入表）'!$B$6,COLUMN()-$AU$4,ROW()-4)</f>
        <v>0</v>
      </c>
      <c r="DL5" s="33">
        <f ca="1">OFFSET('表二（录入表）'!$B$6,COLUMN()-$AU$4,ROW()-4)</f>
        <v>150</v>
      </c>
      <c r="DM5" s="33">
        <f ca="1">OFFSET('表二（录入表）'!$B$6,COLUMN()-$AU$4,ROW()-4)</f>
        <v>60</v>
      </c>
      <c r="DN5" s="33">
        <f ca="1">OFFSET('表二（录入表）'!$B$6,COLUMN()-$AU$4,ROW()-4)</f>
        <v>0</v>
      </c>
      <c r="DO5" s="33">
        <f ca="1">OFFSET('表二（录入表）'!$B$6,COLUMN()-$AU$4,ROW()-4)</f>
        <v>0</v>
      </c>
      <c r="DP5" s="33">
        <f ca="1">OFFSET('表二（录入表）'!$B$6,COLUMN()-$AU$4,ROW()-4)</f>
        <v>0</v>
      </c>
      <c r="DQ5" s="33">
        <f ca="1">OFFSET('表二（录入表）'!$B$6,COLUMN()-$AU$4,ROW()-4)</f>
        <v>0</v>
      </c>
      <c r="DR5" s="33">
        <f ca="1">OFFSET('表二（录入表）'!$B$6,COLUMN()-$AU$4,ROW()-4)</f>
        <v>0</v>
      </c>
      <c r="DS5" s="33">
        <f ca="1">OFFSET('表二（录入表）'!$B$6,COLUMN()-$AU$4,ROW()-4)</f>
        <v>100</v>
      </c>
      <c r="DT5" s="33">
        <f ca="1">OFFSET('表二（录入表）'!$B$6,COLUMN()-$AU$4,ROW()-4)</f>
        <v>108</v>
      </c>
      <c r="DU5" s="33">
        <f ca="1">OFFSET('表二（录入表）'!$B$6,COLUMN()-$AU$4,ROW()-4)</f>
        <v>0</v>
      </c>
      <c r="DV5" s="33">
        <f ca="1">OFFSET('表二（录入表）'!$B$6,COLUMN()-$AU$4,ROW()-4)</f>
        <v>0</v>
      </c>
      <c r="DW5" s="33">
        <f ca="1">OFFSET('表二（录入表）'!$B$6,COLUMN()-$AU$4,ROW()-4)</f>
        <v>0</v>
      </c>
      <c r="DX5" s="33">
        <f ca="1">OFFSET('表二（录入表）'!$B$6,COLUMN()-$AU$4,ROW()-4)</f>
        <v>0</v>
      </c>
      <c r="DY5" s="33">
        <f ca="1">OFFSET('表二（录入表）'!$B$6,COLUMN()-$AU$4,ROW()-4)</f>
        <v>0</v>
      </c>
      <c r="DZ5" s="33">
        <f ca="1">OFFSET('表二（录入表）'!$B$6,COLUMN()-$AU$4,ROW()-4)</f>
        <v>0</v>
      </c>
      <c r="EA5" s="33">
        <f ca="1">OFFSET('表二（录入表）'!$B$6,COLUMN()-$AU$4,ROW()-4)</f>
        <v>50</v>
      </c>
      <c r="EB5" s="33">
        <f ca="1">OFFSET('表二（录入表）'!$B$6,COLUMN()-$AU$4,ROW()-4)</f>
        <v>0</v>
      </c>
      <c r="EC5" s="33">
        <f ca="1">OFFSET('表二（录入表）'!$B$6,COLUMN()-$AU$4,ROW()-4)</f>
        <v>0</v>
      </c>
      <c r="ED5" s="33">
        <f ca="1">OFFSET('表二（录入表）'!$B$6,COLUMN()-$AU$4,ROW()-4)</f>
        <v>0</v>
      </c>
      <c r="EE5" s="33">
        <f ca="1">OFFSET('表二（录入表）'!$B$6,COLUMN()-$AU$4,ROW()-4)</f>
        <v>0</v>
      </c>
      <c r="EF5" s="33">
        <f ca="1">OFFSET('表二（录入表）'!$B$6,COLUMN()-$AU$4,ROW()-4)</f>
        <v>0</v>
      </c>
      <c r="EG5" s="33">
        <f ca="1">OFFSET('表二（录入表）'!$B$6,COLUMN()-$AU$4,ROW()-4)</f>
        <v>0</v>
      </c>
      <c r="EH5" s="33">
        <f ca="1">OFFSET('表二（录入表）'!$B$6,COLUMN()-$AU$4,ROW()-4)</f>
        <v>0</v>
      </c>
      <c r="EI5" s="33">
        <f ca="1">OFFSET('表二（录入表）'!$B$6,COLUMN()-$AU$4,ROW()-4)</f>
        <v>0</v>
      </c>
      <c r="EJ5" s="33">
        <f ca="1">OFFSET('表二（录入表）'!$B$6,COLUMN()-$AU$4,ROW()-4)</f>
        <v>0</v>
      </c>
      <c r="EK5" s="33">
        <f ca="1">OFFSET('表二（录入表）'!$B$6,COLUMN()-$AU$4,ROW()-4)</f>
        <v>0</v>
      </c>
      <c r="EL5" s="33">
        <f ca="1">OFFSET('表二（录入表）'!$B$6,COLUMN()-$AU$4,ROW()-4)</f>
        <v>0</v>
      </c>
      <c r="EM5" s="33">
        <f ca="1">OFFSET('表二（录入表）'!$B$6,COLUMN()-$AU$4,ROW()-4)</f>
        <v>0</v>
      </c>
      <c r="EN5" s="33">
        <f ca="1">OFFSET('表二（录入表）'!$B$6,COLUMN()-$AU$4,ROW()-4)</f>
        <v>140</v>
      </c>
      <c r="EO5" s="33">
        <f ca="1">OFFSET('表二（录入表）'!$B$6,COLUMN()-$AU$4,ROW()-4)</f>
        <v>0</v>
      </c>
      <c r="EP5" s="33">
        <f ca="1">OFFSET('表二（录入表）'!$B$6,COLUMN()-$AU$4,ROW()-4)</f>
        <v>0</v>
      </c>
      <c r="EQ5" s="33">
        <f ca="1">OFFSET('表二（录入表）'!$B$6,COLUMN()-$AU$4,ROW()-4)</f>
        <v>0</v>
      </c>
      <c r="ER5" s="33">
        <f ca="1">OFFSET('表二（录入表）'!$B$6,COLUMN()-$AU$4,ROW()-4)</f>
        <v>0</v>
      </c>
      <c r="ES5" s="33">
        <f ca="1">OFFSET('表二（录入表）'!$B$6,COLUMN()-$AU$4,ROW()-4)</f>
        <v>66</v>
      </c>
      <c r="ET5" s="33">
        <f ca="1">OFFSET('表二（录入表）'!$B$6,COLUMN()-$AU$4,ROW()-4)</f>
        <v>0</v>
      </c>
      <c r="EU5" s="33">
        <f ca="1">OFFSET('表二（录入表）'!$B$6,COLUMN()-$AU$4,ROW()-4)</f>
        <v>100</v>
      </c>
      <c r="EV5" s="33">
        <f ca="1">OFFSET('表二（录入表）'!$B$6,COLUMN()-$AU$4,ROW()-4)</f>
        <v>100</v>
      </c>
      <c r="EW5" s="33">
        <f ca="1">OFFSET('表二（录入表）'!$B$6,COLUMN()-$AU$4,ROW()-4)</f>
        <v>0</v>
      </c>
      <c r="EX5" s="33">
        <f ca="1">OFFSET('表二（录入表）'!$B$6,COLUMN()-$AU$4,ROW()-4)</f>
        <v>0</v>
      </c>
      <c r="EY5" s="33">
        <f ca="1">OFFSET('表二（录入表）'!$B$6,COLUMN()-$AU$4,ROW()-4)</f>
        <v>20</v>
      </c>
      <c r="EZ5" s="33">
        <f ca="1">OFFSET('表二（录入表）'!$B$6,COLUMN()-$AU$4,ROW()-4)</f>
        <v>0</v>
      </c>
      <c r="FA5" s="33">
        <f ca="1">OFFSET('表二（录入表）'!$B$6,COLUMN()-$AU$4,ROW()-4)</f>
        <v>0</v>
      </c>
      <c r="FB5" s="33">
        <f ca="1">OFFSET('表二（录入表）'!$B$6,COLUMN()-$AU$4,ROW()-4)</f>
        <v>0</v>
      </c>
      <c r="FC5" s="33">
        <f ca="1">OFFSET('表二（录入表）'!$B$6,COLUMN()-$AU$4,ROW()-4)</f>
        <v>150</v>
      </c>
      <c r="FD5" s="33">
        <f ca="1">OFFSET('表二（录入表）'!$B$6,COLUMN()-$AU$4,ROW()-4)</f>
        <v>100</v>
      </c>
      <c r="FE5" s="33">
        <f ca="1">OFFSET('表二（录入表）'!$B$6,COLUMN()-$AU$4,ROW()-4)</f>
        <v>0</v>
      </c>
      <c r="FF5" s="33">
        <f ca="1">OFFSET('表二（录入表）'!$B$6,COLUMN()-$AU$4,ROW()-4)</f>
        <v>0</v>
      </c>
      <c r="FG5" s="33">
        <f ca="1">OFFSET('表二（录入表）'!$B$6,COLUMN()-$AU$4,ROW()-4)</f>
        <v>0</v>
      </c>
      <c r="FH5" s="33">
        <f ca="1">OFFSET('表二（录入表）'!$B$6,COLUMN()-$AU$4,ROW()-4)</f>
        <v>0</v>
      </c>
      <c r="FI5" s="33">
        <f ca="1">OFFSET('表二（录入表）'!$B$6,COLUMN()-$AU$4,ROW()-4)</f>
        <v>0</v>
      </c>
      <c r="FJ5" s="33">
        <f ca="1">OFFSET('表二（录入表）'!$B$6,COLUMN()-$AU$4,ROW()-4)</f>
        <v>0</v>
      </c>
      <c r="FK5" s="33">
        <f ca="1">OFFSET('表二（录入表）'!$B$6,COLUMN()-$AU$4,ROW()-4)</f>
        <v>0</v>
      </c>
      <c r="FL5" s="33">
        <f ca="1">OFFSET('表二（录入表）'!$B$6,COLUMN()-$AU$4,ROW()-4)</f>
        <v>0</v>
      </c>
      <c r="FM5" s="33">
        <f ca="1">OFFSET('表二（录入表）'!$B$6,COLUMN()-$AU$4,ROW()-4)</f>
        <v>0</v>
      </c>
      <c r="FN5" s="33">
        <f ca="1">OFFSET('表二（录入表）'!$B$6,COLUMN()-$AU$4,ROW()-4)</f>
        <v>0</v>
      </c>
      <c r="FO5" s="33">
        <f ca="1">OFFSET('表二（录入表）'!$B$6,COLUMN()-$AU$4,ROW()-4)</f>
        <v>0</v>
      </c>
      <c r="FP5" s="33">
        <f ca="1">OFFSET('表二（录入表）'!$B$6,COLUMN()-$AU$4,ROW()-4)</f>
        <v>20</v>
      </c>
      <c r="FQ5" s="33">
        <f ca="1">OFFSET('表二（录入表）'!$B$6,COLUMN()-$AU$4,ROW()-4)</f>
        <v>0</v>
      </c>
      <c r="FR5" s="33">
        <f ca="1">OFFSET('表二（录入表）'!$B$6,COLUMN()-$AU$4,ROW()-4)</f>
        <v>0</v>
      </c>
      <c r="FS5" s="33">
        <f ca="1">OFFSET('表二（录入表）'!$B$6,COLUMN()-$AU$4,ROW()-4)</f>
        <v>0</v>
      </c>
      <c r="FT5" s="33">
        <f ca="1">OFFSET('表二（录入表）'!$B$6,COLUMN()-$AU$4,ROW()-4)</f>
        <v>0</v>
      </c>
      <c r="FU5" s="33">
        <f ca="1">OFFSET('表二（录入表）'!$B$6,COLUMN()-$AU$4,ROW()-4)</f>
        <v>0</v>
      </c>
      <c r="FV5" s="33">
        <f ca="1">OFFSET('表二（录入表）'!$B$6,COLUMN()-$AU$4,ROW()-4)</f>
        <v>0</v>
      </c>
      <c r="FW5" s="33">
        <f ca="1">OFFSET('表二（录入表）'!$B$6,COLUMN()-$AU$4,ROW()-4)</f>
        <v>0</v>
      </c>
      <c r="FX5" s="33">
        <f ca="1">OFFSET('表二（录入表）'!$B$6,COLUMN()-$AU$4,ROW()-4)</f>
        <v>0</v>
      </c>
      <c r="FY5" s="33">
        <f ca="1">OFFSET('表二（录入表）'!$B$6,COLUMN()-$AU$4,ROW()-4)</f>
        <v>0</v>
      </c>
      <c r="FZ5" s="33">
        <f ca="1">OFFSET('表二（录入表）'!$B$6,COLUMN()-$AU$4,ROW()-4)</f>
        <v>0</v>
      </c>
      <c r="GA5" s="33">
        <f ca="1">OFFSET('表二（录入表）'!$B$6,COLUMN()-$AU$4,ROW()-4)</f>
        <v>0</v>
      </c>
      <c r="GB5" s="33">
        <f ca="1">OFFSET('表二（录入表）'!$B$6,COLUMN()-$AU$4,ROW()-4)</f>
        <v>0</v>
      </c>
      <c r="GC5" s="33">
        <f ca="1">OFFSET('表二（录入表）'!$B$6,COLUMN()-$AU$4,ROW()-4)</f>
        <v>0</v>
      </c>
      <c r="GD5" s="33">
        <f ca="1">OFFSET('表二（录入表）'!$B$6,COLUMN()-$AU$4,ROW()-4)</f>
        <v>20</v>
      </c>
      <c r="GE5" s="33">
        <f ca="1">OFFSET('表二（录入表）'!$B$6,COLUMN()-$AU$4,ROW()-4)</f>
        <v>0</v>
      </c>
      <c r="GF5" s="33">
        <f ca="1">OFFSET('表二（录入表）'!$B$6,COLUMN()-$AU$4,ROW()-4)</f>
        <v>0</v>
      </c>
      <c r="GG5" s="33">
        <f ca="1">OFFSET('表二（录入表）'!$B$6,COLUMN()-$AU$4,ROW()-4)</f>
        <v>4</v>
      </c>
      <c r="GH5" s="33">
        <f ca="1">OFFSET('表二（录入表）'!$B$6,COLUMN()-$AU$4,ROW()-4)</f>
        <v>6</v>
      </c>
      <c r="GI5" s="33">
        <f ca="1">OFFSET('表二（录入表）'!$B$6,COLUMN()-$AU$4,ROW()-4)</f>
        <v>9</v>
      </c>
      <c r="GJ5" s="33">
        <f ca="1">OFFSET('表二（录入表）'!$B$6,COLUMN()-$AU$4,ROW()-4)</f>
        <v>0</v>
      </c>
      <c r="GK5" s="33">
        <f ca="1">OFFSET('表二（录入表）'!$B$6,COLUMN()-$AU$4,ROW()-4)</f>
        <v>0</v>
      </c>
      <c r="GL5" s="33">
        <f ca="1">OFFSET('表二（录入表）'!$B$6,COLUMN()-$AU$4,ROW()-4)</f>
        <v>0</v>
      </c>
      <c r="GM5" s="33">
        <f ca="1">OFFSET('表二（录入表）'!$B$6,COLUMN()-$AU$4,ROW()-4)</f>
        <v>0</v>
      </c>
      <c r="GN5" s="33">
        <f ca="1">OFFSET('表二（录入表）'!$B$6,COLUMN()-$AU$4,ROW()-4)</f>
        <v>20</v>
      </c>
      <c r="GO5" s="33">
        <f ca="1">OFFSET('表二（录入表）'!$B$6,COLUMN()-$AU$4,ROW()-4)</f>
        <v>45</v>
      </c>
      <c r="GP5" s="33">
        <f ca="1">OFFSET('表二（录入表）'!$B$6,COLUMN()-$AU$4,ROW()-4)</f>
        <v>20</v>
      </c>
      <c r="GQ5" s="33">
        <f ca="1">OFFSET('表二（录入表）'!$B$6,COLUMN()-$AU$4,ROW()-4)</f>
        <v>0</v>
      </c>
      <c r="GR5" s="33">
        <f ca="1">OFFSET('表二（录入表）'!$B$6,COLUMN()-$AU$4,ROW()-4)</f>
        <v>0</v>
      </c>
      <c r="GS5" s="33">
        <f ca="1">OFFSET('表二（录入表）'!$B$6,COLUMN()-$AU$4,ROW()-4)</f>
        <v>0</v>
      </c>
      <c r="GT5" s="33">
        <f ca="1">OFFSET('表二（录入表）'!$B$6,COLUMN()-$AU$4,ROW()-4)</f>
        <v>49</v>
      </c>
      <c r="GU5" s="33">
        <f ca="1">OFFSET('表二（录入表）'!$B$6,COLUMN()-$AU$4,ROW()-4)</f>
        <v>130</v>
      </c>
      <c r="GV5" s="33">
        <f ca="1">OFFSET('表二（录入表）'!$B$6,COLUMN()-$AU$4,ROW()-4)</f>
        <v>0</v>
      </c>
      <c r="GW5" s="33">
        <f ca="1">OFFSET('表二（录入表）'!$B$6,COLUMN()-$AU$4,ROW()-4)</f>
        <v>180</v>
      </c>
      <c r="GX5" s="33">
        <f ca="1">OFFSET('表二（录入表）'!$B$6,COLUMN()-$AU$4,ROW()-4)</f>
        <v>0</v>
      </c>
      <c r="GY5" s="33">
        <f ca="1">OFFSET('表二（录入表）'!$B$6,COLUMN()-$AU$4,ROW()-4)</f>
        <v>20</v>
      </c>
      <c r="GZ5" s="33">
        <f ca="1">OFFSET('表二（录入表）'!$B$6,COLUMN()-$AU$4,ROW()-4)</f>
        <v>100</v>
      </c>
      <c r="HA5" s="33">
        <f ca="1">OFFSET('表二（录入表）'!$B$6,COLUMN()-$AU$4,ROW()-4)</f>
        <v>120</v>
      </c>
      <c r="HB5" s="33">
        <f ca="1">OFFSET('表二（录入表）'!$B$6,COLUMN()-$AU$4,ROW()-4)</f>
        <v>0</v>
      </c>
      <c r="HC5" s="33">
        <f ca="1">OFFSET('表二（录入表）'!$B$6,COLUMN()-$AU$4,ROW()-4)</f>
        <v>50</v>
      </c>
      <c r="HD5" s="33">
        <f ca="1">OFFSET('表二（录入表）'!$B$6,COLUMN()-$AU$4,ROW()-4)</f>
        <v>0</v>
      </c>
      <c r="HE5" s="33">
        <f ca="1">OFFSET('表二（录入表）'!$B$6,COLUMN()-$AU$4,ROW()-4)</f>
        <v>0</v>
      </c>
      <c r="HF5" s="33">
        <f ca="1">OFFSET('表二（录入表）'!$B$6,COLUMN()-$AU$4,ROW()-4)</f>
        <v>105</v>
      </c>
      <c r="HG5" s="33">
        <f ca="1">OFFSET('表二（录入表）'!$B$6,COLUMN()-$AU$4,ROW()-4)</f>
        <v>65</v>
      </c>
      <c r="HH5" s="33">
        <f ca="1">OFFSET('表二（录入表）'!$B$6,COLUMN()-$AU$4,ROW()-4)</f>
        <v>0</v>
      </c>
      <c r="HI5" s="33">
        <f ca="1">OFFSET('表二（录入表）'!$B$6,COLUMN()-$AU$4,ROW()-4)</f>
        <v>0</v>
      </c>
      <c r="HJ5" s="33">
        <f ca="1">OFFSET('表二（录入表）'!$B$6,COLUMN()-$AU$4,ROW()-4)</f>
        <v>0</v>
      </c>
      <c r="HK5" s="33">
        <f ca="1">OFFSET('表二（录入表）'!$B$6,COLUMN()-$AU$4,ROW()-4)</f>
        <v>59</v>
      </c>
      <c r="HL5" s="33">
        <f ca="1">OFFSET('表二（录入表）'!$B$6,COLUMN()-$AU$4,ROW()-4)</f>
        <v>20</v>
      </c>
      <c r="HM5" s="33">
        <f ca="1">OFFSET('表二（录入表）'!$B$6,COLUMN()-$AU$4,ROW()-4)</f>
        <v>63</v>
      </c>
      <c r="HN5" s="33">
        <f ca="1">OFFSET('表二（录入表）'!$B$6,COLUMN()-$AU$4,ROW()-4)</f>
        <v>0</v>
      </c>
      <c r="HO5" s="33">
        <f ca="1">OFFSET('表二（录入表）'!$B$6,COLUMN()-$AU$4,ROW()-4)</f>
        <v>0</v>
      </c>
      <c r="HP5" s="33">
        <f ca="1">OFFSET('表二（录入表）'!$B$6,COLUMN()-$AU$4,ROW()-4)</f>
        <v>50</v>
      </c>
      <c r="HQ5" s="33">
        <f ca="1">OFFSET('表二（录入表）'!$B$6,COLUMN()-$AU$4,ROW()-4)</f>
        <v>0</v>
      </c>
      <c r="HR5" s="33">
        <f ca="1">OFFSET('表二（录入表）'!$B$6,COLUMN()-$AU$4,ROW()-4)</f>
        <v>0</v>
      </c>
      <c r="HS5" s="33">
        <f ca="1">OFFSET('表二（录入表）'!$B$6,COLUMN()-$AU$4,ROW()-4)</f>
        <v>70</v>
      </c>
      <c r="HT5" s="33">
        <f ca="1">OFFSET('表二（录入表）'!$B$6,COLUMN()-$AU$4,ROW()-4)</f>
        <v>0</v>
      </c>
      <c r="HU5" s="33">
        <f ca="1">OFFSET('表二（录入表）'!$B$6,COLUMN()-$AU$4,ROW()-4)</f>
        <v>0</v>
      </c>
      <c r="HV5" s="33">
        <f ca="1">OFFSET('表二（录入表）'!$B$6,COLUMN()-$AU$4,ROW()-4)</f>
        <v>0</v>
      </c>
      <c r="HW5" s="33">
        <f ca="1">OFFSET('表二（录入表）'!$B$6,COLUMN()-$AU$4,ROW()-4)</f>
        <v>0</v>
      </c>
      <c r="HX5" s="33">
        <f ca="1">OFFSET('表二（录入表）'!$B$6,COLUMN()-$AU$4,ROW()-4)</f>
        <v>0</v>
      </c>
      <c r="HY5" s="33">
        <f ca="1">OFFSET('表二（录入表）'!$B$6,COLUMN()-$AU$4,ROW()-4)</f>
        <v>110</v>
      </c>
      <c r="HZ5" s="33">
        <f ca="1">OFFSET('表二（录入表）'!$B$6,COLUMN()-$AU$4,ROW()-4)</f>
        <v>0</v>
      </c>
      <c r="IA5" s="33">
        <f ca="1">OFFSET('表二（录入表）'!$B$6,COLUMN()-$AU$4,ROW()-4)</f>
        <v>0</v>
      </c>
      <c r="IB5" s="33">
        <f ca="1">OFFSET('表二（录入表）'!$B$6,COLUMN()-$AU$4,ROW()-4)</f>
        <v>0</v>
      </c>
      <c r="IC5" s="33">
        <f ca="1">OFFSET('表二（录入表）'!$B$6,COLUMN()-$AU$4,ROW()-4)</f>
        <v>90</v>
      </c>
      <c r="ID5" s="33">
        <f ca="1">OFFSET('表二（录入表）'!$B$6,COLUMN()-$AU$4,ROW()-4)</f>
        <v>0</v>
      </c>
      <c r="IE5" s="33">
        <f ca="1">OFFSET('表二（录入表）'!$B$6,COLUMN()-$AU$4,ROW()-4)</f>
        <v>0</v>
      </c>
      <c r="IF5" s="33">
        <f ca="1">OFFSET('表二（录入表）'!$B$6,COLUMN()-$AU$4,ROW()-4)</f>
        <v>0</v>
      </c>
      <c r="IG5" s="33">
        <f ca="1">OFFSET('表二（录入表）'!$B$6,COLUMN()-$AU$4,ROW()-4)</f>
        <v>0</v>
      </c>
      <c r="IH5" s="33">
        <f ca="1">OFFSET('表二（录入表）'!$B$6,COLUMN()-$AU$4,ROW()-4)</f>
        <v>0</v>
      </c>
      <c r="II5" s="33">
        <f ca="1">OFFSET('表二（录入表）'!$B$6,COLUMN()-$AU$4,ROW()-4)</f>
        <v>0</v>
      </c>
      <c r="IJ5" s="33">
        <f ca="1">OFFSET('表二（录入表）'!$B$6,COLUMN()-$AU$4,ROW()-4)</f>
        <v>100</v>
      </c>
      <c r="IK5" s="33">
        <f ca="1">OFFSET('表二（录入表）'!$B$6,COLUMN()-$AU$4,ROW()-4)</f>
        <v>0</v>
      </c>
      <c r="IL5" s="33">
        <f ca="1">OFFSET('表二（录入表）'!$B$6,COLUMN()-$AU$4,ROW()-4)</f>
        <v>0</v>
      </c>
      <c r="IM5" s="33">
        <f ca="1">OFFSET('表二（录入表）'!$B$6,COLUMN()-$AU$4,ROW()-4)</f>
        <v>0</v>
      </c>
      <c r="IN5" s="33">
        <f ca="1">OFFSET('表二（录入表）'!$B$6,COLUMN()-$AU$4,ROW()-4)</f>
        <v>10</v>
      </c>
      <c r="IO5" s="33">
        <f ca="1">OFFSET('表二（录入表）'!$B$6,COLUMN()-$AU$4,ROW()-4)</f>
        <v>0</v>
      </c>
      <c r="IP5" s="33">
        <f ca="1">OFFSET('表二（录入表）'!$B$6,COLUMN()-$AU$4,ROW()-4)</f>
        <v>0</v>
      </c>
      <c r="IQ5" s="33">
        <f ca="1">OFFSET('表二（录入表）'!$B$6,COLUMN()-$AU$4,ROW()-4)</f>
        <v>1</v>
      </c>
      <c r="IR5" s="33">
        <f ca="1">OFFSET('表二（录入表）'!$B$6,COLUMN()-$AU$4,ROW()-4)</f>
        <v>0</v>
      </c>
      <c r="IS5" s="33">
        <f ca="1">OFFSET('表二（录入表）'!$B$6,COLUMN()-$AU$4,ROW()-4)</f>
        <v>0</v>
      </c>
      <c r="IT5" s="33">
        <f ca="1">OFFSET('表二（录入表）'!$B$6,COLUMN()-$AU$4,ROW()-4)</f>
        <v>30</v>
      </c>
      <c r="IU5" s="33">
        <f ca="1">OFFSET('表二（录入表）'!$B$6,COLUMN()-$AU$4,ROW()-4)</f>
        <v>0</v>
      </c>
      <c r="IV5" s="33">
        <f ca="1">OFFSET('表二（录入表）'!$B$6,COLUMN()-$AU$4,ROW()-4)</f>
        <v>0</v>
      </c>
      <c r="IW5" s="33">
        <f ca="1">OFFSET('表二（录入表）'!$B$6,COLUMN()-$AU$4,ROW()-4)</f>
        <v>0</v>
      </c>
      <c r="IX5" s="33">
        <f ca="1">OFFSET('表二（录入表）'!$B$6,COLUMN()-$AU$4,ROW()-4)</f>
        <v>0</v>
      </c>
      <c r="IY5" s="33">
        <f ca="1">OFFSET('表二（录入表）'!$B$6,COLUMN()-$AU$4,ROW()-4)</f>
        <v>0</v>
      </c>
      <c r="IZ5" s="33">
        <f ca="1">OFFSET('表二（录入表）'!$B$6,COLUMN()-$AU$4,ROW()-4)</f>
        <v>0</v>
      </c>
      <c r="JA5" s="33">
        <f ca="1">OFFSET('表二（录入表）'!$B$6,COLUMN()-$AU$4,ROW()-4)</f>
        <v>0</v>
      </c>
      <c r="JB5" s="33">
        <f ca="1">OFFSET('表二（录入表）'!$B$6,COLUMN()-$AU$4,ROW()-4)</f>
        <v>0</v>
      </c>
      <c r="JC5" s="33">
        <f ca="1">OFFSET('表二（录入表）'!$B$6,COLUMN()-$AU$4,ROW()-4)</f>
        <v>30</v>
      </c>
      <c r="JD5" s="33">
        <f ca="1">OFFSET('表二（录入表）'!$B$6,COLUMN()-$AU$4,ROW()-4)</f>
        <v>0</v>
      </c>
      <c r="JE5" s="33">
        <f ca="1">OFFSET('表二（录入表）'!$B$6,COLUMN()-$AU$4,ROW()-4)</f>
        <v>0</v>
      </c>
      <c r="JF5" s="33">
        <f ca="1">OFFSET('表二（录入表）'!$B$6,COLUMN()-$AU$4,ROW()-4)</f>
        <v>0</v>
      </c>
      <c r="JG5" s="33">
        <f ca="1">OFFSET('表二（录入表）'!$B$6,COLUMN()-$AU$4,ROW()-4)</f>
        <v>0</v>
      </c>
      <c r="JH5" s="33">
        <f ca="1">OFFSET('表二（录入表）'!$B$6,COLUMN()-$AU$4,ROW()-4)</f>
        <v>100</v>
      </c>
      <c r="JI5" s="33">
        <f ca="1">OFFSET('表二（录入表）'!$B$6,COLUMN()-$AU$4,ROW()-4)</f>
        <v>0</v>
      </c>
      <c r="JJ5" s="33">
        <f ca="1">OFFSET('表二（录入表）'!$B$6,COLUMN()-$AU$4,ROW()-4)</f>
        <v>0</v>
      </c>
      <c r="JK5" s="33">
        <f ca="1">OFFSET('表二（录入表）'!$B$6,COLUMN()-$AU$4,ROW()-4)</f>
        <v>0</v>
      </c>
      <c r="JL5" s="33">
        <f ca="1">OFFSET('表二（录入表）'!$B$6,COLUMN()-$AU$4,ROW()-4)</f>
        <v>0</v>
      </c>
      <c r="JM5" s="33">
        <f ca="1">OFFSET('表二（录入表）'!$B$6,COLUMN()-$AU$4,ROW()-4)</f>
        <v>0</v>
      </c>
      <c r="JN5" s="33">
        <f ca="1">OFFSET('表二（录入表）'!$B$6,COLUMN()-$AU$4,ROW()-4)</f>
        <v>0</v>
      </c>
      <c r="JO5" s="33">
        <f ca="1">OFFSET('表二（录入表）'!$B$6,COLUMN()-$AU$4,ROW()-4)</f>
        <v>656</v>
      </c>
      <c r="JP5" s="33">
        <f ca="1">OFFSET('表二（录入表）'!$B$6,COLUMN()-$AU$4,ROW()-4)</f>
        <v>0</v>
      </c>
      <c r="JQ5" s="33">
        <f ca="1">OFFSET('表二（录入表）'!$B$6,COLUMN()-$AU$4,ROW()-4)</f>
        <v>0</v>
      </c>
      <c r="JR5" s="33">
        <f ca="1">OFFSET('表二（录入表）'!$B$6,COLUMN()-$AU$4,ROW()-4)</f>
        <v>0</v>
      </c>
      <c r="JS5" s="33">
        <f ca="1">OFFSET('表二（录入表）'!$B$6,COLUMN()-$AU$4,ROW()-4)</f>
        <v>0</v>
      </c>
      <c r="JT5" s="33">
        <f ca="1">OFFSET('表二（录入表）'!$B$6,COLUMN()-$AU$4,ROW()-4)</f>
        <v>0</v>
      </c>
      <c r="JU5" s="33">
        <f ca="1">OFFSET('表二（录入表）'!$B$6,COLUMN()-$AU$4,ROW()-4)</f>
        <v>0</v>
      </c>
      <c r="JV5" s="33">
        <f ca="1">OFFSET('表二（录入表）'!$B$6,COLUMN()-$AU$4,ROW()-4)</f>
        <v>0</v>
      </c>
      <c r="JW5" s="33">
        <f ca="1">OFFSET('表二（录入表）'!$B$6,COLUMN()-$AU$4,ROW()-4)</f>
        <v>0</v>
      </c>
      <c r="JX5" s="33">
        <f ca="1">OFFSET('表二（录入表）'!$B$6,COLUMN()-$AU$4,ROW()-4)</f>
        <v>0</v>
      </c>
      <c r="JY5" s="33">
        <f ca="1">OFFSET('表二（录入表）'!$B$6,COLUMN()-$AU$4,ROW()-4)</f>
        <v>0</v>
      </c>
      <c r="JZ5" s="33">
        <f ca="1">OFFSET('表二（录入表）'!$B$6,COLUMN()-$AU$4,ROW()-4)</f>
        <v>0</v>
      </c>
      <c r="KA5" s="33">
        <f ca="1">OFFSET('表二（录入表）'!$B$6,COLUMN()-$AU$4,ROW()-4)</f>
        <v>0</v>
      </c>
      <c r="KB5" s="33">
        <f ca="1">OFFSET('表二（录入表）'!$B$6,COLUMN()-$AU$4,ROW()-4)</f>
        <v>0</v>
      </c>
      <c r="KC5" s="33">
        <f ca="1">OFFSET('表二（录入表）'!$B$6,COLUMN()-$AU$4,ROW()-4)</f>
        <v>0</v>
      </c>
      <c r="KD5" s="33">
        <f ca="1">OFFSET('表二（录入表）'!$B$6,COLUMN()-$AU$4,ROW()-4)</f>
        <v>0</v>
      </c>
      <c r="KE5" s="33">
        <f ca="1">OFFSET('表二（录入表）'!$B$6,COLUMN()-$AU$4,ROW()-4)</f>
        <v>0</v>
      </c>
      <c r="KF5" s="33">
        <f ca="1">OFFSET('表二（录入表）'!$B$6,COLUMN()-$AU$4,ROW()-4)</f>
        <v>0</v>
      </c>
      <c r="KG5" s="33">
        <f ca="1">OFFSET('表二（录入表）'!$B$6,COLUMN()-$AU$4,ROW()-4)</f>
        <v>0</v>
      </c>
      <c r="KH5" s="33">
        <f ca="1">OFFSET('表二（录入表）'!$B$6,COLUMN()-$AU$4,ROW()-4)</f>
        <v>0</v>
      </c>
      <c r="KI5" s="33">
        <f ca="1">OFFSET('表二（录入表）'!$B$6,COLUMN()-$AU$4,ROW()-4)</f>
        <v>0</v>
      </c>
      <c r="KJ5" s="33">
        <f ca="1">OFFSET('表二（录入表）'!$B$6,COLUMN()-$AU$4,ROW()-4)</f>
        <v>0</v>
      </c>
      <c r="KK5" s="33">
        <f ca="1">OFFSET('表二（录入表）'!$B$6,COLUMN()-$AU$4,ROW()-4)</f>
        <v>0</v>
      </c>
      <c r="KL5" s="33">
        <f ca="1">OFFSET('表二（录入表）'!$B$6,COLUMN()-$AU$4,ROW()-4)</f>
        <v>0</v>
      </c>
      <c r="KM5" s="33">
        <f ca="1">OFFSET('表二（录入表）'!$B$6,COLUMN()-$AU$4,ROW()-4)</f>
        <v>0</v>
      </c>
      <c r="KN5" s="33">
        <f ca="1">OFFSET('表二（录入表）'!$B$6,COLUMN()-$AU$4,ROW()-4)</f>
        <v>0</v>
      </c>
      <c r="KO5" s="33">
        <f ca="1">OFFSET('表二（录入表）'!$B$6,COLUMN()-$AU$4,ROW()-4)</f>
        <v>0</v>
      </c>
      <c r="KP5" s="33">
        <f ca="1">OFFSET('表二（录入表）'!$B$6,COLUMN()-$AU$4,ROW()-4)</f>
        <v>0</v>
      </c>
      <c r="KQ5" s="33">
        <f ca="1">OFFSET('表二（录入表）'!$B$6,COLUMN()-$AU$4,ROW()-4)</f>
        <v>0</v>
      </c>
      <c r="KR5" s="33">
        <f ca="1">OFFSET('表二（录入表）'!$B$6,COLUMN()-$AU$4,ROW()-4)</f>
        <v>0</v>
      </c>
      <c r="KS5" s="33">
        <f ca="1">OFFSET('表二（录入表）'!$B$6,COLUMN()-$AU$4,ROW()-4)</f>
        <v>0</v>
      </c>
      <c r="KT5" s="33">
        <f ca="1">OFFSET('表二（录入表）'!$B$6,COLUMN()-$AU$4,ROW()-4)</f>
        <v>0</v>
      </c>
      <c r="KU5" s="33">
        <f ca="1">OFFSET('表二（录入表）'!$B$6,COLUMN()-$AU$4,ROW()-4)</f>
        <v>0</v>
      </c>
      <c r="KV5" s="33">
        <f ca="1">OFFSET('表二（录入表）'!$B$6,COLUMN()-$AU$4,ROW()-4)</f>
        <v>0</v>
      </c>
      <c r="KW5" s="33">
        <f ca="1">OFFSET('表二（录入表）'!$B$6,COLUMN()-$AU$4,ROW()-4)</f>
        <v>0</v>
      </c>
      <c r="KX5" s="33">
        <f ca="1">OFFSET('表二（录入表）'!$B$6,COLUMN()-$AU$4,ROW()-4)</f>
        <v>0</v>
      </c>
      <c r="KY5" s="33">
        <f ca="1">OFFSET('表二（录入表）'!$B$6,COLUMN()-$AU$4,ROW()-4)</f>
        <v>0</v>
      </c>
      <c r="KZ5" s="33">
        <f ca="1">OFFSET('表二（录入表）'!$B$6,COLUMN()-$AU$4,ROW()-4)</f>
        <v>0</v>
      </c>
      <c r="LA5" s="33">
        <f ca="1">OFFSET('表二（录入表）'!$B$6,COLUMN()-$AU$4,ROW()-4)</f>
        <v>0</v>
      </c>
      <c r="LB5" s="33">
        <f ca="1">OFFSET('表二（录入表）'!$B$6,COLUMN()-$AU$4,ROW()-4)</f>
        <v>0</v>
      </c>
      <c r="LC5" s="33">
        <f ca="1">OFFSET('表二（录入表）'!$B$6,COLUMN()-$AU$4,ROW()-4)</f>
        <v>49</v>
      </c>
      <c r="LD5" s="33">
        <f ca="1">OFFSET('表二（录入表）'!$B$6,COLUMN()-$AU$4,ROW()-4)</f>
        <v>0</v>
      </c>
      <c r="LE5" s="33">
        <f ca="1">OFFSET('表二（录入表）'!$B$6,COLUMN()-$AU$4,ROW()-4)</f>
        <v>0</v>
      </c>
      <c r="LF5" s="33">
        <f ca="1">OFFSET('表二（录入表）'!$B$6,COLUMN()-$AU$4,ROW()-4)</f>
        <v>0</v>
      </c>
      <c r="LG5" s="33">
        <f ca="1">OFFSET('表二（录入表）'!$B$6,COLUMN()-$AU$4,ROW()-4)</f>
        <v>0</v>
      </c>
      <c r="LH5" s="33">
        <f ca="1">OFFSET('表二（录入表）'!$B$6,COLUMN()-$AU$4,ROW()-4)</f>
        <v>0</v>
      </c>
      <c r="LI5" s="33">
        <f ca="1">OFFSET('表二（录入表）'!$B$6,COLUMN()-$AU$4,ROW()-4)</f>
        <v>200</v>
      </c>
      <c r="LJ5" s="33">
        <f ca="1">OFFSET('表二（录入表）'!$B$6,COLUMN()-$AU$4,ROW()-4)</f>
        <v>160</v>
      </c>
      <c r="LK5" s="33">
        <f ca="1">OFFSET('表二（录入表）'!$B$6,COLUMN()-$AU$4,ROW()-4)</f>
        <v>0</v>
      </c>
      <c r="LL5" s="33">
        <f ca="1">OFFSET('表二（录入表）'!$B$6,COLUMN()-$AU$4,ROW()-4)</f>
        <v>40</v>
      </c>
      <c r="LM5" s="33">
        <f ca="1">OFFSET('表二（录入表）'!$B$6,COLUMN()-$AU$4,ROW()-4)</f>
        <v>0</v>
      </c>
      <c r="LN5" s="33">
        <f ca="1">OFFSET('表二（录入表）'!$B$6,COLUMN()-$AU$4,ROW()-4)</f>
        <v>0</v>
      </c>
      <c r="LO5" s="33">
        <f ca="1">OFFSET('表二（录入表）'!$B$6,COLUMN()-$AU$4,ROW()-4)</f>
        <v>0</v>
      </c>
      <c r="LP5" s="33">
        <f ca="1">OFFSET('表二（录入表）'!$B$6,COLUMN()-$AU$4,ROW()-4)</f>
        <v>0</v>
      </c>
      <c r="LQ5" s="33">
        <f ca="1">OFFSET('表二（录入表）'!$B$6,COLUMN()-$AU$4,ROW()-4)</f>
        <v>0</v>
      </c>
      <c r="LR5" s="33">
        <f ca="1">OFFSET('表二（录入表）'!$B$6,COLUMN()-$AU$4,ROW()-4)</f>
        <v>0</v>
      </c>
      <c r="LS5" s="33">
        <f ca="1">OFFSET('表二（录入表）'!$B$6,COLUMN()-$AU$4,ROW()-4)</f>
        <v>0</v>
      </c>
      <c r="LT5" s="33">
        <f ca="1">OFFSET('表二（录入表）'!$B$6,COLUMN()-$AU$4,ROW()-4)</f>
        <v>0</v>
      </c>
      <c r="LU5" s="33">
        <f ca="1">OFFSET('表二（录入表）'!$B$6,COLUMN()-$AU$4,ROW()-4)</f>
        <v>0</v>
      </c>
      <c r="LV5" s="33">
        <f ca="1">OFFSET('表二（录入表）'!$B$6,COLUMN()-$AU$4,ROW()-4)</f>
        <v>0</v>
      </c>
      <c r="LW5" s="33">
        <f ca="1">OFFSET('表二（录入表）'!$B$6,COLUMN()-$AU$4,ROW()-4)</f>
        <v>0</v>
      </c>
      <c r="LX5" s="33">
        <f ca="1">OFFSET('表二（录入表）'!$B$6,COLUMN()-$AU$4,ROW()-4)</f>
        <v>0</v>
      </c>
      <c r="LY5" s="33">
        <f ca="1">OFFSET('表二（录入表）'!$B$6,COLUMN()-$AU$4,ROW()-4)</f>
        <v>0</v>
      </c>
      <c r="LZ5" s="33">
        <f ca="1">OFFSET('表二（录入表）'!$B$6,COLUMN()-$AU$4,ROW()-4)</f>
        <v>0</v>
      </c>
      <c r="MA5" s="33">
        <f ca="1">OFFSET('表二（录入表）'!$B$6,COLUMN()-$AU$4,ROW()-4)</f>
        <v>0</v>
      </c>
      <c r="MB5" s="33">
        <f ca="1">OFFSET('表二（录入表）'!$B$6,COLUMN()-$AU$4,ROW()-4)</f>
        <v>0</v>
      </c>
      <c r="MC5" s="33">
        <f ca="1">OFFSET('表二（录入表）'!$B$6,COLUMN()-$AU$4,ROW()-4)</f>
        <v>0</v>
      </c>
      <c r="MD5" s="33">
        <f ca="1">OFFSET('表二（录入表）'!$B$6,COLUMN()-$AU$4,ROW()-4)</f>
        <v>0</v>
      </c>
      <c r="ME5" s="33">
        <f ca="1">OFFSET('表二（录入表）'!$B$6,COLUMN()-$AU$4,ROW()-4)</f>
        <v>70</v>
      </c>
      <c r="MF5" s="33">
        <f ca="1">OFFSET('表二（录入表）'!$B$6,COLUMN()-$AU$4,ROW()-4)</f>
        <v>10</v>
      </c>
      <c r="MG5" s="33">
        <f ca="1">OFFSET('表二（录入表）'!$B$6,COLUMN()-$AU$4,ROW()-4)</f>
        <v>0</v>
      </c>
      <c r="MH5" s="33">
        <f ca="1">OFFSET('表二（录入表）'!$B$6,COLUMN()-$AU$4,ROW()-4)</f>
        <v>0</v>
      </c>
      <c r="MI5" s="33">
        <f ca="1">OFFSET('表二（录入表）'!$B$6,COLUMN()-$AU$4,ROW()-4)</f>
        <v>0</v>
      </c>
      <c r="MJ5" s="33">
        <f ca="1">OFFSET('表二（录入表）'!$B$6,COLUMN()-$AU$4,ROW()-4)</f>
        <v>0</v>
      </c>
      <c r="MK5" s="33">
        <f ca="1">OFFSET('表二（录入表）'!$B$6,COLUMN()-$AU$4,ROW()-4)</f>
        <v>0</v>
      </c>
      <c r="ML5" s="33">
        <f ca="1">OFFSET('表二（录入表）'!$B$6,COLUMN()-$AU$4,ROW()-4)</f>
        <v>0</v>
      </c>
      <c r="MM5" s="33">
        <f ca="1">OFFSET('表二（录入表）'!$B$6,COLUMN()-$AU$4,ROW()-4)</f>
        <v>68</v>
      </c>
      <c r="MN5" s="33">
        <f ca="1">OFFSET('表二（录入表）'!$B$6,COLUMN()-$AU$4,ROW()-4)</f>
        <v>900</v>
      </c>
      <c r="MO5" s="33">
        <f ca="1">OFFSET('表二（录入表）'!$B$6,COLUMN()-$AU$4,ROW()-4)</f>
        <v>0</v>
      </c>
      <c r="MP5" s="33">
        <f ca="1">OFFSET('表二（录入表）'!$B$6,COLUMN()-$AU$4,ROW()-4)</f>
        <v>0</v>
      </c>
      <c r="MQ5" s="33">
        <f ca="1">OFFSET('表二（录入表）'!$B$6,COLUMN()-$AU$4,ROW()-4)</f>
        <v>30</v>
      </c>
      <c r="MR5" s="33">
        <f ca="1">OFFSET('表二（录入表）'!$B$6,COLUMN()-$AU$4,ROW()-4)</f>
        <v>0</v>
      </c>
      <c r="MS5" s="33">
        <f ca="1">OFFSET('表二（录入表）'!$B$6,COLUMN()-$AU$4,ROW()-4)</f>
        <v>0</v>
      </c>
      <c r="MT5" s="33">
        <f ca="1">OFFSET('表二（录入表）'!$B$6,COLUMN()-$AU$4,ROW()-4)</f>
        <v>40</v>
      </c>
      <c r="MU5" s="33">
        <f ca="1">OFFSET('表二（录入表）'!$B$6,COLUMN()-$AU$4,ROW()-4)</f>
        <v>0</v>
      </c>
      <c r="MV5" s="33">
        <f ca="1">OFFSET('表二（录入表）'!$B$6,COLUMN()-$AU$4,ROW()-4)</f>
        <v>0</v>
      </c>
      <c r="MW5" s="33">
        <f ca="1">OFFSET('表二（录入表）'!$B$6,COLUMN()-$AU$4,ROW()-4)</f>
        <v>0</v>
      </c>
      <c r="MX5" s="33">
        <f ca="1">OFFSET('表二（录入表）'!$B$6,COLUMN()-$AU$4,ROW()-4)</f>
        <v>0</v>
      </c>
      <c r="MY5" s="33">
        <f ca="1">OFFSET('表二（录入表）'!$B$6,COLUMN()-$AU$4,ROW()-4)</f>
        <v>0</v>
      </c>
      <c r="MZ5" s="33">
        <f ca="1">OFFSET('表二（录入表）'!$B$6,COLUMN()-$AU$4,ROW()-4)</f>
        <v>210</v>
      </c>
      <c r="NA5" s="33">
        <f ca="1">OFFSET('表二（录入表）'!$B$6,COLUMN()-$AU$4,ROW()-4)</f>
        <v>0</v>
      </c>
      <c r="NB5" s="33">
        <f ca="1">OFFSET('表二（录入表）'!$B$6,COLUMN()-$AU$4,ROW()-4)</f>
        <v>0</v>
      </c>
      <c r="NC5" s="33">
        <f ca="1">OFFSET('表二（录入表）'!$B$6,COLUMN()-$AU$4,ROW()-4)</f>
        <v>0</v>
      </c>
      <c r="ND5" s="33">
        <f ca="1">OFFSET('表二（录入表）'!$B$6,COLUMN()-$AU$4,ROW()-4)</f>
        <v>0</v>
      </c>
      <c r="NE5" s="33">
        <f ca="1">OFFSET('表二（录入表）'!$B$6,COLUMN()-$AU$4,ROW()-4)</f>
        <v>0</v>
      </c>
      <c r="NF5" s="33">
        <f ca="1">OFFSET('表二（录入表）'!$B$6,COLUMN()-$AU$4,ROW()-4)</f>
        <v>0</v>
      </c>
      <c r="NG5" s="33">
        <f ca="1">OFFSET('表二（录入表）'!$B$6,COLUMN()-$AU$4,ROW()-4)</f>
        <v>0</v>
      </c>
      <c r="NH5" s="33">
        <f ca="1">OFFSET('表二（录入表）'!$B$6,COLUMN()-$AU$4,ROW()-4)</f>
        <v>0</v>
      </c>
      <c r="NI5" s="33">
        <f ca="1">OFFSET('表二（录入表）'!$B$6,COLUMN()-$AU$4,ROW()-4)</f>
        <v>0</v>
      </c>
      <c r="NJ5" s="33">
        <f ca="1">OFFSET('表二（录入表）'!$B$6,COLUMN()-$AU$4,ROW()-4)</f>
        <v>0</v>
      </c>
      <c r="NK5" s="33">
        <f ca="1">OFFSET('表二（录入表）'!$B$6,COLUMN()-$AU$4,ROW()-4)</f>
        <v>0</v>
      </c>
      <c r="NL5" s="33">
        <f ca="1">OFFSET('表二（录入表）'!$B$6,COLUMN()-$AU$4,ROW()-4)</f>
        <v>0</v>
      </c>
      <c r="NM5" s="33">
        <f ca="1">OFFSET('表二（录入表）'!$B$6,COLUMN()-$AU$4,ROW()-4)</f>
        <v>0</v>
      </c>
      <c r="NN5" s="33">
        <f ca="1">OFFSET('表二（录入表）'!$B$6,COLUMN()-$AU$4,ROW()-4)</f>
        <v>0</v>
      </c>
      <c r="NO5" s="33">
        <f ca="1">OFFSET('表二（录入表）'!$B$6,COLUMN()-$AU$4,ROW()-4)</f>
        <v>0</v>
      </c>
      <c r="NP5" s="33">
        <f ca="1">OFFSET('表二（录入表）'!$B$6,COLUMN()-$AU$4,ROW()-4)</f>
        <v>0</v>
      </c>
      <c r="NQ5" s="33">
        <f ca="1">OFFSET('表二（录入表）'!$B$6,COLUMN()-$AU$4,ROW()-4)</f>
        <v>0</v>
      </c>
      <c r="NR5" s="33">
        <f ca="1">OFFSET('表二（录入表）'!$B$6,COLUMN()-$AU$4,ROW()-4)</f>
        <v>0</v>
      </c>
      <c r="NS5" s="33">
        <f ca="1">OFFSET('表二（录入表）'!$B$6,COLUMN()-$AU$4,ROW()-4)</f>
        <v>0</v>
      </c>
      <c r="NT5" s="33">
        <f ca="1">OFFSET('表二（录入表）'!$B$6,COLUMN()-$AU$4,ROW()-4)</f>
        <v>0</v>
      </c>
      <c r="NU5" s="33">
        <f ca="1">OFFSET('表二（录入表）'!$B$6,COLUMN()-$AU$4,ROW()-4)</f>
        <v>0</v>
      </c>
      <c r="NV5" s="33">
        <f ca="1">OFFSET('表二（录入表）'!$B$6,COLUMN()-$AU$4,ROW()-4)</f>
        <v>0</v>
      </c>
      <c r="NW5" s="33">
        <f ca="1">OFFSET('表二（录入表）'!$B$6,COLUMN()-$AU$4,ROW()-4)</f>
        <v>0</v>
      </c>
      <c r="NX5" s="33">
        <f ca="1">OFFSET('表二（录入表）'!$B$6,COLUMN()-$AU$4,ROW()-4)</f>
        <v>0</v>
      </c>
      <c r="NY5" s="33">
        <f ca="1">OFFSET('表二（录入表）'!$B$6,COLUMN()-$AU$4,ROW()-4)</f>
        <v>0</v>
      </c>
      <c r="NZ5" s="33">
        <f ca="1">OFFSET('表二（录入表）'!$B$6,COLUMN()-$AU$4,ROW()-4)</f>
        <v>0</v>
      </c>
      <c r="OA5" s="33">
        <f ca="1">OFFSET('表二（录入表）'!$B$6,COLUMN()-$AU$4,ROW()-4)</f>
        <v>0</v>
      </c>
      <c r="OB5" s="33">
        <f ca="1">OFFSET('表二（录入表）'!$B$6,COLUMN()-$AU$4,ROW()-4)</f>
        <v>0</v>
      </c>
      <c r="OC5" s="33">
        <f ca="1">OFFSET('表二（录入表）'!$B$6,COLUMN()-$AU$4,ROW()-4)</f>
        <v>0</v>
      </c>
      <c r="OD5" s="33">
        <f ca="1">OFFSET('表二（录入表）'!$B$6,COLUMN()-$AU$4,ROW()-4)</f>
        <v>0</v>
      </c>
      <c r="OE5" s="33">
        <f ca="1">OFFSET('表二（录入表）'!$B$6,COLUMN()-$AU$4,ROW()-4)</f>
        <v>30</v>
      </c>
      <c r="OF5" s="33">
        <f ca="1">OFFSET('表二（录入表）'!$B$6,COLUMN()-$AU$4,ROW()-4)</f>
        <v>3876</v>
      </c>
      <c r="OG5" s="33">
        <f ca="1">OFFSET('表二（录入表）'!$B$6,COLUMN()-$AU$4,ROW()-4)</f>
        <v>1800</v>
      </c>
      <c r="OH5" s="33">
        <f ca="1">OFFSET('表二（录入表）'!$B$6,COLUMN()-$AU$4,ROW()-4)</f>
        <v>0</v>
      </c>
      <c r="OI5" s="33">
        <f ca="1">OFFSET('表二（录入表）'!$B$6,COLUMN()-$AU$4,ROW()-4)</f>
        <v>100</v>
      </c>
      <c r="OJ5" s="33">
        <f ca="1">OFFSET('表二（录入表）'!$B$6,COLUMN()-$AU$4,ROW()-4)</f>
        <v>1200</v>
      </c>
      <c r="OK5" s="33">
        <f ca="1">OFFSET('表二（录入表）'!$B$6,COLUMN()-$AU$4,ROW()-4)</f>
        <v>3000</v>
      </c>
      <c r="OL5" s="33">
        <f ca="1">OFFSET('表二（录入表）'!$B$6,COLUMN()-$AU$4,ROW()-4)</f>
        <v>40000</v>
      </c>
      <c r="OM5" s="33">
        <f ca="1">OFFSET('表二（录入表）'!$B$6,COLUMN()-$AU$4,ROW()-4)</f>
        <v>18000</v>
      </c>
      <c r="ON5" s="33">
        <f ca="1">OFFSET('表二（录入表）'!$B$6,COLUMN()-$AU$4,ROW()-4)</f>
        <v>25000</v>
      </c>
      <c r="OO5" s="33">
        <f ca="1">OFFSET('表二（录入表）'!$B$6,COLUMN()-$AU$4,ROW()-4)</f>
        <v>0</v>
      </c>
      <c r="OP5" s="33">
        <f ca="1">OFFSET('表二（录入表）'!$B$6,COLUMN()-$AU$4,ROW()-4)</f>
        <v>15000</v>
      </c>
      <c r="OQ5" s="33">
        <f ca="1">OFFSET('表二（录入表）'!$B$6,COLUMN()-$AU$4,ROW()-4)</f>
        <v>0</v>
      </c>
      <c r="OR5" s="33">
        <f ca="1">OFFSET('表二（录入表）'!$B$6,COLUMN()-$AU$4,ROW()-4)</f>
        <v>3000</v>
      </c>
      <c r="OS5" s="33">
        <f ca="1">OFFSET('表二（录入表）'!$B$6,COLUMN()-$AU$4,ROW()-4)</f>
        <v>0</v>
      </c>
      <c r="OT5" s="33">
        <f ca="1">OFFSET('表二（录入表）'!$B$6,COLUMN()-$AU$4,ROW()-4)</f>
        <v>0</v>
      </c>
      <c r="OU5" s="33">
        <f ca="1">OFFSET('表二（录入表）'!$B$6,COLUMN()-$AU$4,ROW()-4)</f>
        <v>0</v>
      </c>
      <c r="OV5" s="33">
        <f ca="1">OFFSET('表二（录入表）'!$B$6,COLUMN()-$AU$4,ROW()-4)</f>
        <v>0</v>
      </c>
      <c r="OW5" s="33">
        <f ca="1">OFFSET('表二（录入表）'!$B$6,COLUMN()-$AU$4,ROW()-4)</f>
        <v>0</v>
      </c>
      <c r="OX5" s="33">
        <f ca="1">OFFSET('表二（录入表）'!$B$6,COLUMN()-$AU$4,ROW()-4)</f>
        <v>0</v>
      </c>
      <c r="OY5" s="33">
        <f ca="1">OFFSET('表二（录入表）'!$B$6,COLUMN()-$AU$4,ROW()-4)</f>
        <v>0</v>
      </c>
      <c r="OZ5" s="33">
        <f ca="1">OFFSET('表二（录入表）'!$B$6,COLUMN()-$AU$4,ROW()-4)</f>
        <v>0</v>
      </c>
      <c r="PA5" s="33">
        <f ca="1">OFFSET('表二（录入表）'!$B$6,COLUMN()-$AU$4,ROW()-4)</f>
        <v>0</v>
      </c>
      <c r="PB5" s="33">
        <f ca="1">OFFSET('表二（录入表）'!$B$6,COLUMN()-$AU$4,ROW()-4)</f>
        <v>0</v>
      </c>
      <c r="PC5" s="33">
        <f ca="1">OFFSET('表二（录入表）'!$B$6,COLUMN()-$AU$4,ROW()-4)</f>
        <v>0</v>
      </c>
      <c r="PD5" s="33">
        <f ca="1">OFFSET('表二（录入表）'!$B$6,COLUMN()-$AU$4,ROW()-4)</f>
        <v>0</v>
      </c>
      <c r="PE5" s="33">
        <f ca="1">OFFSET('表二（录入表）'!$B$6,COLUMN()-$AU$4,ROW()-4)</f>
        <v>0</v>
      </c>
      <c r="PF5" s="33">
        <f ca="1">OFFSET('表二（录入表）'!$B$6,COLUMN()-$AU$4,ROW()-4)</f>
        <v>0</v>
      </c>
      <c r="PG5" s="33">
        <f ca="1">OFFSET('表二（录入表）'!$B$6,COLUMN()-$AU$4,ROW()-4)</f>
        <v>100</v>
      </c>
      <c r="PH5" s="33">
        <f ca="1">OFFSET('表二（录入表）'!$B$6,COLUMN()-$AU$4,ROW()-4)</f>
        <v>0</v>
      </c>
      <c r="PI5" s="33">
        <f ca="1">OFFSET('表二（录入表）'!$B$6,COLUMN()-$AU$4,ROW()-4)</f>
        <v>20</v>
      </c>
      <c r="PJ5" s="33">
        <f ca="1">OFFSET('表二（录入表）'!$B$6,COLUMN()-$AU$4,ROW()-4)</f>
        <v>0</v>
      </c>
      <c r="PK5" s="33">
        <f ca="1">OFFSET('表二（录入表）'!$B$6,COLUMN()-$AU$4,ROW()-4)</f>
        <v>300</v>
      </c>
      <c r="PL5" s="33">
        <f ca="1">OFFSET('表二（录入表）'!$B$6,COLUMN()-$AU$4,ROW()-4)</f>
        <v>0</v>
      </c>
      <c r="PM5" s="33">
        <f ca="1">OFFSET('表二（录入表）'!$B$6,COLUMN()-$AU$4,ROW()-4)</f>
        <v>0</v>
      </c>
      <c r="PN5" s="33">
        <f ca="1">OFFSET('表二（录入表）'!$B$6,COLUMN()-$AU$4,ROW()-4)</f>
        <v>0</v>
      </c>
      <c r="PO5" s="33">
        <f ca="1">OFFSET('表二（录入表）'!$B$6,COLUMN()-$AU$4,ROW()-4)</f>
        <v>0</v>
      </c>
      <c r="PP5" s="33">
        <f ca="1">OFFSET('表二（录入表）'!$B$6,COLUMN()-$AU$4,ROW()-4)</f>
        <v>0</v>
      </c>
      <c r="PQ5" s="33">
        <f ca="1">OFFSET('表二（录入表）'!$B$6,COLUMN()-$AU$4,ROW()-4)</f>
        <v>0</v>
      </c>
      <c r="PR5" s="33">
        <f ca="1">OFFSET('表二（录入表）'!$B$6,COLUMN()-$AU$4,ROW()-4)</f>
        <v>0</v>
      </c>
      <c r="PS5" s="33">
        <f ca="1">OFFSET('表二（录入表）'!$B$6,COLUMN()-$AU$4,ROW()-4)</f>
        <v>0</v>
      </c>
      <c r="PT5" s="33">
        <f ca="1">OFFSET('表二（录入表）'!$B$6,COLUMN()-$AU$4,ROW()-4)</f>
        <v>4200</v>
      </c>
      <c r="PU5" s="33">
        <f ca="1">OFFSET('表二（录入表）'!$B$6,COLUMN()-$AU$4,ROW()-4)</f>
        <v>1121</v>
      </c>
      <c r="PV5" s="33">
        <f ca="1">OFFSET('表二（录入表）'!$B$6,COLUMN()-$AU$4,ROW()-4)</f>
        <v>1800</v>
      </c>
      <c r="PW5" s="33">
        <f ca="1">OFFSET('表二（录入表）'!$B$6,COLUMN()-$AU$4,ROW()-4)</f>
        <v>0</v>
      </c>
      <c r="PX5" s="33">
        <f ca="1">OFFSET('表二（录入表）'!$B$6,COLUMN()-$AU$4,ROW()-4)</f>
        <v>0</v>
      </c>
      <c r="PY5" s="33">
        <f ca="1">OFFSET('表二（录入表）'!$B$6,COLUMN()-$AU$4,ROW()-4)</f>
        <v>0</v>
      </c>
      <c r="PZ5" s="33">
        <f ca="1">OFFSET('表二（录入表）'!$B$6,COLUMN()-$AU$4,ROW()-4)</f>
        <v>0</v>
      </c>
      <c r="QA5" s="33">
        <f ca="1">OFFSET('表二（录入表）'!$B$6,COLUMN()-$AU$4,ROW()-4)</f>
        <v>0</v>
      </c>
      <c r="QB5" s="33">
        <f ca="1">OFFSET('表二（录入表）'!$B$6,COLUMN()-$AU$4,ROW()-4)</f>
        <v>0</v>
      </c>
      <c r="QC5" s="33">
        <f ca="1">OFFSET('表二（录入表）'!$B$6,COLUMN()-$AU$4,ROW()-4)</f>
        <v>0</v>
      </c>
      <c r="QD5" s="33">
        <f ca="1">OFFSET('表二（录入表）'!$B$6,COLUMN()-$AU$4,ROW()-4)</f>
        <v>0</v>
      </c>
      <c r="QE5" s="33">
        <f ca="1">OFFSET('表二（录入表）'!$B$6,COLUMN()-$AU$4,ROW()-4)</f>
        <v>0</v>
      </c>
      <c r="QF5" s="33">
        <f ca="1">OFFSET('表二（录入表）'!$B$6,COLUMN()-$AU$4,ROW()-4)</f>
        <v>0</v>
      </c>
      <c r="QG5" s="33">
        <f ca="1">OFFSET('表二（录入表）'!$B$6,COLUMN()-$AU$4,ROW()-4)</f>
        <v>0</v>
      </c>
      <c r="QH5" s="33">
        <f ca="1">OFFSET('表二（录入表）'!$B$6,COLUMN()-$AU$4,ROW()-4)</f>
        <v>0</v>
      </c>
      <c r="QI5" s="33">
        <f ca="1">OFFSET('表二（录入表）'!$B$6,COLUMN()-$AU$4,ROW()-4)</f>
        <v>10</v>
      </c>
      <c r="QJ5" s="33">
        <f ca="1">OFFSET('表二（录入表）'!$B$6,COLUMN()-$AU$4,ROW()-4)</f>
        <v>0</v>
      </c>
      <c r="QK5" s="33">
        <f ca="1">OFFSET('表二（录入表）'!$B$6,COLUMN()-$AU$4,ROW()-4)</f>
        <v>0</v>
      </c>
      <c r="QL5" s="33">
        <f ca="1">OFFSET('表二（录入表）'!$B$6,COLUMN()-$AU$4,ROW()-4)</f>
        <v>5500</v>
      </c>
      <c r="QM5" s="33">
        <f ca="1">OFFSET('表二（录入表）'!$B$6,COLUMN()-$AU$4,ROW()-4)</f>
        <v>0</v>
      </c>
      <c r="QN5" s="33">
        <f ca="1">OFFSET('表二（录入表）'!$B$6,COLUMN()-$AU$4,ROW()-4)</f>
        <v>0</v>
      </c>
      <c r="QO5" s="33">
        <f ca="1">OFFSET('表二（录入表）'!$B$6,COLUMN()-$AU$4,ROW()-4)</f>
        <v>0</v>
      </c>
      <c r="QP5" s="33">
        <f ca="1">OFFSET('表二（录入表）'!$B$6,COLUMN()-$AU$4,ROW()-4)</f>
        <v>2600</v>
      </c>
      <c r="QQ5" s="33">
        <f ca="1">OFFSET('表二（录入表）'!$B$6,COLUMN()-$AU$4,ROW()-4)</f>
        <v>0</v>
      </c>
      <c r="QR5" s="33">
        <f ca="1">OFFSET('表二（录入表）'!$B$6,COLUMN()-$AU$4,ROW()-4)</f>
        <v>0</v>
      </c>
      <c r="QS5" s="33">
        <f ca="1">OFFSET('表二（录入表）'!$B$6,COLUMN()-$AU$4,ROW()-4)</f>
        <v>0</v>
      </c>
      <c r="QT5" s="33">
        <f ca="1">OFFSET('表二（录入表）'!$B$6,COLUMN()-$AU$4,ROW()-4)</f>
        <v>0</v>
      </c>
      <c r="QU5" s="33">
        <f ca="1">OFFSET('表二（录入表）'!$B$6,COLUMN()-$AU$4,ROW()-4)</f>
        <v>0</v>
      </c>
      <c r="QV5" s="33">
        <f ca="1">OFFSET('表二（录入表）'!$B$6,COLUMN()-$AU$4,ROW()-4)</f>
        <v>0</v>
      </c>
      <c r="QW5" s="33">
        <f ca="1">OFFSET('表二（录入表）'!$B$6,COLUMN()-$AU$4,ROW()-4)</f>
        <v>0</v>
      </c>
      <c r="QX5" s="33">
        <f ca="1">OFFSET('表二（录入表）'!$B$6,COLUMN()-$AU$4,ROW()-4)</f>
        <v>0</v>
      </c>
      <c r="QY5" s="33">
        <f ca="1">OFFSET('表二（录入表）'!$B$6,COLUMN()-$AU$4,ROW()-4)</f>
        <v>30</v>
      </c>
      <c r="QZ5" s="33">
        <f ca="1">OFFSET('表二（录入表）'!$B$6,COLUMN()-$AU$4,ROW()-4)</f>
        <v>0</v>
      </c>
      <c r="RA5" s="33">
        <f ca="1">OFFSET('表二（录入表）'!$B$6,COLUMN()-$AU$4,ROW()-4)</f>
        <v>0</v>
      </c>
      <c r="RB5" s="33">
        <f ca="1">OFFSET('表二（录入表）'!$B$6,COLUMN()-$AU$4,ROW()-4)</f>
        <v>0</v>
      </c>
      <c r="RC5" s="33">
        <f ca="1">OFFSET('表二（录入表）'!$B$6,COLUMN()-$AU$4,ROW()-4)</f>
        <v>150</v>
      </c>
      <c r="RD5" s="33">
        <f ca="1">OFFSET('表二（录入表）'!$B$6,COLUMN()-$AU$4,ROW()-4)</f>
        <v>100</v>
      </c>
      <c r="RE5" s="33">
        <f ca="1">OFFSET('表二（录入表）'!$B$6,COLUMN()-$AU$4,ROW()-4)</f>
        <v>0</v>
      </c>
      <c r="RF5" s="33">
        <f ca="1">OFFSET('表二（录入表）'!$B$6,COLUMN()-$AU$4,ROW()-4)</f>
        <v>0</v>
      </c>
      <c r="RG5" s="33">
        <f ca="1">OFFSET('表二（录入表）'!$B$6,COLUMN()-$AU$4,ROW()-4)</f>
        <v>0</v>
      </c>
      <c r="RH5" s="33">
        <f ca="1">OFFSET('表二（录入表）'!$B$6,COLUMN()-$AU$4,ROW()-4)</f>
        <v>50</v>
      </c>
      <c r="RI5" s="33">
        <f ca="1">OFFSET('表二（录入表）'!$B$6,COLUMN()-$AU$4,ROW()-4)</f>
        <v>0</v>
      </c>
      <c r="RJ5" s="33">
        <f ca="1">OFFSET('表二（录入表）'!$B$6,COLUMN()-$AU$4,ROW()-4)</f>
        <v>0</v>
      </c>
      <c r="RK5" s="33">
        <f ca="1">OFFSET('表二（录入表）'!$B$6,COLUMN()-$AU$4,ROW()-4)</f>
        <v>0</v>
      </c>
      <c r="RL5" s="33">
        <f ca="1">OFFSET('表二（录入表）'!$B$6,COLUMN()-$AU$4,ROW()-4)</f>
        <v>0</v>
      </c>
      <c r="RM5" s="33">
        <f ca="1">OFFSET('表二（录入表）'!$B$6,COLUMN()-$AU$4,ROW()-4)</f>
        <v>0</v>
      </c>
      <c r="RN5" s="33">
        <f ca="1">OFFSET('表二（录入表）'!$B$6,COLUMN()-$AU$4,ROW()-4)</f>
        <v>1328</v>
      </c>
      <c r="RO5" s="33">
        <f ca="1">OFFSET('表二（录入表）'!$B$6,COLUMN()-$AU$4,ROW()-4)</f>
        <v>400</v>
      </c>
      <c r="RP5" s="33">
        <f ca="1">OFFSET('表二（录入表）'!$B$6,COLUMN()-$AU$4,ROW()-4)</f>
        <v>0</v>
      </c>
      <c r="RQ5" s="33">
        <f ca="1">OFFSET('表二（录入表）'!$B$6,COLUMN()-$AU$4,ROW()-4)</f>
        <v>90</v>
      </c>
      <c r="RR5" s="33">
        <f ca="1">OFFSET('表二（录入表）'!$B$6,COLUMN()-$AU$4,ROW()-4)</f>
        <v>100</v>
      </c>
      <c r="RS5" s="33">
        <f ca="1">OFFSET('表二（录入表）'!$B$6,COLUMN()-$AU$4,ROW()-4)</f>
        <v>0</v>
      </c>
      <c r="RT5" s="33">
        <f ca="1">OFFSET('表二（录入表）'!$B$6,COLUMN()-$AU$4,ROW()-4)</f>
        <v>10</v>
      </c>
      <c r="RU5" s="33">
        <f ca="1">OFFSET('表二（录入表）'!$B$6,COLUMN()-$AU$4,ROW()-4)</f>
        <v>100</v>
      </c>
      <c r="RV5" s="33">
        <f ca="1">OFFSET('表二（录入表）'!$B$6,COLUMN()-$AU$4,ROW()-4)</f>
        <v>10</v>
      </c>
      <c r="RW5" s="33">
        <f ca="1">OFFSET('表二（录入表）'!$B$6,COLUMN()-$AU$4,ROW()-4)</f>
        <v>420</v>
      </c>
      <c r="RX5" s="33">
        <f ca="1">OFFSET('表二（录入表）'!$B$6,COLUMN()-$AU$4,ROW()-4)</f>
        <v>0</v>
      </c>
      <c r="RY5" s="33">
        <f ca="1">OFFSET('表二（录入表）'!$B$6,COLUMN()-$AU$4,ROW()-4)</f>
        <v>20</v>
      </c>
      <c r="RZ5" s="33">
        <f ca="1">OFFSET('表二（录入表）'!$B$6,COLUMN()-$AU$4,ROW()-4)</f>
        <v>10</v>
      </c>
      <c r="SA5" s="33">
        <f ca="1">OFFSET('表二（录入表）'!$B$6,COLUMN()-$AU$4,ROW()-4)</f>
        <v>1500</v>
      </c>
      <c r="SB5" s="33">
        <f ca="1">OFFSET('表二（录入表）'!$B$6,COLUMN()-$AU$4,ROW()-4)</f>
        <v>0</v>
      </c>
      <c r="SC5" s="33">
        <f ca="1">OFFSET('表二（录入表）'!$B$6,COLUMN()-$AU$4,ROW()-4)</f>
        <v>1200</v>
      </c>
      <c r="SD5" s="33">
        <f ca="1">OFFSET('表二（录入表）'!$B$6,COLUMN()-$AU$4,ROW()-4)</f>
        <v>20</v>
      </c>
      <c r="SE5" s="33">
        <f ca="1">OFFSET('表二（录入表）'!$B$6,COLUMN()-$AU$4,ROW()-4)</f>
        <v>0</v>
      </c>
      <c r="SF5" s="33">
        <f ca="1">OFFSET('表二（录入表）'!$B$6,COLUMN()-$AU$4,ROW()-4)</f>
        <v>0</v>
      </c>
      <c r="SG5" s="33">
        <f ca="1">OFFSET('表二（录入表）'!$B$6,COLUMN()-$AU$4,ROW()-4)</f>
        <v>100</v>
      </c>
      <c r="SH5" s="33">
        <f ca="1">OFFSET('表二（录入表）'!$B$6,COLUMN()-$AU$4,ROW()-4)</f>
        <v>20</v>
      </c>
      <c r="SI5" s="33">
        <f ca="1">OFFSET('表二（录入表）'!$B$6,COLUMN()-$AU$4,ROW()-4)</f>
        <v>0</v>
      </c>
      <c r="SJ5" s="33">
        <f ca="1">OFFSET('表二（录入表）'!$B$6,COLUMN()-$AU$4,ROW()-4)</f>
        <v>0</v>
      </c>
      <c r="SK5" s="33">
        <f ca="1">OFFSET('表二（录入表）'!$B$6,COLUMN()-$AU$4,ROW()-4)</f>
        <v>0</v>
      </c>
      <c r="SL5" s="33">
        <f ca="1">OFFSET('表二（录入表）'!$B$6,COLUMN()-$AU$4,ROW()-4)</f>
        <v>6</v>
      </c>
      <c r="SM5" s="33">
        <f ca="1">OFFSET('表二（录入表）'!$B$6,COLUMN()-$AU$4,ROW()-4)</f>
        <v>0</v>
      </c>
      <c r="SN5" s="33">
        <f ca="1">OFFSET('表二（录入表）'!$B$6,COLUMN()-$AU$4,ROW()-4)</f>
        <v>0</v>
      </c>
      <c r="SO5" s="33">
        <f ca="1">OFFSET('表二（录入表）'!$B$6,COLUMN()-$AU$4,ROW()-4)</f>
        <v>0</v>
      </c>
      <c r="SP5" s="33">
        <f ca="1">OFFSET('表二（录入表）'!$B$6,COLUMN()-$AU$4,ROW()-4)</f>
        <v>0</v>
      </c>
      <c r="SQ5" s="33">
        <f ca="1">OFFSET('表二（录入表）'!$B$6,COLUMN()-$AU$4,ROW()-4)</f>
        <v>20</v>
      </c>
      <c r="SR5" s="33">
        <f ca="1">OFFSET('表二（录入表）'!$B$6,COLUMN()-$AU$4,ROW()-4)</f>
        <v>110</v>
      </c>
      <c r="SS5" s="33">
        <f ca="1">OFFSET('表二（录入表）'!$B$6,COLUMN()-$AU$4,ROW()-4)</f>
        <v>0</v>
      </c>
      <c r="ST5" s="33">
        <f ca="1">OFFSET('表二（录入表）'!$B$6,COLUMN()-$AU$4,ROW()-4)</f>
        <v>270</v>
      </c>
      <c r="SU5" s="33">
        <f ca="1">OFFSET('表二（录入表）'!$B$6,COLUMN()-$AU$4,ROW()-4)</f>
        <v>0</v>
      </c>
      <c r="SV5" s="33">
        <f ca="1">OFFSET('表二（录入表）'!$B$6,COLUMN()-$AU$4,ROW()-4)</f>
        <v>0</v>
      </c>
      <c r="SW5" s="33">
        <f ca="1">OFFSET('表二（录入表）'!$B$6,COLUMN()-$AU$4,ROW()-4)</f>
        <v>0</v>
      </c>
      <c r="SX5" s="33">
        <f ca="1">OFFSET('表二（录入表）'!$B$6,COLUMN()-$AU$4,ROW()-4)</f>
        <v>0</v>
      </c>
      <c r="SY5" s="33">
        <f ca="1">OFFSET('表二（录入表）'!$B$6,COLUMN()-$AU$4,ROW()-4)</f>
        <v>0</v>
      </c>
      <c r="SZ5" s="33">
        <f ca="1">OFFSET('表二（录入表）'!$B$6,COLUMN()-$AU$4,ROW()-4)</f>
        <v>0</v>
      </c>
      <c r="TA5" s="33">
        <f ca="1">OFFSET('表二（录入表）'!$B$6,COLUMN()-$AU$4,ROW()-4)</f>
        <v>10</v>
      </c>
      <c r="TB5" s="33">
        <f ca="1">OFFSET('表二（录入表）'!$B$6,COLUMN()-$AU$4,ROW()-4)</f>
        <v>10</v>
      </c>
      <c r="TC5" s="33">
        <f ca="1">OFFSET('表二（录入表）'!$B$6,COLUMN()-$AU$4,ROW()-4)</f>
        <v>0</v>
      </c>
      <c r="TD5" s="33">
        <f ca="1">OFFSET('表二（录入表）'!$B$6,COLUMN()-$AU$4,ROW()-4)</f>
        <v>0</v>
      </c>
      <c r="TE5" s="33">
        <f ca="1">OFFSET('表二（录入表）'!$B$6,COLUMN()-$AU$4,ROW()-4)</f>
        <v>0</v>
      </c>
      <c r="TF5" s="33">
        <f ca="1">OFFSET('表二（录入表）'!$B$6,COLUMN()-$AU$4,ROW()-4)</f>
        <v>0</v>
      </c>
      <c r="TG5" s="33">
        <f ca="1">OFFSET('表二（录入表）'!$B$6,COLUMN()-$AU$4,ROW()-4)</f>
        <v>0</v>
      </c>
      <c r="TH5" s="33">
        <f ca="1">OFFSET('表二（录入表）'!$B$6,COLUMN()-$AU$4,ROW()-4)</f>
        <v>100</v>
      </c>
      <c r="TI5" s="33">
        <f ca="1">OFFSET('表二（录入表）'!$B$6,COLUMN()-$AU$4,ROW()-4)</f>
        <v>100</v>
      </c>
      <c r="TJ5" s="33">
        <f ca="1">OFFSET('表二（录入表）'!$B$6,COLUMN()-$AU$4,ROW()-4)</f>
        <v>0</v>
      </c>
      <c r="TK5" s="33">
        <f ca="1">OFFSET('表二（录入表）'!$B$6,COLUMN()-$AU$4,ROW()-4)</f>
        <v>2045</v>
      </c>
      <c r="TL5" s="33">
        <f ca="1">OFFSET('表二（录入表）'!$B$6,COLUMN()-$AU$4,ROW()-4)</f>
        <v>1100</v>
      </c>
      <c r="TM5" s="33">
        <f ca="1">OFFSET('表二（录入表）'!$B$6,COLUMN()-$AU$4,ROW()-4)</f>
        <v>100</v>
      </c>
      <c r="TN5" s="33">
        <f ca="1">OFFSET('表二（录入表）'!$B$6,COLUMN()-$AU$4,ROW()-4)</f>
        <v>20</v>
      </c>
      <c r="TO5" s="33">
        <f ca="1">OFFSET('表二（录入表）'!$B$6,COLUMN()-$AU$4,ROW()-4)</f>
        <v>0</v>
      </c>
      <c r="TP5" s="33">
        <f ca="1">OFFSET('表二（录入表）'!$B$6,COLUMN()-$AU$4,ROW()-4)</f>
        <v>0</v>
      </c>
      <c r="TQ5" s="33">
        <f ca="1">OFFSET('表二（录入表）'!$B$6,COLUMN()-$AU$4,ROW()-4)</f>
        <v>150</v>
      </c>
      <c r="TR5" s="33">
        <f ca="1">OFFSET('表二（录入表）'!$B$6,COLUMN()-$AU$4,ROW()-4)</f>
        <v>100</v>
      </c>
      <c r="TS5" s="33">
        <f ca="1">OFFSET('表二（录入表）'!$B$6,COLUMN()-$AU$4,ROW()-4)</f>
        <v>0</v>
      </c>
      <c r="TT5" s="33">
        <f ca="1">OFFSET('表二（录入表）'!$B$6,COLUMN()-$AU$4,ROW()-4)</f>
        <v>100</v>
      </c>
      <c r="TU5" s="33">
        <f ca="1">OFFSET('表二（录入表）'!$B$6,COLUMN()-$AU$4,ROW()-4)</f>
        <v>0</v>
      </c>
      <c r="TV5" s="33">
        <f ca="1">OFFSET('表二（录入表）'!$B$6,COLUMN()-$AU$4,ROW()-4)</f>
        <v>0</v>
      </c>
      <c r="TW5" s="33">
        <f ca="1">OFFSET('表二（录入表）'!$B$6,COLUMN()-$AU$4,ROW()-4)</f>
        <v>0</v>
      </c>
      <c r="TX5" s="33">
        <f ca="1">OFFSET('表二（录入表）'!$B$6,COLUMN()-$AU$4,ROW()-4)</f>
        <v>0</v>
      </c>
      <c r="TY5" s="33">
        <f ca="1">OFFSET('表二（录入表）'!$B$6,COLUMN()-$AU$4,ROW()-4)</f>
        <v>0</v>
      </c>
      <c r="TZ5" s="33">
        <f ca="1">OFFSET('表二（录入表）'!$B$6,COLUMN()-$AU$4,ROW()-4)</f>
        <v>0</v>
      </c>
      <c r="UA5" s="33">
        <f ca="1">OFFSET('表二（录入表）'!$B$6,COLUMN()-$AU$4,ROW()-4)</f>
        <v>0</v>
      </c>
      <c r="UB5" s="33">
        <f ca="1">OFFSET('表二（录入表）'!$B$6,COLUMN()-$AU$4,ROW()-4)</f>
        <v>0</v>
      </c>
      <c r="UC5" s="33">
        <f ca="1">OFFSET('表二（录入表）'!$B$6,COLUMN()-$AU$4,ROW()-4)</f>
        <v>100</v>
      </c>
      <c r="UD5" s="33">
        <f ca="1">OFFSET('表二（录入表）'!$B$6,COLUMN()-$AU$4,ROW()-4)</f>
        <v>350</v>
      </c>
      <c r="UE5" s="33">
        <f ca="1">OFFSET('表二（录入表）'!$B$6,COLUMN()-$AU$4,ROW()-4)</f>
        <v>0</v>
      </c>
      <c r="UF5" s="33">
        <f ca="1">OFFSET('表二（录入表）'!$B$6,COLUMN()-$AU$4,ROW()-4)</f>
        <v>40</v>
      </c>
      <c r="UG5" s="33">
        <f ca="1">OFFSET('表二（录入表）'!$B$6,COLUMN()-$AU$4,ROW()-4)</f>
        <v>0</v>
      </c>
      <c r="UH5" s="33">
        <f ca="1">OFFSET('表二（录入表）'!$B$6,COLUMN()-$AU$4,ROW()-4)</f>
        <v>0</v>
      </c>
      <c r="UI5" s="33">
        <f ca="1">OFFSET('表二（录入表）'!$B$6,COLUMN()-$AU$4,ROW()-4)</f>
        <v>230</v>
      </c>
      <c r="UJ5" s="33">
        <f ca="1">OFFSET('表二（录入表）'!$B$6,COLUMN()-$AU$4,ROW()-4)</f>
        <v>0</v>
      </c>
      <c r="UK5" s="33">
        <f ca="1">OFFSET('表二（录入表）'!$B$6,COLUMN()-$AU$4,ROW()-4)</f>
        <v>100</v>
      </c>
      <c r="UL5" s="33">
        <f ca="1">OFFSET('表二（录入表）'!$B$6,COLUMN()-$AU$4,ROW()-4)</f>
        <v>550</v>
      </c>
      <c r="UM5" s="33">
        <f ca="1">OFFSET('表二（录入表）'!$B$6,COLUMN()-$AU$4,ROW()-4)</f>
        <v>0</v>
      </c>
      <c r="UN5" s="33">
        <f ca="1">OFFSET('表二（录入表）'!$B$6,COLUMN()-$AU$4,ROW()-4)</f>
        <v>5600</v>
      </c>
      <c r="UO5" s="33">
        <f ca="1">OFFSET('表二（录入表）'!$B$6,COLUMN()-$AU$4,ROW()-4)</f>
        <v>23000</v>
      </c>
      <c r="UP5" s="33">
        <f ca="1">OFFSET('表二（录入表）'!$B$6,COLUMN()-$AU$4,ROW()-4)</f>
        <v>1500</v>
      </c>
      <c r="UQ5" s="33">
        <f ca="1">OFFSET('表二（录入表）'!$B$6,COLUMN()-$AU$4,ROW()-4)</f>
        <v>50</v>
      </c>
      <c r="UR5" s="33">
        <f ca="1">OFFSET('表二（录入表）'!$B$6,COLUMN()-$AU$4,ROW()-4)</f>
        <v>20</v>
      </c>
      <c r="US5" s="33">
        <f ca="1">OFFSET('表二（录入表）'!$B$6,COLUMN()-$AU$4,ROW()-4)</f>
        <v>0</v>
      </c>
      <c r="UT5" s="33">
        <f ca="1">OFFSET('表二（录入表）'!$B$6,COLUMN()-$AU$4,ROW()-4)</f>
        <v>0</v>
      </c>
      <c r="UU5" s="33">
        <f ca="1">OFFSET('表二（录入表）'!$B$6,COLUMN()-$AU$4,ROW()-4)</f>
        <v>800</v>
      </c>
      <c r="UV5" s="33">
        <f ca="1">OFFSET('表二（录入表）'!$B$6,COLUMN()-$AU$4,ROW()-4)</f>
        <v>500</v>
      </c>
      <c r="UW5" s="33">
        <f ca="1">OFFSET('表二（录入表）'!$B$6,COLUMN()-$AU$4,ROW()-4)</f>
        <v>400</v>
      </c>
      <c r="UX5" s="33">
        <f ca="1">OFFSET('表二（录入表）'!$B$6,COLUMN()-$AU$4,ROW()-4)</f>
        <v>400</v>
      </c>
      <c r="UY5" s="33">
        <f ca="1">OFFSET('表二（录入表）'!$B$6,COLUMN()-$AU$4,ROW()-4)</f>
        <v>0</v>
      </c>
      <c r="UZ5" s="33">
        <f ca="1">OFFSET('表二（录入表）'!$B$6,COLUMN()-$AU$4,ROW()-4)</f>
        <v>0</v>
      </c>
      <c r="VA5" s="33">
        <f ca="1">OFFSET('表二（录入表）'!$B$6,COLUMN()-$AU$4,ROW()-4)</f>
        <v>0</v>
      </c>
      <c r="VB5" s="33">
        <f ca="1">OFFSET('表二（录入表）'!$B$6,COLUMN()-$AU$4,ROW()-4)</f>
        <v>0</v>
      </c>
      <c r="VC5" s="33">
        <f ca="1">OFFSET('表二（录入表）'!$B$6,COLUMN()-$AU$4,ROW()-4)</f>
        <v>1000</v>
      </c>
      <c r="VD5" s="33">
        <f ca="1">OFFSET('表二（录入表）'!$B$6,COLUMN()-$AU$4,ROW()-4)</f>
        <v>1800</v>
      </c>
      <c r="VE5" s="33">
        <f ca="1">OFFSET('表二（录入表）'!$B$6,COLUMN()-$AU$4,ROW()-4)</f>
        <v>200</v>
      </c>
      <c r="VF5" s="33">
        <f ca="1">OFFSET('表二（录入表）'!$B$6,COLUMN()-$AU$4,ROW()-4)</f>
        <v>200</v>
      </c>
      <c r="VG5" s="33">
        <f ca="1">OFFSET('表二（录入表）'!$B$6,COLUMN()-$AU$4,ROW()-4)</f>
        <v>700</v>
      </c>
      <c r="VH5" s="33">
        <f ca="1">OFFSET('表二（录入表）'!$B$6,COLUMN()-$AU$4,ROW()-4)</f>
        <v>200</v>
      </c>
      <c r="VI5" s="33">
        <f ca="1">OFFSET('表二（录入表）'!$B$6,COLUMN()-$AU$4,ROW()-4)</f>
        <v>300</v>
      </c>
      <c r="VJ5" s="33">
        <f ca="1">OFFSET('表二（录入表）'!$B$6,COLUMN()-$AU$4,ROW()-4)</f>
        <v>100</v>
      </c>
      <c r="VK5" s="33">
        <f ca="1">OFFSET('表二（录入表）'!$B$6,COLUMN()-$AU$4,ROW()-4)</f>
        <v>1800</v>
      </c>
      <c r="VL5" s="33">
        <f ca="1">OFFSET('表二（录入表）'!$B$6,COLUMN()-$AU$4,ROW()-4)</f>
        <v>500</v>
      </c>
      <c r="VM5" s="33">
        <f ca="1">OFFSET('表二（录入表）'!$B$6,COLUMN()-$AU$4,ROW()-4)</f>
        <v>0</v>
      </c>
      <c r="VN5" s="33">
        <f ca="1">OFFSET('表二（录入表）'!$B$6,COLUMN()-$AU$4,ROW()-4)</f>
        <v>20</v>
      </c>
      <c r="VO5" s="33">
        <f ca="1">OFFSET('表二（录入表）'!$B$6,COLUMN()-$AU$4,ROW()-4)</f>
        <v>0</v>
      </c>
      <c r="VP5" s="33">
        <f ca="1">OFFSET('表二（录入表）'!$B$6,COLUMN()-$AU$4,ROW()-4)</f>
        <v>0</v>
      </c>
      <c r="VQ5" s="33">
        <f ca="1">OFFSET('表二（录入表）'!$B$6,COLUMN()-$AU$4,ROW()-4)</f>
        <v>380</v>
      </c>
      <c r="VR5" s="33">
        <f ca="1">OFFSET('表二（录入表）'!$B$6,COLUMN()-$AU$4,ROW()-4)</f>
        <v>200</v>
      </c>
      <c r="VS5" s="33">
        <f ca="1">OFFSET('表二（录入表）'!$B$6,COLUMN()-$AU$4,ROW()-4)</f>
        <v>2300</v>
      </c>
      <c r="VT5" s="33">
        <f ca="1">OFFSET('表二（录入表）'!$B$6,COLUMN()-$AU$4,ROW()-4)</f>
        <v>0</v>
      </c>
      <c r="VU5" s="33">
        <f ca="1">OFFSET('表二（录入表）'!$B$6,COLUMN()-$AU$4,ROW()-4)</f>
        <v>250</v>
      </c>
      <c r="VV5" s="33">
        <f ca="1">OFFSET('表二（录入表）'!$B$6,COLUMN()-$AU$4,ROW()-4)</f>
        <v>0</v>
      </c>
      <c r="VW5" s="33">
        <f ca="1">OFFSET('表二（录入表）'!$B$6,COLUMN()-$AU$4,ROW()-4)</f>
        <v>500</v>
      </c>
      <c r="VX5" s="33">
        <f ca="1">OFFSET('表二（录入表）'!$B$6,COLUMN()-$AU$4,ROW()-4)</f>
        <v>200</v>
      </c>
      <c r="VY5" s="33">
        <f ca="1">OFFSET('表二（录入表）'!$B$6,COLUMN()-$AU$4,ROW()-4)</f>
        <v>100</v>
      </c>
      <c r="VZ5" s="33">
        <f ca="1">OFFSET('表二（录入表）'!$B$6,COLUMN()-$AU$4,ROW()-4)</f>
        <v>0</v>
      </c>
      <c r="WA5" s="33">
        <f ca="1">OFFSET('表二（录入表）'!$B$6,COLUMN()-$AU$4,ROW()-4)</f>
        <v>30</v>
      </c>
      <c r="WB5" s="33">
        <f ca="1">OFFSET('表二（录入表）'!$B$6,COLUMN()-$AU$4,ROW()-4)</f>
        <v>100</v>
      </c>
      <c r="WC5" s="33">
        <f ca="1">OFFSET('表二（录入表）'!$B$6,COLUMN()-$AU$4,ROW()-4)</f>
        <v>50</v>
      </c>
      <c r="WD5" s="33">
        <f ca="1">OFFSET('表二（录入表）'!$B$6,COLUMN()-$AU$4,ROW()-4)</f>
        <v>0</v>
      </c>
      <c r="WE5" s="33">
        <f ca="1">OFFSET('表二（录入表）'!$B$6,COLUMN()-$AU$4,ROW()-4)</f>
        <v>1500</v>
      </c>
      <c r="WF5" s="33">
        <f ca="1">OFFSET('表二（录入表）'!$B$6,COLUMN()-$AU$4,ROW()-4)</f>
        <v>100</v>
      </c>
      <c r="WG5" s="33">
        <f ca="1">OFFSET('表二（录入表）'!$B$6,COLUMN()-$AU$4,ROW()-4)</f>
        <v>0</v>
      </c>
      <c r="WH5" s="33">
        <f ca="1">OFFSET('表二（录入表）'!$B$6,COLUMN()-$AU$4,ROW()-4)</f>
        <v>0</v>
      </c>
      <c r="WI5" s="33">
        <f ca="1">OFFSET('表二（录入表）'!$B$6,COLUMN()-$AU$4,ROW()-4)</f>
        <v>0</v>
      </c>
      <c r="WJ5" s="33">
        <f ca="1">OFFSET('表二（录入表）'!$B$6,COLUMN()-$AU$4,ROW()-4)</f>
        <v>0</v>
      </c>
      <c r="WK5" s="33">
        <f ca="1">OFFSET('表二（录入表）'!$B$6,COLUMN()-$AU$4,ROW()-4)</f>
        <v>0</v>
      </c>
      <c r="WL5" s="33">
        <f ca="1">OFFSET('表二（录入表）'!$B$6,COLUMN()-$AU$4,ROW()-4)</f>
        <v>3047</v>
      </c>
      <c r="WM5" s="33">
        <f ca="1">OFFSET('表二（录入表）'!$B$6,COLUMN()-$AU$4,ROW()-4)</f>
        <v>3800</v>
      </c>
      <c r="WN5" s="33">
        <f ca="1">OFFSET('表二（录入表）'!$B$6,COLUMN()-$AU$4,ROW()-4)</f>
        <v>100</v>
      </c>
      <c r="WO5" s="33">
        <f ca="1">OFFSET('表二（录入表）'!$B$6,COLUMN()-$AU$4,ROW()-4)</f>
        <v>100</v>
      </c>
      <c r="WP5" s="33">
        <f ca="1">OFFSET('表二（录入表）'!$B$6,COLUMN()-$AU$4,ROW()-4)</f>
        <v>100</v>
      </c>
      <c r="WQ5" s="33">
        <f ca="1">OFFSET('表二（录入表）'!$B$6,COLUMN()-$AU$4,ROW()-4)</f>
        <v>3010</v>
      </c>
      <c r="WR5" s="33">
        <f ca="1">OFFSET('表二（录入表）'!$B$6,COLUMN()-$AU$4,ROW()-4)</f>
        <v>0</v>
      </c>
      <c r="WS5" s="33">
        <f ca="1">OFFSET('表二（录入表）'!$B$6,COLUMN()-$AU$4,ROW()-4)</f>
        <v>0</v>
      </c>
      <c r="WT5" s="33">
        <f ca="1">OFFSET('表二（录入表）'!$B$6,COLUMN()-$AU$4,ROW()-4)</f>
        <v>0</v>
      </c>
      <c r="WU5" s="33">
        <f ca="1">OFFSET('表二（录入表）'!$B$6,COLUMN()-$AU$4,ROW()-4)</f>
        <v>300</v>
      </c>
      <c r="WV5" s="33">
        <f ca="1">OFFSET('表二（录入表）'!$B$6,COLUMN()-$AU$4,ROW()-4)</f>
        <v>0</v>
      </c>
      <c r="WW5" s="33">
        <f ca="1">OFFSET('表二（录入表）'!$B$6,COLUMN()-$AU$4,ROW()-4)</f>
        <v>3000</v>
      </c>
      <c r="WX5" s="33">
        <f ca="1">OFFSET('表二（录入表）'!$B$6,COLUMN()-$AU$4,ROW()-4)</f>
        <v>0</v>
      </c>
      <c r="WY5" s="33">
        <f ca="1">OFFSET('表二（录入表）'!$B$6,COLUMN()-$AU$4,ROW()-4)</f>
        <v>0</v>
      </c>
      <c r="WZ5" s="33">
        <f ca="1">OFFSET('表二（录入表）'!$B$6,COLUMN()-$AU$4,ROW()-4)</f>
        <v>0</v>
      </c>
      <c r="XA5" s="33">
        <f ca="1">OFFSET('表二（录入表）'!$B$6,COLUMN()-$AU$4,ROW()-4)</f>
        <v>0</v>
      </c>
      <c r="XB5" s="33">
        <f ca="1">OFFSET('表二（录入表）'!$B$6,COLUMN()-$AU$4,ROW()-4)</f>
        <v>100</v>
      </c>
      <c r="XC5" s="33">
        <f ca="1">OFFSET('表二（录入表）'!$B$6,COLUMN()-$AU$4,ROW()-4)</f>
        <v>0</v>
      </c>
      <c r="XD5" s="33">
        <f ca="1">OFFSET('表二（录入表）'!$B$6,COLUMN()-$AU$4,ROW()-4)</f>
        <v>0</v>
      </c>
      <c r="XE5" s="33">
        <f ca="1">OFFSET('表二（录入表）'!$B$6,COLUMN()-$AU$4,ROW()-4)</f>
        <v>0</v>
      </c>
      <c r="XF5" s="33">
        <f ca="1">OFFSET('表二（录入表）'!$B$6,COLUMN()-$AU$4,ROW()-4)</f>
        <v>0</v>
      </c>
      <c r="XG5" s="33">
        <f ca="1">OFFSET('表二（录入表）'!$B$6,COLUMN()-$AU$4,ROW()-4)</f>
        <v>0</v>
      </c>
      <c r="XH5" s="33">
        <f ca="1">OFFSET('表二（录入表）'!$B$6,COLUMN()-$AU$4,ROW()-4)</f>
        <v>0</v>
      </c>
      <c r="XI5" s="33">
        <f ca="1">OFFSET('表二（录入表）'!$B$6,COLUMN()-$AU$4,ROW()-4)</f>
        <v>70</v>
      </c>
      <c r="XJ5" s="33">
        <f ca="1">OFFSET('表二（录入表）'!$B$6,COLUMN()-$AU$4,ROW()-4)</f>
        <v>50</v>
      </c>
      <c r="XK5" s="33">
        <f ca="1">OFFSET('表二（录入表）'!$B$6,COLUMN()-$AU$4,ROW()-4)</f>
        <v>0</v>
      </c>
      <c r="XL5" s="33">
        <f ca="1">OFFSET('表二（录入表）'!$B$6,COLUMN()-$AU$4,ROW()-4)</f>
        <v>100</v>
      </c>
      <c r="XM5" s="33">
        <f ca="1">OFFSET('表二（录入表）'!$B$6,COLUMN()-$AU$4,ROW()-4)</f>
        <v>710</v>
      </c>
      <c r="XN5" s="33">
        <f ca="1">OFFSET('表二（录入表）'!$B$6,COLUMN()-$AU$4,ROW()-4)</f>
        <v>10</v>
      </c>
      <c r="XO5" s="33">
        <f ca="1">OFFSET('表二（录入表）'!$B$6,COLUMN()-$AU$4,ROW()-4)</f>
        <v>60</v>
      </c>
      <c r="XP5" s="33">
        <f ca="1">OFFSET('表二（录入表）'!$B$6,COLUMN()-$AU$4,ROW()-4)</f>
        <v>10</v>
      </c>
      <c r="XQ5" s="33">
        <f ca="1">OFFSET('表二（录入表）'!$B$6,COLUMN()-$AU$4,ROW()-4)</f>
        <v>3800</v>
      </c>
      <c r="XR5" s="33">
        <f ca="1">OFFSET('表二（录入表）'!$B$6,COLUMN()-$AU$4,ROW()-4)</f>
        <v>1000</v>
      </c>
      <c r="XS5" s="33">
        <f ca="1">OFFSET('表二（录入表）'!$B$6,COLUMN()-$AU$4,ROW()-4)</f>
        <v>0</v>
      </c>
      <c r="XT5" s="33">
        <f ca="1">OFFSET('表二（录入表）'!$B$6,COLUMN()-$AU$4,ROW()-4)</f>
        <v>0</v>
      </c>
      <c r="XU5" s="33">
        <f ca="1">OFFSET('表二（录入表）'!$B$6,COLUMN()-$AU$4,ROW()-4)</f>
        <v>0</v>
      </c>
      <c r="XV5" s="33">
        <f ca="1">OFFSET('表二（录入表）'!$B$6,COLUMN()-$AU$4,ROW()-4)</f>
        <v>0</v>
      </c>
      <c r="XW5" s="33">
        <f ca="1">OFFSET('表二（录入表）'!$B$6,COLUMN()-$AU$4,ROW()-4)</f>
        <v>0</v>
      </c>
      <c r="XX5" s="33">
        <f ca="1">OFFSET('表二（录入表）'!$B$6,COLUMN()-$AU$4,ROW()-4)</f>
        <v>0</v>
      </c>
      <c r="XY5" s="33">
        <f ca="1">OFFSET('表二（录入表）'!$B$6,COLUMN()-$AU$4,ROW()-4)</f>
        <v>0</v>
      </c>
      <c r="XZ5" s="33">
        <f ca="1">OFFSET('表二（录入表）'!$B$6,COLUMN()-$AU$4,ROW()-4)</f>
        <v>0</v>
      </c>
      <c r="YA5" s="33">
        <f ca="1">OFFSET('表二（录入表）'!$B$6,COLUMN()-$AU$4,ROW()-4)</f>
        <v>0</v>
      </c>
      <c r="YB5" s="33">
        <f ca="1">OFFSET('表二（录入表）'!$B$6,COLUMN()-$AU$4,ROW()-4)</f>
        <v>0</v>
      </c>
      <c r="YC5" s="33">
        <f ca="1">OFFSET('表二（录入表）'!$B$6,COLUMN()-$AU$4,ROW()-4)</f>
        <v>200</v>
      </c>
      <c r="YD5" s="33">
        <f ca="1">OFFSET('表二（录入表）'!$B$6,COLUMN()-$AU$4,ROW()-4)</f>
        <v>200</v>
      </c>
      <c r="YE5" s="33">
        <f ca="1">OFFSET('表二（录入表）'!$B$6,COLUMN()-$AU$4,ROW()-4)</f>
        <v>0</v>
      </c>
      <c r="YF5" s="33">
        <f ca="1">OFFSET('表二（录入表）'!$B$6,COLUMN()-$AU$4,ROW()-4)</f>
        <v>2000</v>
      </c>
      <c r="YG5" s="33">
        <f ca="1">OFFSET('表二（录入表）'!$B$6,COLUMN()-$AU$4,ROW()-4)</f>
        <v>1500</v>
      </c>
      <c r="YH5" s="33">
        <f ca="1">OFFSET('表二（录入表）'!$B$6,COLUMN()-$AU$4,ROW()-4)</f>
        <v>400</v>
      </c>
      <c r="YI5" s="33">
        <f ca="1">OFFSET('表二（录入表）'!$B$6,COLUMN()-$AU$4,ROW()-4)</f>
        <v>100</v>
      </c>
      <c r="YJ5" s="33">
        <f ca="1">OFFSET('表二（录入表）'!$B$6,COLUMN()-$AU$4,ROW()-4)</f>
        <v>200</v>
      </c>
      <c r="YK5" s="33">
        <f ca="1">OFFSET('表二（录入表）'!$B$6,COLUMN()-$AU$4,ROW()-4)</f>
        <v>0</v>
      </c>
      <c r="YL5" s="33">
        <f ca="1">OFFSET('表二（录入表）'!$B$6,COLUMN()-$AU$4,ROW()-4)</f>
        <v>20</v>
      </c>
      <c r="YM5" s="33">
        <f ca="1">OFFSET('表二（录入表）'!$B$6,COLUMN()-$AU$4,ROW()-4)</f>
        <v>0</v>
      </c>
      <c r="YN5" s="33">
        <f ca="1">OFFSET('表二（录入表）'!$B$6,COLUMN()-$AU$4,ROW()-4)</f>
        <v>20</v>
      </c>
      <c r="YO5" s="33">
        <f ca="1">OFFSET('表二（录入表）'!$B$6,COLUMN()-$AU$4,ROW()-4)</f>
        <v>4900</v>
      </c>
      <c r="YP5" s="33">
        <f ca="1">OFFSET('表二（录入表）'!$B$6,COLUMN()-$AU$4,ROW()-4)</f>
        <v>1500</v>
      </c>
      <c r="YQ5" s="33">
        <f ca="1">OFFSET('表二（录入表）'!$B$6,COLUMN()-$AU$4,ROW()-4)</f>
        <v>2500</v>
      </c>
      <c r="YR5" s="33">
        <f ca="1">OFFSET('表二（录入表）'!$B$6,COLUMN()-$AU$4,ROW()-4)</f>
        <v>1000</v>
      </c>
      <c r="YS5" s="33">
        <f ca="1">OFFSET('表二（录入表）'!$B$6,COLUMN()-$AU$4,ROW()-4)</f>
        <v>500</v>
      </c>
      <c r="YT5" s="33">
        <f ca="1">OFFSET('表二（录入表）'!$B$6,COLUMN()-$AU$4,ROW()-4)</f>
        <v>1000</v>
      </c>
      <c r="YU5" s="33">
        <f ca="1">OFFSET('表二（录入表）'!$B$6,COLUMN()-$AU$4,ROW()-4)</f>
        <v>100</v>
      </c>
      <c r="YV5" s="33">
        <f ca="1">OFFSET('表二（录入表）'!$B$6,COLUMN()-$AU$4,ROW()-4)</f>
        <v>0</v>
      </c>
      <c r="YW5" s="33">
        <f ca="1">OFFSET('表二（录入表）'!$B$6,COLUMN()-$AU$4,ROW()-4)</f>
        <v>200</v>
      </c>
      <c r="YX5" s="33">
        <f ca="1">OFFSET('表二（录入表）'!$B$6,COLUMN()-$AU$4,ROW()-4)</f>
        <v>0</v>
      </c>
      <c r="YY5" s="33">
        <f ca="1">OFFSET('表二（录入表）'!$B$6,COLUMN()-$AU$4,ROW()-4)</f>
        <v>0</v>
      </c>
      <c r="YZ5" s="33">
        <f ca="1">OFFSET('表二（录入表）'!$B$6,COLUMN()-$AU$4,ROW()-4)</f>
        <v>0</v>
      </c>
      <c r="ZA5" s="33">
        <f ca="1">OFFSET('表二（录入表）'!$B$6,COLUMN()-$AU$4,ROW()-4)</f>
        <v>12000</v>
      </c>
      <c r="ZB5" s="33">
        <f ca="1">OFFSET('表二（录入表）'!$B$6,COLUMN()-$AU$4,ROW()-4)</f>
        <v>100</v>
      </c>
      <c r="ZC5" s="33">
        <f ca="1">OFFSET('表二（录入表）'!$B$6,COLUMN()-$AU$4,ROW()-4)</f>
        <v>1200</v>
      </c>
      <c r="ZD5" s="33">
        <f ca="1">OFFSET('表二（录入表）'!$B$6,COLUMN()-$AU$4,ROW()-4)</f>
        <v>0</v>
      </c>
      <c r="ZE5" s="33">
        <f ca="1">OFFSET('表二（录入表）'!$B$6,COLUMN()-$AU$4,ROW()-4)</f>
        <v>20</v>
      </c>
      <c r="ZF5" s="33">
        <f ca="1">OFFSET('表二（录入表）'!$B$6,COLUMN()-$AU$4,ROW()-4)</f>
        <v>50</v>
      </c>
      <c r="ZG5" s="33">
        <f ca="1">OFFSET('表二（录入表）'!$B$6,COLUMN()-$AU$4,ROW()-4)</f>
        <v>0</v>
      </c>
      <c r="ZH5" s="33">
        <f ca="1">OFFSET('表二（录入表）'!$B$6,COLUMN()-$AU$4,ROW()-4)</f>
        <v>20</v>
      </c>
      <c r="ZI5" s="33">
        <f ca="1">OFFSET('表二（录入表）'!$B$6,COLUMN()-$AU$4,ROW()-4)</f>
        <v>30</v>
      </c>
      <c r="ZJ5" s="33">
        <f ca="1">OFFSET('表二（录入表）'!$B$6,COLUMN()-$AU$4,ROW()-4)</f>
        <v>0</v>
      </c>
      <c r="ZK5" s="33">
        <f ca="1">OFFSET('表二（录入表）'!$B$6,COLUMN()-$AU$4,ROW()-4)</f>
        <v>0</v>
      </c>
      <c r="ZL5" s="33">
        <f ca="1">OFFSET('表二（录入表）'!$B$6,COLUMN()-$AU$4,ROW()-4)</f>
        <v>0</v>
      </c>
      <c r="ZM5" s="33">
        <f ca="1">OFFSET('表二（录入表）'!$B$6,COLUMN()-$AU$4,ROW()-4)</f>
        <v>0</v>
      </c>
      <c r="ZN5" s="33">
        <f ca="1">OFFSET('表二（录入表）'!$B$6,COLUMN()-$AU$4,ROW()-4)</f>
        <v>50</v>
      </c>
      <c r="ZO5" s="33">
        <f ca="1">OFFSET('表二（录入表）'!$B$6,COLUMN()-$AU$4,ROW()-4)</f>
        <v>0</v>
      </c>
      <c r="ZP5" s="33">
        <f ca="1">OFFSET('表二（录入表）'!$B$6,COLUMN()-$AU$4,ROW()-4)</f>
        <v>0</v>
      </c>
      <c r="ZQ5" s="33">
        <f ca="1">OFFSET('表二（录入表）'!$B$6,COLUMN()-$AU$4,ROW()-4)</f>
        <v>0</v>
      </c>
      <c r="ZR5" s="33">
        <f ca="1">OFFSET('表二（录入表）'!$B$6,COLUMN()-$AU$4,ROW()-4)</f>
        <v>300</v>
      </c>
      <c r="ZS5" s="33">
        <f ca="1">OFFSET('表二（录入表）'!$B$6,COLUMN()-$AU$4,ROW()-4)</f>
        <v>0</v>
      </c>
      <c r="ZT5" s="33">
        <f ca="1">OFFSET('表二（录入表）'!$B$6,COLUMN()-$AU$4,ROW()-4)</f>
        <v>0</v>
      </c>
      <c r="ZU5" s="33">
        <f ca="1">OFFSET('表二（录入表）'!$B$6,COLUMN()-$AU$4,ROW()-4)</f>
        <v>100</v>
      </c>
      <c r="ZV5" s="33">
        <f ca="1">OFFSET('表二（录入表）'!$B$6,COLUMN()-$AU$4,ROW()-4)</f>
        <v>0</v>
      </c>
      <c r="ZW5" s="33">
        <f ca="1">OFFSET('表二（录入表）'!$B$6,COLUMN()-$AU$4,ROW()-4)</f>
        <v>0</v>
      </c>
      <c r="ZX5" s="33">
        <f ca="1">OFFSET('表二（录入表）'!$B$6,COLUMN()-$AU$4,ROW()-4)</f>
        <v>0</v>
      </c>
      <c r="ZY5" s="33">
        <f ca="1">OFFSET('表二（录入表）'!$B$6,COLUMN()-$AU$4,ROW()-4)</f>
        <v>0</v>
      </c>
      <c r="ZZ5" s="33">
        <f ca="1">OFFSET('表二（录入表）'!$B$6,COLUMN()-$AU$4,ROW()-4)</f>
        <v>0</v>
      </c>
      <c r="AAA5" s="33">
        <f ca="1">OFFSET('表二（录入表）'!$B$6,COLUMN()-$AU$4,ROW()-4)</f>
        <v>0</v>
      </c>
      <c r="AAB5" s="33">
        <f ca="1">OFFSET('表二（录入表）'!$B$6,COLUMN()-$AU$4,ROW()-4)</f>
        <v>4588</v>
      </c>
      <c r="AAC5" s="33">
        <f ca="1">OFFSET('表二（录入表）'!$B$6,COLUMN()-$AU$4,ROW()-4)</f>
        <v>300</v>
      </c>
      <c r="AAD5" s="33">
        <f ca="1">OFFSET('表二（录入表）'!$B$6,COLUMN()-$AU$4,ROW()-4)</f>
        <v>0</v>
      </c>
      <c r="AAE5" s="33">
        <f ca="1">OFFSET('表二（录入表）'!$B$6,COLUMN()-$AU$4,ROW()-4)</f>
        <v>0</v>
      </c>
      <c r="AAF5" s="33">
        <f ca="1">OFFSET('表二（录入表）'!$B$6,COLUMN()-$AU$4,ROW()-4)</f>
        <v>0</v>
      </c>
      <c r="AAG5" s="33">
        <f ca="1">OFFSET('表二（录入表）'!$B$6,COLUMN()-$AU$4,ROW()-4)</f>
        <v>0</v>
      </c>
      <c r="AAH5" s="33">
        <f ca="1">OFFSET('表二（录入表）'!$B$6,COLUMN()-$AU$4,ROW()-4)</f>
        <v>0</v>
      </c>
      <c r="AAI5" s="33">
        <f ca="1">OFFSET('表二（录入表）'!$B$6,COLUMN()-$AU$4,ROW()-4)</f>
        <v>0</v>
      </c>
      <c r="AAJ5" s="33">
        <f ca="1">OFFSET('表二（录入表）'!$B$6,COLUMN()-$AU$4,ROW()-4)</f>
        <v>0</v>
      </c>
      <c r="AAK5" s="33">
        <f ca="1">OFFSET('表二（录入表）'!$B$6,COLUMN()-$AU$4,ROW()-4)</f>
        <v>0</v>
      </c>
      <c r="AAL5" s="33">
        <f ca="1">OFFSET('表二（录入表）'!$B$6,COLUMN()-$AU$4,ROW()-4)</f>
        <v>0</v>
      </c>
      <c r="AAM5" s="33">
        <f ca="1">OFFSET('表二（录入表）'!$B$6,COLUMN()-$AU$4,ROW()-4)</f>
        <v>0</v>
      </c>
      <c r="AAN5" s="33">
        <f ca="1">OFFSET('表二（录入表）'!$B$6,COLUMN()-$AU$4,ROW()-4)</f>
        <v>0</v>
      </c>
      <c r="AAO5" s="33">
        <f ca="1">OFFSET('表二（录入表）'!$B$6,COLUMN()-$AU$4,ROW()-4)</f>
        <v>2000</v>
      </c>
      <c r="AAP5" s="33">
        <f ca="1">OFFSET('表二（录入表）'!$B$6,COLUMN()-$AU$4,ROW()-4)</f>
        <v>3000</v>
      </c>
      <c r="AAQ5" s="33">
        <f ca="1">OFFSET('表二（录入表）'!$B$6,COLUMN()-$AU$4,ROW()-4)</f>
        <v>0</v>
      </c>
      <c r="AAR5" s="33">
        <f ca="1">OFFSET('表二（录入表）'!$B$6,COLUMN()-$AU$4,ROW()-4)</f>
        <v>100</v>
      </c>
      <c r="AAS5" s="33">
        <f ca="1">OFFSET('表二（录入表）'!$B$6,COLUMN()-$AU$4,ROW()-4)</f>
        <v>0</v>
      </c>
      <c r="AAT5" s="33">
        <f ca="1">OFFSET('表二（录入表）'!$B$6,COLUMN()-$AU$4,ROW()-4)</f>
        <v>0</v>
      </c>
      <c r="AAU5" s="33">
        <f ca="1">OFFSET('表二（录入表）'!$B$6,COLUMN()-$AU$4,ROW()-4)</f>
        <v>0</v>
      </c>
      <c r="AAV5" s="33">
        <f ca="1">OFFSET('表二（录入表）'!$B$6,COLUMN()-$AU$4,ROW()-4)</f>
        <v>300</v>
      </c>
      <c r="AAW5" s="33">
        <f ca="1">OFFSET('表二（录入表）'!$B$6,COLUMN()-$AU$4,ROW()-4)</f>
        <v>1700</v>
      </c>
      <c r="AAX5" s="33">
        <f ca="1">OFFSET('表二（录入表）'!$B$6,COLUMN()-$AU$4,ROW()-4)</f>
        <v>0</v>
      </c>
      <c r="AAY5" s="33">
        <f ca="1">OFFSET('表二（录入表）'!$B$6,COLUMN()-$AU$4,ROW()-4)</f>
        <v>0</v>
      </c>
      <c r="AAZ5" s="33">
        <f ca="1">OFFSET('表二（录入表）'!$B$6,COLUMN()-$AU$4,ROW()-4)</f>
        <v>0</v>
      </c>
      <c r="ABA5" s="33">
        <f ca="1">OFFSET('表二（录入表）'!$B$6,COLUMN()-$AU$4,ROW()-4)</f>
        <v>0</v>
      </c>
      <c r="ABB5" s="33">
        <f ca="1">OFFSET('表二（录入表）'!$B$6,COLUMN()-$AU$4,ROW()-4)</f>
        <v>0</v>
      </c>
      <c r="ABC5" s="33">
        <f ca="1">OFFSET('表二（录入表）'!$B$6,COLUMN()-$AU$4,ROW()-4)</f>
        <v>200</v>
      </c>
      <c r="ABD5" s="33">
        <f ca="1">OFFSET('表二（录入表）'!$B$6,COLUMN()-$AU$4,ROW()-4)</f>
        <v>200</v>
      </c>
      <c r="ABE5" s="33">
        <f ca="1">OFFSET('表二（录入表）'!$B$6,COLUMN()-$AU$4,ROW()-4)</f>
        <v>0</v>
      </c>
      <c r="ABF5" s="33">
        <f ca="1">OFFSET('表二（录入表）'!$B$6,COLUMN()-$AU$4,ROW()-4)</f>
        <v>0</v>
      </c>
      <c r="ABG5" s="33">
        <f ca="1">OFFSET('表二（录入表）'!$B$6,COLUMN()-$AU$4,ROW()-4)</f>
        <v>0</v>
      </c>
      <c r="ABH5" s="33">
        <f ca="1">OFFSET('表二（录入表）'!$B$6,COLUMN()-$AU$4,ROW()-4)</f>
        <v>0</v>
      </c>
      <c r="ABI5" s="33">
        <f ca="1">OFFSET('表二（录入表）'!$B$6,COLUMN()-$AU$4,ROW()-4)</f>
        <v>0</v>
      </c>
      <c r="ABJ5" s="33">
        <f ca="1">OFFSET('表二（录入表）'!$B$6,COLUMN()-$AU$4,ROW()-4)</f>
        <v>0</v>
      </c>
      <c r="ABK5" s="33">
        <f ca="1">OFFSET('表二（录入表）'!$B$6,COLUMN()-$AU$4,ROW()-4)</f>
        <v>0</v>
      </c>
      <c r="ABL5" s="33">
        <f ca="1">OFFSET('表二（录入表）'!$B$6,COLUMN()-$AU$4,ROW()-4)</f>
        <v>0</v>
      </c>
      <c r="ABM5" s="33">
        <f ca="1">OFFSET('表二（录入表）'!$B$6,COLUMN()-$AU$4,ROW()-4)</f>
        <v>0</v>
      </c>
      <c r="ABN5" s="33">
        <f ca="1">OFFSET('表二（录入表）'!$B$6,COLUMN()-$AU$4,ROW()-4)</f>
        <v>0</v>
      </c>
      <c r="ABO5" s="33">
        <f ca="1">OFFSET('表二（录入表）'!$B$6,COLUMN()-$AU$4,ROW()-4)</f>
        <v>0</v>
      </c>
      <c r="ABP5" s="33">
        <f ca="1">OFFSET('表二（录入表）'!$B$6,COLUMN()-$AU$4,ROW()-4)</f>
        <v>0</v>
      </c>
      <c r="ABQ5" s="33">
        <f ca="1">OFFSET('表二（录入表）'!$B$6,COLUMN()-$AU$4,ROW()-4)</f>
        <v>0</v>
      </c>
      <c r="ABR5" s="33">
        <f ca="1">OFFSET('表二（录入表）'!$B$6,COLUMN()-$AU$4,ROW()-4)</f>
        <v>0</v>
      </c>
      <c r="ABS5" s="33">
        <f ca="1">OFFSET('表二（录入表）'!$B$6,COLUMN()-$AU$4,ROW()-4)</f>
        <v>200</v>
      </c>
      <c r="ABT5" s="33">
        <f ca="1">OFFSET('表二（录入表）'!$B$6,COLUMN()-$AU$4,ROW()-4)</f>
        <v>0</v>
      </c>
      <c r="ABU5" s="33">
        <f ca="1">OFFSET('表二（录入表）'!$B$6,COLUMN()-$AU$4,ROW()-4)</f>
        <v>0</v>
      </c>
      <c r="ABV5" s="33">
        <f ca="1">OFFSET('表二（录入表）'!$B$6,COLUMN()-$AU$4,ROW()-4)</f>
        <v>0</v>
      </c>
      <c r="ABW5" s="33">
        <f ca="1">OFFSET('表二（录入表）'!$B$6,COLUMN()-$AU$4,ROW()-4)</f>
        <v>0</v>
      </c>
      <c r="ABX5" s="33">
        <f ca="1">OFFSET('表二（录入表）'!$B$6,COLUMN()-$AU$4,ROW()-4)</f>
        <v>0</v>
      </c>
      <c r="ABY5" s="33">
        <f ca="1">OFFSET('表二（录入表）'!$B$6,COLUMN()-$AU$4,ROW()-4)</f>
        <v>0</v>
      </c>
      <c r="ABZ5" s="33">
        <f ca="1">OFFSET('表二（录入表）'!$B$6,COLUMN()-$AU$4,ROW()-4)</f>
        <v>0</v>
      </c>
      <c r="ACA5" s="33">
        <f ca="1">OFFSET('表二（录入表）'!$B$6,COLUMN()-$AU$4,ROW()-4)</f>
        <v>0</v>
      </c>
      <c r="ACB5" s="33">
        <f ca="1">OFFSET('表二（录入表）'!$B$6,COLUMN()-$AU$4,ROW()-4)</f>
        <v>0</v>
      </c>
      <c r="ACC5" s="33">
        <f ca="1">OFFSET('表二（录入表）'!$B$6,COLUMN()-$AU$4,ROW()-4)</f>
        <v>0</v>
      </c>
      <c r="ACD5" s="33">
        <f ca="1">OFFSET('表二（录入表）'!$B$6,COLUMN()-$AU$4,ROW()-4)</f>
        <v>0</v>
      </c>
      <c r="ACE5" s="33">
        <f ca="1">OFFSET('表二（录入表）'!$B$6,COLUMN()-$AU$4,ROW()-4)</f>
        <v>0</v>
      </c>
      <c r="ACF5" s="33">
        <f ca="1">OFFSET('表二（录入表）'!$B$6,COLUMN()-$AU$4,ROW()-4)</f>
        <v>0</v>
      </c>
      <c r="ACG5" s="33">
        <f ca="1">OFFSET('表二（录入表）'!$B$6,COLUMN()-$AU$4,ROW()-4)</f>
        <v>2067</v>
      </c>
      <c r="ACH5" s="33">
        <f ca="1">OFFSET('表二（录入表）'!$B$6,COLUMN()-$AU$4,ROW()-4)</f>
        <v>250</v>
      </c>
      <c r="ACI5" s="33">
        <f ca="1">OFFSET('表二（录入表）'!$B$6,COLUMN()-$AU$4,ROW()-4)</f>
        <v>0</v>
      </c>
      <c r="ACJ5" s="33">
        <f ca="1">OFFSET('表二（录入表）'!$B$6,COLUMN()-$AU$4,ROW()-4)</f>
        <v>0</v>
      </c>
      <c r="ACK5" s="33">
        <f ca="1">OFFSET('表二（录入表）'!$B$6,COLUMN()-$AU$4,ROW()-4)</f>
        <v>200</v>
      </c>
      <c r="ACL5" s="33">
        <f ca="1">OFFSET('表二（录入表）'!$B$6,COLUMN()-$AU$4,ROW()-4)</f>
        <v>0</v>
      </c>
      <c r="ACM5" s="33">
        <f ca="1">OFFSET('表二（录入表）'!$B$6,COLUMN()-$AU$4,ROW()-4)</f>
        <v>100</v>
      </c>
      <c r="ACN5" s="33">
        <f ca="1">OFFSET('表二（录入表）'!$B$6,COLUMN()-$AU$4,ROW()-4)</f>
        <v>0</v>
      </c>
      <c r="ACO5" s="33">
        <f ca="1">OFFSET('表二（录入表）'!$B$6,COLUMN()-$AU$4,ROW()-4)</f>
        <v>0</v>
      </c>
      <c r="ACP5" s="33">
        <f ca="1">OFFSET('表二（录入表）'!$B$6,COLUMN()-$AU$4,ROW()-4)</f>
        <v>0</v>
      </c>
      <c r="ACQ5" s="33">
        <f ca="1">OFFSET('表二（录入表）'!$B$6,COLUMN()-$AU$4,ROW()-4)</f>
        <v>700</v>
      </c>
      <c r="ACR5" s="33">
        <f ca="1">OFFSET('表二（录入表）'!$B$6,COLUMN()-$AU$4,ROW()-4)</f>
        <v>50</v>
      </c>
      <c r="ACS5" s="33">
        <f ca="1">OFFSET('表二（录入表）'!$B$6,COLUMN()-$AU$4,ROW()-4)</f>
        <v>0</v>
      </c>
      <c r="ACT5" s="33">
        <f ca="1">OFFSET('表二（录入表）'!$B$6,COLUMN()-$AU$4,ROW()-4)</f>
        <v>100</v>
      </c>
      <c r="ACU5" s="33">
        <f ca="1">OFFSET('表二（录入表）'!$B$6,COLUMN()-$AU$4,ROW()-4)</f>
        <v>1000</v>
      </c>
      <c r="ACV5" s="33">
        <f ca="1">OFFSET('表二（录入表）'!$B$6,COLUMN()-$AU$4,ROW()-4)</f>
        <v>1000</v>
      </c>
      <c r="ACW5" s="33">
        <f ca="1">OFFSET('表二（录入表）'!$B$6,COLUMN()-$AU$4,ROW()-4)</f>
        <v>574</v>
      </c>
      <c r="ACX5" s="33">
        <f ca="1">OFFSET('表二（录入表）'!$B$6,COLUMN()-$AU$4,ROW()-4)</f>
        <v>50</v>
      </c>
      <c r="ACY5" s="33">
        <f ca="1">OFFSET('表二（录入表）'!$B$6,COLUMN()-$AU$4,ROW()-4)</f>
        <v>100</v>
      </c>
      <c r="ACZ5" s="33">
        <f ca="1">OFFSET('表二（录入表）'!$B$6,COLUMN()-$AU$4,ROW()-4)</f>
        <v>100</v>
      </c>
      <c r="ADA5" s="33">
        <f ca="1">OFFSET('表二（录入表）'!$B$6,COLUMN()-$AU$4,ROW()-4)</f>
        <v>20</v>
      </c>
      <c r="ADB5" s="33">
        <f ca="1">OFFSET('表二（录入表）'!$B$6,COLUMN()-$AU$4,ROW()-4)</f>
        <v>0</v>
      </c>
      <c r="ADC5" s="33">
        <f ca="1">OFFSET('表二（录入表）'!$B$6,COLUMN()-$AU$4,ROW()-4)</f>
        <v>0</v>
      </c>
      <c r="ADD5" s="33">
        <f ca="1">OFFSET('表二（录入表）'!$B$6,COLUMN()-$AU$4,ROW()-4)</f>
        <v>100</v>
      </c>
      <c r="ADE5" s="33">
        <f ca="1">OFFSET('表二（录入表）'!$B$6,COLUMN()-$AU$4,ROW()-4)</f>
        <v>0</v>
      </c>
      <c r="ADF5" s="33">
        <f ca="1">OFFSET('表二（录入表）'!$B$6,COLUMN()-$AU$4,ROW()-4)</f>
        <v>0</v>
      </c>
      <c r="ADG5" s="33">
        <f ca="1">OFFSET('表二（录入表）'!$B$6,COLUMN()-$AU$4,ROW()-4)</f>
        <v>100</v>
      </c>
      <c r="ADH5" s="33">
        <f ca="1">OFFSET('表二（录入表）'!$B$6,COLUMN()-$AU$4,ROW()-4)</f>
        <v>0</v>
      </c>
      <c r="ADI5" s="33">
        <f ca="1">OFFSET('表二（录入表）'!$B$6,COLUMN()-$AU$4,ROW()-4)</f>
        <v>230</v>
      </c>
      <c r="ADJ5" s="33">
        <f ca="1">OFFSET('表二（录入表）'!$B$6,COLUMN()-$AU$4,ROW()-4)</f>
        <v>0</v>
      </c>
      <c r="ADK5" s="33">
        <f ca="1">OFFSET('表二（录入表）'!$B$6,COLUMN()-$AU$4,ROW()-4)</f>
        <v>0</v>
      </c>
      <c r="ADL5" s="33">
        <f ca="1">OFFSET('表二（录入表）'!$B$6,COLUMN()-$AU$4,ROW()-4)</f>
        <v>200</v>
      </c>
      <c r="ADM5" s="33">
        <f ca="1">OFFSET('表二（录入表）'!$B$6,COLUMN()-$AU$4,ROW()-4)</f>
        <v>0</v>
      </c>
      <c r="ADN5" s="33">
        <f ca="1">OFFSET('表二（录入表）'!$B$6,COLUMN()-$AU$4,ROW()-4)</f>
        <v>390</v>
      </c>
      <c r="ADO5" s="33">
        <f ca="1">OFFSET('表二（录入表）'!$B$6,COLUMN()-$AU$4,ROW()-4)</f>
        <v>0</v>
      </c>
      <c r="ADP5" s="33">
        <f ca="1">OFFSET('表二（录入表）'!$B$6,COLUMN()-$AU$4,ROW()-4)</f>
        <v>0</v>
      </c>
      <c r="ADQ5" s="33">
        <f ca="1">OFFSET('表二（录入表）'!$B$6,COLUMN()-$AU$4,ROW()-4)</f>
        <v>500</v>
      </c>
      <c r="ADR5" s="33">
        <f ca="1">OFFSET('表二（录入表）'!$B$6,COLUMN()-$AU$4,ROW()-4)</f>
        <v>8200</v>
      </c>
      <c r="ADS5" s="33">
        <f ca="1">OFFSET('表二（录入表）'!$B$6,COLUMN()-$AU$4,ROW()-4)</f>
        <v>30</v>
      </c>
      <c r="ADT5" s="33">
        <f ca="1">OFFSET('表二（录入表）'!$B$6,COLUMN()-$AU$4,ROW()-4)</f>
        <v>0</v>
      </c>
      <c r="ADU5" s="33">
        <f ca="1">OFFSET('表二（录入表）'!$B$6,COLUMN()-$AU$4,ROW()-4)</f>
        <v>0</v>
      </c>
      <c r="ADV5" s="33">
        <f ca="1">OFFSET('表二（录入表）'!$B$6,COLUMN()-$AU$4,ROW()-4)</f>
        <v>100</v>
      </c>
      <c r="ADW5" s="33">
        <f ca="1">OFFSET('表二（录入表）'!$B$6,COLUMN()-$AU$4,ROW()-4)</f>
        <v>6600</v>
      </c>
      <c r="ADX5" s="33">
        <f ca="1">OFFSET('表二（录入表）'!$B$6,COLUMN()-$AU$4,ROW()-4)</f>
        <v>100</v>
      </c>
      <c r="ADY5" s="33">
        <f ca="1">OFFSET('表二（录入表）'!$B$6,COLUMN()-$AU$4,ROW()-4)</f>
        <v>280</v>
      </c>
      <c r="ADZ5" s="33">
        <f ca="1">OFFSET('表二（录入表）'!$B$6,COLUMN()-$AU$4,ROW()-4)</f>
        <v>840</v>
      </c>
      <c r="AEA5" s="33">
        <f ca="1">OFFSET('表二（录入表）'!$B$6,COLUMN()-$AU$4,ROW()-4)</f>
        <v>30</v>
      </c>
      <c r="AEB5" s="33">
        <f ca="1">OFFSET('表二（录入表）'!$B$6,COLUMN()-$AU$4,ROW()-4)</f>
        <v>100</v>
      </c>
      <c r="AEC5" s="33">
        <f ca="1">OFFSET('表二（录入表）'!$B$6,COLUMN()-$AU$4,ROW()-4)</f>
        <v>100</v>
      </c>
      <c r="AED5" s="33">
        <f ca="1">OFFSET('表二（录入表）'!$B$6,COLUMN()-$AU$4,ROW()-4)</f>
        <v>0</v>
      </c>
      <c r="AEE5" s="33">
        <f ca="1">OFFSET('表二（录入表）'!$B$6,COLUMN()-$AU$4,ROW()-4)</f>
        <v>0</v>
      </c>
      <c r="AEF5" s="33">
        <f ca="1">OFFSET('表二（录入表）'!$B$6,COLUMN()-$AU$4,ROW()-4)</f>
        <v>50</v>
      </c>
      <c r="AEG5" s="33">
        <f ca="1">OFFSET('表二（录入表）'!$B$6,COLUMN()-$AU$4,ROW()-4)</f>
        <v>0</v>
      </c>
      <c r="AEH5" s="33">
        <f ca="1">OFFSET('表二（录入表）'!$B$6,COLUMN()-$AU$4,ROW()-4)</f>
        <v>0</v>
      </c>
      <c r="AEI5" s="33">
        <f ca="1">OFFSET('表二（录入表）'!$B$6,COLUMN()-$AU$4,ROW()-4)</f>
        <v>0</v>
      </c>
      <c r="AEJ5" s="33">
        <f ca="1">OFFSET('表二（录入表）'!$B$6,COLUMN()-$AU$4,ROW()-4)</f>
        <v>630</v>
      </c>
      <c r="AEK5" s="33">
        <f ca="1">OFFSET('表二（录入表）'!$B$6,COLUMN()-$AU$4,ROW()-4)</f>
        <v>0</v>
      </c>
      <c r="AEL5" s="33">
        <f ca="1">OFFSET('表二（录入表）'!$B$6,COLUMN()-$AU$4,ROW()-4)</f>
        <v>200</v>
      </c>
      <c r="AEM5" s="33">
        <f ca="1">OFFSET('表二（录入表）'!$B$6,COLUMN()-$AU$4,ROW()-4)</f>
        <v>500</v>
      </c>
      <c r="AEN5" s="33">
        <f ca="1">OFFSET('表二（录入表）'!$B$6,COLUMN()-$AU$4,ROW()-4)</f>
        <v>500</v>
      </c>
      <c r="AEO5" s="33">
        <f ca="1">OFFSET('表二（录入表）'!$B$6,COLUMN()-$AU$4,ROW()-4)</f>
        <v>2400</v>
      </c>
      <c r="AEP5" s="33">
        <f ca="1">OFFSET('表二（录入表）'!$B$6,COLUMN()-$AU$4,ROW()-4)</f>
        <v>0</v>
      </c>
      <c r="AEQ5" s="33">
        <f ca="1">OFFSET('表二（录入表）'!$B$6,COLUMN()-$AU$4,ROW()-4)</f>
        <v>0</v>
      </c>
      <c r="AER5" s="33">
        <f ca="1">OFFSET('表二（录入表）'!$B$6,COLUMN()-$AU$4,ROW()-4)</f>
        <v>500</v>
      </c>
      <c r="AES5" s="33">
        <f ca="1">OFFSET('表二（录入表）'!$B$6,COLUMN()-$AU$4,ROW()-4)</f>
        <v>4500</v>
      </c>
      <c r="AET5" s="33">
        <f ca="1">OFFSET('表二（录入表）'!$B$6,COLUMN()-$AU$4,ROW()-4)</f>
        <v>1000</v>
      </c>
      <c r="AEU5" s="33">
        <f ca="1">OFFSET('表二（录入表）'!$B$6,COLUMN()-$AU$4,ROW()-4)</f>
        <v>0</v>
      </c>
      <c r="AEV5" s="33">
        <f ca="1">OFFSET('表二（录入表）'!$B$6,COLUMN()-$AU$4,ROW()-4)</f>
        <v>0</v>
      </c>
      <c r="AEW5" s="33">
        <f ca="1">OFFSET('表二（录入表）'!$B$6,COLUMN()-$AU$4,ROW()-4)</f>
        <v>0</v>
      </c>
      <c r="AEX5" s="33">
        <f ca="1">OFFSET('表二（录入表）'!$B$6,COLUMN()-$AU$4,ROW()-4)</f>
        <v>800</v>
      </c>
      <c r="AEY5" s="33">
        <f ca="1">OFFSET('表二（录入表）'!$B$6,COLUMN()-$AU$4,ROW()-4)</f>
        <v>0</v>
      </c>
      <c r="AEZ5" s="33">
        <f ca="1">OFFSET('表二（录入表）'!$B$6,COLUMN()-$AU$4,ROW()-4)</f>
        <v>0</v>
      </c>
      <c r="AFA5" s="33">
        <f ca="1">OFFSET('表二（录入表）'!$B$6,COLUMN()-$AU$4,ROW()-4)</f>
        <v>0</v>
      </c>
      <c r="AFB5" s="33">
        <f ca="1">OFFSET('表二（录入表）'!$B$6,COLUMN()-$AU$4,ROW()-4)</f>
        <v>1000</v>
      </c>
      <c r="AFC5" s="33">
        <f ca="1">OFFSET('表二（录入表）'!$B$6,COLUMN()-$AU$4,ROW()-4)</f>
        <v>0</v>
      </c>
      <c r="AFD5" s="33">
        <f ca="1">OFFSET('表二（录入表）'!$B$6,COLUMN()-$AU$4,ROW()-4)</f>
        <v>1000</v>
      </c>
      <c r="AFE5" s="33">
        <f ca="1">OFFSET('表二（录入表）'!$B$6,COLUMN()-$AU$4,ROW()-4)</f>
        <v>0</v>
      </c>
      <c r="AFF5" s="33">
        <f ca="1">OFFSET('表二（录入表）'!$B$6,COLUMN()-$AU$4,ROW()-4)</f>
        <v>0</v>
      </c>
      <c r="AFG5" s="33">
        <f ca="1">OFFSET('表二（录入表）'!$B$6,COLUMN()-$AU$4,ROW()-4)</f>
        <v>500</v>
      </c>
      <c r="AFH5" s="33">
        <f ca="1">OFFSET('表二（录入表）'!$B$6,COLUMN()-$AU$4,ROW()-4)</f>
        <v>1000</v>
      </c>
      <c r="AFI5" s="33">
        <f ca="1">OFFSET('表二（录入表）'!$B$6,COLUMN()-$AU$4,ROW()-4)</f>
        <v>0</v>
      </c>
      <c r="AFJ5" s="33">
        <f ca="1">OFFSET('表二（录入表）'!$B$6,COLUMN()-$AU$4,ROW()-4)</f>
        <v>0</v>
      </c>
      <c r="AFK5" s="33">
        <f ca="1">OFFSET('表二（录入表）'!$B$6,COLUMN()-$AU$4,ROW()-4)</f>
        <v>150</v>
      </c>
      <c r="AFL5" s="33">
        <f ca="1">OFFSET('表二（录入表）'!$B$6,COLUMN()-$AU$4,ROW()-4)</f>
        <v>100</v>
      </c>
      <c r="AFM5" s="33">
        <f ca="1">OFFSET('表二（录入表）'!$B$6,COLUMN()-$AU$4,ROW()-4)</f>
        <v>0</v>
      </c>
      <c r="AFN5" s="33">
        <f ca="1">OFFSET('表二（录入表）'!$B$6,COLUMN()-$AU$4,ROW()-4)</f>
        <v>0</v>
      </c>
      <c r="AFO5" s="33">
        <f ca="1">OFFSET('表二（录入表）'!$B$6,COLUMN()-$AU$4,ROW()-4)</f>
        <v>200</v>
      </c>
      <c r="AFP5" s="33">
        <f ca="1">OFFSET('表二（录入表）'!$B$6,COLUMN()-$AU$4,ROW()-4)</f>
        <v>1000</v>
      </c>
      <c r="AFQ5" s="33">
        <f ca="1">OFFSET('表二（录入表）'!$B$6,COLUMN()-$AU$4,ROW()-4)</f>
        <v>900</v>
      </c>
      <c r="AFR5" s="33">
        <f ca="1">OFFSET('表二（录入表）'!$B$6,COLUMN()-$AU$4,ROW()-4)</f>
        <v>0</v>
      </c>
      <c r="AFS5" s="33">
        <f ca="1">OFFSET('表二（录入表）'!$B$6,COLUMN()-$AU$4,ROW()-4)</f>
        <v>0</v>
      </c>
      <c r="AFT5" s="33">
        <f ca="1">OFFSET('表二（录入表）'!$B$6,COLUMN()-$AU$4,ROW()-4)</f>
        <v>0</v>
      </c>
      <c r="AFU5" s="33">
        <f ca="1">OFFSET('表二（录入表）'!$B$6,COLUMN()-$AU$4,ROW()-4)</f>
        <v>1000</v>
      </c>
      <c r="AFV5" s="33">
        <f ca="1">OFFSET('表二（录入表）'!$B$6,COLUMN()-$AU$4,ROW()-4)</f>
        <v>5000</v>
      </c>
      <c r="AFW5" s="33">
        <f ca="1">OFFSET('表二（录入表）'!$B$6,COLUMN()-$AU$4,ROW()-4)</f>
        <v>2000</v>
      </c>
      <c r="AFX5" s="33">
        <f ca="1">OFFSET('表二（录入表）'!$B$6,COLUMN()-$AU$4,ROW()-4)</f>
        <v>6000</v>
      </c>
      <c r="AFY5" s="33">
        <f ca="1">OFFSET('表二（录入表）'!$B$6,COLUMN()-$AU$4,ROW()-4)</f>
        <v>38</v>
      </c>
      <c r="AFZ5" s="33">
        <f ca="1">OFFSET('表二（录入表）'!$B$6,COLUMN()-$AU$4,ROW()-4)</f>
        <v>10000</v>
      </c>
      <c r="AGA5" s="33">
        <f ca="1">OFFSET('表二（录入表）'!$B$6,COLUMN()-$AU$4,ROW()-4)</f>
        <v>0</v>
      </c>
      <c r="AGB5" s="33">
        <f ca="1">OFFSET('表二（录入表）'!$B$6,COLUMN()-$AU$4,ROW()-4)</f>
        <v>800</v>
      </c>
      <c r="AGC5" s="33">
        <f ca="1">OFFSET('表二（录入表）'!$B$6,COLUMN()-$AU$4,ROW()-4)</f>
        <v>100</v>
      </c>
      <c r="AGD5" s="33">
        <f ca="1">OFFSET('表二（录入表）'!$B$6,COLUMN()-$AU$4,ROW()-4)</f>
        <v>0</v>
      </c>
      <c r="AGE5" s="33">
        <f ca="1">OFFSET('表二（录入表）'!$B$6,COLUMN()-$AU$4,ROW()-4)</f>
        <v>150</v>
      </c>
      <c r="AGF5" s="33">
        <f ca="1">OFFSET('表二（录入表）'!$B$6,COLUMN()-$AU$4,ROW()-4)</f>
        <v>0</v>
      </c>
      <c r="AGG5" s="33">
        <f ca="1">OFFSET('表二（录入表）'!$B$6,COLUMN()-$AU$4,ROW()-4)</f>
        <v>500</v>
      </c>
      <c r="AGH5" s="33">
        <f ca="1">OFFSET('表二（录入表）'!$B$6,COLUMN()-$AU$4,ROW()-4)</f>
        <v>0</v>
      </c>
      <c r="AGI5" s="33">
        <f ca="1">OFFSET('表二（录入表）'!$B$6,COLUMN()-$AU$4,ROW()-4)</f>
        <v>4900</v>
      </c>
      <c r="AGJ5" s="33">
        <f ca="1">OFFSET('表二（录入表）'!$B$6,COLUMN()-$AU$4,ROW()-4)</f>
        <v>200</v>
      </c>
      <c r="AGK5" s="33">
        <f ca="1">OFFSET('表二（录入表）'!$B$6,COLUMN()-$AU$4,ROW()-4)</f>
        <v>0</v>
      </c>
      <c r="AGL5" s="33">
        <f ca="1">OFFSET('表二（录入表）'!$B$6,COLUMN()-$AU$4,ROW()-4)</f>
        <v>0</v>
      </c>
      <c r="AGM5" s="33">
        <f ca="1">OFFSET('表二（录入表）'!$B$6,COLUMN()-$AU$4,ROW()-4)</f>
        <v>1719</v>
      </c>
      <c r="AGN5" s="33">
        <f ca="1">OFFSET('表二（录入表）'!$B$6,COLUMN()-$AU$4,ROW()-4)</f>
        <v>1000</v>
      </c>
      <c r="AGO5" s="33">
        <f ca="1">OFFSET('表二（录入表）'!$B$6,COLUMN()-$AU$4,ROW()-4)</f>
        <v>0</v>
      </c>
      <c r="AGP5" s="33">
        <f ca="1">OFFSET('表二（录入表）'!$B$6,COLUMN()-$AU$4,ROW()-4)</f>
        <v>0</v>
      </c>
      <c r="AGQ5" s="33">
        <f ca="1">OFFSET('表二（录入表）'!$B$6,COLUMN()-$AU$4,ROW()-4)</f>
        <v>100</v>
      </c>
      <c r="AGR5" s="33">
        <f ca="1">OFFSET('表二（录入表）'!$B$6,COLUMN()-$AU$4,ROW()-4)</f>
        <v>0</v>
      </c>
      <c r="AGS5" s="33">
        <f ca="1">OFFSET('表二（录入表）'!$B$6,COLUMN()-$AU$4,ROW()-4)</f>
        <v>0</v>
      </c>
      <c r="AGT5" s="33">
        <f ca="1">OFFSET('表二（录入表）'!$B$6,COLUMN()-$AU$4,ROW()-4)</f>
        <v>0</v>
      </c>
      <c r="AGU5" s="33">
        <f ca="1">OFFSET('表二（录入表）'!$B$6,COLUMN()-$AU$4,ROW()-4)</f>
        <v>0</v>
      </c>
      <c r="AGV5" s="33">
        <f ca="1">OFFSET('表二（录入表）'!$B$6,COLUMN()-$AU$4,ROW()-4)</f>
        <v>0</v>
      </c>
      <c r="AGW5" s="33">
        <f ca="1">OFFSET('表二（录入表）'!$B$6,COLUMN()-$AU$4,ROW()-4)</f>
        <v>0</v>
      </c>
      <c r="AGX5" s="33">
        <f ca="1">OFFSET('表二（录入表）'!$B$6,COLUMN()-$AU$4,ROW()-4)</f>
        <v>0</v>
      </c>
      <c r="AGY5" s="33">
        <f ca="1">OFFSET('表二（录入表）'!$B$6,COLUMN()-$AU$4,ROW()-4)</f>
        <v>52</v>
      </c>
      <c r="AGZ5" s="33">
        <f ca="1">OFFSET('表二（录入表）'!$B$6,COLUMN()-$AU$4,ROW()-4)</f>
        <v>0</v>
      </c>
      <c r="AHA5" s="33">
        <f ca="1">OFFSET('表二（录入表）'!$B$6,COLUMN()-$AU$4,ROW()-4)</f>
        <v>0</v>
      </c>
      <c r="AHB5" s="33">
        <f ca="1">OFFSET('表二（录入表）'!$B$6,COLUMN()-$AU$4,ROW()-4)</f>
        <v>0</v>
      </c>
      <c r="AHC5" s="33">
        <f ca="1">OFFSET('表二（录入表）'!$B$6,COLUMN()-$AU$4,ROW()-4)</f>
        <v>100</v>
      </c>
      <c r="AHD5" s="33">
        <f ca="1">OFFSET('表二（录入表）'!$B$6,COLUMN()-$AU$4,ROW()-4)</f>
        <v>0</v>
      </c>
      <c r="AHE5" s="33">
        <f ca="1">OFFSET('表二（录入表）'!$B$6,COLUMN()-$AU$4,ROW()-4)</f>
        <v>0</v>
      </c>
      <c r="AHF5" s="33">
        <f ca="1">OFFSET('表二（录入表）'!$B$6,COLUMN()-$AU$4,ROW()-4)</f>
        <v>0</v>
      </c>
      <c r="AHG5" s="33">
        <f ca="1">OFFSET('表二（录入表）'!$B$6,COLUMN()-$AU$4,ROW()-4)</f>
        <v>100</v>
      </c>
      <c r="AHH5" s="33">
        <f ca="1">OFFSET('表二（录入表）'!$B$6,COLUMN()-$AU$4,ROW()-4)</f>
        <v>0</v>
      </c>
      <c r="AHI5" s="33">
        <f ca="1">OFFSET('表二（录入表）'!$B$6,COLUMN()-$AU$4,ROW()-4)</f>
        <v>0</v>
      </c>
      <c r="AHJ5" s="33">
        <f ca="1">OFFSET('表二（录入表）'!$B$6,COLUMN()-$AU$4,ROW()-4)</f>
        <v>0</v>
      </c>
      <c r="AHK5" s="33">
        <f ca="1">OFFSET('表二（录入表）'!$B$6,COLUMN()-$AU$4,ROW()-4)</f>
        <v>0</v>
      </c>
      <c r="AHL5" s="33">
        <f ca="1">OFFSET('表二（录入表）'!$B$6,COLUMN()-$AU$4,ROW()-4)</f>
        <v>0</v>
      </c>
      <c r="AHM5" s="33">
        <f ca="1">OFFSET('表二（录入表）'!$B$6,COLUMN()-$AU$4,ROW()-4)</f>
        <v>0</v>
      </c>
      <c r="AHN5" s="33">
        <f ca="1">OFFSET('表二（录入表）'!$B$6,COLUMN()-$AU$4,ROW()-4)</f>
        <v>0</v>
      </c>
      <c r="AHO5" s="33">
        <f ca="1">OFFSET('表二（录入表）'!$B$6,COLUMN()-$AU$4,ROW()-4)</f>
        <v>0</v>
      </c>
      <c r="AHP5" s="33">
        <f ca="1">OFFSET('表二（录入表）'!$B$6,COLUMN()-$AU$4,ROW()-4)</f>
        <v>0</v>
      </c>
      <c r="AHQ5" s="33">
        <f ca="1">OFFSET('表二（录入表）'!$B$6,COLUMN()-$AU$4,ROW()-4)</f>
        <v>0</v>
      </c>
      <c r="AHR5" s="33">
        <f ca="1">OFFSET('表二（录入表）'!$B$6,COLUMN()-$AU$4,ROW()-4)</f>
        <v>0</v>
      </c>
      <c r="AHS5" s="33">
        <f ca="1">OFFSET('表二（录入表）'!$B$6,COLUMN()-$AU$4,ROW()-4)</f>
        <v>0</v>
      </c>
      <c r="AHT5" s="33">
        <f ca="1">OFFSET('表二（录入表）'!$B$6,COLUMN()-$AU$4,ROW()-4)</f>
        <v>0</v>
      </c>
      <c r="AHU5" s="33">
        <f ca="1">OFFSET('表二（录入表）'!$B$6,COLUMN()-$AU$4,ROW()-4)</f>
        <v>0</v>
      </c>
      <c r="AHV5" s="33">
        <f ca="1">OFFSET('表二（录入表）'!$B$6,COLUMN()-$AU$4,ROW()-4)</f>
        <v>0</v>
      </c>
      <c r="AHW5" s="33">
        <f ca="1">OFFSET('表二（录入表）'!$B$6,COLUMN()-$AU$4,ROW()-4)</f>
        <v>0</v>
      </c>
      <c r="AHX5" s="33">
        <f ca="1">OFFSET('表二（录入表）'!$B$6,COLUMN()-$AU$4,ROW()-4)</f>
        <v>0</v>
      </c>
      <c r="AHY5" s="33">
        <f ca="1">OFFSET('表二（录入表）'!$B$6,COLUMN()-$AU$4,ROW()-4)</f>
        <v>0</v>
      </c>
      <c r="AHZ5" s="33">
        <f ca="1">OFFSET('表二（录入表）'!$B$6,COLUMN()-$AU$4,ROW()-4)</f>
        <v>0</v>
      </c>
      <c r="AIA5" s="33">
        <f ca="1">OFFSET('表二（录入表）'!$B$6,COLUMN()-$AU$4,ROW()-4)</f>
        <v>0</v>
      </c>
      <c r="AIB5" s="33">
        <f ca="1">OFFSET('表二（录入表）'!$B$6,COLUMN()-$AU$4,ROW()-4)</f>
        <v>0</v>
      </c>
      <c r="AIC5" s="33">
        <f ca="1">OFFSET('表二（录入表）'!$B$6,COLUMN()-$AU$4,ROW()-4)</f>
        <v>300</v>
      </c>
      <c r="AID5" s="33">
        <f ca="1">OFFSET('表二（录入表）'!$B$6,COLUMN()-$AU$4,ROW()-4)</f>
        <v>0</v>
      </c>
      <c r="AIE5" s="33">
        <f ca="1">OFFSET('表二（录入表）'!$B$6,COLUMN()-$AU$4,ROW()-4)</f>
        <v>0</v>
      </c>
      <c r="AIF5" s="33">
        <f ca="1">OFFSET('表二（录入表）'!$B$6,COLUMN()-$AU$4,ROW()-4)</f>
        <v>0</v>
      </c>
      <c r="AIG5" s="33">
        <f ca="1">OFFSET('表二（录入表）'!$B$6,COLUMN()-$AU$4,ROW()-4)</f>
        <v>0</v>
      </c>
      <c r="AIH5" s="33">
        <f ca="1">OFFSET('表二（录入表）'!$B$6,COLUMN()-$AU$4,ROW()-4)</f>
        <v>0</v>
      </c>
      <c r="AII5" s="33">
        <f ca="1">OFFSET('表二（录入表）'!$B$6,COLUMN()-$AU$4,ROW()-4)</f>
        <v>0</v>
      </c>
      <c r="AIJ5" s="33">
        <f ca="1">OFFSET('表二（录入表）'!$B$6,COLUMN()-$AU$4,ROW()-4)</f>
        <v>0</v>
      </c>
      <c r="AIK5" s="33">
        <f ca="1">OFFSET('表二（录入表）'!$B$6,COLUMN()-$AU$4,ROW()-4)</f>
        <v>0</v>
      </c>
      <c r="AIL5" s="33">
        <f ca="1">OFFSET('表二（录入表）'!$B$6,COLUMN()-$AU$4,ROW()-4)</f>
        <v>0</v>
      </c>
      <c r="AIM5" s="33">
        <f ca="1">OFFSET('表二（录入表）'!$B$6,COLUMN()-$AU$4,ROW()-4)</f>
        <v>0</v>
      </c>
      <c r="AIN5" s="33">
        <f ca="1">OFFSET('表二（录入表）'!$B$6,COLUMN()-$AU$4,ROW()-4)</f>
        <v>0</v>
      </c>
      <c r="AIO5" s="33">
        <f ca="1">OFFSET('表二（录入表）'!$B$6,COLUMN()-$AU$4,ROW()-4)</f>
        <v>0</v>
      </c>
      <c r="AIP5" s="33">
        <f ca="1">OFFSET('表二（录入表）'!$B$6,COLUMN()-$AU$4,ROW()-4)</f>
        <v>0</v>
      </c>
      <c r="AIQ5" s="33">
        <f ca="1">OFFSET('表二（录入表）'!$B$6,COLUMN()-$AU$4,ROW()-4)</f>
        <v>0</v>
      </c>
      <c r="AIR5" s="33">
        <f ca="1">OFFSET('表二（录入表）'!$B$6,COLUMN()-$AU$4,ROW()-4)</f>
        <v>0</v>
      </c>
      <c r="AIS5" s="33">
        <f ca="1">OFFSET('表二（录入表）'!$B$6,COLUMN()-$AU$4,ROW()-4)</f>
        <v>0</v>
      </c>
      <c r="AIT5" s="33">
        <f ca="1">OFFSET('表二（录入表）'!$B$6,COLUMN()-$AU$4,ROW()-4)</f>
        <v>0</v>
      </c>
      <c r="AIU5" s="33">
        <f ca="1">OFFSET('表二（录入表）'!$B$6,COLUMN()-$AU$4,ROW()-4)</f>
        <v>0</v>
      </c>
      <c r="AIV5" s="33">
        <f ca="1">OFFSET('表二（录入表）'!$B$6,COLUMN()-$AU$4,ROW()-4)</f>
        <v>0</v>
      </c>
      <c r="AIW5" s="33">
        <f ca="1">OFFSET('表二（录入表）'!$B$6,COLUMN()-$AU$4,ROW()-4)</f>
        <v>0</v>
      </c>
      <c r="AIX5" s="33">
        <f ca="1">OFFSET('表二（录入表）'!$B$6,COLUMN()-$AU$4,ROW()-4)</f>
        <v>0</v>
      </c>
      <c r="AIY5" s="33">
        <f ca="1">OFFSET('表二（录入表）'!$B$6,COLUMN()-$AU$4,ROW()-4)</f>
        <v>0</v>
      </c>
      <c r="AIZ5" s="33">
        <f ca="1">OFFSET('表二（录入表）'!$B$6,COLUMN()-$AU$4,ROW()-4)</f>
        <v>0</v>
      </c>
      <c r="AJA5" s="33">
        <f ca="1">OFFSET('表二（录入表）'!$B$6,COLUMN()-$AU$4,ROW()-4)</f>
        <v>800</v>
      </c>
      <c r="AJB5" s="33">
        <f ca="1">OFFSET('表二（录入表）'!$B$6,COLUMN()-$AU$4,ROW()-4)</f>
        <v>0</v>
      </c>
      <c r="AJC5" s="33">
        <f ca="1">OFFSET('表二（录入表）'!$B$6,COLUMN()-$AU$4,ROW()-4)</f>
        <v>0</v>
      </c>
      <c r="AJD5" s="33">
        <f ca="1">OFFSET('表二（录入表）'!$B$6,COLUMN()-$AU$4,ROW()-4)</f>
        <v>0</v>
      </c>
      <c r="AJE5" s="33">
        <f ca="1">OFFSET('表二（录入表）'!$B$6,COLUMN()-$AU$4,ROW()-4)</f>
        <v>0</v>
      </c>
      <c r="AJF5" s="33">
        <f ca="1">OFFSET('表二（录入表）'!$B$6,COLUMN()-$AU$4,ROW()-4)</f>
        <v>20</v>
      </c>
      <c r="AJG5" s="33">
        <f ca="1">OFFSET('表二（录入表）'!$B$6,COLUMN()-$AU$4,ROW()-4)</f>
        <v>0</v>
      </c>
      <c r="AJH5" s="33">
        <f ca="1">OFFSET('表二（录入表）'!$B$6,COLUMN()-$AU$4,ROW()-4)</f>
        <v>0</v>
      </c>
      <c r="AJI5" s="33">
        <f ca="1">OFFSET('表二（录入表）'!$B$6,COLUMN()-$AU$4,ROW()-4)</f>
        <v>0</v>
      </c>
      <c r="AJJ5" s="33">
        <f ca="1">OFFSET('表二（录入表）'!$B$6,COLUMN()-$AU$4,ROW()-4)</f>
        <v>0</v>
      </c>
      <c r="AJK5" s="33">
        <f ca="1">OFFSET('表二（录入表）'!$B$6,COLUMN()-$AU$4,ROW()-4)</f>
        <v>0</v>
      </c>
      <c r="AJL5" s="33">
        <f ca="1">OFFSET('表二（录入表）'!$B$6,COLUMN()-$AU$4,ROW()-4)</f>
        <v>0</v>
      </c>
      <c r="AJM5" s="33">
        <f ca="1">OFFSET('表二（录入表）'!$B$6,COLUMN()-$AU$4,ROW()-4)</f>
        <v>0</v>
      </c>
      <c r="AJN5" s="33">
        <f ca="1">OFFSET('表二（录入表）'!$B$6,COLUMN()-$AU$4,ROW()-4)</f>
        <v>0</v>
      </c>
      <c r="AJO5" s="33">
        <f ca="1">OFFSET('表二（录入表）'!$B$6,COLUMN()-$AU$4,ROW()-4)</f>
        <v>20</v>
      </c>
      <c r="AJP5" s="33">
        <f ca="1">OFFSET('表二（录入表）'!$B$6,COLUMN()-$AU$4,ROW()-4)</f>
        <v>0</v>
      </c>
      <c r="AJQ5" s="33">
        <f ca="1">OFFSET('表二（录入表）'!$B$6,COLUMN()-$AU$4,ROW()-4)</f>
        <v>0</v>
      </c>
      <c r="AJR5" s="33">
        <f ca="1">OFFSET('表二（录入表）'!$B$6,COLUMN()-$AU$4,ROW()-4)</f>
        <v>0</v>
      </c>
      <c r="AJS5" s="33">
        <f ca="1">OFFSET('表二（录入表）'!$B$6,COLUMN()-$AU$4,ROW()-4)</f>
        <v>0</v>
      </c>
      <c r="AJT5" s="33">
        <f ca="1">OFFSET('表二（录入表）'!$B$6,COLUMN()-$AU$4,ROW()-4)</f>
        <v>0</v>
      </c>
      <c r="AJU5" s="33">
        <f ca="1">OFFSET('表二（录入表）'!$B$6,COLUMN()-$AU$4,ROW()-4)</f>
        <v>210</v>
      </c>
      <c r="AJV5" s="33">
        <f ca="1">OFFSET('表二（录入表）'!$B$6,COLUMN()-$AU$4,ROW()-4)</f>
        <v>0</v>
      </c>
      <c r="AJW5" s="33">
        <f ca="1">OFFSET('表二（录入表）'!$B$6,COLUMN()-$AU$4,ROW()-4)</f>
        <v>0</v>
      </c>
      <c r="AJX5" s="33">
        <f ca="1">OFFSET('表二（录入表）'!$B$6,COLUMN()-$AU$4,ROW()-4)</f>
        <v>0</v>
      </c>
      <c r="AJY5" s="33">
        <f ca="1">OFFSET('表二（录入表）'!$B$6,COLUMN()-$AU$4,ROW()-4)</f>
        <v>300</v>
      </c>
      <c r="AJZ5" s="33">
        <f ca="1">OFFSET('表二（录入表）'!$B$6,COLUMN()-$AU$4,ROW()-4)</f>
        <v>0</v>
      </c>
      <c r="AKA5" s="33">
        <f ca="1">OFFSET('表二（录入表）'!$B$6,COLUMN()-$AU$4,ROW()-4)</f>
        <v>0</v>
      </c>
      <c r="AKB5" s="33">
        <f ca="1">OFFSET('表二（录入表）'!$B$6,COLUMN()-$AU$4,ROW()-4)</f>
        <v>0</v>
      </c>
      <c r="AKC5" s="33">
        <f ca="1">OFFSET('表二（录入表）'!$B$6,COLUMN()-$AU$4,ROW()-4)</f>
        <v>0</v>
      </c>
      <c r="AKD5" s="33">
        <f ca="1">OFFSET('表二（录入表）'!$B$6,COLUMN()-$AU$4,ROW()-4)</f>
        <v>0</v>
      </c>
      <c r="AKE5" s="33">
        <f ca="1">OFFSET('表二（录入表）'!$B$6,COLUMN()-$AU$4,ROW()-4)</f>
        <v>0</v>
      </c>
      <c r="AKF5" s="33">
        <f ca="1">OFFSET('表二（录入表）'!$B$6,COLUMN()-$AU$4,ROW()-4)</f>
        <v>0</v>
      </c>
      <c r="AKG5" s="33">
        <f ca="1">OFFSET('表二（录入表）'!$B$6,COLUMN()-$AU$4,ROW()-4)</f>
        <v>50</v>
      </c>
      <c r="AKH5" s="33">
        <f ca="1">OFFSET('表二（录入表）'!$B$6,COLUMN()-$AU$4,ROW()-4)</f>
        <v>0</v>
      </c>
      <c r="AKI5" s="33">
        <f ca="1">OFFSET('表二（录入表）'!$B$6,COLUMN()-$AU$4,ROW()-4)</f>
        <v>0</v>
      </c>
      <c r="AKJ5" s="33">
        <f ca="1">OFFSET('表二（录入表）'!$B$6,COLUMN()-$AU$4,ROW()-4)</f>
        <v>0</v>
      </c>
      <c r="AKK5" s="33">
        <f ca="1">OFFSET('表二（录入表）'!$B$6,COLUMN()-$AU$4,ROW()-4)</f>
        <v>0</v>
      </c>
      <c r="AKL5" s="33">
        <f ca="1">OFFSET('表二（录入表）'!$B$6,COLUMN()-$AU$4,ROW()-4)</f>
        <v>0</v>
      </c>
      <c r="AKM5" s="33">
        <f ca="1">OFFSET('表二（录入表）'!$B$6,COLUMN()-$AU$4,ROW()-4)</f>
        <v>0</v>
      </c>
      <c r="AKN5" s="33">
        <f ca="1">OFFSET('表二（录入表）'!$B$6,COLUMN()-$AU$4,ROW()-4)</f>
        <v>0</v>
      </c>
      <c r="AKO5" s="33">
        <f ca="1">OFFSET('表二（录入表）'!$B$6,COLUMN()-$AU$4,ROW()-4)</f>
        <v>500</v>
      </c>
      <c r="AKP5" s="33">
        <f ca="1">OFFSET('表二（录入表）'!$B$6,COLUMN()-$AU$4,ROW()-4)</f>
        <v>0</v>
      </c>
      <c r="AKQ5" s="33">
        <f ca="1">OFFSET('表二（录入表）'!$B$6,COLUMN()-$AU$4,ROW()-4)</f>
        <v>0</v>
      </c>
      <c r="AKR5" s="33">
        <f ca="1">OFFSET('表二（录入表）'!$B$6,COLUMN()-$AU$4,ROW()-4)</f>
        <v>0</v>
      </c>
      <c r="AKS5" s="33">
        <f ca="1">OFFSET('表二（录入表）'!$B$6,COLUMN()-$AU$4,ROW()-4)</f>
        <v>0</v>
      </c>
      <c r="AKT5" s="33">
        <f ca="1">OFFSET('表二（录入表）'!$B$6,COLUMN()-$AU$4,ROW()-4)</f>
        <v>0</v>
      </c>
      <c r="AKU5" s="33">
        <f ca="1">OFFSET('表二（录入表）'!$B$6,COLUMN()-$AU$4,ROW()-4)</f>
        <v>0</v>
      </c>
      <c r="AKV5" s="33">
        <f ca="1">OFFSET('表二（录入表）'!$B$6,COLUMN()-$AU$4,ROW()-4)</f>
        <v>549</v>
      </c>
      <c r="AKW5" s="33">
        <f ca="1">OFFSET('表二（录入表）'!$B$6,COLUMN()-$AU$4,ROW()-4)</f>
        <v>0</v>
      </c>
      <c r="AKX5" s="33">
        <f ca="1">OFFSET('表二（录入表）'!$B$6,COLUMN()-$AU$4,ROW()-4)</f>
        <v>0</v>
      </c>
      <c r="AKY5" s="33">
        <f ca="1">OFFSET('表二（录入表）'!$B$6,COLUMN()-$AU$4,ROW()-4)</f>
        <v>0</v>
      </c>
      <c r="AKZ5" s="33">
        <f ca="1">OFFSET('表二（录入表）'!$B$6,COLUMN()-$AU$4,ROW()-4)</f>
        <v>0</v>
      </c>
      <c r="ALA5" s="33">
        <f ca="1">OFFSET('表二（录入表）'!$B$6,COLUMN()-$AU$4,ROW()-4)</f>
        <v>0</v>
      </c>
      <c r="ALB5" s="33">
        <f ca="1">OFFSET('表二（录入表）'!$B$6,COLUMN()-$AU$4,ROW()-4)</f>
        <v>0</v>
      </c>
      <c r="ALC5" s="33">
        <f ca="1">OFFSET('表二（录入表）'!$B$6,COLUMN()-$AU$4,ROW()-4)</f>
        <v>0</v>
      </c>
      <c r="ALD5" s="33">
        <f ca="1">OFFSET('表二（录入表）'!$B$6,COLUMN()-$AU$4,ROW()-4)</f>
        <v>0</v>
      </c>
      <c r="ALE5" s="33">
        <f ca="1">OFFSET('表二（录入表）'!$B$6,COLUMN()-$AU$4,ROW()-4)</f>
        <v>0</v>
      </c>
      <c r="ALF5" s="33">
        <f ca="1">OFFSET('表二（录入表）'!$B$6,COLUMN()-$AU$4,ROW()-4)</f>
        <v>0</v>
      </c>
      <c r="ALG5" s="33">
        <f ca="1">OFFSET('表二（录入表）'!$B$6,COLUMN()-$AU$4,ROW()-4)</f>
        <v>0</v>
      </c>
      <c r="ALH5" s="33">
        <f ca="1">OFFSET('表二（录入表）'!$B$6,COLUMN()-$AU$4,ROW()-4)</f>
        <v>0</v>
      </c>
      <c r="ALI5" s="33">
        <f ca="1">OFFSET('表二（录入表）'!$B$6,COLUMN()-$AU$4,ROW()-4)</f>
        <v>0</v>
      </c>
      <c r="ALJ5" s="33">
        <f ca="1">OFFSET('表二（录入表）'!$B$6,COLUMN()-$AU$4,ROW()-4)</f>
        <v>0</v>
      </c>
      <c r="ALK5" s="33">
        <f ca="1">OFFSET('表二（录入表）'!$B$6,COLUMN()-$AU$4,ROW()-4)</f>
        <v>0</v>
      </c>
      <c r="ALL5" s="33">
        <f ca="1">OFFSET('表二（录入表）'!$B$6,COLUMN()-$AU$4,ROW()-4)</f>
        <v>0</v>
      </c>
      <c r="ALM5" s="33">
        <f ca="1">OFFSET('表二（录入表）'!$B$6,COLUMN()-$AU$4,ROW()-4)</f>
        <v>0</v>
      </c>
      <c r="ALN5" s="33">
        <f ca="1">OFFSET('表二（录入表）'!$B$6,COLUMN()-$AU$4,ROW()-4)</f>
        <v>0</v>
      </c>
      <c r="ALO5" s="33">
        <f ca="1">OFFSET('表二（录入表）'!$B$6,COLUMN()-$AU$4,ROW()-4)</f>
        <v>0</v>
      </c>
      <c r="ALP5" s="33">
        <f ca="1">OFFSET('表二（录入表）'!$B$6,COLUMN()-$AU$4,ROW()-4)</f>
        <v>0</v>
      </c>
      <c r="ALQ5" s="33">
        <f ca="1">OFFSET('表二（录入表）'!$B$6,COLUMN()-$AU$4,ROW()-4)</f>
        <v>0</v>
      </c>
      <c r="ALR5" s="33">
        <f ca="1">OFFSET('表二（录入表）'!$B$6,COLUMN()-$AU$4,ROW()-4)</f>
        <v>0</v>
      </c>
      <c r="ALS5" s="33">
        <f ca="1">OFFSET('表二（录入表）'!$B$6,COLUMN()-$AU$4,ROW()-4)</f>
        <v>26</v>
      </c>
      <c r="ALT5" s="33">
        <f ca="1">OFFSET('表二（录入表）'!$B$6,COLUMN()-$AU$4,ROW()-4)</f>
        <v>0</v>
      </c>
      <c r="ALU5" s="33">
        <f ca="1">OFFSET('表二（录入表）'!$B$6,COLUMN()-$AU$4,ROW()-4)</f>
        <v>0</v>
      </c>
      <c r="ALV5" s="33">
        <f ca="1">OFFSET('表二（录入表）'!$B$6,COLUMN()-$AU$4,ROW()-4)</f>
        <v>0</v>
      </c>
      <c r="ALW5" s="33">
        <f ca="1">OFFSET('表二（录入表）'!$B$6,COLUMN()-$AU$4,ROW()-4)</f>
        <v>0</v>
      </c>
      <c r="ALX5" s="33">
        <f ca="1">OFFSET('表二（录入表）'!$B$6,COLUMN()-$AU$4,ROW()-4)</f>
        <v>0</v>
      </c>
      <c r="ALY5" s="33">
        <f ca="1">OFFSET('表二（录入表）'!$B$6,COLUMN()-$AU$4,ROW()-4)</f>
        <v>0</v>
      </c>
      <c r="ALZ5" s="33">
        <f ca="1">OFFSET('表二（录入表）'!$B$6,COLUMN()-$AU$4,ROW()-4)</f>
        <v>0</v>
      </c>
      <c r="AMA5" s="33">
        <f ca="1">OFFSET('表二（录入表）'!$B$6,COLUMN()-$AU$4,ROW()-4)</f>
        <v>0</v>
      </c>
      <c r="AMB5" s="33">
        <f ca="1">OFFSET('表二（录入表）'!$B$6,COLUMN()-$AU$4,ROW()-4)</f>
        <v>0</v>
      </c>
      <c r="AMC5" s="33">
        <f ca="1">OFFSET('表二（录入表）'!$B$6,COLUMN()-$AU$4,ROW()-4)</f>
        <v>0</v>
      </c>
      <c r="AMD5" s="33">
        <f ca="1">OFFSET('表二（录入表）'!$B$6,COLUMN()-$AU$4,ROW()-4)</f>
        <v>0</v>
      </c>
      <c r="AME5" s="33">
        <f ca="1">OFFSET('表二（录入表）'!$B$6,COLUMN()-$AU$4,ROW()-4)</f>
        <v>0</v>
      </c>
      <c r="AMF5" s="33">
        <f ca="1">OFFSET('表二（录入表）'!$B$6,COLUMN()-$AU$4,ROW()-4)</f>
        <v>0</v>
      </c>
      <c r="AMG5" s="33">
        <f ca="1">OFFSET('表二（录入表）'!$B$6,COLUMN()-$AU$4,ROW()-4)</f>
        <v>374</v>
      </c>
      <c r="AMH5" s="33">
        <f ca="1">OFFSET('表二（录入表）'!$B$6,COLUMN()-$AU$4,ROW()-4)</f>
        <v>0</v>
      </c>
      <c r="AMI5" s="33">
        <f ca="1">OFFSET('表二（录入表）'!$B$6,COLUMN()-$AU$4,ROW()-4)</f>
        <v>0</v>
      </c>
      <c r="AMJ5" s="33">
        <f ca="1">OFFSET('表二（录入表）'!$B$6,COLUMN()-$AU$4,ROW()-4)</f>
        <v>0</v>
      </c>
      <c r="AMK5" s="33">
        <f ca="1">OFFSET('表二（录入表）'!$B$6,COLUMN()-$AU$4,ROW()-4)</f>
        <v>0</v>
      </c>
      <c r="AML5" s="33">
        <f ca="1">OFFSET('表二（录入表）'!$B$6,COLUMN()-$AU$4,ROW()-4)</f>
        <v>0</v>
      </c>
      <c r="AMM5" s="33">
        <f ca="1">OFFSET('表二（录入表）'!$B$6,COLUMN()-$AU$4,ROW()-4)</f>
        <v>0</v>
      </c>
      <c r="AMN5" s="33">
        <f ca="1">OFFSET('表二（录入表）'!$B$6,COLUMN()-$AU$4,ROW()-4)</f>
        <v>0</v>
      </c>
      <c r="AMO5" s="33">
        <f ca="1">OFFSET('表二（录入表）'!$B$6,COLUMN()-$AU$4,ROW()-4)</f>
        <v>0</v>
      </c>
      <c r="AMP5" s="33">
        <f ca="1">OFFSET('表二（录入表）'!$B$6,COLUMN()-$AU$4,ROW()-4)</f>
        <v>0</v>
      </c>
      <c r="AMQ5" s="33">
        <f ca="1">OFFSET('表二（录入表）'!$B$6,COLUMN()-$AU$4,ROW()-4)</f>
        <v>0</v>
      </c>
      <c r="AMR5" s="33">
        <f ca="1">OFFSET('表二（录入表）'!$B$6,COLUMN()-$AU$4,ROW()-4)</f>
        <v>0</v>
      </c>
      <c r="AMS5" s="33">
        <f ca="1">OFFSET('表二（录入表）'!$B$6,COLUMN()-$AU$4,ROW()-4)</f>
        <v>0</v>
      </c>
      <c r="AMT5" s="33">
        <f ca="1">OFFSET('表二（录入表）'!$B$6,COLUMN()-$AU$4,ROW()-4)</f>
        <v>0</v>
      </c>
      <c r="AMU5" s="33">
        <f ca="1">OFFSET('表二（录入表）'!$B$6,COLUMN()-$AU$4,ROW()-4)</f>
        <v>0</v>
      </c>
      <c r="AMV5" s="33">
        <f ca="1">OFFSET('表二（录入表）'!$B$6,COLUMN()-$AU$4,ROW()-4)</f>
        <v>0</v>
      </c>
      <c r="AMW5" s="33">
        <f ca="1">OFFSET('表二（录入表）'!$B$6,COLUMN()-$AU$4,ROW()-4)</f>
        <v>0</v>
      </c>
      <c r="AMX5" s="33">
        <f ca="1">OFFSET('表二（录入表）'!$B$6,COLUMN()-$AU$4,ROW()-4)</f>
        <v>0</v>
      </c>
      <c r="AMY5" s="33">
        <f ca="1">OFFSET('表二（录入表）'!$B$6,COLUMN()-$AU$4,ROW()-4)</f>
        <v>0</v>
      </c>
      <c r="AMZ5" s="33">
        <f ca="1">OFFSET('表二（录入表）'!$B$6,COLUMN()-$AU$4,ROW()-4)</f>
        <v>0</v>
      </c>
      <c r="ANA5" s="33">
        <f ca="1">OFFSET('表二（录入表）'!$B$6,COLUMN()-$AU$4,ROW()-4)</f>
        <v>0</v>
      </c>
      <c r="ANB5" s="33">
        <f ca="1">OFFSET('表二（录入表）'!$B$6,COLUMN()-$AU$4,ROW()-4)</f>
        <v>0</v>
      </c>
      <c r="ANC5" s="33">
        <f ca="1">OFFSET('表二（录入表）'!$B$6,COLUMN()-$AU$4,ROW()-4)</f>
        <v>0</v>
      </c>
      <c r="AND5" s="33">
        <f ca="1">OFFSET('表二（录入表）'!$B$6,COLUMN()-$AU$4,ROW()-4)</f>
        <v>0</v>
      </c>
      <c r="ANE5" s="33">
        <f ca="1">OFFSET('表二（录入表）'!$B$6,COLUMN()-$AU$4,ROW()-4)</f>
        <v>0</v>
      </c>
      <c r="ANF5" s="33">
        <f ca="1">OFFSET('表二（录入表）'!$B$6,COLUMN()-$AU$4,ROW()-4)</f>
        <v>0</v>
      </c>
      <c r="ANG5" s="33">
        <f ca="1">OFFSET('表二（录入表）'!$B$6,COLUMN()-$AU$4,ROW()-4)</f>
        <v>0</v>
      </c>
      <c r="ANH5" s="33">
        <f ca="1">OFFSET('表二（录入表）'!$B$6,COLUMN()-$AU$4,ROW()-4)</f>
        <v>0</v>
      </c>
      <c r="ANI5" s="33">
        <f ca="1">OFFSET('表二（录入表）'!$B$6,COLUMN()-$AU$4,ROW()-4)</f>
        <v>0</v>
      </c>
      <c r="ANJ5" s="33">
        <f ca="1">OFFSET('表二（录入表）'!$B$6,COLUMN()-$AU$4,ROW()-4)</f>
        <v>0</v>
      </c>
      <c r="ANK5" s="33">
        <f ca="1">OFFSET('表二（录入表）'!$B$6,COLUMN()-$AU$4,ROW()-4)</f>
        <v>0</v>
      </c>
      <c r="ANL5" s="33">
        <f ca="1">OFFSET('表二（录入表）'!$B$6,COLUMN()-$AU$4,ROW()-4)</f>
        <v>0</v>
      </c>
      <c r="ANM5" s="33">
        <f ca="1">OFFSET('表二（录入表）'!$B$6,COLUMN()-$AU$4,ROW()-4)</f>
        <v>0</v>
      </c>
      <c r="ANN5" s="33">
        <f ca="1">OFFSET('表二（录入表）'!$B$6,COLUMN()-$AU$4,ROW()-4)</f>
        <v>0</v>
      </c>
      <c r="ANO5" s="33">
        <f ca="1">OFFSET('表二（录入表）'!$B$6,COLUMN()-$AU$4,ROW()-4)</f>
        <v>0</v>
      </c>
      <c r="ANP5" s="33">
        <f ca="1">OFFSET('表二（录入表）'!$B$6,COLUMN()-$AU$4,ROW()-4)</f>
        <v>0</v>
      </c>
      <c r="ANQ5" s="33">
        <f ca="1">OFFSET('表二（录入表）'!$B$6,COLUMN()-$AU$4,ROW()-4)</f>
        <v>0</v>
      </c>
      <c r="ANR5" s="33">
        <f ca="1">OFFSET('表二（录入表）'!$B$6,COLUMN()-$AU$4,ROW()-4)</f>
        <v>0</v>
      </c>
      <c r="ANS5" s="33">
        <f ca="1">OFFSET('表二（录入表）'!$B$6,COLUMN()-$AU$4,ROW()-4)</f>
        <v>10</v>
      </c>
      <c r="ANT5" s="33">
        <f ca="1">OFFSET('表二（录入表）'!$B$6,COLUMN()-$AU$4,ROW()-4)</f>
        <v>0</v>
      </c>
      <c r="ANU5" s="33">
        <f ca="1">OFFSET('表二（录入表）'!$B$6,COLUMN()-$AU$4,ROW()-4)</f>
        <v>108</v>
      </c>
      <c r="ANV5" s="33">
        <f ca="1">OFFSET('表二（录入表）'!$B$6,COLUMN()-$AU$4,ROW()-4)</f>
        <v>400</v>
      </c>
      <c r="ANW5" s="33">
        <f ca="1">OFFSET('表二（录入表）'!$B$6,COLUMN()-$AU$4,ROW()-4)</f>
        <v>0</v>
      </c>
      <c r="ANX5" s="33">
        <f ca="1">OFFSET('表二（录入表）'!$B$6,COLUMN()-$AU$4,ROW()-4)</f>
        <v>0</v>
      </c>
      <c r="ANY5" s="33">
        <f ca="1">OFFSET('表二（录入表）'!$B$6,COLUMN()-$AU$4,ROW()-4)</f>
        <v>783</v>
      </c>
      <c r="ANZ5" s="33">
        <f ca="1">OFFSET('表二（录入表）'!$B$6,COLUMN()-$AU$4,ROW()-4)</f>
        <v>562</v>
      </c>
      <c r="AOA5" s="33">
        <f ca="1">OFFSET('表二（录入表）'!$B$6,COLUMN()-$AU$4,ROW()-4)</f>
        <v>0</v>
      </c>
      <c r="AOB5" s="33">
        <f ca="1">OFFSET('表二（录入表）'!$B$6,COLUMN()-$AU$4,ROW()-4)</f>
        <v>0</v>
      </c>
      <c r="AOC5" s="33">
        <f ca="1">OFFSET('表二（录入表）'!$B$6,COLUMN()-$AU$4,ROW()-4)</f>
        <v>0</v>
      </c>
      <c r="AOD5" s="33">
        <f ca="1">OFFSET('表二（录入表）'!$B$6,COLUMN()-$AU$4,ROW()-4)</f>
        <v>0</v>
      </c>
      <c r="AOE5" s="33">
        <f ca="1">OFFSET('表二（录入表）'!$B$6,COLUMN()-$AU$4,ROW()-4)</f>
        <v>890</v>
      </c>
      <c r="AOF5" s="33">
        <f ca="1">OFFSET('表二（录入表）'!$B$6,COLUMN()-$AU$4,ROW()-4)</f>
        <v>0</v>
      </c>
      <c r="AOG5" s="33">
        <f ca="1">OFFSET('表二（录入表）'!$B$6,COLUMN()-$AU$4,ROW()-4)</f>
        <v>12</v>
      </c>
      <c r="AOH5" s="33">
        <f ca="1">OFFSET('表二（录入表）'!$B$6,COLUMN()-$AU$4,ROW()-4)</f>
        <v>0</v>
      </c>
      <c r="AOI5" s="33">
        <f ca="1">OFFSET('表二（录入表）'!$B$6,COLUMN()-$AU$4,ROW()-4)</f>
        <v>0</v>
      </c>
      <c r="AOJ5" s="33">
        <f ca="1">OFFSET('表二（录入表）'!$B$6,COLUMN()-$AU$4,ROW()-4)</f>
        <v>0</v>
      </c>
      <c r="AOK5" s="33">
        <f ca="1">OFFSET('表二（录入表）'!$B$6,COLUMN()-$AU$4,ROW()-4)</f>
        <v>0</v>
      </c>
      <c r="AOL5" s="33">
        <f ca="1">OFFSET('表二（录入表）'!$B$6,COLUMN()-$AU$4,ROW()-4)</f>
        <v>0</v>
      </c>
      <c r="AOM5" s="33">
        <f ca="1">OFFSET('表二（录入表）'!$B$6,COLUMN()-$AU$4,ROW()-4)</f>
        <v>10</v>
      </c>
      <c r="AON5" s="33">
        <f ca="1">OFFSET('表二（录入表）'!$B$6,COLUMN()-$AU$4,ROW()-4)</f>
        <v>0</v>
      </c>
      <c r="AOO5" s="33">
        <f ca="1">OFFSET('表二（录入表）'!$B$6,COLUMN()-$AU$4,ROW()-4)</f>
        <v>0</v>
      </c>
      <c r="AOP5" s="33">
        <f ca="1">OFFSET('表二（录入表）'!$B$6,COLUMN()-$AU$4,ROW()-4)</f>
        <v>0</v>
      </c>
      <c r="AOQ5" s="33">
        <f ca="1">OFFSET('表二（录入表）'!$B$6,COLUMN()-$AU$4,ROW()-4)</f>
        <v>0</v>
      </c>
      <c r="AOR5" s="33">
        <f ca="1">OFFSET('表二（录入表）'!$B$6,COLUMN()-$AU$4,ROW()-4)</f>
        <v>0</v>
      </c>
      <c r="AOS5" s="33">
        <f ca="1">OFFSET('表二（录入表）'!$B$6,COLUMN()-$AU$4,ROW()-4)</f>
        <v>0</v>
      </c>
      <c r="AOT5" s="33">
        <f ca="1">OFFSET('表二（录入表）'!$B$6,COLUMN()-$AU$4,ROW()-4)</f>
        <v>0</v>
      </c>
      <c r="AOU5" s="33">
        <f ca="1">OFFSET('表二（录入表）'!$B$6,COLUMN()-$AU$4,ROW()-4)</f>
        <v>0</v>
      </c>
      <c r="AOV5" s="33">
        <f ca="1">OFFSET('表二（录入表）'!$B$6,COLUMN()-$AU$4,ROW()-4)</f>
        <v>20</v>
      </c>
      <c r="AOW5" s="33">
        <f ca="1">OFFSET('表二（录入表）'!$B$6,COLUMN()-$AU$4,ROW()-4)</f>
        <v>0</v>
      </c>
      <c r="AOX5" s="33">
        <f ca="1">OFFSET('表二（录入表）'!$B$6,COLUMN()-$AU$4,ROW()-4)</f>
        <v>0</v>
      </c>
      <c r="AOY5" s="33">
        <f ca="1">OFFSET('表二（录入表）'!$B$6,COLUMN()-$AU$4,ROW()-4)</f>
        <v>0</v>
      </c>
      <c r="AOZ5" s="33">
        <f ca="1">OFFSET('表二（录入表）'!$B$6,COLUMN()-$AU$4,ROW()-4)</f>
        <v>0</v>
      </c>
      <c r="APA5" s="33">
        <f ca="1">OFFSET('表二（录入表）'!$B$6,COLUMN()-$AU$4,ROW()-4)</f>
        <v>0</v>
      </c>
      <c r="APB5" s="33">
        <f ca="1">OFFSET('表二（录入表）'!$B$6,COLUMN()-$AU$4,ROW()-4)</f>
        <v>0</v>
      </c>
      <c r="APC5" s="33">
        <f ca="1">OFFSET('表二（录入表）'!$B$6,COLUMN()-$AU$4,ROW()-4)</f>
        <v>0</v>
      </c>
      <c r="APD5" s="33">
        <f ca="1">OFFSET('表二（录入表）'!$B$6,COLUMN()-$AU$4,ROW()-4)</f>
        <v>0</v>
      </c>
      <c r="APE5" s="33">
        <f ca="1">OFFSET('表二（录入表）'!$B$6,COLUMN()-$AU$4,ROW()-4)</f>
        <v>0</v>
      </c>
      <c r="APF5" s="33">
        <f ca="1">OFFSET('表二（录入表）'!$B$6,COLUMN()-$AU$4,ROW()-4)</f>
        <v>0</v>
      </c>
      <c r="APG5" s="33">
        <f ca="1">OFFSET('表二（录入表）'!$B$6,COLUMN()-$AU$4,ROW()-4)</f>
        <v>0</v>
      </c>
      <c r="APH5" s="33">
        <f ca="1">OFFSET('表二（录入表）'!$B$6,COLUMN()-$AU$4,ROW()-4)</f>
        <v>0</v>
      </c>
      <c r="API5" s="33">
        <f ca="1">OFFSET('表二（录入表）'!$B$6,COLUMN()-$AU$4,ROW()-4)</f>
        <v>0</v>
      </c>
      <c r="APJ5" s="33">
        <f ca="1">OFFSET('表二（录入表）'!$B$6,COLUMN()-$AU$4,ROW()-4)</f>
        <v>0</v>
      </c>
      <c r="APK5" s="33">
        <f ca="1">OFFSET('表二（录入表）'!$B$6,COLUMN()-$AU$4,ROW()-4)</f>
        <v>0</v>
      </c>
      <c r="APL5" s="33">
        <f ca="1">OFFSET('表二（录入表）'!$B$6,COLUMN()-$AU$4,ROW()-4)</f>
        <v>0</v>
      </c>
      <c r="APM5" s="33">
        <f ca="1">OFFSET('表二（录入表）'!$B$6,COLUMN()-$AU$4,ROW()-4)</f>
        <v>0</v>
      </c>
      <c r="APN5" s="33">
        <f ca="1">OFFSET('表二（录入表）'!$B$6,COLUMN()-$AU$4,ROW()-4)</f>
        <v>0</v>
      </c>
      <c r="APO5" s="33">
        <f ca="1">OFFSET('表二（录入表）'!$B$6,COLUMN()-$AU$4,ROW()-4)</f>
        <v>0</v>
      </c>
      <c r="APP5" s="33">
        <f ca="1">OFFSET('表二（录入表）'!$B$6,COLUMN()-$AU$4,ROW()-4)</f>
        <v>0</v>
      </c>
      <c r="APQ5" s="33">
        <f ca="1">OFFSET('表二（录入表）'!$B$6,COLUMN()-$AU$4,ROW()-4)</f>
        <v>0</v>
      </c>
      <c r="APR5" s="33">
        <f ca="1">OFFSET('表二（录入表）'!$B$6,COLUMN()-$AU$4,ROW()-4)</f>
        <v>0</v>
      </c>
      <c r="APS5" s="33">
        <f ca="1">OFFSET('表二（录入表）'!$B$6,COLUMN()-$AU$4,ROW()-4)</f>
        <v>0</v>
      </c>
      <c r="APT5" s="33">
        <f ca="1">OFFSET('表二（录入表）'!$B$6,COLUMN()-$AU$4,ROW()-4)</f>
        <v>0</v>
      </c>
      <c r="APU5" s="33">
        <f ca="1">OFFSET('表二（录入表）'!$B$6,COLUMN()-$AU$4,ROW()-4)</f>
        <v>20</v>
      </c>
      <c r="APV5" s="33">
        <f ca="1">OFFSET('表二（录入表）'!$B$6,COLUMN()-$AU$4,ROW()-4)</f>
        <v>10</v>
      </c>
      <c r="APW5" s="33">
        <f ca="1">OFFSET('表二（录入表）'!$B$6,COLUMN()-$AU$4,ROW()-4)</f>
        <v>0</v>
      </c>
      <c r="APX5" s="33">
        <f ca="1">OFFSET('表二（录入表）'!$B$6,COLUMN()-$AU$4,ROW()-4)</f>
        <v>0</v>
      </c>
      <c r="APY5" s="33">
        <f ca="1">OFFSET('表二（录入表）'!$B$6,COLUMN()-$AU$4,ROW()-4)</f>
        <v>10</v>
      </c>
      <c r="APZ5" s="33">
        <f ca="1">OFFSET('表二（录入表）'!$B$6,COLUMN()-$AU$4,ROW()-4)</f>
        <v>0</v>
      </c>
      <c r="AQA5" s="33">
        <f ca="1">OFFSET('表二（录入表）'!$B$6,COLUMN()-$AU$4,ROW()-4)</f>
        <v>0</v>
      </c>
      <c r="AQB5" s="33">
        <f ca="1">OFFSET('表二（录入表）'!$B$6,COLUMN()-$AU$4,ROW()-4)</f>
        <v>0</v>
      </c>
      <c r="AQC5" s="33">
        <f ca="1">OFFSET('表二（录入表）'!$B$6,COLUMN()-$AU$4,ROW()-4)</f>
        <v>50</v>
      </c>
      <c r="AQD5" s="33">
        <f ca="1">OFFSET('表二（录入表）'!$B$6,COLUMN()-$AU$4,ROW()-4)</f>
        <v>0</v>
      </c>
      <c r="AQE5" s="33">
        <f ca="1">OFFSET('表二（录入表）'!$B$6,COLUMN()-$AU$4,ROW()-4)</f>
        <v>0</v>
      </c>
      <c r="AQF5" s="33">
        <f ca="1">OFFSET('表二（录入表）'!$B$6,COLUMN()-$AU$4,ROW()-4)</f>
        <v>0</v>
      </c>
      <c r="AQG5" s="33">
        <f ca="1">OFFSET('表二（录入表）'!$B$6,COLUMN()-$AU$4,ROW()-4)</f>
        <v>300</v>
      </c>
      <c r="AQH5" s="33">
        <f ca="1">OFFSET('表二（录入表）'!$B$6,COLUMN()-$AU$4,ROW()-4)</f>
        <v>0</v>
      </c>
      <c r="AQI5" s="33">
        <f ca="1">OFFSET('表二（录入表）'!$B$6,COLUMN()-$AU$4,ROW()-4)</f>
        <v>80</v>
      </c>
      <c r="AQJ5" s="33">
        <f ca="1">OFFSET('表二（录入表）'!$B$6,COLUMN()-$AU$4,ROW()-4)</f>
        <v>0</v>
      </c>
      <c r="AQK5" s="33">
        <f ca="1">OFFSET('表二（录入表）'!$B$6,COLUMN()-$AU$4,ROW()-4)</f>
        <v>0</v>
      </c>
      <c r="AQL5" s="33">
        <f ca="1">OFFSET('表二（录入表）'!$B$6,COLUMN()-$AU$4,ROW()-4)</f>
        <v>0</v>
      </c>
      <c r="AQM5" s="33">
        <f ca="1">OFFSET('表二（录入表）'!$B$6,COLUMN()-$AU$4,ROW()-4)</f>
        <v>0</v>
      </c>
      <c r="AQN5" s="33">
        <f ca="1">OFFSET('表二（录入表）'!$B$6,COLUMN()-$AU$4,ROW()-4)</f>
        <v>0</v>
      </c>
      <c r="AQO5" s="33">
        <f ca="1">OFFSET('表二（录入表）'!$B$6,COLUMN()-$AU$4,ROW()-4)</f>
        <v>0</v>
      </c>
      <c r="AQP5" s="33">
        <f ca="1">OFFSET('表二（录入表）'!$B$6,COLUMN()-$AU$4,ROW()-4)</f>
        <v>0</v>
      </c>
      <c r="AQQ5" s="33">
        <f ca="1">OFFSET('表二（录入表）'!$B$6,COLUMN()-$AU$4,ROW()-4)</f>
        <v>0</v>
      </c>
      <c r="AQR5" s="33">
        <f ca="1">OFFSET('表二（录入表）'!$B$6,COLUMN()-$AU$4,ROW()-4)</f>
        <v>0</v>
      </c>
      <c r="AQS5" s="33">
        <f ca="1">OFFSET('表二（录入表）'!$B$6,COLUMN()-$AU$4,ROW()-4)</f>
        <v>0</v>
      </c>
      <c r="AQT5" s="33">
        <f ca="1">OFFSET('表二（录入表）'!$B$6,COLUMN()-$AU$4,ROW()-4)</f>
        <v>0</v>
      </c>
      <c r="AQU5" s="33">
        <f ca="1">OFFSET('表二（录入表）'!$B$6,COLUMN()-$AU$4,ROW()-4)</f>
        <v>0</v>
      </c>
      <c r="AQV5" s="33">
        <f ca="1">OFFSET('表二（录入表）'!$B$6,COLUMN()-$AU$4,ROW()-4)</f>
        <v>0</v>
      </c>
      <c r="AQW5" s="33">
        <f ca="1">OFFSET('表二（录入表）'!$B$6,COLUMN()-$AU$4,ROW()-4)</f>
        <v>0</v>
      </c>
      <c r="AQX5" s="33">
        <f ca="1">OFFSET('表二（录入表）'!$B$6,COLUMN()-$AU$4,ROW()-4)</f>
        <v>0</v>
      </c>
      <c r="AQY5" s="33">
        <f ca="1">OFFSET('表二（录入表）'!$B$6,COLUMN()-$AU$4,ROW()-4)</f>
        <v>0</v>
      </c>
      <c r="AQZ5" s="33">
        <f ca="1">OFFSET('表二（录入表）'!$B$6,COLUMN()-$AU$4,ROW()-4)</f>
        <v>0</v>
      </c>
      <c r="ARA5" s="33">
        <f ca="1">OFFSET('表二（录入表）'!$B$6,COLUMN()-$AU$4,ROW()-4)</f>
        <v>0</v>
      </c>
      <c r="ARB5" s="33">
        <f ca="1">OFFSET('表二（录入表）'!$B$6,COLUMN()-$AU$4,ROW()-4)</f>
        <v>0</v>
      </c>
      <c r="ARC5" s="33">
        <f ca="1">OFFSET('表二（录入表）'!$B$6,COLUMN()-$AU$4,ROW()-4)</f>
        <v>1000</v>
      </c>
      <c r="ARD5" s="33">
        <f ca="1">OFFSET('表二（录入表）'!$B$6,COLUMN()-$AU$4,ROW()-4)</f>
        <v>0</v>
      </c>
      <c r="ARE5" s="33">
        <f ca="1">OFFSET('表二（录入表）'!$B$6,COLUMN()-$AU$4,ROW()-4)</f>
        <v>0</v>
      </c>
      <c r="ARF5" s="33">
        <f ca="1">OFFSET('表二（录入表）'!$B$6,COLUMN()-$AU$4,ROW()-4)</f>
        <v>250</v>
      </c>
      <c r="ARG5" s="33">
        <f ca="1">OFFSET('表二（录入表）'!$B$6,COLUMN()-$AU$4,ROW()-4)</f>
        <v>0</v>
      </c>
      <c r="ARH5" s="33">
        <f ca="1">OFFSET('表二（录入表）'!$B$6,COLUMN()-$AU$4,ROW()-4)</f>
        <v>80</v>
      </c>
      <c r="ARI5" s="33">
        <f ca="1">OFFSET('表二（录入表）'!$B$6,COLUMN()-$AU$4,ROW()-4)</f>
        <v>156</v>
      </c>
      <c r="ARJ5" s="33">
        <f ca="1">OFFSET('表二（录入表）'!$B$6,COLUMN()-$AU$4,ROW()-4)</f>
        <v>3505</v>
      </c>
      <c r="ARK5" s="33">
        <f ca="1">OFFSET('表二（录入表）'!$B$6,COLUMN()-$AU$4,ROW()-4)</f>
        <v>0</v>
      </c>
      <c r="ARL5" s="33">
        <f ca="1">OFFSET('表二（录入表）'!$B$6,COLUMN()-$AU$4,ROW()-4)</f>
        <v>0</v>
      </c>
      <c r="ARM5" s="33">
        <f ca="1">OFFSET('表二（录入表）'!$B$6,COLUMN()-$AU$4,ROW()-4)</f>
        <v>5067</v>
      </c>
      <c r="ARN5" s="33">
        <f ca="1">OFFSET('表二（录入表）'!$B$6,COLUMN()-$AU$4,ROW()-4)</f>
        <v>0</v>
      </c>
      <c r="ARO5" s="33">
        <f ca="1">OFFSET('表二（录入表）'!$B$6,COLUMN()-$AU$4,ROW()-4)</f>
        <v>0</v>
      </c>
      <c r="ARP5" s="33">
        <f ca="1">OFFSET('表二（录入表）'!$B$6,COLUMN()-$AU$4,ROW()-4)</f>
        <v>0</v>
      </c>
      <c r="ARQ5" s="33">
        <f ca="1">OFFSET('表二（录入表）'!$B$6,COLUMN()-$AU$4,ROW()-4)</f>
        <v>0</v>
      </c>
      <c r="ARR5"/>
      <c r="ARS5" s="32"/>
      <c r="ART5" s="32"/>
      <c r="ARU5" s="33">
        <f ca="1">OFFSET('表三（录入表）'!$B$6,COLUMN()-$ARR$4,ROW()-4)</f>
        <v>3700</v>
      </c>
      <c r="ARV5" s="33">
        <f ca="1">OFFSET('表三（录入表）'!$B$6,COLUMN()-$ARR$4,ROW()-4)</f>
        <v>0</v>
      </c>
      <c r="ARW5" s="33">
        <f ca="1">OFFSET('表三（录入表）'!$B$6,COLUMN()-$ARR$4,ROW()-4)</f>
        <v>0</v>
      </c>
      <c r="ARX5" s="33">
        <f ca="1">OFFSET('表三（录入表）'!$B$6,COLUMN()-$ARR$4,ROW()-4)</f>
        <v>1085</v>
      </c>
      <c r="ARY5" s="33">
        <f ca="1">OFFSET('表三（录入表）'!$B$6,COLUMN()-$ARR$4,ROW()-4)</f>
        <v>883</v>
      </c>
      <c r="ARZ5" s="33">
        <f ca="1">OFFSET('表三（录入表）'!$B$6,COLUMN()-$ARR$4,ROW()-4)</f>
        <v>3851</v>
      </c>
      <c r="ASA5" s="33">
        <f ca="1">OFFSET('表三（录入表）'!$B$6,COLUMN()-$ARR$4,ROW()-4)</f>
        <v>27</v>
      </c>
      <c r="ASB5" s="33">
        <f ca="1">OFFSET('表三（录入表）'!$B$6,COLUMN()-$ARR$4,ROW()-4)</f>
        <v>-4033</v>
      </c>
      <c r="ASC5" s="33">
        <f ca="1">OFFSET('表三（录入表）'!$B$6,COLUMN()-$ARR$4,ROW()-4)</f>
        <v>0</v>
      </c>
      <c r="ASD5" s="33">
        <f ca="1">OFFSET('表三（录入表）'!$B$6,COLUMN()-$ARR$4,ROW()-4)</f>
        <v>0</v>
      </c>
      <c r="ASE5" s="33">
        <f ca="1">OFFSET('表三（录入表）'!$B$6,COLUMN()-$ARR$4,ROW()-4)</f>
        <v>27924</v>
      </c>
      <c r="ASF5" s="33">
        <f ca="1">OFFSET('表三（录入表）'!$B$6,COLUMN()-$ARR$4,ROW()-4)</f>
        <v>12054</v>
      </c>
      <c r="ASG5" s="33">
        <f ca="1">OFFSET('表三（录入表）'!$B$6,COLUMN()-$ARR$4,ROW()-4)</f>
        <v>-1773</v>
      </c>
      <c r="ASH5" s="33">
        <f ca="1">OFFSET('表三（录入表）'!$B$6,COLUMN()-$ARR$4,ROW()-4)</f>
        <v>0</v>
      </c>
      <c r="ASI5" s="33">
        <f ca="1">OFFSET('表三（录入表）'!$B$6,COLUMN()-$ARR$4,ROW()-4)</f>
        <v>0</v>
      </c>
      <c r="ASJ5" s="33">
        <f ca="1">OFFSET('表三（录入表）'!$B$6,COLUMN()-$ARR$4,ROW()-4)</f>
        <v>0</v>
      </c>
      <c r="ASK5" s="33">
        <f ca="1">OFFSET('表三（录入表）'!$B$6,COLUMN()-$ARR$4,ROW()-4)</f>
        <v>0</v>
      </c>
      <c r="ASL5" s="33">
        <f ca="1">OFFSET('表三（录入表）'!$B$6,COLUMN()-$ARR$4,ROW()-4)</f>
        <v>25485</v>
      </c>
      <c r="ASM5" s="33">
        <f ca="1">OFFSET('表三（录入表）'!$B$6,COLUMN()-$ARR$4,ROW()-4)</f>
        <v>23599</v>
      </c>
      <c r="ASN5" s="33">
        <f ca="1">OFFSET('表三（录入表）'!$B$6,COLUMN()-$ARR$4,ROW()-4)</f>
        <v>0</v>
      </c>
      <c r="ASO5" s="33">
        <f ca="1">OFFSET('表三（录入表）'!$B$6,COLUMN()-$ARR$4,ROW()-4)</f>
        <v>0</v>
      </c>
      <c r="ASP5" s="33">
        <f ca="1">OFFSET('表三（录入表）'!$B$6,COLUMN()-$ARR$4,ROW()-4)</f>
        <v>0</v>
      </c>
      <c r="ASQ5" s="33">
        <f ca="1">OFFSET('表三（录入表）'!$B$6,COLUMN()-$ARR$4,ROW()-4)</f>
        <v>3039</v>
      </c>
      <c r="ASR5" s="33">
        <f ca="1">OFFSET('表三（录入表）'!$B$6,COLUMN()-$ARR$4,ROW()-4)</f>
        <v>0</v>
      </c>
      <c r="ASS5" s="33">
        <f ca="1">OFFSET('表三（录入表）'!$B$6,COLUMN()-$ARR$4,ROW()-4)</f>
        <v>0</v>
      </c>
      <c r="AST5" s="33">
        <f ca="1">OFFSET('表三（录入表）'!$B$6,COLUMN()-$ARR$4,ROW()-4)</f>
        <v>0</v>
      </c>
      <c r="ASU5" s="33">
        <f ca="1">OFFSET('表三（录入表）'!$B$6,COLUMN()-$ARR$4,ROW()-4)</f>
        <v>1426</v>
      </c>
      <c r="ASV5" s="33">
        <f ca="1">OFFSET('表三（录入表）'!$B$6,COLUMN()-$ARR$4,ROW()-4)</f>
        <v>15477</v>
      </c>
      <c r="ASW5" s="33">
        <f ca="1">OFFSET('表三（录入表）'!$B$6,COLUMN()-$ARR$4,ROW()-4)</f>
        <v>0</v>
      </c>
      <c r="ASX5" s="33">
        <f ca="1">OFFSET('表三（录入表）'!$B$6,COLUMN()-$ARR$4,ROW()-4)</f>
        <v>319</v>
      </c>
      <c r="ASY5" s="33">
        <f ca="1">OFFSET('表三（录入表）'!$B$6,COLUMN()-$ARR$4,ROW()-4)</f>
        <v>9754</v>
      </c>
      <c r="ASZ5" s="33">
        <f ca="1">OFFSET('表三（录入表）'!$B$6,COLUMN()-$ARR$4,ROW()-4)</f>
        <v>4718</v>
      </c>
      <c r="ATA5" s="33">
        <f ca="1">OFFSET('表三（录入表）'!$B$6,COLUMN()-$ARR$4,ROW()-4)</f>
        <v>3559</v>
      </c>
      <c r="ATB5" s="33">
        <f ca="1">OFFSET('表三（录入表）'!$B$6,COLUMN()-$ARR$4,ROW()-4)</f>
        <v>0</v>
      </c>
      <c r="ATC5" s="33">
        <f ca="1">OFFSET('表三（录入表）'!$B$6,COLUMN()-$ARR$4,ROW()-4)</f>
        <v>6824</v>
      </c>
      <c r="ATD5" s="33">
        <f ca="1">OFFSET('表三（录入表）'!$B$6,COLUMN()-$ARR$4,ROW()-4)</f>
        <v>0</v>
      </c>
      <c r="ATE5" s="33">
        <f ca="1">OFFSET('表三（录入表）'!$B$6,COLUMN()-$ARR$4,ROW()-4)</f>
        <v>0</v>
      </c>
      <c r="ATF5" s="33">
        <f ca="1">OFFSET('表三（录入表）'!$B$6,COLUMN()-$ARR$4,ROW()-4)</f>
        <v>0</v>
      </c>
      <c r="ATG5" s="33">
        <f ca="1">OFFSET('表三（录入表）'!$B$6,COLUMN()-$ARR$4,ROW()-4)</f>
        <v>0</v>
      </c>
      <c r="ATH5" s="33">
        <f ca="1">OFFSET('表三（录入表）'!$B$6,COLUMN()-$ARR$4,ROW()-4)</f>
        <v>0</v>
      </c>
      <c r="ATI5" s="33">
        <f ca="1">OFFSET('表三（录入表）'!$B$6,COLUMN()-$ARR$4,ROW()-4)</f>
        <v>1229</v>
      </c>
      <c r="ATJ5" s="33">
        <f ca="1">OFFSET('表三（录入表）'!$B$6,COLUMN()-$ARR$4,ROW()-4)</f>
        <v>0</v>
      </c>
      <c r="ATK5" s="33">
        <f ca="1">OFFSET('表三（录入表）'!$B$6,COLUMN()-$ARR$4,ROW()-4)</f>
        <v>0</v>
      </c>
      <c r="ATL5" s="33">
        <f ca="1">OFFSET('表三（录入表）'!$B$6,COLUMN()-$ARR$4,ROW()-4)</f>
        <v>0</v>
      </c>
      <c r="ATM5" s="33">
        <f ca="1">OFFSET('表三（录入表）'!$B$6,COLUMN()-$ARR$4,ROW()-4)</f>
        <v>0</v>
      </c>
      <c r="ATN5" s="33">
        <f ca="1">OFFSET('表三（录入表）'!$B$6,COLUMN()-$ARR$4,ROW()-4)</f>
        <v>1</v>
      </c>
      <c r="ATO5" s="33">
        <f ca="1">OFFSET('表三（录入表）'!$B$6,COLUMN()-$ARR$4,ROW()-4)</f>
        <v>0</v>
      </c>
      <c r="ATP5" s="33">
        <f ca="1">OFFSET('表三（录入表）'!$B$6,COLUMN()-$ARR$4,ROW()-4)</f>
        <v>0</v>
      </c>
      <c r="ATQ5" s="33">
        <f ca="1">OFFSET('表三（录入表）'!$B$6,COLUMN()-$ARR$4,ROW()-4)</f>
        <v>0</v>
      </c>
      <c r="ATR5" s="33">
        <f ca="1">OFFSET('表三（录入表）'!$B$6,COLUMN()-$ARR$4,ROW()-4)</f>
        <v>0</v>
      </c>
      <c r="ATS5" s="33">
        <f ca="1">OFFSET('表三（录入表）'!$B$6,COLUMN()-$ARR$4,ROW()-4)</f>
        <v>0</v>
      </c>
      <c r="ATT5" s="33">
        <f ca="1">OFFSET('表三（录入表）'!$B$6,COLUMN()-$ARR$4,ROW()-4)</f>
        <v>0</v>
      </c>
      <c r="ATU5" s="33">
        <f ca="1">OFFSET('表三（录入表）'!$B$6,COLUMN()-$ARR$4,ROW()-4)</f>
        <v>0</v>
      </c>
      <c r="ATV5" s="33">
        <f ca="1">OFFSET('表三（录入表）'!$B$6,COLUMN()-$ARR$4,ROW()-4)</f>
        <v>129</v>
      </c>
      <c r="ATW5" s="33">
        <f ca="1">OFFSET('表三（录入表）'!$B$6,COLUMN()-$ARR$4,ROW()-4)</f>
        <v>0</v>
      </c>
      <c r="ATX5" s="33">
        <f ca="1">OFFSET('表三（录入表）'!$B$6,COLUMN()-$ARR$4,ROW()-4)</f>
        <v>0</v>
      </c>
      <c r="ATY5" s="33">
        <f ca="1">OFFSET('表三（录入表）'!$B$6,COLUMN()-$ARR$4,ROW()-4)</f>
        <v>11741</v>
      </c>
      <c r="ATZ5" s="33">
        <f ca="1">OFFSET('表三（录入表）'!$B$6,COLUMN()-$ARR$4,ROW()-4)</f>
        <v>0</v>
      </c>
      <c r="AUA5" s="33">
        <f ca="1">OFFSET('表三（录入表）'!$B$6,COLUMN()-$ARR$4,ROW()-4)</f>
        <v>0</v>
      </c>
      <c r="AUB5" s="33">
        <f ca="1">OFFSET('表三（录入表）'!$B$6,COLUMN()-$ARR$4,ROW()-4)</f>
        <v>0</v>
      </c>
      <c r="AUC5" s="33">
        <f ca="1">OFFSET('表三（录入表）'!$B$6,COLUMN()-$ARR$4,ROW()-4)</f>
        <v>0</v>
      </c>
      <c r="AUD5" s="33">
        <f ca="1">OFFSET('表三（录入表）'!$B$6,COLUMN()-$ARR$4,ROW()-4)</f>
        <v>374</v>
      </c>
      <c r="AUE5" s="33">
        <f ca="1">OFFSET('表三（录入表）'!$B$6,COLUMN()-$ARR$4,ROW()-4)</f>
        <v>0</v>
      </c>
      <c r="AUF5" s="33">
        <f ca="1">OFFSET('表三（录入表）'!$B$6,COLUMN()-$ARR$4,ROW()-4)</f>
        <v>0</v>
      </c>
      <c r="AUG5" s="33">
        <f ca="1">OFFSET('表三（录入表）'!$B$6,COLUMN()-$ARR$4,ROW()-4)</f>
        <v>0</v>
      </c>
      <c r="AUH5" s="33">
        <f ca="1">OFFSET('表三（录入表）'!$B$6,COLUMN()-$ARR$4,ROW()-4)</f>
        <v>0</v>
      </c>
      <c r="AUI5" s="33">
        <f ca="1">OFFSET('表三（录入表）'!$B$6,COLUMN()-$ARR$4,ROW()-4)</f>
        <v>0</v>
      </c>
      <c r="AUJ5" s="33">
        <f ca="1">OFFSET('表三（录入表）'!$B$6,COLUMN()-$ARR$4,ROW()-4)</f>
        <v>0</v>
      </c>
      <c r="AUK5" s="33">
        <f ca="1">OFFSET('表三（录入表）'!$B$6,COLUMN()-$ARR$4,ROW()-4)</f>
        <v>0</v>
      </c>
      <c r="AUL5" s="33">
        <f ca="1">OFFSET('表三（录入表）'!$B$6,COLUMN()-$ARR$4,ROW()-4)</f>
        <v>11000</v>
      </c>
      <c r="AUM5" s="33">
        <f ca="1">OFFSET('表三（录入表）'!$B$6,COLUMN()-$ARR$4,ROW()-4)</f>
        <v>0</v>
      </c>
      <c r="AUN5" s="33">
        <f ca="1">OFFSET('表三（录入表）'!$B$6,COLUMN()-$ARR$4,ROW()-4)</f>
        <v>0</v>
      </c>
      <c r="AUO5" s="33">
        <f ca="1">OFFSET('表三（录入表）'!$B$6,COLUMN()-$ARR$4,ROW()-4)</f>
        <v>0</v>
      </c>
      <c r="AUP5" s="33">
        <f ca="1">OFFSET('表三（录入表）'!$B$6,COLUMN()-$ARR$4,ROW()-4)</f>
        <v>0</v>
      </c>
      <c r="AUQ5" s="33">
        <f ca="1">OFFSET('表三（录入表）'!$B$6,COLUMN()-$ARR$4,ROW()-4)</f>
        <v>0</v>
      </c>
      <c r="AUR5" s="33">
        <f ca="1">OFFSET('表三（录入表）'!$B$6,COLUMN()-$ARR$4,ROW()-4)</f>
        <v>1000</v>
      </c>
      <c r="AUS5" s="33">
        <f ca="1">OFFSET('表三（录入表）'!$B$6,COLUMN()-$ARR$4,ROW()-4)</f>
        <v>0</v>
      </c>
      <c r="AUT5" s="33">
        <f ca="1">OFFSET('表三（录入表）'!$B$6,COLUMN()-$ARR$4,ROW()-4)</f>
        <v>0</v>
      </c>
      <c r="AUU5" s="33">
        <f ca="1">OFFSET('表三（录入表）'!$B$6,COLUMN()-$ARR$4,ROW()-4)</f>
        <v>0</v>
      </c>
      <c r="AUV5" s="33">
        <f ca="1">OFFSET('表三（录入表）'!$B$6,COLUMN()-$ARR$4,ROW()-4)</f>
        <v>0</v>
      </c>
      <c r="AUW5" s="33">
        <f ca="1">OFFSET('表三（录入表）'!$B$6,COLUMN()-$ARR$4,ROW()-4)</f>
        <v>0</v>
      </c>
      <c r="AUX5" s="33">
        <f ca="1">OFFSET('表三（录入表）'!$B$6,COLUMN()-$ARR$4,ROW()-4)</f>
        <v>0</v>
      </c>
      <c r="AUY5" s="33">
        <f ca="1">OFFSET('表三（录入表）'!$B$6,COLUMN()-$ARR$4,ROW()-4)</f>
        <v>0</v>
      </c>
      <c r="AUZ5" s="33">
        <f ca="1">OFFSET('表三（录入表）'!$B$6,COLUMN()-$ARR$4,ROW()-4)</f>
        <v>0</v>
      </c>
      <c r="AVA5" s="33">
        <f ca="1">OFFSET('表三（录入表）'!$B$6,COLUMN()-$ARR$4,ROW()-4)</f>
        <v>0</v>
      </c>
      <c r="AVB5" s="33">
        <f ca="1">OFFSET('表三（录入表）'!$B$6,COLUMN()-$ARR$4,ROW()-4)</f>
        <v>0</v>
      </c>
      <c r="AVC5" s="33">
        <f ca="1">OFFSET('表三（录入表）'!$B$6,COLUMN()-$ARR$4,ROW()-4)</f>
        <v>0</v>
      </c>
      <c r="AVD5" s="33">
        <f ca="1">OFFSET('表三（录入表）'!$B$6,COLUMN()-$ARR$4,ROW()-4)</f>
        <v>0</v>
      </c>
      <c r="AVE5" s="33">
        <f ca="1">OFFSET('表三（录入表）'!$B$6,COLUMN()-$ARR$4,ROW()-4)</f>
        <v>0</v>
      </c>
      <c r="AVF5" s="33">
        <f ca="1">OFFSET('表三（录入表）'!$B$6,COLUMN()-$ARR$4,ROW()-4)</f>
        <v>0</v>
      </c>
      <c r="AVG5" s="33">
        <f ca="1">OFFSET('表三（录入表）'!$B$6,COLUMN()-$ARR$4,ROW()-4)</f>
        <v>0</v>
      </c>
      <c r="AVH5" s="33">
        <f ca="1">OFFSET('表三（录入表）'!$B$6,COLUMN()-$ARR$4,ROW()-4)</f>
        <v>0</v>
      </c>
      <c r="AVI5" s="33">
        <f ca="1">OFFSET('表三（录入表）'!$B$6,COLUMN()-$ARR$4,ROW()-4)</f>
        <v>0</v>
      </c>
      <c r="AVJ5" s="33">
        <f ca="1">OFFSET('表三（录入表）'!$B$6,COLUMN()-$ARR$4,ROW()-4)</f>
        <v>0</v>
      </c>
      <c r="AVK5" s="33">
        <f ca="1">OFFSET('表三（录入表）'!$B$6,COLUMN()-$ARR$4,ROW()-4)</f>
        <v>0</v>
      </c>
      <c r="AVL5" s="33">
        <f ca="1">OFFSET('表三（录入表）'!$B$6,COLUMN()-$ARR$4,ROW()-4)</f>
        <v>0</v>
      </c>
      <c r="AVM5" s="33">
        <f ca="1">OFFSET('表三（录入表）'!$B$6,COLUMN()-$ARR$4,ROW()-4)</f>
        <v>2907</v>
      </c>
      <c r="AVN5" s="33">
        <f ca="1">OFFSET('表三（录入表）'!$B$6,COLUMN()-$ARR$4,ROW()-4)</f>
        <v>36071</v>
      </c>
      <c r="AVO5" s="33">
        <f ca="1">OFFSET('表三（录入表）'!$B$6,COLUMN()-$ARR$4,ROW()-4)</f>
        <v>0</v>
      </c>
      <c r="AVP5" s="33">
        <f ca="1">OFFSET('表三（录入表）'!$B$6,COLUMN()-$ARR$4,ROW()-4)</f>
        <v>0</v>
      </c>
      <c r="AVQ5" s="33">
        <f ca="1">OFFSET('表三（录入表）'!$B$6,COLUMN()-$ARR$4,ROW()-4)</f>
        <v>0</v>
      </c>
      <c r="AVR5" s="33">
        <f ca="1">OFFSET('表三（录入表）'!$B$6,COLUMN()-$ARR$4,ROW()-4)</f>
        <v>0</v>
      </c>
      <c r="AVS5" s="33">
        <f ca="1">OFFSET('表三（录入表）'!$B$6,COLUMN()-$ARR$4,ROW()-4)</f>
        <v>0</v>
      </c>
      <c r="AVT5" s="33">
        <f ca="1">OFFSET('表三（录入表）'!$B$6,COLUMN()-$ARR$4,ROW()-4)</f>
        <v>0</v>
      </c>
      <c r="AVU5" s="33">
        <f ca="1">OFFSET('表三（录入表）'!$B$6,COLUMN()-$ARR$4,ROW()-4)</f>
        <v>0</v>
      </c>
      <c r="AVV5" s="33">
        <f ca="1">OFFSET('表三（录入表）'!$B$6,COLUMN()-$ARR$4,ROW()-4)</f>
        <v>0</v>
      </c>
      <c r="AVW5" s="33">
        <f ca="1">OFFSET('表三（录入表）'!$B$6,COLUMN()-$ARR$4,ROW()-4)</f>
        <v>0</v>
      </c>
      <c r="AVX5" s="33">
        <f ca="1">OFFSET('表三（录入表）'!$B$6,COLUMN()-$ARR$4,ROW()-4)</f>
        <v>0</v>
      </c>
      <c r="AVY5" s="33">
        <f ca="1">OFFSET('表三（录入表）'!$B$6,COLUMN()-$ARR$4,ROW()-4)</f>
        <v>0</v>
      </c>
      <c r="AVZ5" s="33">
        <f ca="1">OFFSET('表三（录入表）'!$B$6,COLUMN()-$ARR$4,ROW()-4)</f>
        <v>0</v>
      </c>
      <c r="AWA5" s="33">
        <f ca="1">OFFSET('表三（录入表）'!$B$6,COLUMN()-$ARR$4,ROW()-4)</f>
        <v>0</v>
      </c>
      <c r="AWB5" s="33">
        <f ca="1">OFFSET('表三（录入表）'!$B$6,COLUMN()-$ARR$4,ROW()-4)</f>
        <v>0</v>
      </c>
      <c r="AWC5" s="33">
        <f ca="1">OFFSET('表三（录入表）'!$B$6,COLUMN()-$ARR$4,ROW()-4)</f>
        <v>0</v>
      </c>
      <c r="AWD5" s="33">
        <f ca="1">OFFSET('表三（录入表）'!$B$6,COLUMN()-$ARR$4,ROW()-4)</f>
        <v>0</v>
      </c>
      <c r="AWE5" s="33">
        <f ca="1">OFFSET('表三（录入表）'!$B$6,COLUMN()-$ARR$4,ROW()-4)</f>
        <v>0</v>
      </c>
      <c r="AWF5" s="33">
        <f ca="1">OFFSET('表三（录入表）'!$B$6,COLUMN()-$ARR$4,ROW()-4)</f>
        <v>0</v>
      </c>
      <c r="AWG5" s="33">
        <f ca="1">OFFSET('表三（录入表）'!$B$6,COLUMN()-$ARR$4,ROW()-4)</f>
        <v>0</v>
      </c>
      <c r="AWH5" s="33">
        <f ca="1">OFFSET('表三（录入表）'!$B$6,COLUMN()-$ARR$4,ROW()-4)</f>
        <v>0</v>
      </c>
      <c r="AWI5" s="33">
        <f ca="1">OFFSET('表三（录入表）'!$B$6,COLUMN()-$ARR$4,ROW()-4)</f>
        <v>0</v>
      </c>
      <c r="AWJ5" s="33">
        <f ca="1">OFFSET('表三（录入表）'!$B$6,COLUMN()-$ARR$4,ROW()-4)</f>
        <v>0</v>
      </c>
      <c r="AWK5" s="33">
        <f ca="1">OFFSET('表三（录入表）'!$B$6,COLUMN()-$ARR$4,ROW()-4)</f>
        <v>0</v>
      </c>
      <c r="AWL5" s="33">
        <f ca="1">OFFSET('表三（录入表）'!$B$6,COLUMN()-$ARR$4,ROW()-4)</f>
        <v>1520</v>
      </c>
      <c r="AWM5" s="33">
        <f ca="1">OFFSET('表三（录入表）'!$B$6,COLUMN()-$ARR$4,ROW()-4)</f>
        <v>0</v>
      </c>
      <c r="AWN5" s="33">
        <f ca="1">OFFSET('表三（录入表）'!$B$6,COLUMN()-$ARR$4,ROW()-4)</f>
        <v>0</v>
      </c>
      <c r="AWO5" s="33">
        <f ca="1">OFFSET('表三（录入表）'!$B$6,COLUMN()-$ARR$4,ROW()-4)</f>
        <v>0</v>
      </c>
      <c r="AWP5" s="35"/>
      <c r="AWQ5" s="33">
        <f ca="1">OFFSET('表四（录入表）'!$B$6,COLUMN()-$AWP$4,ROW()-3)</f>
        <v>505</v>
      </c>
      <c r="AWR5" s="33">
        <f ca="1">OFFSET('表四（录入表）'!$B$6,COLUMN()-$AWP$4,ROW()-3)</f>
        <v>253</v>
      </c>
      <c r="AWS5" s="33">
        <f ca="1">OFFSET('表四（录入表）'!$B$6,COLUMN()-$AWP$4,ROW()-3)</f>
        <v>430</v>
      </c>
      <c r="AWT5" s="33">
        <f ca="1">OFFSET('表四（录入表）'!$B$6,COLUMN()-$AWP$4,ROW()-3)</f>
        <v>370</v>
      </c>
      <c r="AWU5" s="33">
        <f ca="1">OFFSET('表四（录入表）'!$B$6,COLUMN()-$AWP$4,ROW()-3)</f>
        <v>390</v>
      </c>
      <c r="AWV5" s="33">
        <f ca="1">OFFSET('表四（录入表）'!$B$6,COLUMN()-$AWP$4,ROW()-3)</f>
        <v>490</v>
      </c>
      <c r="AWW5" s="33">
        <f ca="1">OFFSET('表四（录入表）'!$B$6,COLUMN()-$AWP$4,ROW()-3)</f>
        <v>160</v>
      </c>
      <c r="AWX5" s="33">
        <f ca="1">OFFSET('表四（录入表）'!$B$6,COLUMN()-$AWP$4,ROW()-3)</f>
        <v>308</v>
      </c>
      <c r="AWY5" s="33">
        <f ca="1">OFFSET('表四（录入表）'!$B$6,COLUMN()-$AWP$4,ROW()-3)</f>
        <v>0</v>
      </c>
      <c r="AWZ5" s="33">
        <f ca="1">OFFSET('表四（录入表）'!$B$6,COLUMN()-$AWP$4,ROW()-3)</f>
        <v>406</v>
      </c>
      <c r="AXA5" s="33">
        <f ca="1">OFFSET('表四（录入表）'!$B$6,COLUMN()-$AWP$4,ROW()-3)</f>
        <v>370</v>
      </c>
      <c r="AXB5" s="33">
        <f ca="1">OFFSET('表四（录入表）'!$B$6,COLUMN()-$AWP$4,ROW()-3)</f>
        <v>20</v>
      </c>
      <c r="AXC5" s="33">
        <f ca="1">OFFSET('表四（录入表）'!$B$6,COLUMN()-$AWP$4,ROW()-3)</f>
        <v>0</v>
      </c>
      <c r="AXD5" s="33">
        <f ca="1">OFFSET('表四（录入表）'!$B$6,COLUMN()-$AWP$4,ROW()-3)</f>
        <v>0</v>
      </c>
      <c r="AXE5" s="33">
        <f ca="1">OFFSET('表四（录入表）'!$B$6,COLUMN()-$AWP$4,ROW()-3)</f>
        <v>30</v>
      </c>
      <c r="AXF5" s="33">
        <f ca="1">OFFSET('表四（录入表）'!$B$6,COLUMN()-$AWP$4,ROW()-3)</f>
        <v>129</v>
      </c>
      <c r="AXG5" s="33">
        <f ca="1">OFFSET('表四（录入表）'!$B$6,COLUMN()-$AWP$4,ROW()-3)</f>
        <v>314</v>
      </c>
      <c r="AXH5" s="33">
        <f ca="1">OFFSET('表四（录入表）'!$B$6,COLUMN()-$AWP$4,ROW()-3)</f>
        <v>340</v>
      </c>
      <c r="AXI5" s="33">
        <f ca="1">OFFSET('表四（录入表）'!$B$6,COLUMN()-$AWP$4,ROW()-3)</f>
        <v>85</v>
      </c>
      <c r="AXJ5" s="33">
        <f ca="1">OFFSET('表四（录入表）'!$B$6,COLUMN()-$AWP$4,ROW()-3)</f>
        <v>266</v>
      </c>
      <c r="AXK5" s="33">
        <f ca="1">OFFSET('表四（录入表）'!$B$6,COLUMN()-$AWP$4,ROW()-3)</f>
        <v>188</v>
      </c>
      <c r="AXL5" s="33">
        <f ca="1">OFFSET('表四（录入表）'!$B$6,COLUMN()-$AWP$4,ROW()-3)</f>
        <v>0</v>
      </c>
      <c r="AXM5" s="33">
        <f ca="1">OFFSET('表四（录入表）'!$B$6,COLUMN()-$AWP$4,ROW()-3)</f>
        <v>250</v>
      </c>
      <c r="AXN5" s="33">
        <f ca="1">OFFSET('表四（录入表）'!$B$6,COLUMN()-$AWP$4,ROW()-3)</f>
        <v>0</v>
      </c>
      <c r="AXO5" s="33">
        <f ca="1">OFFSET('表四（录入表）'!$B$6,COLUMN()-$AWP$4,ROW()-3)</f>
        <v>294</v>
      </c>
      <c r="AXP5" s="33">
        <f ca="1">OFFSET('表四（录入表）'!$B$6,COLUMN()-$AWP$4,ROW()-3)</f>
        <v>49</v>
      </c>
      <c r="AXQ5" s="33">
        <f ca="1">OFFSET('表四（录入表）'!$B$6,COLUMN()-$AWP$4,ROW()-3)</f>
        <v>330</v>
      </c>
      <c r="AXR5" s="33">
        <f ca="1">OFFSET('表四（录入表）'!$B$6,COLUMN()-$AWP$4,ROW()-3)</f>
        <v>0</v>
      </c>
      <c r="AXS5" s="33">
        <f ca="1">OFFSET('表四（录入表）'!$B$6,COLUMN()-$AWP$4,ROW()-3)</f>
        <v>732</v>
      </c>
      <c r="AXT5" s="33">
        <f ca="1">OFFSET('表四（录入表）'!$B$6,COLUMN()-$AWP$4,ROW()-3)</f>
        <v>0</v>
      </c>
      <c r="AXU5" s="33">
        <f ca="1">OFFSET('表四（录入表）'!$B$6,COLUMN()-$AWP$4,ROW()-3)</f>
        <v>0</v>
      </c>
      <c r="AXV5" s="33">
        <f ca="1">OFFSET('表四（录入表）'!$B$6,COLUMN()-$AWP$4,ROW()-3)</f>
        <v>0</v>
      </c>
      <c r="AXW5" s="33">
        <f ca="1">OFFSET('表四（录入表）'!$B$6,COLUMN()-$AWP$4,ROW()-3)</f>
        <v>0</v>
      </c>
      <c r="AXX5" s="33">
        <f ca="1">OFFSET('表四（录入表）'!$B$6,COLUMN()-$AWP$4,ROW()-3)</f>
        <v>0</v>
      </c>
      <c r="AXY5" s="33">
        <f ca="1">OFFSET('表四（录入表）'!$B$6,COLUMN()-$AWP$4,ROW()-3)</f>
        <v>0</v>
      </c>
      <c r="AXZ5" s="33">
        <f ca="1">OFFSET('表四（录入表）'!$B$6,COLUMN()-$AWP$4,ROW()-3)</f>
        <v>0</v>
      </c>
      <c r="AYA5" s="33">
        <f ca="1">OFFSET('表四（录入表）'!$B$6,COLUMN()-$AWP$4,ROW()-3)</f>
        <v>0</v>
      </c>
      <c r="AYB5" s="33">
        <f ca="1">OFFSET('表四（录入表）'!$B$6,COLUMN()-$AWP$4,ROW()-3)</f>
        <v>0</v>
      </c>
      <c r="AYC5" s="33">
        <f ca="1">OFFSET('表四（录入表）'!$B$6,COLUMN()-$AWP$4,ROW()-3)</f>
        <v>0</v>
      </c>
      <c r="AYD5" s="33">
        <f ca="1">OFFSET('表四（录入表）'!$B$6,COLUMN()-$AWP$4,ROW()-3)</f>
        <v>0</v>
      </c>
      <c r="AYE5" s="33">
        <f ca="1">OFFSET('表四（录入表）'!$B$6,COLUMN()-$AWP$4,ROW()-3)</f>
        <v>0</v>
      </c>
      <c r="AYF5" s="33">
        <f ca="1">OFFSET('表四（录入表）'!$B$6,COLUMN()-$AWP$4,ROW()-3)</f>
        <v>49</v>
      </c>
      <c r="AYG5" s="33">
        <f ca="1">OFFSET('表四（录入表）'!$B$6,COLUMN()-$AWP$4,ROW()-3)</f>
        <v>0</v>
      </c>
      <c r="AYH5" s="33">
        <f ca="1">OFFSET('表四（录入表）'!$B$6,COLUMN()-$AWP$4,ROW()-3)</f>
        <v>0</v>
      </c>
      <c r="AYI5" s="33">
        <f ca="1">OFFSET('表四（录入表）'!$B$6,COLUMN()-$AWP$4,ROW()-3)</f>
        <v>400</v>
      </c>
      <c r="AYJ5" s="33">
        <f ca="1">OFFSET('表四（录入表）'!$B$6,COLUMN()-$AWP$4,ROW()-3)</f>
        <v>0</v>
      </c>
      <c r="AYK5" s="33">
        <f ca="1">OFFSET('表四（录入表）'!$B$6,COLUMN()-$AWP$4,ROW()-3)</f>
        <v>70</v>
      </c>
      <c r="AYL5" s="33">
        <f ca="1">OFFSET('表四（录入表）'!$B$6,COLUMN()-$AWP$4,ROW()-3)</f>
        <v>68</v>
      </c>
      <c r="AYM5" s="33">
        <f ca="1">OFFSET('表四（录入表）'!$B$6,COLUMN()-$AWP$4,ROW()-3)</f>
        <v>1050</v>
      </c>
      <c r="AYN5" s="33">
        <f ca="1">OFFSET('表四（录入表）'!$B$6,COLUMN()-$AWP$4,ROW()-3)</f>
        <v>0</v>
      </c>
      <c r="AYO5" s="33">
        <f ca="1">OFFSET('表四（录入表）'!$B$6,COLUMN()-$AWP$4,ROW()-3)</f>
        <v>0</v>
      </c>
      <c r="AYP5" s="33">
        <f ca="1">OFFSET('表四（录入表）'!$B$6,COLUMN()-$AWP$4,ROW()-3)</f>
        <v>0</v>
      </c>
      <c r="AYQ5" s="33">
        <f ca="1">OFFSET('表四（录入表）'!$B$6,COLUMN()-$AWP$4,ROW()-3)</f>
        <v>0</v>
      </c>
      <c r="AYR5" s="33">
        <f ca="1">OFFSET('表四（录入表）'!$B$6,COLUMN()-$AWP$4,ROW()-3)</f>
        <v>3746</v>
      </c>
      <c r="AYS5" s="33">
        <f ca="1">OFFSET('表四（录入表）'!$B$6,COLUMN()-$AWP$4,ROW()-3)</f>
        <v>5100</v>
      </c>
      <c r="AYT5" s="33">
        <f ca="1">OFFSET('表四（录入表）'!$B$6,COLUMN()-$AWP$4,ROW()-3)</f>
        <v>73827</v>
      </c>
      <c r="AYU5" s="33">
        <f ca="1">OFFSET('表四（录入表）'!$B$6,COLUMN()-$AWP$4,ROW()-3)</f>
        <v>3000</v>
      </c>
      <c r="AYV5" s="33">
        <f ca="1">OFFSET('表四（录入表）'!$B$6,COLUMN()-$AWP$4,ROW()-3)</f>
        <v>0</v>
      </c>
      <c r="AYW5" s="33">
        <f ca="1">OFFSET('表四（录入表）'!$B$6,COLUMN()-$AWP$4,ROW()-3)</f>
        <v>0</v>
      </c>
      <c r="AYX5" s="33">
        <f ca="1">OFFSET('表四（录入表）'!$B$6,COLUMN()-$AWP$4,ROW()-3)</f>
        <v>0</v>
      </c>
      <c r="AYY5" s="33">
        <f ca="1">OFFSET('表四（录入表）'!$B$6,COLUMN()-$AWP$4,ROW()-3)</f>
        <v>120</v>
      </c>
      <c r="AYZ5" s="33">
        <f ca="1">OFFSET('表四（录入表）'!$B$6,COLUMN()-$AWP$4,ROW()-3)</f>
        <v>300</v>
      </c>
      <c r="AZA5" s="33">
        <f ca="1">OFFSET('表四（录入表）'!$B$6,COLUMN()-$AWP$4,ROW()-3)</f>
        <v>4200</v>
      </c>
      <c r="AZB5" s="33">
        <f ca="1">OFFSET('表四（录入表）'!$B$6,COLUMN()-$AWP$4,ROW()-3)</f>
        <v>3121</v>
      </c>
      <c r="AZC5" s="33">
        <f ca="1">OFFSET('表四（录入表）'!$B$6,COLUMN()-$AWP$4,ROW()-3)</f>
        <v>2300</v>
      </c>
      <c r="AZD5" s="33">
        <f ca="1">OFFSET('表四（录入表）'!$B$6,COLUMN()-$AWP$4,ROW()-3)</f>
        <v>1000</v>
      </c>
      <c r="AZE5" s="33">
        <f ca="1">OFFSET('表四（录入表）'!$B$6,COLUMN()-$AWP$4,ROW()-3)</f>
        <v>50</v>
      </c>
      <c r="AZF5" s="33">
        <f ca="1">OFFSET('表四（录入表）'!$B$6,COLUMN()-$AWP$4,ROW()-3)</f>
        <v>4300</v>
      </c>
      <c r="AZG5" s="33">
        <f ca="1">OFFSET('表四（录入表）'!$B$6,COLUMN()-$AWP$4,ROW()-3)</f>
        <v>0</v>
      </c>
      <c r="AZH5" s="33">
        <f ca="1">OFFSET('表四（录入表）'!$B$6,COLUMN()-$AWP$4,ROW()-3)</f>
        <v>0</v>
      </c>
      <c r="AZI5" s="33">
        <f ca="1">OFFSET('表四（录入表）'!$B$6,COLUMN()-$AWP$4,ROW()-3)</f>
        <v>280</v>
      </c>
      <c r="AZJ5" s="33">
        <f ca="1">OFFSET('表四（录入表）'!$B$6,COLUMN()-$AWP$4,ROW()-3)</f>
        <v>0</v>
      </c>
      <c r="AZK5" s="33">
        <f ca="1">OFFSET('表四（录入表）'!$B$6,COLUMN()-$AWP$4,ROW()-3)</f>
        <v>50</v>
      </c>
      <c r="AZL5" s="33">
        <f ca="1">OFFSET('表四（录入表）'!$B$6,COLUMN()-$AWP$4,ROW()-3)</f>
        <v>3911</v>
      </c>
      <c r="AZM5" s="33">
        <f ca="1">OFFSET('表四（录入表）'!$B$6,COLUMN()-$AWP$4,ROW()-3)</f>
        <v>3860</v>
      </c>
      <c r="AZN5" s="33">
        <f ca="1">OFFSET('表四（录入表）'!$B$6,COLUMN()-$AWP$4,ROW()-3)</f>
        <v>140</v>
      </c>
      <c r="AZO5" s="33">
        <f ca="1">OFFSET('表四（录入表）'!$B$6,COLUMN()-$AWP$4,ROW()-3)</f>
        <v>406</v>
      </c>
      <c r="AZP5" s="33">
        <f ca="1">OFFSET('表四（录入表）'!$B$6,COLUMN()-$AWP$4,ROW()-3)</f>
        <v>20</v>
      </c>
      <c r="AZQ5" s="33">
        <f ca="1">OFFSET('表四（录入表）'!$B$6,COLUMN()-$AWP$4,ROW()-3)</f>
        <v>200</v>
      </c>
      <c r="AZR5" s="33">
        <f ca="1">OFFSET('表四（录入表）'!$B$6,COLUMN()-$AWP$4,ROW()-3)</f>
        <v>2169</v>
      </c>
      <c r="AZS5" s="33">
        <f ca="1">OFFSET('表四（录入表）'!$B$6,COLUMN()-$AWP$4,ROW()-3)</f>
        <v>820</v>
      </c>
      <c r="AZT5" s="33">
        <f ca="1">OFFSET('表四（录入表）'!$B$6,COLUMN()-$AWP$4,ROW()-3)</f>
        <v>480</v>
      </c>
      <c r="AZU5" s="33">
        <f ca="1">OFFSET('表四（录入表）'!$B$6,COLUMN()-$AWP$4,ROW()-3)</f>
        <v>22652</v>
      </c>
      <c r="AZV5" s="33">
        <f ca="1">OFFSET('表四（录入表）'!$B$6,COLUMN()-$AWP$4,ROW()-3)</f>
        <v>20</v>
      </c>
      <c r="AZW5" s="33">
        <f ca="1">OFFSET('表四（录入表）'!$B$6,COLUMN()-$AWP$4,ROW()-3)</f>
        <v>1900</v>
      </c>
      <c r="AZX5" s="33">
        <f ca="1">OFFSET('表四（录入表）'!$B$6,COLUMN()-$AWP$4,ROW()-3)</f>
        <v>5100</v>
      </c>
      <c r="AZY5" s="33">
        <f ca="1">OFFSET('表四（录入表）'!$B$6,COLUMN()-$AWP$4,ROW()-3)</f>
        <v>900</v>
      </c>
      <c r="AZZ5" s="33">
        <f ca="1">OFFSET('表四（录入表）'!$B$6,COLUMN()-$AWP$4,ROW()-3)</f>
        <v>3250</v>
      </c>
      <c r="BAA5" s="33">
        <f ca="1">OFFSET('表四（录入表）'!$B$6,COLUMN()-$AWP$4,ROW()-3)</f>
        <v>1880</v>
      </c>
      <c r="BAB5" s="33">
        <f ca="1">OFFSET('表四（录入表）'!$B$6,COLUMN()-$AWP$4,ROW()-3)</f>
        <v>0</v>
      </c>
      <c r="BAC5" s="33">
        <f ca="1">OFFSET('表四（录入表）'!$B$6,COLUMN()-$AWP$4,ROW()-3)</f>
        <v>4847</v>
      </c>
      <c r="BAD5" s="33">
        <f ca="1">OFFSET('表四（录入表）'!$B$6,COLUMN()-$AWP$4,ROW()-3)</f>
        <v>300</v>
      </c>
      <c r="BAE5" s="33">
        <f ca="1">OFFSET('表四（录入表）'!$B$6,COLUMN()-$AWP$4,ROW()-3)</f>
        <v>4610</v>
      </c>
      <c r="BAF5" s="33">
        <f ca="1">OFFSET('表四（录入表）'!$B$6,COLUMN()-$AWP$4,ROW()-3)</f>
        <v>0</v>
      </c>
      <c r="BAG5" s="33">
        <f ca="1">OFFSET('表四（录入表）'!$B$6,COLUMN()-$AWP$4,ROW()-3)</f>
        <v>300</v>
      </c>
      <c r="BAH5" s="33">
        <f ca="1">OFFSET('表四（录入表）'!$B$6,COLUMN()-$AWP$4,ROW()-3)</f>
        <v>3196</v>
      </c>
      <c r="BAI5" s="33">
        <f ca="1">OFFSET('表四（录入表）'!$B$6,COLUMN()-$AWP$4,ROW()-3)</f>
        <v>0</v>
      </c>
      <c r="BAJ5" s="33">
        <f ca="1">OFFSET('表四（录入表）'!$B$6,COLUMN()-$AWP$4,ROW()-3)</f>
        <v>170</v>
      </c>
      <c r="BAK5" s="33">
        <f ca="1">OFFSET('表四（录入表）'!$B$6,COLUMN()-$AWP$4,ROW()-3)</f>
        <v>50</v>
      </c>
      <c r="BAL5" s="33">
        <f ca="1">OFFSET('表四（录入表）'!$B$6,COLUMN()-$AWP$4,ROW()-3)</f>
        <v>100</v>
      </c>
      <c r="BAM5" s="33">
        <f ca="1">OFFSET('表四（录入表）'!$B$6,COLUMN()-$AWP$4,ROW()-3)</f>
        <v>790</v>
      </c>
      <c r="BAN5" s="33">
        <f ca="1">OFFSET('表四（录入表）'!$B$6,COLUMN()-$AWP$4,ROW()-3)</f>
        <v>5200</v>
      </c>
      <c r="BAO5" s="33">
        <f ca="1">OFFSET('表四（录入表）'!$B$6,COLUMN()-$AWP$4,ROW()-3)</f>
        <v>3800</v>
      </c>
      <c r="BAP5" s="33">
        <f ca="1">OFFSET('表四（录入表）'!$B$6,COLUMN()-$AWP$4,ROW()-3)</f>
        <v>9468</v>
      </c>
      <c r="BAQ5" s="33">
        <f ca="1">OFFSET('表四（录入表）'!$B$6,COLUMN()-$AWP$4,ROW()-3)</f>
        <v>1800</v>
      </c>
      <c r="BAR5" s="33">
        <f ca="1">OFFSET('表四（录入表）'!$B$6,COLUMN()-$AWP$4,ROW()-3)</f>
        <v>1700</v>
      </c>
      <c r="BAS5" s="33">
        <f ca="1">OFFSET('表四（录入表）'!$B$6,COLUMN()-$AWP$4,ROW()-3)</f>
        <v>10100</v>
      </c>
      <c r="BAT5" s="33">
        <f ca="1">OFFSET('表四（录入表）'!$B$6,COLUMN()-$AWP$4,ROW()-3)</f>
        <v>1220</v>
      </c>
      <c r="BAU5" s="33">
        <f ca="1">OFFSET('表四（录入表）'!$B$6,COLUMN()-$AWP$4,ROW()-3)</f>
        <v>50</v>
      </c>
      <c r="BAV5" s="33">
        <f ca="1">OFFSET('表四（录入表）'!$B$6,COLUMN()-$AWP$4,ROW()-3)</f>
        <v>200</v>
      </c>
      <c r="BAW5" s="33">
        <f ca="1">OFFSET('表四（录入表）'!$B$6,COLUMN()-$AWP$4,ROW()-3)</f>
        <v>400</v>
      </c>
      <c r="BAX5" s="33">
        <f ca="1">OFFSET('表四（录入表）'!$B$6,COLUMN()-$AWP$4,ROW()-3)</f>
        <v>0</v>
      </c>
      <c r="BAY5" s="33">
        <f ca="1">OFFSET('表四（录入表）'!$B$6,COLUMN()-$AWP$4,ROW()-3)</f>
        <v>172</v>
      </c>
      <c r="BAZ5" s="33">
        <f ca="1">OFFSET('表四（录入表）'!$B$6,COLUMN()-$AWP$4,ROW()-3)</f>
        <v>4440</v>
      </c>
      <c r="BBA5" s="33">
        <f ca="1">OFFSET('表四（录入表）'!$B$6,COLUMN()-$AWP$4,ROW()-3)</f>
        <v>300</v>
      </c>
      <c r="BBB5" s="33">
        <f ca="1">OFFSET('表四（录入表）'!$B$6,COLUMN()-$AWP$4,ROW()-3)</f>
        <v>0</v>
      </c>
      <c r="BBC5" s="33">
        <f ca="1">OFFSET('表四（录入表）'!$B$6,COLUMN()-$AWP$4,ROW()-3)</f>
        <v>5900</v>
      </c>
      <c r="BBD5" s="33">
        <f ca="1">OFFSET('表四（录入表）'!$B$6,COLUMN()-$AWP$4,ROW()-3)</f>
        <v>1700</v>
      </c>
      <c r="BBE5" s="33">
        <f ca="1">OFFSET('表四（录入表）'!$B$6,COLUMN()-$AWP$4,ROW()-3)</f>
        <v>400</v>
      </c>
      <c r="BBF5" s="33">
        <f ca="1">OFFSET('表四（录入表）'!$B$6,COLUMN()-$AWP$4,ROW()-3)</f>
        <v>0</v>
      </c>
      <c r="BBG5" s="33">
        <f ca="1">OFFSET('表四（录入表）'!$B$6,COLUMN()-$AWP$4,ROW()-3)</f>
        <v>0</v>
      </c>
      <c r="BBH5" s="33">
        <f ca="1">OFFSET('表四（录入表）'!$B$6,COLUMN()-$AWP$4,ROW()-3)</f>
        <v>0</v>
      </c>
      <c r="BBI5" s="33">
        <f ca="1">OFFSET('表四（录入表）'!$B$6,COLUMN()-$AWP$4,ROW()-3)</f>
        <v>0</v>
      </c>
      <c r="BBJ5" s="33">
        <f ca="1">OFFSET('表四（录入表）'!$B$6,COLUMN()-$AWP$4,ROW()-3)</f>
        <v>200</v>
      </c>
      <c r="BBK5" s="33">
        <f ca="1">OFFSET('表四（录入表）'!$B$6,COLUMN()-$AWP$4,ROW()-3)</f>
        <v>0</v>
      </c>
      <c r="BBL5" s="33">
        <f ca="1">OFFSET('表四（录入表）'!$B$6,COLUMN()-$AWP$4,ROW()-3)</f>
        <v>0</v>
      </c>
      <c r="BBM5" s="33">
        <f ca="1">OFFSET('表四（录入表）'!$B$6,COLUMN()-$AWP$4,ROW()-3)</f>
        <v>0</v>
      </c>
      <c r="BBN5" s="33">
        <f ca="1">OFFSET('表四（录入表）'!$B$6,COLUMN()-$AWP$4,ROW()-3)</f>
        <v>2065</v>
      </c>
      <c r="BBO5" s="33">
        <f ca="1">OFFSET('表四（录入表）'!$B$6,COLUMN()-$AWP$4,ROW()-3)</f>
        <v>650</v>
      </c>
      <c r="BBP5" s="33">
        <f ca="1">OFFSET('表四（录入表）'!$B$6,COLUMN()-$AWP$4,ROW()-3)</f>
        <v>50</v>
      </c>
      <c r="BBQ5" s="33">
        <f ca="1">OFFSET('表四（录入表）'!$B$6,COLUMN()-$AWP$4,ROW()-3)</f>
        <v>100</v>
      </c>
      <c r="BBR5" s="33">
        <f ca="1">OFFSET('表四（录入表）'!$B$6,COLUMN()-$AWP$4,ROW()-3)</f>
        <v>1800</v>
      </c>
      <c r="BBS5" s="33">
        <f ca="1">OFFSET('表四（录入表）'!$B$6,COLUMN()-$AWP$4,ROW()-3)</f>
        <v>300</v>
      </c>
      <c r="BBT5" s="33">
        <f ca="1">OFFSET('表四（录入表）'!$B$6,COLUMN()-$AWP$4,ROW()-3)</f>
        <v>870</v>
      </c>
      <c r="BBU5" s="33">
        <f ca="1">OFFSET('表四（录入表）'!$B$6,COLUMN()-$AWP$4,ROW()-3)</f>
        <v>9490</v>
      </c>
      <c r="BBV5" s="33">
        <f ca="1">OFFSET('表四（录入表）'!$B$6,COLUMN()-$AWP$4,ROW()-3)</f>
        <v>8060</v>
      </c>
      <c r="BBW5" s="33">
        <f ca="1">OFFSET('表四（录入表）'!$B$6,COLUMN()-$AWP$4,ROW()-3)</f>
        <v>12450</v>
      </c>
      <c r="BBX5" s="33">
        <f ca="1">OFFSET('表四（录入表）'!$B$6,COLUMN()-$AWP$4,ROW()-3)</f>
        <v>3400</v>
      </c>
      <c r="BBY5" s="33">
        <f ca="1">OFFSET('表四（录入表）'!$B$6,COLUMN()-$AWP$4,ROW()-3)</f>
        <v>9151</v>
      </c>
      <c r="BBZ5" s="33">
        <f ca="1">OFFSET('表四（录入表）'!$B$6,COLUMN()-$AWP$4,ROW()-3)</f>
        <v>1030</v>
      </c>
      <c r="BCA5" s="33">
        <f ca="1">OFFSET('表四（录入表）'!$B$6,COLUMN()-$AWP$4,ROW()-3)</f>
        <v>500</v>
      </c>
      <c r="BCB5" s="33">
        <f ca="1">OFFSET('表四（录入表）'!$B$6,COLUMN()-$AWP$4,ROW()-3)</f>
        <v>3053</v>
      </c>
      <c r="BCC5" s="33">
        <f ca="1">OFFSET('表四（录入表）'!$B$6,COLUMN()-$AWP$4,ROW()-3)</f>
        <v>2923</v>
      </c>
      <c r="BCD5" s="33">
        <f ca="1">OFFSET('表四（录入表）'!$B$6,COLUMN()-$AWP$4,ROW()-3)</f>
        <v>100</v>
      </c>
      <c r="BCE5" s="33">
        <f ca="1">OFFSET('表四（录入表）'!$B$6,COLUMN()-$AWP$4,ROW()-3)</f>
        <v>0</v>
      </c>
      <c r="BCF5" s="33">
        <f ca="1">OFFSET('表四（录入表）'!$B$6,COLUMN()-$AWP$4,ROW()-3)</f>
        <v>0</v>
      </c>
      <c r="BCG5" s="33">
        <f ca="1">OFFSET('表四（录入表）'!$B$6,COLUMN()-$AWP$4,ROW()-3)</f>
        <v>300</v>
      </c>
      <c r="BCH5" s="33">
        <f ca="1">OFFSET('表四（录入表）'!$B$6,COLUMN()-$AWP$4,ROW()-3)</f>
        <v>0</v>
      </c>
      <c r="BCI5" s="33">
        <f ca="1">OFFSET('表四（录入表）'!$B$6,COLUMN()-$AWP$4,ROW()-3)</f>
        <v>786</v>
      </c>
      <c r="BCJ5" s="33">
        <f ca="1">OFFSET('表四（录入表）'!$B$6,COLUMN()-$AWP$4,ROW()-3)</f>
        <v>0</v>
      </c>
      <c r="BCK5" s="33">
        <f ca="1">OFFSET('表四（录入表）'!$B$6,COLUMN()-$AWP$4,ROW()-3)</f>
        <v>40</v>
      </c>
      <c r="BCL5" s="33">
        <f ca="1">OFFSET('表四（录入表）'!$B$6,COLUMN()-$AWP$4,ROW()-3)</f>
        <v>0</v>
      </c>
      <c r="BCM5" s="33">
        <f ca="1">OFFSET('表四（录入表）'!$B$6,COLUMN()-$AWP$4,ROW()-3)</f>
        <v>510</v>
      </c>
      <c r="BCN5" s="33">
        <f ca="1">OFFSET('表四（录入表）'!$B$6,COLUMN()-$AWP$4,ROW()-3)</f>
        <v>0</v>
      </c>
      <c r="BCO5" s="33">
        <f ca="1">OFFSET('表四（录入表）'!$B$6,COLUMN()-$AWP$4,ROW()-3)</f>
        <v>550</v>
      </c>
      <c r="BCP5" s="33">
        <f ca="1">OFFSET('表四（录入表）'!$B$6,COLUMN()-$AWP$4,ROW()-3)</f>
        <v>0</v>
      </c>
      <c r="BCQ5" s="33">
        <f ca="1">OFFSET('表四（录入表）'!$B$6,COLUMN()-$AWP$4,ROW()-3)</f>
        <v>549</v>
      </c>
      <c r="BCR5" s="33">
        <f ca="1">OFFSET('表四（录入表）'!$B$6,COLUMN()-$AWP$4,ROW()-3)</f>
        <v>0</v>
      </c>
      <c r="BCS5" s="33">
        <f ca="1">OFFSET('表四（录入表）'!$B$6,COLUMN()-$AWP$4,ROW()-3)</f>
        <v>0</v>
      </c>
      <c r="BCT5" s="33">
        <f ca="1">OFFSET('表四（录入表）'!$B$6,COLUMN()-$AWP$4,ROW()-3)</f>
        <v>0</v>
      </c>
      <c r="BCU5" s="33">
        <f ca="1">OFFSET('表四（录入表）'!$B$6,COLUMN()-$AWP$4,ROW()-3)</f>
        <v>0</v>
      </c>
      <c r="BCV5" s="33">
        <f ca="1">OFFSET('表四（录入表）'!$B$6,COLUMN()-$AWP$4,ROW()-3)</f>
        <v>0</v>
      </c>
      <c r="BCW5" s="33">
        <f ca="1">OFFSET('表四（录入表）'!$B$6,COLUMN()-$AWP$4,ROW()-3)</f>
        <v>0</v>
      </c>
      <c r="BCX5" s="33">
        <f ca="1">OFFSET('表四（录入表）'!$B$6,COLUMN()-$AWP$4,ROW()-3)</f>
        <v>0</v>
      </c>
      <c r="BCY5" s="33">
        <f ca="1">OFFSET('表四（录入表）'!$B$6,COLUMN()-$AWP$4,ROW()-3)</f>
        <v>0</v>
      </c>
      <c r="BCZ5" s="33">
        <f ca="1">OFFSET('表四（录入表）'!$B$6,COLUMN()-$AWP$4,ROW()-3)</f>
        <v>0</v>
      </c>
      <c r="BDA5" s="33">
        <f ca="1">OFFSET('表四（录入表）'!$B$6,COLUMN()-$AWP$4,ROW()-3)</f>
        <v>0</v>
      </c>
      <c r="BDB5" s="33">
        <f ca="1">OFFSET('表四（录入表）'!$B$6,COLUMN()-$AWP$4,ROW()-3)</f>
        <v>0</v>
      </c>
      <c r="BDC5" s="33">
        <f ca="1">OFFSET('表四（录入表）'!$B$6,COLUMN()-$AWP$4,ROW()-3)</f>
        <v>0</v>
      </c>
      <c r="BDD5" s="33">
        <f ca="1">OFFSET('表四（录入表）'!$B$6,COLUMN()-$AWP$4,ROW()-3)</f>
        <v>0</v>
      </c>
      <c r="BDE5" s="33">
        <f ca="1">OFFSET('表四（录入表）'!$B$6,COLUMN()-$AWP$4,ROW()-3)</f>
        <v>0</v>
      </c>
      <c r="BDF5" s="33">
        <f ca="1">OFFSET('表四（录入表）'!$B$6,COLUMN()-$AWP$4,ROW()-3)</f>
        <v>200</v>
      </c>
      <c r="BDG5" s="33">
        <f ca="1">OFFSET('表四（录入表）'!$B$6,COLUMN()-$AWP$4,ROW()-3)</f>
        <v>0</v>
      </c>
      <c r="BDH5" s="33">
        <f ca="1">OFFSET('表四（录入表）'!$B$6,COLUMN()-$AWP$4,ROW()-3)</f>
        <v>0</v>
      </c>
      <c r="BDI5" s="33">
        <f ca="1">OFFSET('表四（录入表）'!$B$6,COLUMN()-$AWP$4,ROW()-3)</f>
        <v>941</v>
      </c>
      <c r="BDJ5" s="33">
        <f ca="1">OFFSET('表四（录入表）'!$B$6,COLUMN()-$AWP$4,ROW()-3)</f>
        <v>1562</v>
      </c>
      <c r="BDK5" s="33">
        <f ca="1">OFFSET('表四（录入表）'!$B$6,COLUMN()-$AWP$4,ROW()-3)</f>
        <v>250</v>
      </c>
      <c r="BDL5" s="33">
        <f ca="1">OFFSET('表四（录入表）'!$B$6,COLUMN()-$AWP$4,ROW()-3)</f>
        <v>42</v>
      </c>
      <c r="BDM5" s="33">
        <f ca="1">OFFSET('表四（录入表）'!$B$6,COLUMN()-$AWP$4,ROW()-3)</f>
        <v>0</v>
      </c>
      <c r="BDN5" s="33">
        <f ca="1">OFFSET('表四（录入表）'!$B$6,COLUMN()-$AWP$4,ROW()-3)</f>
        <v>0</v>
      </c>
      <c r="BDO5" s="33">
        <f ca="1">OFFSET('表四（录入表）'!$B$6,COLUMN()-$AWP$4,ROW()-3)</f>
        <v>0</v>
      </c>
      <c r="BDP5" s="33">
        <f ca="1">OFFSET('表四（录入表）'!$B$6,COLUMN()-$AWP$4,ROW()-3)</f>
        <v>90</v>
      </c>
      <c r="BDQ5" s="33">
        <f ca="1">OFFSET('表四（录入表）'!$B$6,COLUMN()-$AWP$4,ROW()-3)</f>
        <v>380</v>
      </c>
      <c r="BDR5" s="33">
        <f ca="1">OFFSET('表四（录入表）'!$B$6,COLUMN()-$AWP$4,ROW()-3)</f>
        <v>0</v>
      </c>
      <c r="BDS5" s="33">
        <f ca="1">OFFSET('表四（录入表）'!$B$6,COLUMN()-$AWP$4,ROW()-3)</f>
        <v>0</v>
      </c>
      <c r="BDT5" s="33">
        <f ca="1">OFFSET('表四（录入表）'!$B$6,COLUMN()-$AWP$4,ROW()-3)</f>
        <v>300</v>
      </c>
      <c r="BDU5" s="33">
        <f ca="1">OFFSET('表四（录入表）'!$B$6,COLUMN()-$AWP$4,ROW()-3)</f>
        <v>530</v>
      </c>
      <c r="BDV5" s="33">
        <f ca="1">OFFSET('表四（录入表）'!$B$6,COLUMN()-$AWP$4,ROW()-3)</f>
        <v>156</v>
      </c>
      <c r="BDW5" s="33">
        <f ca="1">OFFSET('表四（录入表）'!$B$6,COLUMN()-$AWP$4,ROW()-3)</f>
        <v>3300</v>
      </c>
      <c r="BDX5" s="33">
        <f ca="1">OFFSET('表四（录入表）'!$B$6,COLUMN()-$AWP$4,ROW()-3)</f>
        <v>0</v>
      </c>
      <c r="BDY5" s="33">
        <f ca="1">OFFSET('表四（录入表）'!$B$6,COLUMN()-$AWP$4,ROW()-3)</f>
        <v>0</v>
      </c>
      <c r="BDZ5" s="33">
        <f ca="1">OFFSET('表四（录入表）'!$B$6,COLUMN()-$AWP$4,ROW()-3)</f>
        <v>4712</v>
      </c>
      <c r="BEA5" s="33">
        <f ca="1">OFFSET('表四（录入表）'!$B$6,COLUMN()-$AWP$4,ROW()-3)</f>
        <v>0</v>
      </c>
      <c r="BEB5" s="34"/>
      <c r="BEC5" s="34"/>
      <c r="BED5" s="34"/>
      <c r="BEE5" s="34"/>
      <c r="BEF5" s="34"/>
      <c r="BEG5" s="34"/>
      <c r="BEH5" s="34"/>
      <c r="BEI5" s="34"/>
      <c r="BEJ5" s="34"/>
      <c r="BEK5" s="34"/>
      <c r="BEL5" s="34"/>
      <c r="BEM5" s="34"/>
      <c r="BEN5" s="34"/>
      <c r="BEO5" s="34"/>
      <c r="BEP5" s="34"/>
      <c r="BEQ5" s="34"/>
      <c r="BER5" s="34"/>
      <c r="BES5" s="34"/>
      <c r="BET5" s="34"/>
      <c r="BEU5" s="34"/>
      <c r="BEV5" s="34"/>
      <c r="BEW5" s="34"/>
      <c r="BEX5" s="34"/>
      <c r="BEY5" s="34"/>
      <c r="BEZ5" s="34"/>
      <c r="BFA5" s="34"/>
      <c r="BFB5" s="34"/>
      <c r="BFC5" s="34"/>
      <c r="BFD5" s="34"/>
      <c r="BFE5" s="34"/>
      <c r="BFF5" s="34"/>
      <c r="BFG5" s="34"/>
      <c r="BFH5" s="34"/>
      <c r="BFI5" s="34"/>
      <c r="BFJ5" s="34"/>
      <c r="BFK5" s="34"/>
      <c r="BFL5" s="34"/>
      <c r="BFM5" s="34"/>
      <c r="BFN5" s="34"/>
      <c r="BFO5" s="34"/>
      <c r="BFP5" s="34"/>
      <c r="BFQ5" s="34"/>
      <c r="BFR5" s="34"/>
      <c r="BFS5" s="34"/>
      <c r="BFT5" s="34"/>
      <c r="BFU5" s="34"/>
      <c r="BFV5" s="34"/>
      <c r="BFW5" s="34"/>
      <c r="BFX5" s="34"/>
      <c r="BFY5" s="34"/>
      <c r="BFZ5" s="34"/>
      <c r="BGA5" s="34"/>
      <c r="BGB5" s="34"/>
      <c r="BGC5" s="34"/>
      <c r="BGD5" s="34"/>
      <c r="BGE5" s="34"/>
      <c r="BGF5" s="34"/>
      <c r="BGG5" s="34"/>
      <c r="BGH5" s="34"/>
      <c r="BGI5" s="34"/>
      <c r="BGJ5" s="34"/>
      <c r="BGK5" s="34"/>
      <c r="BGL5" s="34"/>
      <c r="BGM5" s="34"/>
      <c r="BGN5" s="34"/>
      <c r="BGO5" s="34"/>
      <c r="BGP5" s="34"/>
      <c r="BGQ5" s="34"/>
      <c r="BGR5" s="34"/>
      <c r="BGS5" s="34"/>
      <c r="BGT5" s="34"/>
      <c r="BGU5" s="34"/>
      <c r="BGV5" s="34"/>
      <c r="BGW5" s="34"/>
      <c r="BGX5" s="34"/>
      <c r="BGY5" s="34"/>
      <c r="BGZ5" s="34"/>
      <c r="BHA5" s="34"/>
      <c r="BHB5" s="34"/>
      <c r="BHC5" s="34"/>
      <c r="BHD5" s="34"/>
      <c r="BHE5" s="34"/>
      <c r="BHF5" s="34"/>
      <c r="BHG5" s="34"/>
      <c r="BHH5" s="34"/>
      <c r="BHI5" s="34"/>
      <c r="BHJ5" s="34"/>
      <c r="BHK5" s="34"/>
      <c r="BHL5" s="34"/>
      <c r="BHM5" s="34"/>
      <c r="BHN5" s="34"/>
      <c r="BHO5" s="34"/>
      <c r="BHP5" s="34"/>
      <c r="BHQ5" s="34"/>
      <c r="BHR5" s="34"/>
      <c r="BHS5" s="34"/>
      <c r="BHT5" s="34"/>
      <c r="BHU5" s="34"/>
      <c r="BHV5" s="34"/>
      <c r="BHW5" s="34"/>
      <c r="BHX5" s="34"/>
      <c r="BHY5" s="34"/>
      <c r="BHZ5" s="34"/>
      <c r="BIA5" s="34"/>
      <c r="BIB5" s="34"/>
      <c r="BIC5" s="34"/>
      <c r="BID5" s="34"/>
      <c r="BIE5" s="34"/>
      <c r="BIF5" s="34"/>
      <c r="BIG5" s="34"/>
      <c r="BIH5" s="34"/>
      <c r="BII5" s="34"/>
      <c r="BIJ5" s="34"/>
      <c r="BIK5" s="34"/>
      <c r="BIL5" s="34"/>
      <c r="BIM5" s="34"/>
      <c r="BIN5" s="34"/>
      <c r="BIO5" s="34"/>
      <c r="BIP5" s="34"/>
      <c r="BIQ5" s="34"/>
      <c r="BIR5" s="34"/>
      <c r="BIS5" s="34"/>
      <c r="BIT5" s="34"/>
      <c r="BIU5" s="34"/>
      <c r="BIV5" s="34"/>
      <c r="BIW5" s="34"/>
      <c r="BIX5" s="34"/>
      <c r="BIY5" s="34"/>
      <c r="BIZ5" s="34"/>
      <c r="BJA5" s="34"/>
      <c r="BJB5" s="34"/>
      <c r="BJC5" s="34"/>
      <c r="BJD5" s="34"/>
      <c r="BJE5" s="34"/>
      <c r="BJF5" s="34"/>
      <c r="BJG5" s="34"/>
      <c r="BJH5" s="34"/>
      <c r="BJI5" s="34"/>
      <c r="BJJ5" s="34"/>
      <c r="BJK5" s="34"/>
      <c r="BJL5" s="34"/>
      <c r="BJM5" s="34"/>
      <c r="BJN5" s="34"/>
      <c r="BJO5" s="34"/>
      <c r="BJP5" s="34"/>
      <c r="BJQ5" s="34"/>
      <c r="BJR5" s="34"/>
      <c r="BJS5" s="34"/>
      <c r="BJT5" s="34"/>
      <c r="BJU5" s="34"/>
      <c r="BJV5" s="34"/>
      <c r="BJW5" s="34"/>
      <c r="BJX5" s="34"/>
      <c r="BJY5" s="34"/>
      <c r="BJZ5" s="34"/>
      <c r="BKA5" s="34"/>
      <c r="BKB5" s="34"/>
      <c r="BKC5" s="34"/>
      <c r="BKD5" s="34"/>
      <c r="BKE5" s="34"/>
      <c r="BKF5" s="34"/>
      <c r="BKG5" s="34"/>
      <c r="BKH5" s="34"/>
      <c r="BKI5" s="34"/>
      <c r="BKJ5" s="34"/>
      <c r="BKK5" s="34"/>
      <c r="BKL5" s="34"/>
      <c r="BKM5" s="34"/>
      <c r="BKN5" s="34"/>
      <c r="BKO5" s="34"/>
      <c r="BKP5" s="34"/>
      <c r="BKQ5" s="34"/>
      <c r="BKR5" s="34"/>
      <c r="BKS5" s="34"/>
      <c r="BKT5" s="34"/>
      <c r="BKU5" s="34"/>
      <c r="BKV5" s="34"/>
      <c r="BKW5" s="34"/>
      <c r="BKX5" s="34"/>
      <c r="BKY5" s="34"/>
      <c r="BKZ5" s="34"/>
      <c r="BLA5" s="34"/>
      <c r="BLB5" s="34"/>
      <c r="BLC5" s="34"/>
      <c r="BLD5" s="34"/>
      <c r="BLE5" s="34"/>
      <c r="BLF5" s="34"/>
      <c r="BLG5" s="34"/>
      <c r="BLH5" s="34"/>
      <c r="BLI5" s="34"/>
      <c r="BLJ5" s="34"/>
      <c r="BLK5" s="34"/>
      <c r="BLL5" s="34"/>
      <c r="BLM5" s="34"/>
      <c r="BLN5"/>
      <c r="BLO5" s="33">
        <f ca="1">OFFSET('表五（录入表）'!$B$6,COLUMN()-$BLN$4,ROW()-3)</f>
        <v>4300</v>
      </c>
      <c r="BLP5" s="33">
        <f ca="1">OFFSET('表五（录入表）'!$B$6,COLUMN()-$BLN$4,ROW()-3)</f>
        <v>0</v>
      </c>
      <c r="BLQ5" s="33">
        <f ca="1">OFFSET('表五（录入表）'!$B$6,COLUMN()-$BLN$4,ROW()-3)</f>
        <v>0</v>
      </c>
      <c r="BLR5" s="33">
        <f ca="1">OFFSET('表五（录入表）'!$B$6,COLUMN()-$BLN$4,ROW()-3)</f>
        <v>2834</v>
      </c>
      <c r="BLS5" s="33">
        <f ca="1">OFFSET('表五（录入表）'!$B$6,COLUMN()-$BLN$4,ROW()-3)</f>
        <v>75600</v>
      </c>
      <c r="BLT5" s="33">
        <f ca="1">OFFSET('表五（录入表）'!$B$6,COLUMN()-$BLN$4,ROW()-3)</f>
        <v>2321</v>
      </c>
      <c r="BLU5" s="33">
        <f ca="1">OFFSET('表五（录入表）'!$B$6,COLUMN()-$BLN$4,ROW()-3)</f>
        <v>3625</v>
      </c>
      <c r="BLV5" s="33">
        <f ca="1">OFFSET('表五（录入表）'!$B$6,COLUMN()-$BLN$4,ROW()-3)</f>
        <v>6932</v>
      </c>
      <c r="BLW5" s="33">
        <f ca="1">OFFSET('表五（录入表）'!$B$6,COLUMN()-$BLN$4,ROW()-3)</f>
        <v>2693</v>
      </c>
      <c r="BLX5" s="33">
        <f ca="1">OFFSET('表五（录入表）'!$B$6,COLUMN()-$BLN$4,ROW()-3)</f>
        <v>708</v>
      </c>
      <c r="BLY5" s="33">
        <f ca="1">OFFSET('表五（录入表）'!$B$6,COLUMN()-$BLN$4,ROW()-3)</f>
        <v>1954</v>
      </c>
      <c r="BLZ5" s="33">
        <f ca="1">OFFSET('表五（录入表）'!$B$6,COLUMN()-$BLN$4,ROW()-3)</f>
        <v>6950</v>
      </c>
      <c r="BMA5" s="33">
        <f ca="1">OFFSET('表五（录入表）'!$B$6,COLUMN()-$BLN$4,ROW()-3)</f>
        <v>2932</v>
      </c>
      <c r="BMB5" s="33">
        <f ca="1">OFFSET('表五（录入表）'!$B$6,COLUMN()-$BLN$4,ROW()-3)</f>
        <v>521</v>
      </c>
      <c r="BMC5" s="33">
        <f ca="1">OFFSET('表五（录入表）'!$B$6,COLUMN()-$BLN$4,ROW()-3)</f>
        <v>204</v>
      </c>
      <c r="BMD5" s="33">
        <f ca="1">OFFSET('表五（录入表）'!$B$6,COLUMN()-$BLN$4,ROW()-3)</f>
        <v>0</v>
      </c>
      <c r="BME5" s="33">
        <f ca="1">OFFSET('表五（录入表）'!$B$6,COLUMN()-$BLN$4,ROW()-3)</f>
        <v>0</v>
      </c>
      <c r="BMF5" s="33">
        <f ca="1">OFFSET('表五（录入表）'!$B$6,COLUMN()-$BLN$4,ROW()-3)</f>
        <v>0</v>
      </c>
      <c r="BMG5" s="33">
        <f ca="1">OFFSET('表五（录入表）'!$B$6,COLUMN()-$BLN$4,ROW()-3)</f>
        <v>0</v>
      </c>
      <c r="BMH5" s="33">
        <f ca="1">OFFSET('表五（录入表）'!$B$6,COLUMN()-$BLN$4,ROW()-3)</f>
        <v>0</v>
      </c>
      <c r="BMI5" s="33">
        <f ca="1">OFFSET('表五（录入表）'!$B$6,COLUMN()-$BLN$4,ROW()-3)</f>
        <v>475</v>
      </c>
      <c r="BMJ5" s="34"/>
      <c r="BMK5" s="33">
        <f ca="1">OFFSET('表五（录入表）'!$B$6,COLUMN()-$BLN$4,ROW()-3)</f>
        <v>0</v>
      </c>
      <c r="BMM5" s="33">
        <f ca="1">OFFSET('表五（录入表）'!$B$6,COLUMN()-$BML$4,ROW()+1)</f>
        <v>0</v>
      </c>
      <c r="BMN5" s="33">
        <f ca="1">OFFSET('表五（录入表）'!$B$6,COLUMN()-$BML$4,ROW()+1)</f>
        <v>0</v>
      </c>
      <c r="BMO5" s="33">
        <f ca="1">OFFSET('表五（录入表）'!$B$6,COLUMN()-$BML$4,ROW()+1)</f>
        <v>0</v>
      </c>
      <c r="BMP5" s="33">
        <f ca="1">OFFSET('表五（录入表）'!$B$6,COLUMN()-$BML$4,ROW()+1)</f>
        <v>1000</v>
      </c>
      <c r="BMQ5" s="33">
        <f ca="1">OFFSET('表五（录入表）'!$B$6,COLUMN()-$BML$4,ROW()+1)</f>
        <v>8923</v>
      </c>
      <c r="BMR5" s="33">
        <f ca="1">OFFSET('表五（录入表）'!$B$6,COLUMN()-$BML$4,ROW()+1)</f>
        <v>763</v>
      </c>
      <c r="BMS5" s="33">
        <f ca="1">OFFSET('表五（录入表）'!$B$6,COLUMN()-$BML$4,ROW()+1)</f>
        <v>0</v>
      </c>
      <c r="BMT5" s="33">
        <f ca="1">OFFSET('表五（录入表）'!$B$6,COLUMN()-$BML$4,ROW()+1)</f>
        <v>18962</v>
      </c>
      <c r="BMU5" s="33">
        <f ca="1">OFFSET('表五（录入表）'!$B$6,COLUMN()-$BML$4,ROW()+1)</f>
        <v>16593</v>
      </c>
      <c r="BMV5" s="33">
        <f ca="1">OFFSET('表五（录入表）'!$B$6,COLUMN()-$BML$4,ROW()+1)</f>
        <v>8956</v>
      </c>
      <c r="BMW5" s="33">
        <f ca="1">OFFSET('表五（录入表）'!$B$6,COLUMN()-$BML$4,ROW()+1)</f>
        <v>0</v>
      </c>
      <c r="BMX5" s="33">
        <f ca="1">OFFSET('表五（录入表）'!$B$6,COLUMN()-$BML$4,ROW()+1)</f>
        <v>25793</v>
      </c>
      <c r="BMY5" s="33">
        <f ca="1">OFFSET('表五（录入表）'!$B$6,COLUMN()-$BML$4,ROW()+1)</f>
        <v>0</v>
      </c>
      <c r="BMZ5" s="33">
        <f ca="1">OFFSET('表五（录入表）'!$B$6,COLUMN()-$BML$4,ROW()+1)</f>
        <v>0</v>
      </c>
      <c r="BNA5" s="33">
        <f ca="1">OFFSET('表五（录入表）'!$B$6,COLUMN()-$BML$4,ROW()+1)</f>
        <v>0</v>
      </c>
      <c r="BNB5" s="33">
        <f ca="1">OFFSET('表五（录入表）'!$B$6,COLUMN()-$BML$4,ROW()+1)</f>
        <v>0</v>
      </c>
      <c r="BNC5" s="33">
        <f ca="1">OFFSET('表五（录入表）'!$B$6,COLUMN()-$BML$4,ROW()+1)</f>
        <v>0</v>
      </c>
      <c r="BND5" s="33">
        <f ca="1">OFFSET('表五（录入表）'!$B$6,COLUMN()-$BML$4,ROW()+1)</f>
        <v>0</v>
      </c>
      <c r="BNE5" s="33">
        <f ca="1">OFFSET('表五（录入表）'!$B$6,COLUMN()-$BML$4,ROW()+1)</f>
        <v>1970</v>
      </c>
      <c r="BNF5" s="33">
        <f ca="1">OFFSET('表五（录入表）'!$B$6,COLUMN()-$BML$4,ROW()+1)</f>
        <v>0</v>
      </c>
      <c r="BNG5" s="33">
        <f ca="1">OFFSET('表五（录入表）'!$B$6,COLUMN()-$BML$4,ROW()+1)</f>
        <v>0</v>
      </c>
      <c r="BNH5" s="34"/>
      <c r="BNI5" s="33">
        <f ca="1">OFFSET('表五（录入表）'!$B$6,COLUMN()-$BML$4,ROW()+1)</f>
        <v>0</v>
      </c>
      <c r="BNJ5"/>
      <c r="BNK5" s="34"/>
      <c r="BNL5" s="34"/>
      <c r="BNM5" s="34"/>
      <c r="BNN5" s="34"/>
      <c r="BNO5" s="34"/>
      <c r="BNP5" s="34"/>
      <c r="BNQ5" s="34"/>
      <c r="BNR5" s="34"/>
      <c r="BNS5" s="34"/>
      <c r="BNT5" s="34"/>
      <c r="BNU5" s="34"/>
      <c r="BNV5" s="34"/>
      <c r="BNW5" s="34"/>
      <c r="BNX5" s="34"/>
      <c r="BNY5" s="34"/>
      <c r="BNZ5" s="34"/>
      <c r="BOA5" s="34"/>
      <c r="BOB5" s="34"/>
      <c r="BOC5" s="34"/>
      <c r="BOD5" s="34"/>
      <c r="BOE5" s="34"/>
      <c r="BOF5" s="34"/>
      <c r="BOG5" s="34"/>
      <c r="BOH5"/>
      <c r="BOI5" s="33">
        <f ca="1">OFFSET('表八（录入表）'!$B$6,COLUMN()-$BOH$4,ROW()-4)</f>
        <v>0</v>
      </c>
      <c r="BOJ5" s="32"/>
      <c r="BOK5" s="33">
        <f ca="1">OFFSET('表八（录入表）'!$B$6,COLUMN()-$BOH$4,ROW()-4)</f>
        <v>125</v>
      </c>
      <c r="BOL5" s="33">
        <f ca="1">OFFSET('表八（录入表）'!$B$6,COLUMN()-$BOH$4,ROW()-4)</f>
        <v>1312</v>
      </c>
      <c r="BOM5" s="33">
        <f ca="1">OFFSET('表八（录入表）'!$B$6,COLUMN()-$BOH$4,ROW()-4)</f>
        <v>1805</v>
      </c>
      <c r="BON5" s="32"/>
      <c r="BOO5" s="3"/>
      <c r="BOP5" s="33">
        <f ca="1">OFFSET('表九（录入表）'!$B$6,COLUMN()-$BOO$4,ROW()-4)</f>
        <v>6600</v>
      </c>
      <c r="BOQ5" s="33">
        <f ca="1">OFFSET('表九（录入表）'!$B$6,COLUMN()-$BOO$4,ROW()-4)</f>
        <v>0</v>
      </c>
      <c r="BOR5" s="33">
        <f ca="1">OFFSET('表九（录入表）'!$B$6,COLUMN()-$BOO$4,ROW()-4)</f>
        <v>0</v>
      </c>
      <c r="BOS5" s="33">
        <f ca="1">OFFSET('表九（录入表）'!$B$6,COLUMN()-$BOO$4,ROW()-4)</f>
        <v>0</v>
      </c>
      <c r="BOT5" s="33">
        <f ca="1">OFFSET('表九（录入表）'!$B$6,COLUMN()-$BOO$4,ROW()-4)</f>
        <v>938</v>
      </c>
      <c r="BOU5" s="33">
        <f ca="1">OFFSET('表九（录入表）'!$B$6,COLUMN()-$BOO$4,ROW()-4)</f>
        <v>504</v>
      </c>
      <c r="BOV5" s="33">
        <f ca="1">OFFSET('表九（录入表）'!$B$6,COLUMN()-$BOO$4,ROW()-4)</f>
        <v>49363</v>
      </c>
      <c r="BOW5" s="33">
        <f ca="1">OFFSET('表九（录入表）'!$B$6,COLUMN()-$BOO$4,ROW()-4)</f>
        <v>117</v>
      </c>
      <c r="BOX5" s="33">
        <f ca="1">OFFSET('表九（录入表）'!$B$6,COLUMN()-$BOO$4,ROW()-4)</f>
        <v>0</v>
      </c>
      <c r="BOY5" s="33">
        <f ca="1">OFFSET('表九（录入表）'!$B$6,COLUMN()-$BOO$4,ROW()-4)</f>
        <v>0</v>
      </c>
      <c r="BOZ5" s="33">
        <f ca="1">OFFSET('表九（录入表）'!$B$6,COLUMN()-$BOO$4,ROW()-4)</f>
        <v>78</v>
      </c>
      <c r="BPA5" s="33">
        <f ca="1">OFFSET('表九（录入表）'!$B$6,COLUMN()-$BOO$4,ROW()-4)</f>
        <v>0</v>
      </c>
      <c r="BPB5" s="33">
        <f ca="1">OFFSET('表九（录入表）'!$B$6,COLUMN()-$BOO$4,ROW()-4)</f>
        <v>0</v>
      </c>
      <c r="BPC5" s="33">
        <f ca="1">OFFSET('表九（录入表）'!$B$6,COLUMN()-$BOO$4,ROW()-4)</f>
        <v>0</v>
      </c>
      <c r="BPD5" s="33">
        <f ca="1">OFFSET('表九（录入表）'!$B$6,COLUMN()-$BOO$4,ROW()-4)</f>
        <v>0</v>
      </c>
      <c r="BPE5" s="33">
        <f ca="1">OFFSET('表九（录入表）'!$B$6,COLUMN()-$BOO$4,ROW()-4)</f>
        <v>0</v>
      </c>
      <c r="BPF5" s="33">
        <f ca="1">OFFSET('表九（录入表）'!$B$6,COLUMN()-$BOO$4,ROW()-4)</f>
        <v>0</v>
      </c>
      <c r="BPG5" s="33">
        <f ca="1">OFFSET('表九（录入表）'!$B$6,COLUMN()-$BOO$4,ROW()-4)</f>
        <v>0</v>
      </c>
      <c r="BPH5" s="33">
        <f ca="1">OFFSET('表九（录入表）'!$B$6,COLUMN()-$BOO$4,ROW()-4)</f>
        <v>5000</v>
      </c>
      <c r="BPI5" s="33">
        <f ca="1">OFFSET('表九（录入表）'!$B$6,COLUMN()-$BOO$4,ROW()-4)</f>
        <v>0</v>
      </c>
      <c r="BPJ5" s="33">
        <f ca="1">OFFSET('表九（录入表）'!$B$6,COLUMN()-$BOO$4,ROW()-4)</f>
        <v>0</v>
      </c>
      <c r="BPK5" s="33">
        <f ca="1">OFFSET('表九（录入表）'!$B$6,COLUMN()-$BOO$4,ROW()-4)</f>
        <v>0</v>
      </c>
      <c r="BPL5" s="33">
        <f ca="1">OFFSET('表九（录入表）'!$B$6,COLUMN()-$BOO$4,ROW()-4)</f>
        <v>0</v>
      </c>
      <c r="BPM5" s="33">
        <f ca="1">OFFSET('表九（录入表）'!$B$6,COLUMN()-$BOO$4,ROW()-4)</f>
        <v>0</v>
      </c>
      <c r="BPN5" s="33">
        <f ca="1">OFFSET('表九（录入表）'!$B$6,COLUMN()-$BOO$4,ROW()-4)</f>
        <v>0</v>
      </c>
      <c r="BPO5" s="33">
        <f ca="1">OFFSET('表九（录入表）'!$B$6,COLUMN()-$BOO$4,ROW()-4)</f>
        <v>0</v>
      </c>
      <c r="BPP5" s="33">
        <f ca="1">OFFSET('表九（录入表）'!$B$6,COLUMN()-$BOO$4,ROW()-4)</f>
        <v>0</v>
      </c>
      <c r="BPQ5" s="33">
        <f ca="1">OFFSET('表九（录入表）'!$B$6,COLUMN()-$BOO$4,ROW()-4)</f>
        <v>0</v>
      </c>
      <c r="BPR5" s="33">
        <f ca="1">OFFSET('表九（录入表）'!$B$6,COLUMN()-$BOO$4,ROW()-4)</f>
        <v>0</v>
      </c>
      <c r="BPS5" s="33">
        <f ca="1">OFFSET('表九（录入表）'!$B$6,COLUMN()-$BOO$4,ROW()-4)</f>
        <v>0</v>
      </c>
      <c r="BPT5" s="33">
        <f ca="1">OFFSET('表九（录入表）'!$B$6,COLUMN()-$BOO$4,ROW()-4)</f>
        <v>0</v>
      </c>
      <c r="BPU5" s="33">
        <f ca="1">OFFSET('表九（录入表）'!$B$6,COLUMN()-$BOO$4,ROW()-4)</f>
        <v>0</v>
      </c>
      <c r="BPV5" s="33">
        <f ca="1">OFFSET('表九（录入表）'!$B$6,COLUMN()-$BOO$4,ROW()-4)</f>
        <v>0</v>
      </c>
      <c r="BPW5" s="33">
        <f ca="1">OFFSET('表九（录入表）'!$B$6,COLUMN()-$BOO$4,ROW()-4)</f>
        <v>0</v>
      </c>
      <c r="BPX5" s="33">
        <f ca="1">OFFSET('表九（录入表）'!$B$6,COLUMN()-$BOO$4,ROW()-4)</f>
        <v>0</v>
      </c>
      <c r="BPY5" s="33">
        <f ca="1">OFFSET('表九（录入表）'!$B$6,COLUMN()-$BOO$4,ROW()-4)</f>
        <v>0</v>
      </c>
      <c r="BPZ5" s="33">
        <f ca="1">OFFSET('表九（录入表）'!$B$6,COLUMN()-$BOO$4,ROW()-4)</f>
        <v>0</v>
      </c>
      <c r="BQA5" s="33">
        <f ca="1">OFFSET('表九（录入表）'!$B$6,COLUMN()-$BOO$4,ROW()-4)</f>
        <v>0</v>
      </c>
      <c r="BQB5" s="33">
        <f ca="1">OFFSET('表九（录入表）'!$B$6,COLUMN()-$BOO$4,ROW()-4)</f>
        <v>0</v>
      </c>
      <c r="BQC5" s="33">
        <f ca="1">OFFSET('表九（录入表）'!$B$6,COLUMN()-$BOO$4,ROW()-4)</f>
        <v>0</v>
      </c>
      <c r="BQD5" s="33">
        <f ca="1">OFFSET('表九（录入表）'!$B$6,COLUMN()-$BOO$4,ROW()-4)</f>
        <v>0</v>
      </c>
      <c r="BQE5" s="33">
        <f ca="1">OFFSET('表九（录入表）'!$B$6,COLUMN()-$BOO$4,ROW()-4)</f>
        <v>0</v>
      </c>
      <c r="BQF5" s="33">
        <f ca="1">OFFSET('表九（录入表）'!$B$6,COLUMN()-$BOO$4,ROW()-4)</f>
        <v>856</v>
      </c>
      <c r="BQG5" s="33">
        <f ca="1">OFFSET('表九（录入表）'!$B$6,COLUMN()-$BOO$4,ROW()-4)</f>
        <v>0</v>
      </c>
      <c r="BQH5" s="33">
        <f ca="1">OFFSET('表九（录入表）'!$B$6,COLUMN()-$BOO$4,ROW()-4)</f>
        <v>0</v>
      </c>
      <c r="BQI5" s="33">
        <f ca="1">OFFSET('表九（录入表）'!$B$6,COLUMN()-$BOO$4,ROW()-4)</f>
        <v>0</v>
      </c>
      <c r="BQJ5" s="33">
        <f ca="1">OFFSET('表九（录入表）'!$B$6,COLUMN()-$BOO$4,ROW()-4)</f>
        <v>0</v>
      </c>
      <c r="BQK5" s="33">
        <f ca="1">OFFSET('表九（录入表）'!$B$6,COLUMN()-$BOO$4,ROW()-4)</f>
        <v>0</v>
      </c>
      <c r="BQL5" s="33">
        <f ca="1">OFFSET('表九（录入表）'!$B$6,COLUMN()-$BOO$4,ROW()-4)</f>
        <v>0</v>
      </c>
      <c r="BQM5" s="33">
        <f ca="1">OFFSET('表九（录入表）'!$B$6,COLUMN()-$BOO$4,ROW()-4)</f>
        <v>0</v>
      </c>
      <c r="BQN5" s="33">
        <f ca="1">OFFSET('表九（录入表）'!$B$6,COLUMN()-$BOO$4,ROW()-4)</f>
        <v>0</v>
      </c>
      <c r="BQO5" s="33">
        <f ca="1">OFFSET('表九（录入表）'!$B$6,COLUMN()-$BOO$4,ROW()-4)</f>
        <v>0</v>
      </c>
      <c r="BQP5" s="33">
        <f ca="1">OFFSET('表九（录入表）'!$B$6,COLUMN()-$BOO$4,ROW()-4)</f>
        <v>0</v>
      </c>
      <c r="BQQ5" s="33">
        <f ca="1">OFFSET('表九（录入表）'!$B$6,COLUMN()-$BOO$4,ROW()-4)</f>
        <v>0</v>
      </c>
      <c r="BQR5" s="33">
        <f ca="1">OFFSET('表九（录入表）'!$B$6,COLUMN()-$BOO$4,ROW()-4)</f>
        <v>0</v>
      </c>
      <c r="BQS5" s="33">
        <f ca="1">OFFSET('表九（录入表）'!$B$6,COLUMN()-$BOO$4,ROW()-4)</f>
        <v>0</v>
      </c>
      <c r="BQT5" s="33">
        <f ca="1">OFFSET('表九（录入表）'!$B$6,COLUMN()-$BOO$4,ROW()-4)</f>
        <v>0</v>
      </c>
      <c r="BQU5" s="33">
        <f ca="1">OFFSET('表九（录入表）'!$B$6,COLUMN()-$BOO$4,ROW()-4)</f>
        <v>0</v>
      </c>
      <c r="BQV5" s="33">
        <f ca="1">OFFSET('表九（录入表）'!$B$6,COLUMN()-$BOO$4,ROW()-4)</f>
        <v>0</v>
      </c>
      <c r="BQW5" s="33">
        <f ca="1">OFFSET('表九（录入表）'!$B$6,COLUMN()-$BOO$4,ROW()-4)</f>
        <v>0</v>
      </c>
      <c r="BQX5" s="33">
        <f ca="1">OFFSET('表九（录入表）'!$B$6,COLUMN()-$BOO$4,ROW()-4)</f>
        <v>0</v>
      </c>
      <c r="BQY5" s="33">
        <f ca="1">OFFSET('表九（录入表）'!$B$6,COLUMN()-$BOO$4,ROW()-4)</f>
        <v>0</v>
      </c>
      <c r="BQZ5" s="33">
        <f ca="1">OFFSET('表九（录入表）'!$B$6,COLUMN()-$BOO$4,ROW()-4)</f>
        <v>0</v>
      </c>
      <c r="BRA5" s="33">
        <f ca="1">OFFSET('表九（录入表）'!$B$6,COLUMN()-$BOO$4,ROW()-4)</f>
        <v>0</v>
      </c>
      <c r="BRB5" s="33">
        <f ca="1">OFFSET('表九（录入表）'!$B$6,COLUMN()-$BOO$4,ROW()-4)</f>
        <v>0</v>
      </c>
      <c r="BRC5" s="33">
        <f ca="1">OFFSET('表九（录入表）'!$B$6,COLUMN()-$BOO$4,ROW()-4)</f>
        <v>0</v>
      </c>
      <c r="BRD5" s="33">
        <f ca="1">OFFSET('表九（录入表）'!$B$6,COLUMN()-$BOO$4,ROW()-4)</f>
        <v>0</v>
      </c>
      <c r="BRE5" s="33">
        <f ca="1">OFFSET('表九（录入表）'!$B$6,COLUMN()-$BOO$4,ROW()-4)</f>
        <v>0</v>
      </c>
      <c r="BRF5" s="33">
        <f ca="1">OFFSET('表九（录入表）'!$B$6,COLUMN()-$BOO$4,ROW()-4)</f>
        <v>0</v>
      </c>
      <c r="BRG5" s="33">
        <f ca="1">OFFSET('表九（录入表）'!$B$6,COLUMN()-$BOO$4,ROW()-4)</f>
        <v>0</v>
      </c>
      <c r="BRH5" s="33">
        <f ca="1">OFFSET('表九（录入表）'!$B$6,COLUMN()-$BOO$4,ROW()-4)</f>
        <v>0</v>
      </c>
      <c r="BRI5" s="33">
        <f ca="1">OFFSET('表九（录入表）'!$B$6,COLUMN()-$BOO$4,ROW()-4)</f>
        <v>0</v>
      </c>
      <c r="BRJ5" s="33">
        <f ca="1">OFFSET('表九（录入表）'!$B$6,COLUMN()-$BOO$4,ROW()-4)</f>
        <v>0</v>
      </c>
      <c r="BRK5" s="33">
        <f ca="1">OFFSET('表九（录入表）'!$B$6,COLUMN()-$BOO$4,ROW()-4)</f>
        <v>0</v>
      </c>
      <c r="BRL5" s="33">
        <f ca="1">OFFSET('表九（录入表）'!$B$6,COLUMN()-$BOO$4,ROW()-4)</f>
        <v>0</v>
      </c>
      <c r="BRM5" s="33">
        <f ca="1">OFFSET('表九（录入表）'!$B$6,COLUMN()-$BOO$4,ROW()-4)</f>
        <v>0</v>
      </c>
      <c r="BRN5" s="33">
        <f ca="1">OFFSET('表九（录入表）'!$B$6,COLUMN()-$BOO$4,ROW()-4)</f>
        <v>0</v>
      </c>
      <c r="BRO5" s="33">
        <f ca="1">OFFSET('表九（录入表）'!$B$6,COLUMN()-$BOO$4,ROW()-4)</f>
        <v>0</v>
      </c>
      <c r="BRP5" s="33">
        <f ca="1">OFFSET('表九（录入表）'!$B$6,COLUMN()-$BOO$4,ROW()-4)</f>
        <v>1</v>
      </c>
      <c r="BRQ5" s="33">
        <f ca="1">OFFSET('表九（录入表）'!$B$6,COLUMN()-$BOO$4,ROW()-4)</f>
        <v>0</v>
      </c>
      <c r="BRR5" s="33">
        <f ca="1">OFFSET('表九（录入表）'!$B$6,COLUMN()-$BOO$4,ROW()-4)</f>
        <v>0</v>
      </c>
      <c r="BRS5" s="33">
        <f ca="1">OFFSET('表九（录入表）'!$B$6,COLUMN()-$BOO$4,ROW()-4)</f>
        <v>0</v>
      </c>
      <c r="BRT5" s="33">
        <f ca="1">OFFSET('表九（录入表）'!$B$6,COLUMN()-$BOO$4,ROW()-4)</f>
        <v>0</v>
      </c>
      <c r="BRU5" s="33">
        <f ca="1">OFFSET('表九（录入表）'!$B$6,COLUMN()-$BOO$4,ROW()-4)</f>
        <v>0</v>
      </c>
      <c r="BRV5" s="33">
        <f ca="1">OFFSET('表九（录入表）'!$B$6,COLUMN()-$BOO$4,ROW()-4)</f>
        <v>0</v>
      </c>
      <c r="BRW5" s="33">
        <f ca="1">OFFSET('表九（录入表）'!$B$6,COLUMN()-$BOO$4,ROW()-4)</f>
        <v>0</v>
      </c>
      <c r="BRX5" s="33">
        <f ca="1">OFFSET('表九（录入表）'!$B$6,COLUMN()-$BOO$4,ROW()-4)</f>
        <v>0</v>
      </c>
      <c r="BRY5" s="33">
        <f ca="1">OFFSET('表九（录入表）'!$B$6,COLUMN()-$BOO$4,ROW()-4)</f>
        <v>0</v>
      </c>
      <c r="BRZ5" s="33">
        <f ca="1">OFFSET('表九（录入表）'!$B$6,COLUMN()-$BOO$4,ROW()-4)</f>
        <v>0</v>
      </c>
      <c r="BSA5" s="33">
        <f ca="1">OFFSET('表九（录入表）'!$B$6,COLUMN()-$BOO$4,ROW()-4)</f>
        <v>0</v>
      </c>
      <c r="BSB5" s="33">
        <f ca="1">OFFSET('表九（录入表）'!$B$6,COLUMN()-$BOO$4,ROW()-4)</f>
        <v>0</v>
      </c>
      <c r="BSC5" s="33">
        <f ca="1">OFFSET('表九（录入表）'!$B$6,COLUMN()-$BOO$4,ROW()-4)</f>
        <v>0</v>
      </c>
      <c r="BSD5" s="33">
        <f ca="1">OFFSET('表九（录入表）'!$B$6,COLUMN()-$BOO$4,ROW()-4)</f>
        <v>0</v>
      </c>
      <c r="BSE5" s="33">
        <f ca="1">OFFSET('表九（录入表）'!$B$6,COLUMN()-$BOO$4,ROW()-4)</f>
        <v>0</v>
      </c>
      <c r="BSF5" s="33">
        <f ca="1">OFFSET('表九（录入表）'!$B$6,COLUMN()-$BOO$4,ROW()-4)</f>
        <v>0</v>
      </c>
      <c r="BSG5" s="33">
        <f ca="1">OFFSET('表九（录入表）'!$B$6,COLUMN()-$BOO$4,ROW()-4)</f>
        <v>0</v>
      </c>
      <c r="BSH5" s="33">
        <f ca="1">OFFSET('表九（录入表）'!$B$6,COLUMN()-$BOO$4,ROW()-4)</f>
        <v>0</v>
      </c>
      <c r="BSI5" s="33">
        <f ca="1">OFFSET('表九（录入表）'!$B$6,COLUMN()-$BOO$4,ROW()-4)</f>
        <v>0</v>
      </c>
      <c r="BSJ5" s="33">
        <f ca="1">OFFSET('表九（录入表）'!$B$6,COLUMN()-$BOO$4,ROW()-4)</f>
        <v>0</v>
      </c>
      <c r="BSK5" s="33">
        <f ca="1">OFFSET('表九（录入表）'!$B$6,COLUMN()-$BOO$4,ROW()-4)</f>
        <v>0</v>
      </c>
      <c r="BSL5" s="33">
        <f ca="1">OFFSET('表九（录入表）'!$B$6,COLUMN()-$BOO$4,ROW()-4)</f>
        <v>0</v>
      </c>
      <c r="BSM5" s="33">
        <f ca="1">OFFSET('表九（录入表）'!$B$6,COLUMN()-$BOO$4,ROW()-4)</f>
        <v>0</v>
      </c>
      <c r="BSN5" s="33">
        <f ca="1">OFFSET('表九（录入表）'!$B$6,COLUMN()-$BOO$4,ROW()-4)</f>
        <v>0</v>
      </c>
      <c r="BSO5" s="33">
        <f ca="1">OFFSET('表九（录入表）'!$B$6,COLUMN()-$BOO$4,ROW()-4)</f>
        <v>0</v>
      </c>
      <c r="BSP5" s="33">
        <f ca="1">OFFSET('表九（录入表）'!$B$6,COLUMN()-$BOO$4,ROW()-4)</f>
        <v>0</v>
      </c>
      <c r="BSQ5" s="33">
        <f ca="1">OFFSET('表九（录入表）'!$B$6,COLUMN()-$BOO$4,ROW()-4)</f>
        <v>0</v>
      </c>
      <c r="BSR5" s="33">
        <f ca="1">OFFSET('表九（录入表）'!$B$6,COLUMN()-$BOO$4,ROW()-4)</f>
        <v>0</v>
      </c>
      <c r="BSS5" s="33">
        <f ca="1">OFFSET('表九（录入表）'!$B$6,COLUMN()-$BOO$4,ROW()-4)</f>
        <v>0</v>
      </c>
      <c r="BST5" s="33">
        <f ca="1">OFFSET('表九（录入表）'!$B$6,COLUMN()-$BOO$4,ROW()-4)</f>
        <v>0</v>
      </c>
      <c r="BSU5" s="33">
        <f ca="1">OFFSET('表九（录入表）'!$B$6,COLUMN()-$BOO$4,ROW()-4)</f>
        <v>0</v>
      </c>
      <c r="BSV5" s="33">
        <f ca="1">OFFSET('表九（录入表）'!$B$6,COLUMN()-$BOO$4,ROW()-4)</f>
        <v>0</v>
      </c>
      <c r="BSW5" s="33">
        <f ca="1">OFFSET('表九（录入表）'!$B$6,COLUMN()-$BOO$4,ROW()-4)</f>
        <v>0</v>
      </c>
      <c r="BSX5" s="33">
        <f ca="1">OFFSET('表九（录入表）'!$B$6,COLUMN()-$BOO$4,ROW()-4)</f>
        <v>0</v>
      </c>
      <c r="BSY5" s="33">
        <f ca="1">OFFSET('表九（录入表）'!$B$6,COLUMN()-$BOO$4,ROW()-4)</f>
        <v>0</v>
      </c>
      <c r="BSZ5" s="33">
        <f ca="1">OFFSET('表九（录入表）'!$B$6,COLUMN()-$BOO$4,ROW()-4)</f>
        <v>2400</v>
      </c>
      <c r="BTA5" s="33">
        <f ca="1">OFFSET('表九（录入表）'!$B$6,COLUMN()-$BOO$4,ROW()-4)</f>
        <v>600</v>
      </c>
      <c r="BTB5" s="33">
        <f ca="1">OFFSET('表九（录入表）'!$B$6,COLUMN()-$BOO$4,ROW()-4)</f>
        <v>0</v>
      </c>
      <c r="BTC5" s="33">
        <f ca="1">OFFSET('表九（录入表）'!$B$6,COLUMN()-$BOO$4,ROW()-4)</f>
        <v>0</v>
      </c>
      <c r="BTD5" s="33">
        <f ca="1">OFFSET('表九（录入表）'!$B$6,COLUMN()-$BOO$4,ROW()-4)</f>
        <v>200</v>
      </c>
      <c r="BTE5" s="33">
        <f ca="1">OFFSET('表九（录入表）'!$B$6,COLUMN()-$BOO$4,ROW()-4)</f>
        <v>0</v>
      </c>
      <c r="BTF5" s="33">
        <f ca="1">OFFSET('表九（录入表）'!$B$6,COLUMN()-$BOO$4,ROW()-4)</f>
        <v>0</v>
      </c>
      <c r="BTG5" s="33">
        <f ca="1">OFFSET('表九（录入表）'!$B$6,COLUMN()-$BOO$4,ROW()-4)</f>
        <v>0</v>
      </c>
      <c r="BTH5" s="33">
        <f ca="1">OFFSET('表九（录入表）'!$B$6,COLUMN()-$BOO$4,ROW()-4)</f>
        <v>0</v>
      </c>
      <c r="BTI5" s="33">
        <f ca="1">OFFSET('表九（录入表）'!$B$6,COLUMN()-$BOO$4,ROW()-4)</f>
        <v>0</v>
      </c>
      <c r="BTJ5" s="33">
        <f ca="1">OFFSET('表九（录入表）'!$B$6,COLUMN()-$BOO$4,ROW()-4)</f>
        <v>0</v>
      </c>
      <c r="BTK5" s="33">
        <f ca="1">OFFSET('表九（录入表）'!$B$6,COLUMN()-$BOO$4,ROW()-4)</f>
        <v>0</v>
      </c>
      <c r="BTL5" s="33">
        <f ca="1">OFFSET('表九（录入表）'!$B$6,COLUMN()-$BOO$4,ROW()-4)</f>
        <v>0</v>
      </c>
      <c r="BTM5" s="33">
        <f ca="1">OFFSET('表九（录入表）'!$B$6,COLUMN()-$BOO$4,ROW()-4)</f>
        <v>0</v>
      </c>
      <c r="BTN5" s="33">
        <f ca="1">OFFSET('表九（录入表）'!$B$6,COLUMN()-$BOO$4,ROW()-4)</f>
        <v>0</v>
      </c>
      <c r="BTO5" s="33">
        <f ca="1">OFFSET('表九（录入表）'!$B$6,COLUMN()-$BOO$4,ROW()-4)</f>
        <v>892</v>
      </c>
      <c r="BTP5" s="33">
        <f ca="1">OFFSET('表九（录入表）'!$B$6,COLUMN()-$BOO$4,ROW()-4)</f>
        <v>0</v>
      </c>
      <c r="BTQ5" s="33">
        <f ca="1">OFFSET('表九（录入表）'!$B$6,COLUMN()-$BOO$4,ROW()-4)</f>
        <v>0</v>
      </c>
      <c r="BTR5" s="33">
        <f ca="1">OFFSET('表九（录入表）'!$B$6,COLUMN()-$BOO$4,ROW()-4)</f>
        <v>0</v>
      </c>
      <c r="BTS5" s="33">
        <f ca="1">OFFSET('表九（录入表）'!$B$6,COLUMN()-$BOO$4,ROW()-4)</f>
        <v>0</v>
      </c>
      <c r="BTT5" s="33">
        <f ca="1">OFFSET('表九（录入表）'!$B$6,COLUMN()-$BOO$4,ROW()-4)</f>
        <v>0</v>
      </c>
      <c r="BTU5" s="33">
        <f ca="1">OFFSET('表九（录入表）'!$B$6,COLUMN()-$BOO$4,ROW()-4)</f>
        <v>0</v>
      </c>
      <c r="BTV5" s="33">
        <f ca="1">OFFSET('表九（录入表）'!$B$6,COLUMN()-$BOO$4,ROW()-4)</f>
        <v>0</v>
      </c>
      <c r="BTW5" s="33">
        <f ca="1">OFFSET('表九（录入表）'!$B$6,COLUMN()-$BOO$4,ROW()-4)</f>
        <v>0</v>
      </c>
      <c r="BTX5" s="33">
        <f ca="1">OFFSET('表九（录入表）'!$B$6,COLUMN()-$BOO$4,ROW()-4)</f>
        <v>0</v>
      </c>
      <c r="BTY5" s="33">
        <f ca="1">OFFSET('表九（录入表）'!$B$6,COLUMN()-$BOO$4,ROW()-4)</f>
        <v>0</v>
      </c>
      <c r="BTZ5" s="33">
        <f ca="1">OFFSET('表九（录入表）'!$B$6,COLUMN()-$BOO$4,ROW()-4)</f>
        <v>0</v>
      </c>
      <c r="BUA5" s="33">
        <f ca="1">OFFSET('表九（录入表）'!$B$6,COLUMN()-$BOO$4,ROW()-4)</f>
        <v>0</v>
      </c>
      <c r="BUB5" s="33">
        <f ca="1">OFFSET('表九（录入表）'!$B$6,COLUMN()-$BOO$4,ROW()-4)</f>
        <v>0</v>
      </c>
      <c r="BUC5" s="33">
        <f ca="1">OFFSET('表九（录入表）'!$B$6,COLUMN()-$BOO$4,ROW()-4)</f>
        <v>0</v>
      </c>
      <c r="BUD5" s="33">
        <f ca="1">OFFSET('表九（录入表）'!$B$6,COLUMN()-$BOO$4,ROW()-4)</f>
        <v>0</v>
      </c>
      <c r="BUE5" s="33">
        <f ca="1">OFFSET('表九（录入表）'!$B$6,COLUMN()-$BOO$4,ROW()-4)</f>
        <v>0</v>
      </c>
      <c r="BUF5" s="33">
        <f ca="1">OFFSET('表九（录入表）'!$B$6,COLUMN()-$BOO$4,ROW()-4)</f>
        <v>0</v>
      </c>
      <c r="BUG5" s="33">
        <f ca="1">OFFSET('表九（录入表）'!$B$6,COLUMN()-$BOO$4,ROW()-4)</f>
        <v>0</v>
      </c>
      <c r="BUH5" s="33">
        <f ca="1">OFFSET('表九（录入表）'!$B$6,COLUMN()-$BOO$4,ROW()-4)</f>
        <v>0</v>
      </c>
      <c r="BUI5" s="33">
        <f ca="1">OFFSET('表九（录入表）'!$B$6,COLUMN()-$BOO$4,ROW()-4)</f>
        <v>0</v>
      </c>
      <c r="BUJ5" s="33">
        <f ca="1">OFFSET('表九（录入表）'!$B$6,COLUMN()-$BOO$4,ROW()-4)</f>
        <v>0</v>
      </c>
      <c r="BUK5" s="33">
        <f ca="1">OFFSET('表九（录入表）'!$B$6,COLUMN()-$BOO$4,ROW()-4)</f>
        <v>0</v>
      </c>
      <c r="BUL5" s="33">
        <f ca="1">OFFSET('表九（录入表）'!$B$6,COLUMN()-$BOO$4,ROW()-4)</f>
        <v>0</v>
      </c>
      <c r="BUM5" s="33">
        <f ca="1">OFFSET('表九（录入表）'!$B$6,COLUMN()-$BOO$4,ROW()-4)</f>
        <v>0</v>
      </c>
      <c r="BUN5" s="33">
        <f ca="1">OFFSET('表九（录入表）'!$B$6,COLUMN()-$BOO$4,ROW()-4)</f>
        <v>0</v>
      </c>
      <c r="BUO5" s="33">
        <f ca="1">OFFSET('表九（录入表）'!$B$6,COLUMN()-$BOO$4,ROW()-4)</f>
        <v>0</v>
      </c>
      <c r="BUP5" s="33">
        <f ca="1">OFFSET('表九（录入表）'!$B$6,COLUMN()-$BOO$4,ROW()-4)</f>
        <v>0</v>
      </c>
      <c r="BUQ5" s="33">
        <f ca="1">OFFSET('表九（录入表）'!$B$6,COLUMN()-$BOO$4,ROW()-4)</f>
        <v>0</v>
      </c>
      <c r="BUR5" s="33">
        <f ca="1">OFFSET('表九（录入表）'!$B$6,COLUMN()-$BOO$4,ROW()-4)</f>
        <v>0</v>
      </c>
      <c r="BUS5" s="33">
        <f ca="1">OFFSET('表九（录入表）'!$B$6,COLUMN()-$BOO$4,ROW()-4)</f>
        <v>0</v>
      </c>
      <c r="BUT5" s="33">
        <f ca="1">OFFSET('表九（录入表）'!$B$6,COLUMN()-$BOO$4,ROW()-4)</f>
        <v>0</v>
      </c>
      <c r="BUU5" s="33">
        <f ca="1">OFFSET('表九（录入表）'!$B$6,COLUMN()-$BOO$4,ROW()-4)</f>
        <v>0</v>
      </c>
      <c r="BUV5" s="33">
        <f ca="1">OFFSET('表九（录入表）'!$B$6,COLUMN()-$BOO$4,ROW()-4)</f>
        <v>0</v>
      </c>
      <c r="BUW5" s="33">
        <f ca="1">OFFSET('表九（录入表）'!$B$6,COLUMN()-$BOO$4,ROW()-4)</f>
        <v>0</v>
      </c>
      <c r="BUX5" s="33">
        <f ca="1">OFFSET('表九（录入表）'!$B$6,COLUMN()-$BOO$4,ROW()-4)</f>
        <v>0</v>
      </c>
      <c r="BUY5" s="33">
        <f ca="1">OFFSET('表九（录入表）'!$B$6,COLUMN()-$BOO$4,ROW()-4)</f>
        <v>0</v>
      </c>
      <c r="BUZ5" s="33">
        <f ca="1">OFFSET('表九（录入表）'!$B$6,COLUMN()-$BOO$4,ROW()-4)</f>
        <v>0</v>
      </c>
      <c r="BVA5" s="33">
        <f ca="1">OFFSET('表九（录入表）'!$B$6,COLUMN()-$BOO$4,ROW()-4)</f>
        <v>0</v>
      </c>
      <c r="BVB5" s="33">
        <f ca="1">OFFSET('表九（录入表）'!$B$6,COLUMN()-$BOO$4,ROW()-4)</f>
        <v>0</v>
      </c>
      <c r="BVC5" s="33">
        <f ca="1">OFFSET('表九（录入表）'!$B$6,COLUMN()-$BOO$4,ROW()-4)</f>
        <v>0</v>
      </c>
      <c r="BVD5" s="33">
        <f ca="1">OFFSET('表九（录入表）'!$B$6,COLUMN()-$BOO$4,ROW()-4)</f>
        <v>0</v>
      </c>
      <c r="BVE5" s="33">
        <f ca="1">OFFSET('表九（录入表）'!$B$6,COLUMN()-$BOO$4,ROW()-4)</f>
        <v>0</v>
      </c>
      <c r="BVF5" s="33">
        <f ca="1">OFFSET('表九（录入表）'!$B$6,COLUMN()-$BOO$4,ROW()-4)</f>
        <v>0</v>
      </c>
      <c r="BVG5" s="33">
        <f ca="1">OFFSET('表九（录入表）'!$B$6,COLUMN()-$BOO$4,ROW()-4)</f>
        <v>0</v>
      </c>
      <c r="BVH5" s="33">
        <f ca="1">OFFSET('表九（录入表）'!$B$6,COLUMN()-$BOO$4,ROW()-4)</f>
        <v>0</v>
      </c>
      <c r="BVI5" s="33">
        <f ca="1">OFFSET('表九（录入表）'!$B$6,COLUMN()-$BOO$4,ROW()-4)</f>
        <v>0</v>
      </c>
      <c r="BVJ5" s="33">
        <f ca="1">OFFSET('表九（录入表）'!$B$6,COLUMN()-$BOO$4,ROW()-4)</f>
        <v>0</v>
      </c>
      <c r="BVK5" s="33">
        <f ca="1">OFFSET('表九（录入表）'!$B$6,COLUMN()-$BOO$4,ROW()-4)</f>
        <v>0</v>
      </c>
      <c r="BVL5" s="33">
        <f ca="1">OFFSET('表九（录入表）'!$B$6,COLUMN()-$BOO$4,ROW()-4)</f>
        <v>0</v>
      </c>
      <c r="BVM5" s="33">
        <f ca="1">OFFSET('表九（录入表）'!$B$6,COLUMN()-$BOO$4,ROW()-4)</f>
        <v>0</v>
      </c>
      <c r="BVN5" s="33">
        <f ca="1">OFFSET('表九（录入表）'!$B$6,COLUMN()-$BOO$4,ROW()-4)</f>
        <v>0</v>
      </c>
      <c r="BVO5" s="33">
        <f ca="1">OFFSET('表九（录入表）'!$B$6,COLUMN()-$BOO$4,ROW()-4)</f>
        <v>0</v>
      </c>
      <c r="BVP5" s="33">
        <f ca="1">OFFSET('表九（录入表）'!$B$6,COLUMN()-$BOO$4,ROW()-4)</f>
        <v>0</v>
      </c>
      <c r="BVQ5" s="33">
        <f ca="1">OFFSET('表九（录入表）'!$B$6,COLUMN()-$BOO$4,ROW()-4)</f>
        <v>192</v>
      </c>
      <c r="BVR5" s="33">
        <f ca="1">OFFSET('表九（录入表）'!$B$6,COLUMN()-$BOO$4,ROW()-4)</f>
        <v>497</v>
      </c>
      <c r="BVS5" s="33">
        <f ca="1">OFFSET('表九（录入表）'!$B$6,COLUMN()-$BOO$4,ROW()-4)</f>
        <v>0</v>
      </c>
      <c r="BVT5" s="33">
        <f ca="1">OFFSET('表九（录入表）'!$B$6,COLUMN()-$BOO$4,ROW()-4)</f>
        <v>0</v>
      </c>
      <c r="BVU5" s="33">
        <f ca="1">OFFSET('表九（录入表）'!$B$6,COLUMN()-$BOO$4,ROW()-4)</f>
        <v>0</v>
      </c>
      <c r="BVV5" s="33">
        <f ca="1">OFFSET('表九（录入表）'!$B$6,COLUMN()-$BOO$4,ROW()-4)</f>
        <v>0</v>
      </c>
      <c r="BVW5" s="33">
        <f ca="1">OFFSET('表九（录入表）'!$B$6,COLUMN()-$BOO$4,ROW()-4)</f>
        <v>0</v>
      </c>
      <c r="BVX5" s="33">
        <f ca="1">OFFSET('表九（录入表）'!$B$6,COLUMN()-$BOO$4,ROW()-4)</f>
        <v>0</v>
      </c>
      <c r="BVY5" s="33">
        <f ca="1">OFFSET('表九（录入表）'!$B$6,COLUMN()-$BOO$4,ROW()-4)</f>
        <v>0</v>
      </c>
      <c r="BVZ5" s="33">
        <f ca="1">OFFSET('表九（录入表）'!$B$6,COLUMN()-$BOO$4,ROW()-4)</f>
        <v>0</v>
      </c>
      <c r="BWA5" s="33">
        <f ca="1">OFFSET('表九（录入表）'!$B$6,COLUMN()-$BOO$4,ROW()-4)</f>
        <v>0</v>
      </c>
      <c r="BWB5" s="33">
        <f ca="1">OFFSET('表九（录入表）'!$B$6,COLUMN()-$BOO$4,ROW()-4)</f>
        <v>0</v>
      </c>
      <c r="BWC5" s="33">
        <f ca="1">OFFSET('表九（录入表）'!$B$6,COLUMN()-$BOO$4,ROW()-4)</f>
        <v>0</v>
      </c>
      <c r="BWD5" s="33">
        <f ca="1">OFFSET('表九（录入表）'!$B$6,COLUMN()-$BOO$4,ROW()-4)</f>
        <v>0</v>
      </c>
      <c r="BWE5" s="33">
        <f ca="1">OFFSET('表九（录入表）'!$B$6,COLUMN()-$BOO$4,ROW()-4)</f>
        <v>0</v>
      </c>
      <c r="BWF5" s="33">
        <f ca="1">OFFSET('表九（录入表）'!$B$6,COLUMN()-$BOO$4,ROW()-4)</f>
        <v>0</v>
      </c>
      <c r="BWG5" s="33">
        <f ca="1">OFFSET('表九（录入表）'!$B$6,COLUMN()-$BOO$4,ROW()-4)</f>
        <v>0</v>
      </c>
      <c r="BWH5" s="33">
        <f ca="1">OFFSET('表九（录入表）'!$B$6,COLUMN()-$BOO$4,ROW()-4)</f>
        <v>0</v>
      </c>
      <c r="BWI5" s="33">
        <f ca="1">OFFSET('表九（录入表）'!$B$6,COLUMN()-$BOO$4,ROW()-4)</f>
        <v>0</v>
      </c>
      <c r="BWJ5" s="33">
        <f ca="1">OFFSET('表九（录入表）'!$B$6,COLUMN()-$BOO$4,ROW()-4)</f>
        <v>0</v>
      </c>
      <c r="BWK5" s="33">
        <f ca="1">OFFSET('表九（录入表）'!$B$6,COLUMN()-$BOO$4,ROW()-4)</f>
        <v>0</v>
      </c>
      <c r="BWL5" s="33">
        <f ca="1">OFFSET('表九（录入表）'!$B$6,COLUMN()-$BOO$4,ROW()-4)</f>
        <v>0</v>
      </c>
      <c r="BWM5" s="33">
        <f ca="1">OFFSET('表九（录入表）'!$B$6,COLUMN()-$BOO$4,ROW()-4)</f>
        <v>0</v>
      </c>
      <c r="BWN5" s="33">
        <f ca="1">OFFSET('表九（录入表）'!$B$6,COLUMN()-$BOO$4,ROW()-4)</f>
        <v>0</v>
      </c>
      <c r="BWO5" s="33">
        <f ca="1">OFFSET('表九（录入表）'!$B$6,COLUMN()-$BOO$4,ROW()-4)</f>
        <v>0</v>
      </c>
      <c r="BWP5" s="33">
        <f ca="1">OFFSET('表九（录入表）'!$B$6,COLUMN()-$BOO$4,ROW()-4)</f>
        <v>0</v>
      </c>
      <c r="BWQ5" s="33">
        <f ca="1">OFFSET('表九（录入表）'!$B$6,COLUMN()-$BOO$4,ROW()-4)</f>
        <v>0</v>
      </c>
      <c r="BWR5" s="33">
        <f ca="1">OFFSET('表九（录入表）'!$B$6,COLUMN()-$BOO$4,ROW()-4)</f>
        <v>0</v>
      </c>
      <c r="BWS5" s="33">
        <f ca="1">OFFSET('表九（录入表）'!$B$6,COLUMN()-$BOO$4,ROW()-4)</f>
        <v>0</v>
      </c>
      <c r="BWT5" s="33">
        <f ca="1">OFFSET('表九（录入表）'!$B$6,COLUMN()-$BOO$4,ROW()-4)</f>
        <v>0</v>
      </c>
      <c r="BWU5" s="33">
        <f ca="1">OFFSET('表九（录入表）'!$B$6,COLUMN()-$BOO$4,ROW()-4)</f>
        <v>0</v>
      </c>
      <c r="BWV5" s="33">
        <f ca="1">OFFSET('表九（录入表）'!$B$6,COLUMN()-$BOO$4,ROW()-4)</f>
        <v>0</v>
      </c>
      <c r="BWW5" s="33">
        <f ca="1">OFFSET('表九（录入表）'!$B$6,COLUMN()-$BOO$4,ROW()-4)</f>
        <v>0</v>
      </c>
      <c r="BWX5" s="33">
        <f ca="1">OFFSET('表九（录入表）'!$B$6,COLUMN()-$BOO$4,ROW()-4)</f>
        <v>0</v>
      </c>
      <c r="BWY5" s="33">
        <f ca="1">OFFSET('表九（录入表）'!$B$6,COLUMN()-$BOO$4,ROW()-4)</f>
        <v>0</v>
      </c>
      <c r="BWZ5" s="33">
        <f ca="1">OFFSET('表九（录入表）'!$B$6,COLUMN()-$BOO$4,ROW()-4)</f>
        <v>0</v>
      </c>
      <c r="BXA5" s="33">
        <f ca="1">OFFSET('表九（录入表）'!$B$6,COLUMN()-$BOO$4,ROW()-4)</f>
        <v>0</v>
      </c>
      <c r="BXB5" s="33">
        <f ca="1">OFFSET('表九（录入表）'!$B$6,COLUMN()-$BOO$4,ROW()-4)</f>
        <v>0</v>
      </c>
      <c r="BXC5" s="33">
        <f ca="1">OFFSET('表九（录入表）'!$B$6,COLUMN()-$BOO$4,ROW()-4)</f>
        <v>0</v>
      </c>
      <c r="BXD5" s="33">
        <f ca="1">OFFSET('表九（录入表）'!$B$6,COLUMN()-$BOO$4,ROW()-4)</f>
        <v>0</v>
      </c>
      <c r="BXE5" s="33">
        <f ca="1">OFFSET('表九（录入表）'!$B$6,COLUMN()-$BOO$4,ROW()-4)</f>
        <v>0</v>
      </c>
      <c r="BXF5" s="33">
        <f ca="1">OFFSET('表九（录入表）'!$B$6,COLUMN()-$BOO$4,ROW()-4)</f>
        <v>0</v>
      </c>
      <c r="BXG5" s="33">
        <f ca="1">OFFSET('表九（录入表）'!$B$6,COLUMN()-$BOO$4,ROW()-4)</f>
        <v>0</v>
      </c>
      <c r="BXH5" s="33">
        <f ca="1">OFFSET('表九（录入表）'!$B$6,COLUMN()-$BOO$4,ROW()-4)</f>
        <v>0</v>
      </c>
      <c r="BXI5" s="33">
        <f ca="1">OFFSET('表九（录入表）'!$B$6,COLUMN()-$BOO$4,ROW()-4)</f>
        <v>0</v>
      </c>
      <c r="BXJ5" s="33">
        <f ca="1">OFFSET('表九（录入表）'!$B$6,COLUMN()-$BOO$4,ROW()-4)</f>
        <v>0</v>
      </c>
      <c r="BXK5" s="33">
        <f ca="1">OFFSET('表九（录入表）'!$B$6,COLUMN()-$BOO$4,ROW()-4)</f>
        <v>0</v>
      </c>
      <c r="BXL5" s="33">
        <f ca="1">OFFSET('表九（录入表）'!$B$6,COLUMN()-$BOO$4,ROW()-4)</f>
        <v>0</v>
      </c>
      <c r="BXM5" s="33">
        <f ca="1">OFFSET('表九（录入表）'!$B$6,COLUMN()-$BOO$4,ROW()-4)</f>
        <v>0</v>
      </c>
      <c r="BXN5" s="33">
        <f ca="1">OFFSET('表九（录入表）'!$B$6,COLUMN()-$BOO$4,ROW()-4)</f>
        <v>0</v>
      </c>
      <c r="BXO5" s="33">
        <f ca="1">OFFSET('表九（录入表）'!$B$6,COLUMN()-$BOO$4,ROW()-4)</f>
        <v>0</v>
      </c>
      <c r="BXP5" s="33">
        <f ca="1">OFFSET('表九（录入表）'!$B$6,COLUMN()-$BOO$4,ROW()-4)</f>
        <v>0</v>
      </c>
      <c r="BXQ5" s="33">
        <f ca="1">OFFSET('表九（录入表）'!$B$6,COLUMN()-$BOO$4,ROW()-4)</f>
        <v>0</v>
      </c>
      <c r="BXR5" s="33">
        <f ca="1">OFFSET('表九（录入表）'!$B$6,COLUMN()-$BOO$4,ROW()-4)</f>
        <v>0</v>
      </c>
      <c r="BXS5" s="33">
        <f ca="1">OFFSET('表九（录入表）'!$B$6,COLUMN()-$BOO$4,ROW()-4)</f>
        <v>0</v>
      </c>
      <c r="BXT5" s="33">
        <f ca="1">OFFSET('表九（录入表）'!$B$6,COLUMN()-$BOO$4,ROW()-4)</f>
        <v>0</v>
      </c>
      <c r="BXU5" s="33">
        <f ca="1">OFFSET('表九（录入表）'!$B$6,COLUMN()-$BOO$4,ROW()-4)</f>
        <v>0</v>
      </c>
      <c r="BXV5" s="33">
        <f ca="1">OFFSET('表九（录入表）'!$B$6,COLUMN()-$BOO$4,ROW()-4)</f>
        <v>0</v>
      </c>
      <c r="BXW5" s="33">
        <f ca="1">OFFSET('表九（录入表）'!$B$6,COLUMN()-$BOO$4,ROW()-4)</f>
        <v>0</v>
      </c>
      <c r="BXX5" s="33">
        <f ca="1">OFFSET('表九（录入表）'!$B$6,COLUMN()-$BOO$4,ROW()-4)</f>
        <v>0</v>
      </c>
      <c r="BXY5" s="33">
        <f ca="1">OFFSET('表九（录入表）'!$B$6,COLUMN()-$BOO$4,ROW()-4)</f>
        <v>0</v>
      </c>
      <c r="BXZ5" s="33">
        <f ca="1">OFFSET('表九（录入表）'!$B$6,COLUMN()-$BOO$4,ROW()-4)</f>
        <v>0</v>
      </c>
      <c r="BYA5" s="33">
        <f ca="1">OFFSET('表九（录入表）'!$B$6,COLUMN()-$BOO$4,ROW()-4)</f>
        <v>0</v>
      </c>
      <c r="BYB5" s="33">
        <f ca="1">OFFSET('表九（录入表）'!$B$6,COLUMN()-$BOO$4,ROW()-4)</f>
        <v>0</v>
      </c>
      <c r="BYC5" s="33">
        <f ca="1">OFFSET('表九（录入表）'!$B$6,COLUMN()-$BOO$4,ROW()-4)</f>
        <v>0</v>
      </c>
      <c r="BYD5" s="33">
        <f ca="1">OFFSET('表九（录入表）'!$B$6,COLUMN()-$BOO$4,ROW()-4)</f>
        <v>0</v>
      </c>
      <c r="BYE5" s="33">
        <f ca="1">OFFSET('表九（录入表）'!$B$6,COLUMN()-$BOO$4,ROW()-4)</f>
        <v>0</v>
      </c>
      <c r="BYF5" s="33">
        <f ca="1">OFFSET('表九（录入表）'!$B$6,COLUMN()-$BOO$4,ROW()-4)</f>
        <v>0</v>
      </c>
      <c r="BYG5" s="33">
        <f ca="1">OFFSET('表九（录入表）'!$B$6,COLUMN()-$BOO$4,ROW()-4)</f>
        <v>0</v>
      </c>
      <c r="BYH5" s="33">
        <f ca="1">OFFSET('表九（录入表）'!$B$6,COLUMN()-$BOO$4,ROW()-4)</f>
        <v>0</v>
      </c>
      <c r="BYI5" s="33">
        <f ca="1">OFFSET('表九（录入表）'!$B$6,COLUMN()-$BOO$4,ROW()-4)</f>
        <v>0</v>
      </c>
      <c r="BYJ5" s="33">
        <f ca="1">OFFSET('表九（录入表）'!$B$6,COLUMN()-$BOO$4,ROW()-4)</f>
        <v>4200</v>
      </c>
      <c r="BYK5" s="33">
        <f ca="1">OFFSET('表九（录入表）'!$B$6,COLUMN()-$BOO$4,ROW()-4)</f>
        <v>0</v>
      </c>
      <c r="BYL5" s="33">
        <f ca="1">OFFSET('表九（录入表）'!$B$6,COLUMN()-$BOO$4,ROW()-4)</f>
        <v>0</v>
      </c>
      <c r="BYM5" s="33">
        <f ca="1">OFFSET('表九（录入表）'!$B$6,COLUMN()-$BOO$4,ROW()-4)</f>
        <v>0</v>
      </c>
      <c r="BYN5" s="33">
        <f ca="1">OFFSET('表九（录入表）'!$B$6,COLUMN()-$BOO$4,ROW()-4)</f>
        <v>0</v>
      </c>
      <c r="BYO5" s="33">
        <f ca="1">OFFSET('表九（录入表）'!$B$6,COLUMN()-$BOO$4,ROW()-4)</f>
        <v>0</v>
      </c>
      <c r="BYP5" s="33">
        <f ca="1">OFFSET('表九（录入表）'!$B$6,COLUMN()-$BOO$4,ROW()-4)</f>
        <v>0</v>
      </c>
      <c r="BYQ5" s="33">
        <f ca="1">OFFSET('表九（录入表）'!$B$6,COLUMN()-$BOO$4,ROW()-4)</f>
        <v>0</v>
      </c>
      <c r="BYR5" s="33">
        <f ca="1">OFFSET('表九（录入表）'!$B$6,COLUMN()-$BOO$4,ROW()-4)</f>
        <v>0</v>
      </c>
      <c r="BYS5" s="33">
        <f ca="1">OFFSET('表九（录入表）'!$B$6,COLUMN()-$BOO$4,ROW()-4)</f>
        <v>0</v>
      </c>
      <c r="BYT5" s="33">
        <f ca="1">OFFSET('表九（录入表）'!$B$6,COLUMN()-$BOO$4,ROW()-4)</f>
        <v>0</v>
      </c>
      <c r="BYU5" s="33">
        <f ca="1">OFFSET('表九（录入表）'!$B$6,COLUMN()-$BOO$4,ROW()-4)</f>
        <v>0</v>
      </c>
      <c r="BYV5" s="33">
        <f ca="1">OFFSET('表九（录入表）'!$B$6,COLUMN()-$BOO$4,ROW()-4)</f>
        <v>0</v>
      </c>
      <c r="BYW5" s="33">
        <f ca="1">OFFSET('表九（录入表）'!$B$6,COLUMN()-$BOO$4,ROW()-4)</f>
        <v>236</v>
      </c>
      <c r="BYX5" s="33">
        <f ca="1">OFFSET('表九（录入表）'!$B$6,COLUMN()-$BOO$4,ROW()-4)</f>
        <v>0</v>
      </c>
      <c r="BYY5" s="33">
        <f ca="1">OFFSET('表九（录入表）'!$B$6,COLUMN()-$BOO$4,ROW()-4)</f>
        <v>0</v>
      </c>
      <c r="BYZ5" s="33">
        <f ca="1">OFFSET('表九（录入表）'!$B$6,COLUMN()-$BOO$4,ROW()-4)</f>
        <v>0</v>
      </c>
      <c r="BZA5" s="33">
        <f ca="1">OFFSET('表九（录入表）'!$B$6,COLUMN()-$BOO$4,ROW()-4)</f>
        <v>40</v>
      </c>
      <c r="BZB5" s="33">
        <f ca="1">OFFSET('表九（录入表）'!$B$6,COLUMN()-$BOO$4,ROW()-4)</f>
        <v>0</v>
      </c>
      <c r="BZC5" s="33">
        <f ca="1">OFFSET('表九（录入表）'!$B$6,COLUMN()-$BOO$4,ROW()-4)</f>
        <v>0</v>
      </c>
      <c r="BZD5" s="33">
        <f ca="1">OFFSET('表九（录入表）'!$B$6,COLUMN()-$BOO$4,ROW()-4)</f>
        <v>0</v>
      </c>
      <c r="BZE5" s="33">
        <f ca="1">OFFSET('表九（录入表）'!$B$6,COLUMN()-$BOO$4,ROW()-4)</f>
        <v>0</v>
      </c>
      <c r="BZF5" s="33">
        <f ca="1">OFFSET('表九（录入表）'!$B$6,COLUMN()-$BOO$4,ROW()-4)</f>
        <v>4</v>
      </c>
      <c r="BZG5" s="33">
        <f ca="1">OFFSET('表九（录入表）'!$B$6,COLUMN()-$BOO$4,ROW()-4)</f>
        <v>264</v>
      </c>
      <c r="BZH5" s="33">
        <f ca="1">OFFSET('表九（录入表）'!$B$6,COLUMN()-$BOO$4,ROW()-4)</f>
        <v>0</v>
      </c>
      <c r="BZI5" s="33">
        <f ca="1">OFFSET('表九（录入表）'!$B$6,COLUMN()-$BOO$4,ROW()-4)</f>
        <v>0</v>
      </c>
      <c r="BZJ5" s="33">
        <f ca="1">OFFSET('表九（录入表）'!$B$6,COLUMN()-$BOO$4,ROW()-4)</f>
        <v>0</v>
      </c>
      <c r="BZK5" s="33">
        <f ca="1">OFFSET('表九（录入表）'!$B$6,COLUMN()-$BOO$4,ROW()-4)</f>
        <v>0</v>
      </c>
      <c r="BZL5" s="33">
        <f ca="1">OFFSET('表九（录入表）'!$B$6,COLUMN()-$BOO$4,ROW()-4)</f>
        <v>0</v>
      </c>
      <c r="BZM5" s="33">
        <f ca="1">OFFSET('表九（录入表）'!$B$6,COLUMN()-$BOO$4,ROW()-4)</f>
        <v>0</v>
      </c>
      <c r="BZN5" s="33">
        <f ca="1">OFFSET('表九（录入表）'!$B$6,COLUMN()-$BOO$4,ROW()-4)</f>
        <v>0</v>
      </c>
      <c r="BZO5" s="33">
        <f ca="1">OFFSET('表九（录入表）'!$B$6,COLUMN()-$BOO$4,ROW()-4)</f>
        <v>0</v>
      </c>
      <c r="BZP5" s="33">
        <f ca="1">OFFSET('表九（录入表）'!$B$6,COLUMN()-$BOO$4,ROW()-4)</f>
        <v>0</v>
      </c>
      <c r="BZQ5" s="33">
        <f ca="1">OFFSET('表九（录入表）'!$B$6,COLUMN()-$BOO$4,ROW()-4)</f>
        <v>0</v>
      </c>
      <c r="BZR5" s="33">
        <f ca="1">OFFSET('表九（录入表）'!$B$6,COLUMN()-$BOO$4,ROW()-4)</f>
        <v>0</v>
      </c>
      <c r="BZS5" s="33">
        <f ca="1">OFFSET('表九（录入表）'!$B$6,COLUMN()-$BOO$4,ROW()-4)</f>
        <v>0</v>
      </c>
      <c r="BZT5" s="33">
        <f ca="1">OFFSET('表九（录入表）'!$B$6,COLUMN()-$BOO$4,ROW()-4)</f>
        <v>0</v>
      </c>
      <c r="BZU5" s="33">
        <f ca="1">OFFSET('表九（录入表）'!$B$6,COLUMN()-$BOO$4,ROW()-4)</f>
        <v>16450</v>
      </c>
      <c r="BZV5" s="33">
        <f ca="1">OFFSET('表九（录入表）'!$B$6,COLUMN()-$BOO$4,ROW()-4)</f>
        <v>0</v>
      </c>
      <c r="BZW5" s="33">
        <f ca="1">OFFSET('表九（录入表）'!$B$6,COLUMN()-$BOO$4,ROW()-4)</f>
        <v>0</v>
      </c>
      <c r="BZX5" s="33">
        <f ca="1">OFFSET('表九（录入表）'!$B$6,COLUMN()-$BOO$4,ROW()-4)</f>
        <v>0</v>
      </c>
      <c r="BZY5" s="33">
        <f ca="1">OFFSET('表九（录入表）'!$B$6,COLUMN()-$BOO$4,ROW()-4)</f>
        <v>0</v>
      </c>
      <c r="BZZ5" s="33">
        <f ca="1">OFFSET('表九（录入表）'!$B$6,COLUMN()-$BOO$4,ROW()-4)</f>
        <v>0</v>
      </c>
      <c r="CAA5" s="33">
        <f ca="1">OFFSET('表九（录入表）'!$B$6,COLUMN()-$BOO$4,ROW()-4)</f>
        <v>0</v>
      </c>
      <c r="CAB5" s="33">
        <f ca="1">OFFSET('表九（录入表）'!$B$6,COLUMN()-$BOO$4,ROW()-4)</f>
        <v>0</v>
      </c>
      <c r="CAC5" s="33">
        <f ca="1">OFFSET('表九（录入表）'!$B$6,COLUMN()-$BOO$4,ROW()-4)</f>
        <v>0</v>
      </c>
      <c r="CAD5" s="33">
        <f ca="1">OFFSET('表九（录入表）'!$B$6,COLUMN()-$BOO$4,ROW()-4)</f>
        <v>0</v>
      </c>
      <c r="CAE5" s="33">
        <f ca="1">OFFSET('表九（录入表）'!$B$6,COLUMN()-$BOO$4,ROW()-4)</f>
        <v>0</v>
      </c>
      <c r="CAF5" s="33">
        <f ca="1">OFFSET('表九（录入表）'!$B$6,COLUMN()-$BOO$4,ROW()-4)</f>
        <v>0</v>
      </c>
      <c r="CAG5" s="33">
        <f ca="1">OFFSET('表九（录入表）'!$B$6,COLUMN()-$BOO$4,ROW()-4)</f>
        <v>0</v>
      </c>
      <c r="CAH5" s="33">
        <f ca="1">OFFSET('表九（录入表）'!$B$6,COLUMN()-$BOO$4,ROW()-4)</f>
        <v>0</v>
      </c>
      <c r="CAI5" s="33">
        <f ca="1">OFFSET('表九（录入表）'!$B$6,COLUMN()-$BOO$4,ROW()-4)</f>
        <v>0</v>
      </c>
      <c r="CAJ5" s="33">
        <f ca="1">OFFSET('表九（录入表）'!$B$6,COLUMN()-$BOO$4,ROW()-4)</f>
        <v>0</v>
      </c>
      <c r="CAK5" s="33">
        <f ca="1">OFFSET('表九（录入表）'!$B$6,COLUMN()-$BOO$4,ROW()-4)</f>
        <v>0</v>
      </c>
      <c r="CAL5" s="33">
        <f ca="1">OFFSET('表九（录入表）'!$B$6,COLUMN()-$BOO$4,ROW()-4)</f>
        <v>0</v>
      </c>
      <c r="CAM5" s="33">
        <f ca="1">OFFSET('表九（录入表）'!$B$6,COLUMN()-$BOO$4,ROW()-4)</f>
        <v>0</v>
      </c>
      <c r="CAN5" s="33">
        <f ca="1">OFFSET('表九（录入表）'!$B$6,COLUMN()-$BOO$4,ROW()-4)</f>
        <v>0</v>
      </c>
      <c r="CAO5" s="33">
        <f ca="1">OFFSET('表九（录入表）'!$B$6,COLUMN()-$BOO$4,ROW()-4)</f>
        <v>0</v>
      </c>
      <c r="CAP5" s="33">
        <f ca="1">OFFSET('表九（录入表）'!$B$6,COLUMN()-$BOO$4,ROW()-4)</f>
        <v>0</v>
      </c>
      <c r="CAQ5" s="33">
        <f ca="1">OFFSET('表九（录入表）'!$B$6,COLUMN()-$BOO$4,ROW()-4)</f>
        <v>0</v>
      </c>
      <c r="CAR5" s="33">
        <f ca="1">OFFSET('表九（录入表）'!$B$6,COLUMN()-$BOO$4,ROW()-4)</f>
        <v>0</v>
      </c>
      <c r="CAS5" s="33">
        <f ca="1">OFFSET('表九（录入表）'!$B$6,COLUMN()-$BOO$4,ROW()-4)</f>
        <v>0</v>
      </c>
      <c r="CAT5" s="33">
        <f ca="1">OFFSET('表九（录入表）'!$B$6,COLUMN()-$BOO$4,ROW()-4)</f>
        <v>0</v>
      </c>
      <c r="CAU5" s="33">
        <f ca="1">OFFSET('表九（录入表）'!$B$6,COLUMN()-$BOO$4,ROW()-4)</f>
        <v>0</v>
      </c>
      <c r="CAV5" s="33">
        <f ca="1">OFFSET('表九（录入表）'!$B$6,COLUMN()-$BOO$4,ROW()-4)</f>
        <v>0</v>
      </c>
      <c r="CAW5" s="33">
        <f ca="1">OFFSET('表九（录入表）'!$B$6,COLUMN()-$BOO$4,ROW()-4)</f>
        <v>0</v>
      </c>
      <c r="CAX5" s="33">
        <f ca="1">OFFSET('表九（录入表）'!$B$6,COLUMN()-$BOO$4,ROW()-4)</f>
        <v>0</v>
      </c>
      <c r="CAY5" s="33">
        <f ca="1">OFFSET('表九（录入表）'!$B$6,COLUMN()-$BOO$4,ROW()-4)</f>
        <v>0</v>
      </c>
      <c r="CAZ5" s="33">
        <f ca="1">OFFSET('表九（录入表）'!$B$6,COLUMN()-$BOO$4,ROW()-4)</f>
        <v>0</v>
      </c>
      <c r="CBA5" s="33">
        <f ca="1">OFFSET('表九（录入表）'!$B$6,COLUMN()-$BOO$4,ROW()-4)</f>
        <v>0</v>
      </c>
      <c r="CBB5" s="33">
        <f ca="1">OFFSET('表九（录入表）'!$B$6,COLUMN()-$BOO$4,ROW()-4)</f>
        <v>0</v>
      </c>
      <c r="CBC5" s="33">
        <f ca="1">OFFSET('表九（录入表）'!$B$6,COLUMN()-$BOO$4,ROW()-4)</f>
        <v>0</v>
      </c>
      <c r="CBD5" s="33">
        <f ca="1">OFFSET('表九（录入表）'!$B$6,COLUMN()-$BOO$4,ROW()-4)</f>
        <v>0</v>
      </c>
      <c r="CBE5" s="33">
        <f ca="1">OFFSET('表九（录入表）'!$B$6,COLUMN()-$BOO$4,ROW()-4)</f>
        <v>0</v>
      </c>
      <c r="CBF5" s="33">
        <f ca="1">OFFSET('表九（录入表）'!$B$6,COLUMN()-$BOO$4,ROW()-4)</f>
        <v>0</v>
      </c>
      <c r="CBG5" s="33">
        <f ca="1">OFFSET('表九（录入表）'!$B$6,COLUMN()-$BOO$4,ROW()-4)</f>
        <v>0</v>
      </c>
      <c r="CBH5" s="33">
        <f ca="1">OFFSET('表九（录入表）'!$B$6,COLUMN()-$BOO$4,ROW()-4)</f>
        <v>0</v>
      </c>
      <c r="CBI5" s="33">
        <f ca="1">OFFSET('表九（录入表）'!$B$6,COLUMN()-$BOO$4,ROW()-4)</f>
        <v>3611</v>
      </c>
      <c r="CBJ5" s="33">
        <f ca="1">OFFSET('表九（录入表）'!$B$6,COLUMN()-$BOO$4,ROW()-4)</f>
        <v>0</v>
      </c>
      <c r="CBK5" s="33">
        <f ca="1">OFFSET('表九（录入表）'!$B$6,COLUMN()-$BOO$4,ROW()-4)</f>
        <v>33000</v>
      </c>
      <c r="CBL5" s="33">
        <f ca="1">OFFSET('表九（录入表）'!$B$6,COLUMN()-$BOO$4,ROW()-4)</f>
        <v>0</v>
      </c>
      <c r="CBM5" s="33">
        <f ca="1">OFFSET('表九（录入表）'!$B$6,COLUMN()-$BOO$4,ROW()-4)</f>
        <v>0</v>
      </c>
      <c r="CBN5" s="33">
        <f ca="1">OFFSET('表九（录入表）'!$B$6,COLUMN()-$BOO$4,ROW()-4)</f>
        <v>0</v>
      </c>
      <c r="CBO5" s="33">
        <f ca="1">OFFSET('表九（录入表）'!$B$6,COLUMN()-$BOO$4,ROW()-4)</f>
        <v>869</v>
      </c>
      <c r="CBP5" s="32"/>
      <c r="CBQ5" s="32"/>
      <c r="CBR5" s="34"/>
      <c r="CBS5" s="33">
        <f ca="1">OFFSET('表十（录入表）'!$B$6,COLUMN()-$CBR$4,ROW()-3)</f>
        <v>0</v>
      </c>
      <c r="CBT5" s="33">
        <f ca="1">OFFSET('表十（录入表）'!$B$6,COLUMN()-$CBR$4,ROW()-3)</f>
        <v>0</v>
      </c>
      <c r="CBU5" s="33">
        <f ca="1">OFFSET('表十（录入表）'!$B$6,COLUMN()-$CBR$4,ROW()-3)</f>
        <v>0</v>
      </c>
      <c r="CBV5" s="33">
        <f ca="1">OFFSET('表十（录入表）'!$B$6,COLUMN()-$CBR$4,ROW()-3)</f>
        <v>0</v>
      </c>
      <c r="CBW5" s="33">
        <f ca="1">OFFSET('表十（录入表）'!$B$6,COLUMN()-$CBR$4,ROW()-3)</f>
        <v>0</v>
      </c>
      <c r="CBX5" s="33">
        <f ca="1">OFFSET('表十（录入表）'!$B$6,COLUMN()-$CBR$4,ROW()-3)</f>
        <v>0</v>
      </c>
      <c r="CBY5" s="33">
        <f ca="1">OFFSET('表十（录入表）'!$B$6,COLUMN()-$CBR$4,ROW()-3)</f>
        <v>0</v>
      </c>
      <c r="CBZ5" s="33">
        <f ca="1">OFFSET('表十（录入表）'!$B$6,COLUMN()-$CBR$4,ROW()-3)</f>
        <v>0</v>
      </c>
      <c r="CCA5" s="33">
        <f ca="1">OFFSET('表十（录入表）'!$B$6,COLUMN()-$CBR$4,ROW()-3)</f>
        <v>0</v>
      </c>
      <c r="CCB5" s="33">
        <f ca="1">OFFSET('表十（录入表）'!$B$6,COLUMN()-$CBR$4,ROW()-3)</f>
        <v>0</v>
      </c>
      <c r="CCC5" s="36"/>
      <c r="CCD5" s="33">
        <f ca="1">OFFSET('表十（录入表）'!$B$6,COLUMN()-$CBR$4,ROW()-3)</f>
        <v>0</v>
      </c>
      <c r="CCE5" s="33">
        <f ca="1">OFFSET('表十（录入表）'!$B$6,COLUMN()-$CBR$4,ROW()-3)</f>
        <v>0</v>
      </c>
      <c r="CCF5" s="33">
        <f ca="1">OFFSET('表十（录入表）'!$B$6,COLUMN()-$CBR$4,ROW()-3)</f>
        <v>0</v>
      </c>
      <c r="CCG5" s="33">
        <f ca="1">OFFSET('表十（录入表）'!$B$6,COLUMN()-$CBR$4,ROW()-3)</f>
        <v>0</v>
      </c>
      <c r="CCH5" s="33">
        <f ca="1">OFFSET('表十（录入表）'!$B$6,COLUMN()-$CBR$4,ROW()-3)</f>
        <v>0</v>
      </c>
      <c r="CCI5" s="33">
        <f ca="1">OFFSET('表十（录入表）'!$B$6,COLUMN()-$CBR$4,ROW()-3)</f>
        <v>0</v>
      </c>
      <c r="CCJ5" s="33">
        <f ca="1">OFFSET('表十（录入表）'!$B$6,COLUMN()-$CBR$4,ROW()-3)</f>
        <v>0</v>
      </c>
      <c r="CCK5" s="33">
        <f ca="1">OFFSET('表十（录入表）'!$B$6,COLUMN()-$CBR$4,ROW()-3)</f>
        <v>0</v>
      </c>
      <c r="CCL5" s="33">
        <f ca="1">OFFSET('表十（录入表）'!$B$6,COLUMN()-$CBR$4,ROW()-3)</f>
        <v>0</v>
      </c>
      <c r="CCM5" s="33">
        <f ca="1">OFFSET('表十（录入表）'!$B$6,COLUMN()-$CBR$4,ROW()-3)</f>
        <v>0</v>
      </c>
      <c r="CCN5" s="33">
        <f ca="1">OFFSET('表十（录入表）'!$B$6,COLUMN()-$CBR$4,ROW()-3)</f>
        <v>0</v>
      </c>
      <c r="CCO5" s="33">
        <f ca="1">OFFSET('表十（录入表）'!$B$6,COLUMN()-$CBR$4,ROW()-3)</f>
        <v>0</v>
      </c>
      <c r="CCP5" s="33">
        <f ca="1">OFFSET('表十（录入表）'!$B$6,COLUMN()-$CBR$4,ROW()-3)</f>
        <v>0</v>
      </c>
      <c r="CCQ5" s="33">
        <f ca="1">OFFSET('表十（录入表）'!$B$6,COLUMN()-$CBR$4,ROW()-3)</f>
        <v>0</v>
      </c>
      <c r="CCR5" s="33">
        <f ca="1">OFFSET('表十（录入表）'!$B$6,COLUMN()-$CBR$4,ROW()-3)</f>
        <v>0</v>
      </c>
      <c r="CCS5" s="33">
        <f ca="1">OFFSET('表十（录入表）'!$B$6,COLUMN()-$CBR$4,ROW()-3)</f>
        <v>0</v>
      </c>
      <c r="CCT5" s="33">
        <f ca="1">OFFSET('表十（录入表）'!$B$6,COLUMN()-$CBR$4,ROW()-3)</f>
        <v>0</v>
      </c>
      <c r="CCU5" s="33">
        <f ca="1">OFFSET('表十（录入表）'!$B$6,COLUMN()-$CBR$4,ROW()-3)</f>
        <v>0</v>
      </c>
      <c r="CCV5" s="33">
        <f ca="1">OFFSET('表十（录入表）'!$B$6,COLUMN()-$CBR$4,ROW()-3)</f>
        <v>0</v>
      </c>
      <c r="CCW5" s="33">
        <f ca="1">OFFSET('表十（录入表）'!$B$6,COLUMN()-$CBR$4,ROW()-3)</f>
        <v>0</v>
      </c>
      <c r="CCX5" s="33">
        <f ca="1">OFFSET('表十（录入表）'!$B$6,COLUMN()-$CBR$4,ROW()-3)</f>
        <v>0</v>
      </c>
      <c r="CCY5" s="33">
        <f ca="1">OFFSET('表十（录入表）'!$B$6,COLUMN()-$CBR$4,ROW()-3)</f>
        <v>0</v>
      </c>
      <c r="CCZ5" s="33">
        <f ca="1">OFFSET('表十（录入表）'!$B$6,COLUMN()-$CBR$4,ROW()-3)</f>
        <v>0</v>
      </c>
      <c r="CDA5" s="33">
        <f ca="1">OFFSET('表十（录入表）'!$B$6,COLUMN()-$CBR$4,ROW()-3)</f>
        <v>0</v>
      </c>
      <c r="CDB5" s="33">
        <f ca="1">OFFSET('表十（录入表）'!$B$6,COLUMN()-$CBR$4,ROW()-3)</f>
        <v>0</v>
      </c>
      <c r="CDC5" s="33">
        <f ca="1">OFFSET('表十（录入表）'!$B$6,COLUMN()-$CBR$4,ROW()-3)</f>
        <v>0</v>
      </c>
      <c r="CDD5" s="33">
        <f ca="1">OFFSET('表十（录入表）'!$B$6,COLUMN()-$CBR$4,ROW()-3)</f>
        <v>0</v>
      </c>
      <c r="CDE5" s="33">
        <f ca="1">OFFSET('表十（录入表）'!$B$6,COLUMN()-$CBR$4,ROW()-3)</f>
        <v>0</v>
      </c>
      <c r="CDF5" s="33">
        <f ca="1">OFFSET('表十（录入表）'!$B$6,COLUMN()-$CBR$4,ROW()-3)</f>
        <v>0</v>
      </c>
      <c r="CDG5" s="33">
        <f ca="1">OFFSET('表十（录入表）'!$B$6,COLUMN()-$CBR$4,ROW()-3)</f>
        <v>0</v>
      </c>
      <c r="CDH5" s="33">
        <f ca="1">OFFSET('表十（录入表）'!$B$6,COLUMN()-$CBR$4,ROW()-3)</f>
        <v>0</v>
      </c>
      <c r="CDI5" s="33">
        <f ca="1">OFFSET('表十（录入表）'!$B$6,COLUMN()-$CBR$4,ROW()-3)</f>
        <v>0</v>
      </c>
      <c r="CDJ5" s="33">
        <f ca="1">OFFSET('表十（录入表）'!$B$6,COLUMN()-$CBR$4,ROW()-3)</f>
        <v>0</v>
      </c>
      <c r="CDK5" s="33">
        <f ca="1">OFFSET('表十（录入表）'!$B$6,COLUMN()-$CBR$4,ROW()-3)</f>
        <v>0</v>
      </c>
      <c r="CDL5" s="33">
        <f ca="1">OFFSET('表十（录入表）'!$B$6,COLUMN()-$CBR$4,ROW()-3)</f>
        <v>0</v>
      </c>
      <c r="CDM5" s="33">
        <f ca="1">OFFSET('表十（录入表）'!$B$6,COLUMN()-$CBR$4,ROW()-3)</f>
        <v>0</v>
      </c>
      <c r="CDN5" s="33">
        <f ca="1">OFFSET('表十（录入表）'!$B$6,COLUMN()-$CBR$4,ROW()-3)</f>
        <v>0</v>
      </c>
      <c r="CDO5" s="33">
        <f ca="1">OFFSET('表十（录入表）'!$B$6,COLUMN()-$CBR$4,ROW()-3)</f>
        <v>0</v>
      </c>
      <c r="CDP5" s="33">
        <f ca="1">OFFSET('表十（录入表）'!$B$6,COLUMN()-$CBR$4,ROW()-3)</f>
        <v>0</v>
      </c>
      <c r="CDQ5" s="33">
        <f ca="1">OFFSET('表十（录入表）'!$B$6,COLUMN()-$CBR$4,ROW()-3)</f>
        <v>0</v>
      </c>
      <c r="CDR5" s="33">
        <f ca="1">OFFSET('表十（录入表）'!$B$6,COLUMN()-$CBR$4,ROW()-3)</f>
        <v>0</v>
      </c>
      <c r="CDS5" s="33">
        <f ca="1">OFFSET('表十（录入表）'!$B$6,COLUMN()-$CBR$4,ROW()-3)</f>
        <v>0</v>
      </c>
      <c r="CDT5" s="33">
        <f ca="1">OFFSET('表十（录入表）'!$B$6,COLUMN()-$CBR$4,ROW()-3)</f>
        <v>0</v>
      </c>
      <c r="CDU5" s="33">
        <f ca="1">OFFSET('表十（录入表）'!$B$6,COLUMN()-$CBR$4,ROW()-3)</f>
        <v>0</v>
      </c>
      <c r="CDV5" s="33">
        <f ca="1">OFFSET('表十（录入表）'!$B$6,COLUMN()-$CBR$4,ROW()-3)</f>
        <v>0</v>
      </c>
      <c r="CDW5" s="33">
        <f ca="1">OFFSET('表十（录入表）'!$B$6,COLUMN()-$CBR$4,ROW()-3)</f>
        <v>0</v>
      </c>
      <c r="CDX5" s="33">
        <f ca="1">OFFSET('表十（录入表）'!$B$6,COLUMN()-$CBR$4,ROW()-3)</f>
        <v>0</v>
      </c>
      <c r="CDY5" s="3"/>
      <c r="CDZ5" s="36"/>
      <c r="CEA5" s="36"/>
      <c r="CEB5" s="36"/>
      <c r="CEC5" s="36"/>
      <c r="CED5" s="36"/>
      <c r="CEE5" s="36"/>
      <c r="CEF5" s="36"/>
      <c r="CEG5" s="36"/>
      <c r="CEH5" s="36"/>
      <c r="CEI5" s="36"/>
      <c r="CEJ5" s="34"/>
      <c r="CEK5" s="36"/>
      <c r="CEL5" s="36"/>
      <c r="CEM5" s="36"/>
      <c r="CEN5" s="36"/>
      <c r="CEO5" s="36"/>
      <c r="CEP5" s="36"/>
      <c r="CEQ5" s="36"/>
      <c r="CER5" s="36"/>
      <c r="CES5" s="36"/>
      <c r="CET5" s="36"/>
      <c r="CEU5" s="36"/>
      <c r="CEV5" s="36"/>
      <c r="CEW5" s="36"/>
      <c r="CEX5" s="36"/>
      <c r="CEY5" s="36"/>
      <c r="CEZ5" s="36"/>
      <c r="CFA5" s="36"/>
      <c r="CFB5" s="36"/>
      <c r="CFC5" s="36"/>
      <c r="CFD5" s="36"/>
      <c r="CFE5" s="36"/>
      <c r="CFF5" s="36"/>
      <c r="CFG5" s="36"/>
      <c r="CFH5" s="36"/>
      <c r="CFI5" s="36"/>
      <c r="CFJ5" s="36"/>
      <c r="CFK5" s="36"/>
      <c r="CFL5" s="36"/>
      <c r="CFM5" s="36"/>
      <c r="CFN5" s="36"/>
      <c r="CFO5" s="36"/>
      <c r="CFP5" s="36"/>
      <c r="CFQ5" s="36"/>
      <c r="CFR5" s="36"/>
      <c r="CFS5" s="36"/>
      <c r="CFT5" s="36"/>
      <c r="CFU5" s="36"/>
      <c r="CFV5" s="36"/>
      <c r="CFW5" s="36"/>
      <c r="CFX5" s="36"/>
      <c r="CFY5" s="36"/>
      <c r="CFZ5" s="36"/>
      <c r="CGA5" s="36"/>
      <c r="CGB5" s="36"/>
      <c r="CGC5" s="36"/>
      <c r="CGD5" s="36"/>
      <c r="CGE5" s="36"/>
      <c r="CGF5" s="3"/>
      <c r="CGG5" s="34"/>
      <c r="CGH5" s="34"/>
      <c r="CGI5" s="34"/>
      <c r="CGJ5" s="34"/>
      <c r="CGK5" s="34"/>
      <c r="CGL5" s="34"/>
      <c r="CGM5" s="34"/>
      <c r="CGN5" s="34"/>
      <c r="CGO5" s="34"/>
      <c r="CGP5" s="34"/>
      <c r="CGQ5" s="34"/>
      <c r="CGR5" s="34"/>
      <c r="CGS5" s="34"/>
      <c r="CGT5" s="34"/>
      <c r="CGU5" s="34"/>
      <c r="CGV5" s="34"/>
      <c r="CGW5" s="34"/>
      <c r="CGX5" s="34"/>
      <c r="CGY5" s="34"/>
      <c r="CGZ5" s="34"/>
      <c r="CHA5" s="34"/>
      <c r="CHB5" s="34"/>
      <c r="CHC5" s="34"/>
      <c r="CHD5" s="34"/>
      <c r="CHE5" s="34"/>
      <c r="CHF5" s="34"/>
      <c r="CHG5" s="34"/>
      <c r="CHH5" s="34"/>
      <c r="CHI5" s="34"/>
      <c r="CHJ5" s="34"/>
      <c r="CHK5" s="34"/>
      <c r="CHL5" s="34"/>
      <c r="CHM5" s="34"/>
      <c r="CHN5" s="34"/>
      <c r="CHO5" s="34"/>
      <c r="CHP5" s="34"/>
      <c r="CHQ5" s="34"/>
      <c r="CHR5" s="34"/>
      <c r="CHS5" s="34"/>
      <c r="CHT5" s="34"/>
      <c r="CHU5" s="34"/>
      <c r="CHV5" s="34"/>
      <c r="CHW5" s="34"/>
      <c r="CHX5" s="34"/>
      <c r="CHY5" s="34"/>
      <c r="CHZ5" s="34"/>
      <c r="CIA5" s="34"/>
      <c r="CIB5" s="34"/>
      <c r="CIC5" s="3"/>
      <c r="CID5" s="32"/>
      <c r="CIE5" s="32"/>
      <c r="CIF5" s="32"/>
      <c r="CIG5" s="32"/>
      <c r="CIH5" s="32"/>
      <c r="CII5" s="32"/>
      <c r="CIJ5" s="32"/>
      <c r="CIK5" s="32"/>
      <c r="CIL5" s="32"/>
      <c r="CIM5" s="32"/>
      <c r="CIN5" s="32"/>
      <c r="CIO5" s="32"/>
      <c r="CIP5" s="32"/>
      <c r="CIQ5" s="32"/>
      <c r="CIR5" s="32"/>
      <c r="CIS5" s="32"/>
      <c r="CIT5" s="32"/>
      <c r="CIU5" s="32"/>
      <c r="CIV5" s="32"/>
      <c r="CIW5" s="32"/>
      <c r="CIX5" s="34"/>
      <c r="CIY5" s="32"/>
      <c r="CIZ5" s="32"/>
      <c r="CJA5" s="32"/>
      <c r="CJB5" s="32"/>
      <c r="CJC5" s="32"/>
      <c r="CJD5" s="32"/>
      <c r="CJE5" s="3"/>
      <c r="CJF5" s="32"/>
      <c r="CJG5" s="32"/>
      <c r="CJH5" s="32"/>
      <c r="CJI5" s="32"/>
      <c r="CJJ5" s="32"/>
      <c r="CJK5" s="32"/>
      <c r="CJL5" s="32"/>
      <c r="CJM5" s="32"/>
      <c r="CJN5" s="32"/>
      <c r="CJO5" s="32"/>
      <c r="CJP5" s="32"/>
      <c r="CJQ5" s="32"/>
      <c r="CJR5" s="32"/>
      <c r="CJS5" s="32"/>
      <c r="CJT5" s="32"/>
      <c r="CJU5" s="32"/>
      <c r="CJV5" s="32"/>
      <c r="CJW5" s="32"/>
      <c r="CJX5" s="32"/>
      <c r="CJY5" s="32"/>
      <c r="CJZ5" s="3"/>
      <c r="CKA5" s="34"/>
      <c r="CKB5" s="37"/>
      <c r="CKC5" s="37"/>
      <c r="CKD5" s="37"/>
      <c r="CKE5" s="37"/>
      <c r="CKF5" s="37"/>
      <c r="CKG5" s="37"/>
      <c r="CKH5" s="37"/>
      <c r="CKI5" s="37"/>
      <c r="CKJ5" s="37"/>
      <c r="CKK5" s="37"/>
      <c r="CKL5" s="37"/>
      <c r="CKM5" s="37"/>
      <c r="CKN5" s="37"/>
      <c r="CKO5" s="37"/>
      <c r="CKP5" s="37"/>
      <c r="CKQ5" s="37"/>
      <c r="CKR5" s="37"/>
      <c r="CKS5" s="37"/>
      <c r="CKT5" s="37"/>
      <c r="CKU5" s="37"/>
      <c r="CKV5" s="37"/>
      <c r="CKW5" s="37"/>
      <c r="CKX5" s="37"/>
      <c r="CKY5" s="37"/>
      <c r="CKZ5" s="37"/>
      <c r="CLA5" s="37"/>
      <c r="CLB5" s="37"/>
      <c r="CLC5" s="37"/>
      <c r="CLD5" s="38"/>
      <c r="CLE5" s="33">
        <f ca="1" t="shared" ref="CLE5:CLN8" si="7">IF(JC_JSDX=CLE$1,OFFSET($ARS$2,ROW()-2,CLE$3-1),0)</f>
        <v>0</v>
      </c>
      <c r="CLF5" s="33">
        <f ca="1" t="shared" si="7"/>
        <v>0</v>
      </c>
      <c r="CLG5" s="33">
        <f ca="1" t="shared" si="7"/>
        <v>1085</v>
      </c>
      <c r="CLH5" s="33">
        <f ca="1" t="shared" si="7"/>
        <v>0</v>
      </c>
      <c r="CLI5" s="33">
        <f ca="1" t="shared" si="7"/>
        <v>0</v>
      </c>
      <c r="CLJ5" s="33">
        <f ca="1" t="shared" si="7"/>
        <v>883</v>
      </c>
      <c r="CLK5" s="33">
        <f ca="1" t="shared" si="7"/>
        <v>0</v>
      </c>
      <c r="CLL5" s="33">
        <f ca="1" t="shared" si="7"/>
        <v>0</v>
      </c>
      <c r="CLM5" s="33">
        <f ca="1" t="shared" si="7"/>
        <v>3851</v>
      </c>
      <c r="CLN5" s="33">
        <f ca="1" t="shared" si="7"/>
        <v>0</v>
      </c>
      <c r="CLO5" s="33">
        <f ca="1" t="shared" ref="CLO5:CLX8" si="8">IF(JC_JSDX=CLO$1,OFFSET($ARS$2,ROW()-2,CLO$3-1),0)</f>
        <v>0</v>
      </c>
      <c r="CLP5" s="33">
        <f ca="1" t="shared" si="8"/>
        <v>27</v>
      </c>
      <c r="CLQ5" s="33">
        <f ca="1" t="shared" si="8"/>
        <v>0</v>
      </c>
      <c r="CLR5" s="33">
        <f ca="1" t="shared" si="8"/>
        <v>0</v>
      </c>
      <c r="CLS5" s="33">
        <f ca="1" t="shared" si="8"/>
        <v>-4033</v>
      </c>
      <c r="CLT5" s="33">
        <f ca="1" t="shared" si="8"/>
        <v>0</v>
      </c>
      <c r="CLU5" s="39">
        <f ca="1">IF(JC_JSDX=CLU$1,OFFSET($ARS$2,ROW()-2,CLU$3-1),IF(JC_JSDX=CLT$1,-OFFSET($ARS$2,ROW()-2,CLU$4-1),0))</f>
        <v>0</v>
      </c>
      <c r="CLV5" s="40">
        <f ca="1">IF(JC_JSDX=CLV$1,OFFSET($ARS$2,ROW()-2,CLV$3-1)-OFFSET($ARS$2,ROW()-2,CLV$4-1),IF(JC_JSDX=CLU$1,-OFFSET($ARS$2,ROW()-2,CLV$4-1),IF(JC_JSDX="县级",SUM(OFFSET($ARS$2,ROW()-2,CLV$3-6,1,6)),0)))</f>
        <v>0</v>
      </c>
      <c r="CLW5" s="33">
        <f ca="1" t="shared" si="8"/>
        <v>0</v>
      </c>
      <c r="CLX5" s="33">
        <f ca="1" t="shared" si="8"/>
        <v>0</v>
      </c>
      <c r="CLY5" s="33">
        <f ca="1" t="shared" ref="CLY5:CMH8" si="9">IF(JC_JSDX=CLY$1,OFFSET($ARS$2,ROW()-2,CLY$3-1),0)</f>
        <v>0</v>
      </c>
      <c r="CLZ5" s="33">
        <f ca="1" t="shared" si="9"/>
        <v>0</v>
      </c>
      <c r="CMA5" s="33">
        <f ca="1" t="shared" si="9"/>
        <v>0</v>
      </c>
      <c r="CMB5" s="33">
        <f ca="1" t="shared" si="9"/>
        <v>27924</v>
      </c>
      <c r="CMC5" s="33">
        <f ca="1" t="shared" si="9"/>
        <v>0</v>
      </c>
      <c r="CMD5" s="33">
        <f ca="1" t="shared" si="9"/>
        <v>0</v>
      </c>
      <c r="CME5" s="33">
        <f ca="1" t="shared" si="9"/>
        <v>12054</v>
      </c>
      <c r="CMF5" s="33">
        <f ca="1" t="shared" si="9"/>
        <v>0</v>
      </c>
      <c r="CMG5" s="33">
        <f ca="1" t="shared" si="9"/>
        <v>0</v>
      </c>
      <c r="CMH5" s="33">
        <f ca="1" t="shared" si="9"/>
        <v>-1773</v>
      </c>
      <c r="CMI5" s="41">
        <f ca="1">IF(JC_JSDX=CMI$1,OFFSET($ARS$2,ROW()-2,CMI$3-1)-OFFSET($ARS$2,ROW()-2,CMI$4-1),0)</f>
        <v>0</v>
      </c>
      <c r="CMJ5" s="33">
        <f ca="1" t="shared" ref="CMJ5:CMR8" si="10">IF(JC_JSDX=CMJ$1,OFFSET($ARS$2,ROW()-2,CMJ$3-1),0)</f>
        <v>0</v>
      </c>
      <c r="CMK5" s="33">
        <f ca="1" t="shared" si="10"/>
        <v>0</v>
      </c>
      <c r="CML5" s="33">
        <f ca="1" t="shared" si="10"/>
        <v>0</v>
      </c>
      <c r="CMM5" s="33">
        <f ca="1" t="shared" si="10"/>
        <v>0</v>
      </c>
      <c r="CMN5" s="33">
        <f ca="1" t="shared" si="10"/>
        <v>0</v>
      </c>
      <c r="CMO5" s="33">
        <f ca="1" t="shared" si="10"/>
        <v>0</v>
      </c>
      <c r="CMP5" s="33">
        <f ca="1" t="shared" si="10"/>
        <v>0</v>
      </c>
      <c r="CMQ5" s="33">
        <f ca="1" t="shared" si="10"/>
        <v>0</v>
      </c>
      <c r="CMR5" s="33">
        <f ca="1" t="shared" si="10"/>
        <v>0</v>
      </c>
      <c r="CMS5" s="33">
        <f ca="1" t="shared" ref="CMS5:CNB8" si="11">IF(JC_JSDX=CMS$1,OFFSET($ARS$2,ROW()-2,CMS$3-1),0)</f>
        <v>0</v>
      </c>
      <c r="CMT5" s="33">
        <f ca="1" t="shared" si="11"/>
        <v>0</v>
      </c>
      <c r="CMU5" s="33">
        <f ca="1" t="shared" si="11"/>
        <v>25485</v>
      </c>
      <c r="CMV5" s="33">
        <f ca="1" t="shared" si="11"/>
        <v>0</v>
      </c>
      <c r="CMW5" s="33">
        <f ca="1" t="shared" si="11"/>
        <v>0</v>
      </c>
      <c r="CMX5" s="33">
        <f ca="1" t="shared" si="11"/>
        <v>23599</v>
      </c>
      <c r="CMY5" s="33">
        <f ca="1" t="shared" si="11"/>
        <v>0</v>
      </c>
      <c r="CMZ5" s="33">
        <f ca="1" t="shared" si="11"/>
        <v>0</v>
      </c>
      <c r="CNA5" s="33">
        <f ca="1" t="shared" si="11"/>
        <v>0</v>
      </c>
      <c r="CNB5" s="33">
        <f ca="1" t="shared" si="11"/>
        <v>0</v>
      </c>
      <c r="CNC5" s="33">
        <f ca="1" t="shared" ref="CNC5:CNL8" si="12">IF(JC_JSDX=CNC$1,OFFSET($ARS$2,ROW()-2,CNC$3-1),0)</f>
        <v>0</v>
      </c>
      <c r="CND5" s="33">
        <f ca="1" t="shared" si="12"/>
        <v>0</v>
      </c>
      <c r="CNE5" s="33">
        <f ca="1" t="shared" si="12"/>
        <v>0</v>
      </c>
      <c r="CNF5" s="33">
        <f ca="1" t="shared" si="12"/>
        <v>0</v>
      </c>
      <c r="CNG5" s="33">
        <f ca="1" t="shared" si="12"/>
        <v>0</v>
      </c>
      <c r="CNH5" s="33">
        <f ca="1" t="shared" si="12"/>
        <v>0</v>
      </c>
      <c r="CNI5" s="33">
        <f ca="1" t="shared" si="12"/>
        <v>0</v>
      </c>
      <c r="CNJ5" s="33">
        <f ca="1" t="shared" si="12"/>
        <v>3039</v>
      </c>
      <c r="CNK5" s="33">
        <f ca="1" t="shared" si="12"/>
        <v>0</v>
      </c>
      <c r="CNL5" s="33">
        <f ca="1" t="shared" si="12"/>
        <v>0</v>
      </c>
      <c r="CNM5" s="33">
        <f ca="1" t="shared" ref="CNM5:CNV8" si="13">IF(JC_JSDX=CNM$1,OFFSET($ARS$2,ROW()-2,CNM$3-1),0)</f>
        <v>0</v>
      </c>
      <c r="CNN5" s="33">
        <f ca="1" t="shared" si="13"/>
        <v>0</v>
      </c>
      <c r="CNO5" s="33">
        <f ca="1" t="shared" si="13"/>
        <v>0</v>
      </c>
      <c r="CNP5" s="33">
        <f ca="1" t="shared" si="13"/>
        <v>0</v>
      </c>
      <c r="CNQ5" s="33">
        <f ca="1" t="shared" si="13"/>
        <v>0</v>
      </c>
      <c r="CNR5" s="33">
        <f ca="1" t="shared" si="13"/>
        <v>0</v>
      </c>
      <c r="CNS5" s="33">
        <f ca="1" t="shared" si="13"/>
        <v>0</v>
      </c>
      <c r="CNT5" s="33">
        <f ca="1" t="shared" si="13"/>
        <v>0</v>
      </c>
      <c r="CNU5" s="33">
        <f ca="1" t="shared" si="13"/>
        <v>0</v>
      </c>
      <c r="CNV5" s="33">
        <f ca="1" t="shared" si="13"/>
        <v>1426</v>
      </c>
      <c r="CNW5" s="33">
        <f ca="1" t="shared" ref="CNW5:COF8" si="14">IF(JC_JSDX=CNW$1,OFFSET($ARS$2,ROW()-2,CNW$3-1),0)</f>
        <v>0</v>
      </c>
      <c r="CNX5" s="33">
        <f ca="1" t="shared" si="14"/>
        <v>0</v>
      </c>
      <c r="CNY5" s="33">
        <f ca="1" t="shared" si="14"/>
        <v>15477</v>
      </c>
      <c r="CNZ5" s="33">
        <f ca="1" t="shared" si="14"/>
        <v>0</v>
      </c>
      <c r="COA5" s="33">
        <f ca="1" t="shared" si="14"/>
        <v>0</v>
      </c>
      <c r="COB5" s="33">
        <f ca="1" t="shared" si="14"/>
        <v>0</v>
      </c>
      <c r="COC5" s="33">
        <f ca="1" t="shared" si="14"/>
        <v>0</v>
      </c>
      <c r="COD5" s="33">
        <f ca="1" t="shared" si="14"/>
        <v>0</v>
      </c>
      <c r="COE5" s="33">
        <f ca="1" t="shared" si="14"/>
        <v>319</v>
      </c>
      <c r="COF5" s="33">
        <f ca="1" t="shared" si="14"/>
        <v>0</v>
      </c>
      <c r="COG5" s="33">
        <f ca="1" t="shared" ref="COG5:COP8" si="15">IF(JC_JSDX=COG$1,OFFSET($ARS$2,ROW()-2,COG$3-1),0)</f>
        <v>0</v>
      </c>
      <c r="COH5" s="33">
        <f ca="1" t="shared" si="15"/>
        <v>9754</v>
      </c>
      <c r="COI5" s="33">
        <f ca="1" t="shared" si="15"/>
        <v>0</v>
      </c>
      <c r="COJ5" s="33">
        <f ca="1" t="shared" si="15"/>
        <v>0</v>
      </c>
      <c r="COK5" s="33">
        <f ca="1" t="shared" si="15"/>
        <v>4718</v>
      </c>
      <c r="COL5" s="33">
        <f ca="1" t="shared" si="15"/>
        <v>0</v>
      </c>
      <c r="COM5" s="33">
        <f ca="1" t="shared" si="15"/>
        <v>0</v>
      </c>
      <c r="CON5" s="33">
        <f ca="1" t="shared" si="15"/>
        <v>3559</v>
      </c>
      <c r="COO5" s="33">
        <f ca="1" t="shared" si="15"/>
        <v>0</v>
      </c>
      <c r="COP5" s="33">
        <f ca="1" t="shared" si="15"/>
        <v>0</v>
      </c>
      <c r="COQ5" s="33">
        <f ca="1" t="shared" ref="COQ5:COZ8" si="16">IF(JC_JSDX=COQ$1,OFFSET($ARS$2,ROW()-2,COQ$3-1),0)</f>
        <v>0</v>
      </c>
      <c r="COR5" s="33">
        <f ca="1" t="shared" si="16"/>
        <v>0</v>
      </c>
      <c r="COS5" s="33">
        <f ca="1" t="shared" si="16"/>
        <v>0</v>
      </c>
      <c r="COT5" s="33">
        <f ca="1" t="shared" si="16"/>
        <v>6824</v>
      </c>
      <c r="COU5" s="33">
        <f ca="1" t="shared" si="16"/>
        <v>0</v>
      </c>
      <c r="COV5" s="33">
        <f ca="1" t="shared" si="16"/>
        <v>0</v>
      </c>
      <c r="COW5" s="33">
        <f ca="1" t="shared" si="16"/>
        <v>0</v>
      </c>
      <c r="COX5" s="33">
        <f ca="1" t="shared" si="16"/>
        <v>0</v>
      </c>
      <c r="COY5" s="33">
        <f ca="1" t="shared" si="16"/>
        <v>0</v>
      </c>
      <c r="COZ5" s="33">
        <f ca="1" t="shared" si="16"/>
        <v>0</v>
      </c>
      <c r="CPA5" s="33">
        <f ca="1" t="shared" ref="CPA5:CPJ8" si="17">IF(JC_JSDX=CPA$1,OFFSET($ARS$2,ROW()-2,CPA$3-1),0)</f>
        <v>0</v>
      </c>
      <c r="CPB5" s="33">
        <f ca="1" t="shared" si="17"/>
        <v>0</v>
      </c>
      <c r="CPC5" s="33">
        <f ca="1" t="shared" si="17"/>
        <v>0</v>
      </c>
      <c r="CPD5" s="33">
        <f ca="1" t="shared" si="17"/>
        <v>0</v>
      </c>
      <c r="CPE5" s="33">
        <f ca="1" t="shared" si="17"/>
        <v>0</v>
      </c>
      <c r="CPF5" s="33">
        <f ca="1" t="shared" si="17"/>
        <v>0</v>
      </c>
      <c r="CPG5" s="33">
        <f ca="1" t="shared" si="17"/>
        <v>0</v>
      </c>
      <c r="CPH5" s="33">
        <f ca="1" t="shared" si="17"/>
        <v>0</v>
      </c>
      <c r="CPI5" s="33">
        <f ca="1" t="shared" si="17"/>
        <v>0</v>
      </c>
      <c r="CPJ5" s="33">
        <f ca="1" t="shared" si="17"/>
        <v>0</v>
      </c>
      <c r="CPK5" s="33">
        <f ca="1" t="shared" ref="CPK5:CPT8" si="18">IF(JC_JSDX=CPK$1,OFFSET($ARS$2,ROW()-2,CPK$3-1),0)</f>
        <v>0</v>
      </c>
      <c r="CPL5" s="33">
        <f ca="1" t="shared" si="18"/>
        <v>1229</v>
      </c>
      <c r="CPM5" s="33">
        <f ca="1" t="shared" si="18"/>
        <v>0</v>
      </c>
      <c r="CPN5" s="33">
        <f ca="1" t="shared" si="18"/>
        <v>0</v>
      </c>
      <c r="CPO5" s="33">
        <f ca="1" t="shared" si="18"/>
        <v>0</v>
      </c>
      <c r="CPP5" s="33">
        <f ca="1" t="shared" si="18"/>
        <v>0</v>
      </c>
      <c r="CPQ5" s="33">
        <f ca="1" t="shared" si="18"/>
        <v>0</v>
      </c>
      <c r="CPR5" s="33">
        <f ca="1" t="shared" si="18"/>
        <v>0</v>
      </c>
      <c r="CPS5" s="33">
        <f ca="1" t="shared" si="18"/>
        <v>0</v>
      </c>
      <c r="CPT5" s="33">
        <f ca="1" t="shared" si="18"/>
        <v>0</v>
      </c>
      <c r="CPU5" s="33">
        <f ca="1" t="shared" ref="CPU5:CQD8" si="19">IF(JC_JSDX=CPU$1,OFFSET($ARS$2,ROW()-2,CPU$3-1),0)</f>
        <v>0</v>
      </c>
      <c r="CPV5" s="33">
        <f ca="1" t="shared" si="19"/>
        <v>0</v>
      </c>
      <c r="CPW5" s="39">
        <f ca="1">IF(JC_JSDX=CPW$1,OFFSET($ARS$2,ROW()-2,CPW$3-1),IF(JC_JSDX=CPV$1,-OFFSET($ARS$2,ROW()-2,CPW$4-1),0))</f>
        <v>0</v>
      </c>
      <c r="CPX5" s="40">
        <f ca="1">IF(JC_JSDX=CPX$1,OFFSET($ARS$2,ROW()-2,CPX$3-1)-OFFSET($ARS$2,ROW()-2,CPX$4-1),IF(JC_JSDX=CPW$1,-OFFSET($ARS$2,ROW()-2,CPX$4-1),IF(JC_JSDX="县级",SUM(OFFSET($ARS$2,ROW()-2,CPX$3-36,1,36)),0)))</f>
        <v>0</v>
      </c>
      <c r="CPY5" s="33">
        <f ca="1" t="shared" si="19"/>
        <v>0</v>
      </c>
      <c r="CPZ5" s="33">
        <f ca="1" t="shared" si="19"/>
        <v>0</v>
      </c>
      <c r="CQA5" s="33">
        <f ca="1" t="shared" si="19"/>
        <v>1</v>
      </c>
      <c r="CQB5" s="33">
        <f ca="1" t="shared" si="19"/>
        <v>0</v>
      </c>
      <c r="CQC5" s="33">
        <f ca="1" t="shared" si="19"/>
        <v>0</v>
      </c>
      <c r="CQD5" s="33">
        <f ca="1" t="shared" si="19"/>
        <v>0</v>
      </c>
      <c r="CQE5" s="33">
        <f ca="1" t="shared" ref="CQE5:CQN8" si="20">IF(JC_JSDX=CQE$1,OFFSET($ARS$2,ROW()-2,CQE$3-1),0)</f>
        <v>0</v>
      </c>
      <c r="CQF5" s="33">
        <f ca="1" t="shared" si="20"/>
        <v>0</v>
      </c>
      <c r="CQG5" s="33">
        <f ca="1" t="shared" si="20"/>
        <v>0</v>
      </c>
      <c r="CQH5" s="33">
        <f ca="1" t="shared" si="20"/>
        <v>0</v>
      </c>
      <c r="CQI5" s="33">
        <f ca="1" t="shared" si="20"/>
        <v>0</v>
      </c>
      <c r="CQJ5" s="33">
        <f ca="1" t="shared" si="20"/>
        <v>0</v>
      </c>
      <c r="CQK5" s="33">
        <f ca="1" t="shared" si="20"/>
        <v>0</v>
      </c>
      <c r="CQL5" s="33">
        <f ca="1" t="shared" si="20"/>
        <v>0</v>
      </c>
      <c r="CQM5" s="33">
        <f ca="1" t="shared" si="20"/>
        <v>0</v>
      </c>
      <c r="CQN5" s="33">
        <f ca="1" t="shared" si="20"/>
        <v>0</v>
      </c>
      <c r="CQO5" s="33">
        <f ca="1" t="shared" ref="CQO5:CQX8" si="21">IF(JC_JSDX=CQO$1,OFFSET($ARS$2,ROW()-2,CQO$3-1),0)</f>
        <v>0</v>
      </c>
      <c r="CQP5" s="33">
        <f ca="1" t="shared" si="21"/>
        <v>0</v>
      </c>
      <c r="CQQ5" s="33">
        <f ca="1" t="shared" si="21"/>
        <v>0</v>
      </c>
      <c r="CQR5" s="33">
        <f ca="1" t="shared" si="21"/>
        <v>0</v>
      </c>
      <c r="CQS5" s="33">
        <f ca="1" t="shared" si="21"/>
        <v>0</v>
      </c>
      <c r="CQT5" s="33">
        <f ca="1" t="shared" si="21"/>
        <v>0</v>
      </c>
      <c r="CQU5" s="33">
        <f ca="1" t="shared" si="21"/>
        <v>0</v>
      </c>
      <c r="CQV5" s="33">
        <f ca="1" t="shared" si="21"/>
        <v>0</v>
      </c>
      <c r="CQW5" s="33">
        <f ca="1" t="shared" si="21"/>
        <v>0</v>
      </c>
      <c r="CQX5" s="33">
        <f ca="1" t="shared" si="21"/>
        <v>0</v>
      </c>
      <c r="CQY5" s="33">
        <f ca="1" t="shared" ref="CQY5:CRH8" si="22">IF(JC_JSDX=CQY$1,OFFSET($ARS$2,ROW()-2,CQY$3-1),0)</f>
        <v>129</v>
      </c>
      <c r="CQZ5" s="33">
        <f ca="1" t="shared" si="22"/>
        <v>0</v>
      </c>
      <c r="CRA5" s="33">
        <f ca="1" t="shared" si="22"/>
        <v>0</v>
      </c>
      <c r="CRB5" s="33">
        <f ca="1" t="shared" si="22"/>
        <v>0</v>
      </c>
      <c r="CRC5" s="33">
        <f ca="1" t="shared" si="22"/>
        <v>0</v>
      </c>
      <c r="CRD5" s="33">
        <f ca="1" t="shared" si="22"/>
        <v>0</v>
      </c>
      <c r="CRE5" s="33">
        <f ca="1" t="shared" si="22"/>
        <v>0</v>
      </c>
      <c r="CRF5" s="33">
        <f ca="1" t="shared" si="22"/>
        <v>0</v>
      </c>
      <c r="CRG5" s="33">
        <f ca="1" t="shared" si="22"/>
        <v>0</v>
      </c>
      <c r="CRH5" s="33">
        <f ca="1" t="shared" si="22"/>
        <v>11741</v>
      </c>
      <c r="CRI5" s="33">
        <f ca="1" t="shared" ref="CRI5:CRR8" si="23">IF(JC_JSDX=CRI$1,OFFSET($ARS$2,ROW()-2,CRI$3-1),0)</f>
        <v>0</v>
      </c>
      <c r="CRJ5" s="33">
        <f ca="1" t="shared" si="23"/>
        <v>0</v>
      </c>
      <c r="CRK5" s="33">
        <f ca="1" t="shared" si="23"/>
        <v>0</v>
      </c>
      <c r="CRL5" s="33">
        <f ca="1" t="shared" si="23"/>
        <v>0</v>
      </c>
      <c r="CRM5" s="33">
        <f ca="1" t="shared" si="23"/>
        <v>0</v>
      </c>
      <c r="CRN5" s="33">
        <f ca="1" t="shared" si="23"/>
        <v>0</v>
      </c>
      <c r="CRO5" s="33">
        <f ca="1" t="shared" si="23"/>
        <v>0</v>
      </c>
      <c r="CRP5" s="33">
        <f ca="1" t="shared" si="23"/>
        <v>0</v>
      </c>
      <c r="CRQ5" s="33">
        <f ca="1" t="shared" si="23"/>
        <v>0</v>
      </c>
      <c r="CRR5" s="33">
        <f ca="1" t="shared" si="23"/>
        <v>0</v>
      </c>
      <c r="CRS5" s="33">
        <f ca="1" t="shared" ref="CRS5:CSB8" si="24">IF(JC_JSDX=CRS$1,OFFSET($ARS$2,ROW()-2,CRS$3-1),0)</f>
        <v>0</v>
      </c>
      <c r="CRT5" s="33">
        <f ca="1" t="shared" si="24"/>
        <v>0</v>
      </c>
      <c r="CRU5" s="33">
        <f ca="1" t="shared" si="24"/>
        <v>0</v>
      </c>
      <c r="CRV5" s="33">
        <f ca="1" t="shared" si="24"/>
        <v>0</v>
      </c>
      <c r="CRW5" s="33">
        <f ca="1" t="shared" si="24"/>
        <v>374</v>
      </c>
      <c r="CRX5" s="33">
        <f ca="1" t="shared" si="24"/>
        <v>0</v>
      </c>
      <c r="CRY5" s="33">
        <f ca="1" t="shared" si="24"/>
        <v>0</v>
      </c>
      <c r="CRZ5" s="33">
        <f ca="1" t="shared" si="24"/>
        <v>0</v>
      </c>
      <c r="CSA5" s="33">
        <f ca="1" t="shared" si="24"/>
        <v>0</v>
      </c>
      <c r="CSB5" s="33">
        <f ca="1" t="shared" si="24"/>
        <v>0</v>
      </c>
      <c r="CSC5" s="33">
        <f ca="1" t="shared" ref="CSC5:CSG8" si="25">IF(JC_JSDX=CSC$1,OFFSET($ARS$2,ROW()-2,CSC$3-1),0)</f>
        <v>0</v>
      </c>
      <c r="CSD5" s="33">
        <f ca="1" t="shared" si="25"/>
        <v>0</v>
      </c>
      <c r="CSE5" s="33">
        <f ca="1" t="shared" si="25"/>
        <v>0</v>
      </c>
      <c r="CSF5" s="33">
        <f ca="1" t="shared" si="25"/>
        <v>0</v>
      </c>
      <c r="CSG5" s="33">
        <f ca="1" t="shared" si="25"/>
        <v>0</v>
      </c>
      <c r="CSH5" s="39">
        <f ca="1">IF(JC_JSDX=CSH$1,OFFSET($ARS$2,ROW()-2,CSH$3-1),IF(JC_JSDX=CSG$1,-OFFSET($ARS$2,ROW()-2,CSH$4-1),0))</f>
        <v>0</v>
      </c>
      <c r="CSI5" s="40">
        <f ca="1">IF(JC_JSDX=CSI$1,OFFSET($ARS$2,ROW()-2,CSI$3-1)-OFFSET($ARS$2,ROW()-2,CSI$4-1),IF(JC_JSDX=CSH$1,-OFFSET($ARS$2,ROW()-2,CSI$4-1),IF(JC_JSDX="县级",SUM(OFFSET($ARS$2,ROW()-2,CSI$3-21,1,21)),0)))</f>
        <v>0</v>
      </c>
      <c r="CSJ5" s="33">
        <f ca="1" t="shared" ref="CSJ5:CSS8" si="26">IF(JC_JSDX=CSJ$1,OFFSET($ARS$2,ROW()-2,CSJ$3-1),0)</f>
        <v>0</v>
      </c>
      <c r="CSK5" s="39">
        <f ca="1">IF(JC_JSDX=CSK$1,OFFSET($ARS$2,ROW()-2,CSK$3-1),IF(JC_JSDX=CSJ$1,-OFFSET($ARS$2,ROW()-2,CSK$4-1),0))</f>
        <v>0</v>
      </c>
      <c r="CSL5" s="40">
        <f ca="1">IF(JC_JSDX=CSL$1,OFFSET($ARS$2,ROW()-2,CSL$3-1)-OFFSET($ARS$2,ROW()-2,CSL$4-1),IF(JC_JSDX=CSK$1,-OFFSET($ARS$2,ROW()-2,CSL$4-1),IF(JC_JSDX="县级",OFFSET($ARS$2,ROW()-2,CSL$3-1),0)))</f>
        <v>0</v>
      </c>
      <c r="CSM5" s="33">
        <f ca="1" t="shared" si="26"/>
        <v>0</v>
      </c>
      <c r="CSN5" s="39">
        <f ca="1">IF(JC_JSDX=CSN$1,OFFSET($ARS$2,ROW()-2,CSN$3-1),IF(JC_JSDX=CSM$1,-OFFSET($ARS$2,ROW()-2,CSN$4-1),0))</f>
        <v>0</v>
      </c>
      <c r="CSO5" s="40">
        <f ca="1">IF(JC_JSDX=CSO$1,OFFSET($ARS$2,ROW()-2,CSO$3-1)-OFFSET($ARS$2,ROW()-2,CSO$4-1),IF(JC_JSDX=CSN$1,-OFFSET($ARS$2,ROW()-2,CSO$4-1),IF(JC_JSDX="县级",OFFSET($ARS$2,ROW()-2,CSO$3-1),0)))</f>
        <v>0</v>
      </c>
      <c r="CSP5" s="33">
        <f ca="1" t="shared" si="26"/>
        <v>0</v>
      </c>
      <c r="CSQ5" s="39">
        <f ca="1">IF(JC_JSDX=CSQ$1,OFFSET($ARS$2,ROW()-2,CSQ$3-1),IF(JC_JSDX=CSP$1,-OFFSET($ARS$2,ROW()-2,CSQ$4-1),0))</f>
        <v>0</v>
      </c>
      <c r="CSR5" s="40">
        <f ca="1">IF(JC_JSDX=CSR$1,OFFSET($ARS$2,ROW()-2,CSR$3-1)-OFFSET($ARS$2,ROW()-2,CSR$4-1),IF(JC_JSDX=CSQ$1,-OFFSET($ARS$2,ROW()-2,CSR$4-1),IF(JC_JSDX="县级",OFFSET($ARS$2,ROW()-2,CSR$3-1),0)))</f>
        <v>0</v>
      </c>
      <c r="CSS5" s="33">
        <f ca="1" t="shared" si="26"/>
        <v>0</v>
      </c>
      <c r="CST5" s="39">
        <f ca="1">IF(JC_JSDX=CST$1,OFFSET($ARS$2,ROW()-2,CST$3-1),IF(JC_JSDX=CSS$1,-OFFSET($ARS$2,ROW()-2,CST$4-1),0))</f>
        <v>0</v>
      </c>
      <c r="CSU5" s="40">
        <f ca="1">IF(JC_JSDX=CSU$1,OFFSET($ARS$2,ROW()-2,CSU$3-1)-OFFSET($ARS$2,ROW()-2,CSU$4-1),IF(JC_JSDX=CST$1,-OFFSET($ARS$2,ROW()-2,CSU$4-1),IF(JC_JSDX="县级",OFFSET($ARS$2,ROW()-2,CSU$3-1),0)))</f>
        <v>0</v>
      </c>
      <c r="CSV5" s="33">
        <f ca="1" t="shared" ref="CSV5:CSY8" si="27">IF(JC_JSDX=CSV$1,OFFSET($ARS$2,ROW()-2,CSV$3-1),0)</f>
        <v>0</v>
      </c>
      <c r="CSW5" s="39">
        <f ca="1">IF(JC_JSDX=CSW$1,OFFSET($ARS$2,ROW()-2,CSW$3-1),IF(JC_JSDX=CSV$1,-OFFSET($ARS$2,ROW()-2,CSW$4-1),0))</f>
        <v>0</v>
      </c>
      <c r="CSX5" s="40">
        <f ca="1">IF(JC_JSDX=CSX$1,OFFSET($ARS$2,ROW()-2,CSX$3-1)-OFFSET($ARS$2,ROW()-2,CSX$4-1),IF(JC_JSDX=CSW$1,-OFFSET($ARS$2,ROW()-2,CSX$4-1),IF(JC_JSDX="县级",OFFSET($ARS$2,ROW()-2,CSX$3-1),0)))</f>
        <v>2907</v>
      </c>
      <c r="CSY5" s="33">
        <f ca="1" t="shared" si="27"/>
        <v>0</v>
      </c>
      <c r="CSZ5" s="39">
        <f ca="1">IF(JC_JSDX=CSZ$1,OFFSET($ARS$2,ROW()-2,CSZ$3-1),IF(JC_JSDX=CSY$1,-OFFSET($ARS$2,ROW()-2,CSZ$4-1),0))</f>
        <v>0</v>
      </c>
      <c r="CTA5" s="40">
        <f ca="1">IF(JC_JSDX=CTA$1,OFFSET($ARS$2,ROW()-2,CTA$3-1)-OFFSET($ARS$2,ROW()-2,CTA$4-1),IF(JC_JSDX=CSZ$1,-OFFSET($ARS$2,ROW()-2,CTA$4-1),IF(JC_JSDX="县级",OFFSET($ARS$2,ROW()-2,CTA$3-1),0)))</f>
        <v>36071</v>
      </c>
      <c r="CTB5" s="41">
        <f ca="1">IF(JC_JSDX=CTB$1,OFFSET($ARS$2,ROW()-2,CTB$3-1)-OFFSET($ARS$2,ROW()-2,CTB$4-1),0)</f>
        <v>0</v>
      </c>
      <c r="CTC5" s="38"/>
      <c r="CTD5" s="33">
        <f ca="1" t="shared" ref="CTD5:CTG8" si="28">IF(JC_JSDX=CTD$1,OFFSET($BOP$2,ROW()-2,CTD$3-1),0)</f>
        <v>0</v>
      </c>
      <c r="CTE5" s="39">
        <f ca="1">IF(JC_JSDX=CTE$1,OFFSET($BOP$2,ROW()-2,CTE$3-1),IF(JC_JSDX=CTD$1,-OFFSET($BOP$2,ROW()-2,CTE$4-1),0))</f>
        <v>0</v>
      </c>
      <c r="CTF5" s="40">
        <f ca="1">IF(JC_JSDX=CTF$1,OFFSET($BOP$2,ROW()-2,CTF$3-1)-OFFSET($BOP$2,ROW()-2,CTF$4-1),IF(JC_JSDX=CTE$1,-OFFSET($BOP$2,ROW()-2,CTF$4-1),IF(JC_JSDX="县级",OFFSET($BOP$2,ROW()-2,CTF$3-1),0)))</f>
        <v>856</v>
      </c>
      <c r="CTG5" s="33">
        <f ca="1" t="shared" si="28"/>
        <v>0</v>
      </c>
      <c r="CTH5" s="39">
        <f ca="1">IF(JC_JSDX=CTH$1,OFFSET($BOP$2,ROW()-2,CTH$3-1),IF(JC_JSDX=CTG$1,-OFFSET($BOP$2,ROW()-2,CTH$4-1),0))</f>
        <v>0</v>
      </c>
      <c r="CTI5" s="40">
        <f ca="1">IF(JC_JSDX=CTI$1,OFFSET($BOP$2,ROW()-2,CTI$3-1)-OFFSET($BOP$2,ROW()-2,CTI$4-1),IF(JC_JSDX=CTH$1,-OFFSET($BOP$2,ROW()-2,CTI$4-1),IF(JC_JSDX="县级",OFFSET($BOP$2,ROW()-2,CTI$3-1),0)))</f>
        <v>0</v>
      </c>
      <c r="CTJ5" s="41">
        <f ca="1">IF(JC_JSDX=CTJ$1,OFFSET($BOP$2,ROW()-2,CTJ$3-1)-OFFSET($BOP$2,ROW()-2,CTJ$4-1),0)</f>
        <v>0</v>
      </c>
      <c r="CTK5" s="33">
        <f ca="1" t="shared" ref="CTK5:CTK8" si="29">IF(JC_JSDX=CTK$1,OFFSET($BOP$2,ROW()-2,CTK$3-1),0)</f>
        <v>0</v>
      </c>
      <c r="CTL5" s="39">
        <f ca="1">IF(JC_JSDX=CTL$1,OFFSET($BOP$2,ROW()-2,CTL$3-1),IF(JC_JSDX=CTK$1,-OFFSET($BOP$2,ROW()-2,CTL$4-1),0))</f>
        <v>0</v>
      </c>
      <c r="CTM5" s="40">
        <f ca="1">IF(JC_JSDX=CTM$1,OFFSET($BOP$2,ROW()-2,CTM$3-1)-OFFSET($BOP$2,ROW()-2,CTM$4-1),IF(JC_JSDX=CTL$1,-OFFSET($BOP$2,ROW()-2,CTM$4-1),IF(JC_JSDX="县级",OFFSET($BOP$2,ROW()-2,CTM$3-1),0)))</f>
        <v>0</v>
      </c>
      <c r="CTN5" s="33">
        <f ca="1" t="shared" ref="CTN5:CTU8" si="30">IF(JC_JSDX=CTN$1,OFFSET($BOP$2,ROW()-2,CTN$3-1),0)</f>
        <v>0</v>
      </c>
      <c r="CTO5" s="39">
        <f ca="1">IF(JC_JSDX=CTO$1,OFFSET($BOP$2,ROW()-2,CTO$3-1),IF(JC_JSDX=CTN$1,-OFFSET($BOP$2,ROW()-2,CTO$4-1),0))</f>
        <v>0</v>
      </c>
      <c r="CTP5" s="40">
        <f ca="1">IF(JC_JSDX=CTP$1,OFFSET($BOP$2,ROW()-2,CTP$3-1)-OFFSET($BOP$2,ROW()-2,CTP$4-1),IF(JC_JSDX=CTO$1,-OFFSET($BOP$2,ROW()-2,CTP$4-1),IF(JC_JSDX="县级",OFFSET($BOP$2,ROW()-2,CTP$3-1),0)))</f>
        <v>0</v>
      </c>
      <c r="CTQ5" s="41">
        <f ca="1">IF(JC_JSDX=CTQ$1,OFFSET($BOP$2,ROW()-2,CTQ$3-1)-OFFSET($BOP$2,ROW()-2,CTQ$4-1),0)</f>
        <v>0</v>
      </c>
      <c r="CTR5" s="33">
        <f ca="1" t="shared" si="30"/>
        <v>0</v>
      </c>
      <c r="CTS5" s="39">
        <f ca="1">IF(JC_JSDX=CTS$1,OFFSET($BOP$2,ROW()-2,CTS$3-1),IF(JC_JSDX=CTR$1,-OFFSET($BOP$2,ROW()-2,CTS$4-1),0))</f>
        <v>0</v>
      </c>
      <c r="CTT5" s="40">
        <f ca="1">IF(JC_JSDX=CTT$1,OFFSET($BOP$2,ROW()-2,CTT$3-1)-OFFSET($BOP$2,ROW()-2,CTT$4-1),IF(JC_JSDX=CTS$1,-OFFSET($BOP$2,ROW()-2,CTT$4-1),IF(JC_JSDX="县级",OFFSET($BOP$2,ROW()-2,CTT$3-1),0)))</f>
        <v>3611</v>
      </c>
      <c r="CTU5" s="33">
        <f ca="1" t="shared" si="30"/>
        <v>0</v>
      </c>
      <c r="CTV5" s="39">
        <f ca="1">IF(JC_JSDX=CTV$1,OFFSET($BOP$2,ROW()-2,CTV$3-1),IF(JC_JSDX=CTU$1,-OFFSET($BOP$2,ROW()-2,CTV$4-1),0))</f>
        <v>0</v>
      </c>
      <c r="CTW5" s="40">
        <f ca="1">IF(JC_JSDX=CTW$1,OFFSET($BOP$2,ROW()-2,CTW$3-1)-OFFSET($BOP$2,ROW()-2,CTW$4-1),IF(JC_JSDX=CTV$1,-OFFSET($BOP$2,ROW()-2,CTW$4-1),IF(JC_JSDX="县级",OFFSET($BOP$2,ROW()-2,CTW$3-1),0)))</f>
        <v>0</v>
      </c>
      <c r="CTX5" s="38"/>
      <c r="CTY5" s="36"/>
      <c r="CTZ5" s="36"/>
      <c r="CUA5" s="36"/>
      <c r="CUB5" s="36"/>
      <c r="CUC5" s="36"/>
      <c r="CUD5" s="36"/>
      <c r="CUE5" s="36"/>
      <c r="CUF5" s="36"/>
      <c r="CUH5" s="42" t="s">
        <v>16075</v>
      </c>
    </row>
    <row r="6" s="1" customFormat="1" ht="78" customHeight="1" spans="1:1024 1025:2582">
      <c r="A6" s="24" t="str">
        <f ca="1" t="shared" ref="A6:A8" si="31">A5</f>
        <v>411323</v>
      </c>
      <c r="B6" s="25" t="str">
        <f ca="1">JC_TB</f>
        <v>末级</v>
      </c>
      <c r="C6" s="26" t="str">
        <f ca="1" t="shared" ref="C6:C8" si="32">C5</f>
        <v>西峡县</v>
      </c>
      <c r="D6" s="25" t="s">
        <v>16076</v>
      </c>
      <c r="E6" s="27" t="str">
        <f ca="1">IF(封面!D13,"请在封面录入正确的手机号码！",OFFSET(封面!$B$13,0,1))</f>
        <v>15688136263</v>
      </c>
      <c r="F6" s="27">
        <f ca="1">IF(表九!$B$3=0,0,"请在表九检查平衡情况！")</f>
        <v>0</v>
      </c>
      <c r="G6" s="27">
        <f ca="1">IF(COUNT(N5:P8)=10,0,"请在蓝色区域检查，表四、五、十来源及经济分类审核不通过！提示对应表有录入数字过大！")</f>
        <v>0</v>
      </c>
      <c r="H6" s="28">
        <f ca="1">HYPERLINK(IF(表三!D106&lt;&gt;0,"#表三!D106",""),表三!D106)</f>
        <v>0</v>
      </c>
      <c r="I6" s="28">
        <f ca="1">HYPERLINK(IF(表九!D$379&lt;&gt;0,"#表九!D379",""),表九!D$379)</f>
        <v>0</v>
      </c>
      <c r="J6" s="43">
        <f ca="1">HYPERLINK(IF(表十一!D$24&lt;&gt;0,"#表十一!D24",""),表十一!D$24)</f>
        <v>0</v>
      </c>
      <c r="K6" s="29">
        <f ca="1">HYPERLINK(IF('表二（录入表）'!$B$3&lt;&gt;0,"#'表二（录入表）'!"&amp;MID('表二（录入表）'!$B$3,FIND(" ",'表二（录入表）'!$B$3)+1,6),""),'表二（录入表）'!$B$3)</f>
        <v>0</v>
      </c>
      <c r="L6" s="29">
        <f ca="1">HYPERLINK(IF('表八（录入表）'!$B$3&lt;&gt;0,"#'表八（录入表）'!"&amp;MID('表八（录入表）'!$B$3,FIND(" ",'表八（录入表）'!$B$3)+1,6),""),'表八（录入表）'!$B$3)</f>
        <v>0</v>
      </c>
      <c r="M6" s="29">
        <f ca="1">HYPERLINK(IF('表十三（录入表）'!$B$3&lt;&gt;0,"#'表十三（录入表）'!"&amp;MID('表十三（录入表）'!$B$3,FIND(" ",'表十三（录入表）'!$B$3)+1,6),""),'表十三（录入表）'!$B$3)</f>
        <v>0</v>
      </c>
      <c r="N6" s="30">
        <f ca="1">HYPERLINK(IF('表四（录入表）'!G229&lt;&gt;0,"#'表四（录入表）'!G229",""),'表四（录入表）'!G229)</f>
        <v>0</v>
      </c>
      <c r="O6" s="30">
        <f ca="1">HYPERLINK(IF('表十（录入表）'!G87&lt;&gt;0,"#'表十（录入表）'!G86",""),'表十（录入表）'!G87)</f>
        <v>0</v>
      </c>
      <c r="P6" s="44"/>
      <c r="Q6" s="31">
        <f ca="1">HYPERLINK(IF('表九（录入表）'!B1&lt;&gt;0,"#'表九（录入表）'!"&amp;MID('表九（录入表）'!B1,FIND(" ",'表九（录入表）'!B1)+1,6),""),IF('表九（录入表）'!B1&lt;&gt;0,"表九（录入表）数据不合逻辑，"&amp;'表九（录入表）'!B1,0))</f>
        <v>0</v>
      </c>
      <c r="R6"/>
      <c r="S6" s="32"/>
      <c r="T6" s="33">
        <f ca="1">OFFSET('表一（录入表）'!$B$5,COLUMN()-$R$4,ROW()-4)</f>
        <v>77387</v>
      </c>
      <c r="U6" s="33">
        <f ca="1">OFFSET('表一（录入表）'!$B$5,COLUMN()-$R$4,ROW()-4)</f>
        <v>11199</v>
      </c>
      <c r="V6" s="33">
        <f ca="1">OFFSET('表一（录入表）'!$B$5,COLUMN()-$R$4,ROW()-4)</f>
        <v>7704</v>
      </c>
      <c r="W6" s="33">
        <f ca="1">OFFSET('表一（录入表）'!$B$5,COLUMN()-$R$4,ROW()-4)</f>
        <v>7177</v>
      </c>
      <c r="X6" s="33">
        <f ca="1">OFFSET('表一（录入表）'!$B$5,COLUMN()-$R$4,ROW()-4)</f>
        <v>6950</v>
      </c>
      <c r="Y6" s="33">
        <f ca="1">OFFSET('表一（录入表）'!$B$5,COLUMN()-$R$4,ROW()-4)</f>
        <v>4600</v>
      </c>
      <c r="Z6" s="33">
        <f ca="1">OFFSET('表一（录入表）'!$B$5,COLUMN()-$R$4,ROW()-4)</f>
        <v>4367</v>
      </c>
      <c r="AA6" s="33">
        <f ca="1">OFFSET('表一（录入表）'!$B$5,COLUMN()-$R$4,ROW()-4)</f>
        <v>6962</v>
      </c>
      <c r="AB6" s="33">
        <f ca="1">OFFSET('表一（录入表）'!$B$5,COLUMN()-$R$4,ROW()-4)</f>
        <v>1560</v>
      </c>
      <c r="AC6" s="33">
        <f ca="1">OFFSET('表一（录入表）'!$B$5,COLUMN()-$R$4,ROW()-4)</f>
        <v>2802</v>
      </c>
      <c r="AD6" s="33">
        <f ca="1">OFFSET('表一（录入表）'!$B$5,COLUMN()-$R$4,ROW()-4)</f>
        <v>9126</v>
      </c>
      <c r="AE6" s="33">
        <f ca="1">OFFSET('表一（录入表）'!$B$5,COLUMN()-$R$4,ROW()-4)</f>
        <v>2602</v>
      </c>
      <c r="AF6" s="33">
        <f ca="1">OFFSET('表一（录入表）'!$B$5,COLUMN()-$R$4,ROW()-4)</f>
        <v>352</v>
      </c>
      <c r="AG6" s="33">
        <f ca="1">OFFSET('表一（录入表）'!$B$5,COLUMN()-$R$4,ROW()-4)</f>
        <v>487</v>
      </c>
      <c r="AH6" s="33">
        <f ca="1">OFFSET('表一（录入表）'!$B$5,COLUMN()-$R$4,ROW()-4)</f>
        <v>0</v>
      </c>
      <c r="AI6" s="34"/>
      <c r="AJ6" s="32"/>
      <c r="AK6" s="33">
        <f ca="1">OFFSET('表一（录入表）'!$B$5,COLUMN()-$R$4,ROW()-4)</f>
        <v>5981</v>
      </c>
      <c r="AL6" s="33">
        <f ca="1">OFFSET('表一（录入表）'!$B$5,COLUMN()-$R$4,ROW()-4)</f>
        <v>2326</v>
      </c>
      <c r="AM6" s="33">
        <f ca="1">OFFSET('表一（录入表）'!$B$5,COLUMN()-$R$4,ROW()-4)</f>
        <v>7402</v>
      </c>
      <c r="AN6" s="33">
        <f ca="1">OFFSET('表一（录入表）'!$B$5,COLUMN()-$R$4,ROW()-4)</f>
        <v>0</v>
      </c>
      <c r="AO6" s="33">
        <f ca="1">OFFSET('表一（录入表）'!$B$5,COLUMN()-$R$4,ROW()-4)</f>
        <v>22304</v>
      </c>
      <c r="AP6" s="33">
        <f ca="1">OFFSET('表一（录入表）'!$B$5,COLUMN()-$R$4,ROW()-4)</f>
        <v>6490</v>
      </c>
      <c r="AQ6" s="33">
        <f ca="1">OFFSET('表一（录入表）'!$B$5,COLUMN()-$R$4,ROW()-4)</f>
        <v>328</v>
      </c>
      <c r="AR6" s="33">
        <f ca="1">OFFSET('表一（录入表）'!$B$5,COLUMN()-$R$4,ROW()-4)</f>
        <v>894</v>
      </c>
      <c r="AS6" s="34"/>
      <c r="AT6" s="32"/>
      <c r="AU6"/>
      <c r="AV6" s="34"/>
      <c r="AW6" s="34"/>
      <c r="AX6" s="34"/>
      <c r="AY6" s="32"/>
      <c r="AZ6" s="33">
        <f ca="1">OFFSET('表二（录入表）'!$B$6,COLUMN()-$AU$4,ROW()-4)</f>
        <v>69</v>
      </c>
      <c r="BA6" s="33">
        <f ca="1">OFFSET('表二（录入表）'!$B$6,COLUMN()-$AU$4,ROW()-4)</f>
        <v>0</v>
      </c>
      <c r="BB6" s="33">
        <f ca="1">OFFSET('表二（录入表）'!$B$6,COLUMN()-$AU$4,ROW()-4)</f>
        <v>1100</v>
      </c>
      <c r="BC6" s="33">
        <f ca="1">OFFSET('表二（录入表）'!$B$6,COLUMN()-$AU$4,ROW()-4)</f>
        <v>0</v>
      </c>
      <c r="BD6" s="33">
        <f ca="1">OFFSET('表二（录入表）'!$B$6,COLUMN()-$AU$4,ROW()-4)</f>
        <v>0</v>
      </c>
      <c r="BE6" s="33">
        <f ca="1">OFFSET('表二（录入表）'!$B$6,COLUMN()-$AU$4,ROW()-4)</f>
        <v>400</v>
      </c>
      <c r="BF6" s="33">
        <f ca="1">OFFSET('表二（录入表）'!$B$6,COLUMN()-$AU$4,ROW()-4)</f>
        <v>0</v>
      </c>
      <c r="BG6" s="33">
        <f ca="1">OFFSET('表二（录入表）'!$B$6,COLUMN()-$AU$4,ROW()-4)</f>
        <v>50</v>
      </c>
      <c r="BH6" s="33">
        <f ca="1">OFFSET('表二（录入表）'!$B$6,COLUMN()-$AU$4,ROW()-4)</f>
        <v>0</v>
      </c>
      <c r="BI6" s="33">
        <f ca="1">OFFSET('表二（录入表）'!$B$6,COLUMN()-$AU$4,ROW()-4)</f>
        <v>0</v>
      </c>
      <c r="BJ6" s="33">
        <f ca="1">OFFSET('表二（录入表）'!$B$6,COLUMN()-$AU$4,ROW()-4)</f>
        <v>5</v>
      </c>
      <c r="BK6" s="33">
        <f ca="1">OFFSET('表二（录入表）'!$B$6,COLUMN()-$AU$4,ROW()-4)</f>
        <v>0</v>
      </c>
      <c r="BL6" s="33">
        <f ca="1">OFFSET('表二（录入表）'!$B$6,COLUMN()-$AU$4,ROW()-4)</f>
        <v>5</v>
      </c>
      <c r="BM6" s="33">
        <f ca="1">OFFSET('表二（录入表）'!$B$6,COLUMN()-$AU$4,ROW()-4)</f>
        <v>0</v>
      </c>
      <c r="BN6" s="33">
        <f ca="1">OFFSET('表二（录入表）'!$B$6,COLUMN()-$AU$4,ROW()-4)</f>
        <v>5</v>
      </c>
      <c r="BO6" s="33">
        <f ca="1">OFFSET('表二（录入表）'!$B$6,COLUMN()-$AU$4,ROW()-4)</f>
        <v>0</v>
      </c>
      <c r="BP6" s="33">
        <f ca="1">OFFSET('表二（录入表）'!$B$6,COLUMN()-$AU$4,ROW()-4)</f>
        <v>0</v>
      </c>
      <c r="BQ6" s="33">
        <f ca="1">OFFSET('表二（录入表）'!$B$6,COLUMN()-$AU$4,ROW()-4)</f>
        <v>4</v>
      </c>
      <c r="BR6" s="33">
        <f ca="1">OFFSET('表二（录入表）'!$B$6,COLUMN()-$AU$4,ROW()-4)</f>
        <v>23</v>
      </c>
      <c r="BS6" s="33">
        <f ca="1">OFFSET('表二（录入表）'!$B$6,COLUMN()-$AU$4,ROW()-4)</f>
        <v>0</v>
      </c>
      <c r="BT6" s="33">
        <f ca="1">OFFSET('表二（录入表）'!$B$6,COLUMN()-$AU$4,ROW()-4)</f>
        <v>0</v>
      </c>
      <c r="BU6" s="33">
        <f ca="1">OFFSET('表二（录入表）'!$B$6,COLUMN()-$AU$4,ROW()-4)</f>
        <v>2</v>
      </c>
      <c r="BV6" s="33">
        <f ca="1">OFFSET('表二（录入表）'!$B$6,COLUMN()-$AU$4,ROW()-4)</f>
        <v>0</v>
      </c>
      <c r="BW6" s="33">
        <f ca="1">OFFSET('表二（录入表）'!$B$6,COLUMN()-$AU$4,ROW()-4)</f>
        <v>1</v>
      </c>
      <c r="BX6" s="33">
        <f ca="1">OFFSET('表二（录入表）'!$B$6,COLUMN()-$AU$4,ROW()-4)</f>
        <v>0</v>
      </c>
      <c r="BY6" s="33">
        <f ca="1">OFFSET('表二（录入表）'!$B$6,COLUMN()-$AU$4,ROW()-4)</f>
        <v>22</v>
      </c>
      <c r="BZ6" s="33">
        <f ca="1">OFFSET('表二（录入表）'!$B$6,COLUMN()-$AU$4,ROW()-4)</f>
        <v>50</v>
      </c>
      <c r="CA6" s="33">
        <f ca="1">OFFSET('表二（录入表）'!$B$6,COLUMN()-$AU$4,ROW()-4)</f>
        <v>0</v>
      </c>
      <c r="CB6" s="33">
        <f ca="1">OFFSET('表二（录入表）'!$B$6,COLUMN()-$AU$4,ROW()-4)</f>
        <v>0</v>
      </c>
      <c r="CC6" s="33">
        <f ca="1">OFFSET('表二（录入表）'!$B$6,COLUMN()-$AU$4,ROW()-4)</f>
        <v>0</v>
      </c>
      <c r="CD6" s="33">
        <f ca="1">OFFSET('表二（录入表）'!$B$6,COLUMN()-$AU$4,ROW()-4)</f>
        <v>1</v>
      </c>
      <c r="CE6" s="33">
        <f ca="1">OFFSET('表二（录入表）'!$B$6,COLUMN()-$AU$4,ROW()-4)</f>
        <v>5</v>
      </c>
      <c r="CF6" s="33">
        <f ca="1">OFFSET('表二（录入表）'!$B$6,COLUMN()-$AU$4,ROW()-4)</f>
        <v>0</v>
      </c>
      <c r="CG6" s="33">
        <f ca="1">OFFSET('表二（录入表）'!$B$6,COLUMN()-$AU$4,ROW()-4)</f>
        <v>0</v>
      </c>
      <c r="CH6" s="33">
        <f ca="1">OFFSET('表二（录入表）'!$B$6,COLUMN()-$AU$4,ROW()-4)</f>
        <v>36</v>
      </c>
      <c r="CI6" s="33">
        <f ca="1">OFFSET('表二（录入表）'!$B$6,COLUMN()-$AU$4,ROW()-4)</f>
        <v>70</v>
      </c>
      <c r="CJ6" s="33">
        <f ca="1">OFFSET('表二（录入表）'!$B$6,COLUMN()-$AU$4,ROW()-4)</f>
        <v>0</v>
      </c>
      <c r="CK6" s="33">
        <f ca="1">OFFSET('表二（录入表）'!$B$6,COLUMN()-$AU$4,ROW()-4)</f>
        <v>0</v>
      </c>
      <c r="CL6" s="33">
        <f ca="1">OFFSET('表二（录入表）'!$B$6,COLUMN()-$AU$4,ROW()-4)</f>
        <v>0</v>
      </c>
      <c r="CM6" s="33">
        <f ca="1">OFFSET('表二（录入表）'!$B$6,COLUMN()-$AU$4,ROW()-4)</f>
        <v>0</v>
      </c>
      <c r="CN6" s="33">
        <f ca="1">OFFSET('表二（录入表）'!$B$6,COLUMN()-$AU$4,ROW()-4)</f>
        <v>0</v>
      </c>
      <c r="CO6" s="33">
        <f ca="1">OFFSET('表二（录入表）'!$B$6,COLUMN()-$AU$4,ROW()-4)</f>
        <v>0</v>
      </c>
      <c r="CP6" s="33">
        <f ca="1">OFFSET('表二（录入表）'!$B$6,COLUMN()-$AU$4,ROW()-4)</f>
        <v>0</v>
      </c>
      <c r="CQ6" s="33">
        <f ca="1">OFFSET('表二（录入表）'!$B$6,COLUMN()-$AU$4,ROW()-4)</f>
        <v>0</v>
      </c>
      <c r="CR6" s="33">
        <f ca="1">OFFSET('表二（录入表）'!$B$6,COLUMN()-$AU$4,ROW()-4)</f>
        <v>0</v>
      </c>
      <c r="CS6" s="33">
        <f ca="1">OFFSET('表二（录入表）'!$B$6,COLUMN()-$AU$4,ROW()-4)</f>
        <v>20</v>
      </c>
      <c r="CT6" s="33">
        <f ca="1">OFFSET('表二（录入表）'!$B$6,COLUMN()-$AU$4,ROW()-4)</f>
        <v>0</v>
      </c>
      <c r="CU6" s="33">
        <f ca="1">OFFSET('表二（录入表）'!$B$6,COLUMN()-$AU$4,ROW()-4)</f>
        <v>0</v>
      </c>
      <c r="CV6" s="33">
        <f ca="1">OFFSET('表二（录入表）'!$B$6,COLUMN()-$AU$4,ROW()-4)</f>
        <v>0</v>
      </c>
      <c r="CW6" s="33">
        <f ca="1">OFFSET('表二（录入表）'!$B$6,COLUMN()-$AU$4,ROW()-4)</f>
        <v>0</v>
      </c>
      <c r="CX6" s="33">
        <f ca="1">OFFSET('表二（录入表）'!$B$6,COLUMN()-$AU$4,ROW()-4)</f>
        <v>0</v>
      </c>
      <c r="CY6" s="33">
        <f ca="1">OFFSET('表二（录入表）'!$B$6,COLUMN()-$AU$4,ROW()-4)</f>
        <v>3</v>
      </c>
      <c r="CZ6" s="33">
        <f ca="1">OFFSET('表二（录入表）'!$B$6,COLUMN()-$AU$4,ROW()-4)</f>
        <v>0</v>
      </c>
      <c r="DA6" s="33">
        <f ca="1">OFFSET('表二（录入表）'!$B$6,COLUMN()-$AU$4,ROW()-4)</f>
        <v>0</v>
      </c>
      <c r="DB6" s="33">
        <f ca="1">OFFSET('表二（录入表）'!$B$6,COLUMN()-$AU$4,ROW()-4)</f>
        <v>5</v>
      </c>
      <c r="DC6" s="33">
        <f ca="1">OFFSET('表二（录入表）'!$B$6,COLUMN()-$AU$4,ROW()-4)</f>
        <v>50</v>
      </c>
      <c r="DD6" s="33">
        <f ca="1">OFFSET('表二（录入表）'!$B$6,COLUMN()-$AU$4,ROW()-4)</f>
        <v>0</v>
      </c>
      <c r="DE6" s="33">
        <f ca="1">OFFSET('表二（录入表）'!$B$6,COLUMN()-$AU$4,ROW()-4)</f>
        <v>0</v>
      </c>
      <c r="DF6" s="33">
        <f ca="1">OFFSET('表二（录入表）'!$B$6,COLUMN()-$AU$4,ROW()-4)</f>
        <v>0</v>
      </c>
      <c r="DG6" s="33">
        <f ca="1">OFFSET('表二（录入表）'!$B$6,COLUMN()-$AU$4,ROW()-4)</f>
        <v>0</v>
      </c>
      <c r="DH6" s="33">
        <f ca="1">OFFSET('表二（录入表）'!$B$6,COLUMN()-$AU$4,ROW()-4)</f>
        <v>0</v>
      </c>
      <c r="DI6" s="33">
        <f ca="1">OFFSET('表二（录入表）'!$B$6,COLUMN()-$AU$4,ROW()-4)</f>
        <v>0</v>
      </c>
      <c r="DJ6" s="33">
        <f ca="1">OFFSET('表二（录入表）'!$B$6,COLUMN()-$AU$4,ROW()-4)</f>
        <v>0</v>
      </c>
      <c r="DK6" s="33">
        <f ca="1">OFFSET('表二（录入表）'!$B$6,COLUMN()-$AU$4,ROW()-4)</f>
        <v>0</v>
      </c>
      <c r="DL6" s="33">
        <f ca="1">OFFSET('表二（录入表）'!$B$6,COLUMN()-$AU$4,ROW()-4)</f>
        <v>16</v>
      </c>
      <c r="DM6" s="33">
        <f ca="1">OFFSET('表二（录入表）'!$B$6,COLUMN()-$AU$4,ROW()-4)</f>
        <v>5</v>
      </c>
      <c r="DN6" s="33">
        <f ca="1">OFFSET('表二（录入表）'!$B$6,COLUMN()-$AU$4,ROW()-4)</f>
        <v>0</v>
      </c>
      <c r="DO6" s="33">
        <f ca="1">OFFSET('表二（录入表）'!$B$6,COLUMN()-$AU$4,ROW()-4)</f>
        <v>0</v>
      </c>
      <c r="DP6" s="33">
        <f ca="1">OFFSET('表二（录入表）'!$B$6,COLUMN()-$AU$4,ROW()-4)</f>
        <v>0</v>
      </c>
      <c r="DQ6" s="33">
        <f ca="1">OFFSET('表二（录入表）'!$B$6,COLUMN()-$AU$4,ROW()-4)</f>
        <v>0</v>
      </c>
      <c r="DR6" s="33">
        <f ca="1">OFFSET('表二（录入表）'!$B$6,COLUMN()-$AU$4,ROW()-4)</f>
        <v>0</v>
      </c>
      <c r="DS6" s="33">
        <f ca="1">OFFSET('表二（录入表）'!$B$6,COLUMN()-$AU$4,ROW()-4)</f>
        <v>30</v>
      </c>
      <c r="DT6" s="33">
        <f ca="1">OFFSET('表二（录入表）'!$B$6,COLUMN()-$AU$4,ROW()-4)</f>
        <v>38</v>
      </c>
      <c r="DU6" s="33">
        <f ca="1">OFFSET('表二（录入表）'!$B$6,COLUMN()-$AU$4,ROW()-4)</f>
        <v>0</v>
      </c>
      <c r="DV6" s="33">
        <f ca="1">OFFSET('表二（录入表）'!$B$6,COLUMN()-$AU$4,ROW()-4)</f>
        <v>0</v>
      </c>
      <c r="DW6" s="33">
        <f ca="1">OFFSET('表二（录入表）'!$B$6,COLUMN()-$AU$4,ROW()-4)</f>
        <v>0</v>
      </c>
      <c r="DX6" s="33">
        <f ca="1">OFFSET('表二（录入表）'!$B$6,COLUMN()-$AU$4,ROW()-4)</f>
        <v>0</v>
      </c>
      <c r="DY6" s="33">
        <f ca="1">OFFSET('表二（录入表）'!$B$6,COLUMN()-$AU$4,ROW()-4)</f>
        <v>0</v>
      </c>
      <c r="DZ6" s="33">
        <f ca="1">OFFSET('表二（录入表）'!$B$6,COLUMN()-$AU$4,ROW()-4)</f>
        <v>0</v>
      </c>
      <c r="EA6" s="33">
        <f ca="1">OFFSET('表二（录入表）'!$B$6,COLUMN()-$AU$4,ROW()-4)</f>
        <v>10</v>
      </c>
      <c r="EB6" s="33">
        <f ca="1">OFFSET('表二（录入表）'!$B$6,COLUMN()-$AU$4,ROW()-4)</f>
        <v>0</v>
      </c>
      <c r="EC6" s="33">
        <f ca="1">OFFSET('表二（录入表）'!$B$6,COLUMN()-$AU$4,ROW()-4)</f>
        <v>0</v>
      </c>
      <c r="ED6" s="33">
        <f ca="1">OFFSET('表二（录入表）'!$B$6,COLUMN()-$AU$4,ROW()-4)</f>
        <v>0</v>
      </c>
      <c r="EE6" s="33">
        <f ca="1">OFFSET('表二（录入表）'!$B$6,COLUMN()-$AU$4,ROW()-4)</f>
        <v>0</v>
      </c>
      <c r="EF6" s="33">
        <f ca="1">OFFSET('表二（录入表）'!$B$6,COLUMN()-$AU$4,ROW()-4)</f>
        <v>0</v>
      </c>
      <c r="EG6" s="33">
        <f ca="1">OFFSET('表二（录入表）'!$B$6,COLUMN()-$AU$4,ROW()-4)</f>
        <v>0</v>
      </c>
      <c r="EH6" s="33">
        <f ca="1">OFFSET('表二（录入表）'!$B$6,COLUMN()-$AU$4,ROW()-4)</f>
        <v>0</v>
      </c>
      <c r="EI6" s="33">
        <f ca="1">OFFSET('表二（录入表）'!$B$6,COLUMN()-$AU$4,ROW()-4)</f>
        <v>0</v>
      </c>
      <c r="EJ6" s="33">
        <f ca="1">OFFSET('表二（录入表）'!$B$6,COLUMN()-$AU$4,ROW()-4)</f>
        <v>0</v>
      </c>
      <c r="EK6" s="33">
        <f ca="1">OFFSET('表二（录入表）'!$B$6,COLUMN()-$AU$4,ROW()-4)</f>
        <v>0</v>
      </c>
      <c r="EL6" s="33">
        <f ca="1">OFFSET('表二（录入表）'!$B$6,COLUMN()-$AU$4,ROW()-4)</f>
        <v>0</v>
      </c>
      <c r="EM6" s="33">
        <f ca="1">OFFSET('表二（录入表）'!$B$6,COLUMN()-$AU$4,ROW()-4)</f>
        <v>0</v>
      </c>
      <c r="EN6" s="33">
        <f ca="1">OFFSET('表二（录入表）'!$B$6,COLUMN()-$AU$4,ROW()-4)</f>
        <v>30</v>
      </c>
      <c r="EO6" s="33">
        <f ca="1">OFFSET('表二（录入表）'!$B$6,COLUMN()-$AU$4,ROW()-4)</f>
        <v>0</v>
      </c>
      <c r="EP6" s="33">
        <f ca="1">OFFSET('表二（录入表）'!$B$6,COLUMN()-$AU$4,ROW()-4)</f>
        <v>0</v>
      </c>
      <c r="EQ6" s="33">
        <f ca="1">OFFSET('表二（录入表）'!$B$6,COLUMN()-$AU$4,ROW()-4)</f>
        <v>0</v>
      </c>
      <c r="ER6" s="33">
        <f ca="1">OFFSET('表二（录入表）'!$B$6,COLUMN()-$AU$4,ROW()-4)</f>
        <v>0</v>
      </c>
      <c r="ES6" s="33">
        <f ca="1">OFFSET('表二（录入表）'!$B$6,COLUMN()-$AU$4,ROW()-4)</f>
        <v>26</v>
      </c>
      <c r="ET6" s="33">
        <f ca="1">OFFSET('表二（录入表）'!$B$6,COLUMN()-$AU$4,ROW()-4)</f>
        <v>0</v>
      </c>
      <c r="EU6" s="33">
        <f ca="1">OFFSET('表二（录入表）'!$B$6,COLUMN()-$AU$4,ROW()-4)</f>
        <v>57</v>
      </c>
      <c r="EV6" s="33">
        <f ca="1">OFFSET('表二（录入表）'!$B$6,COLUMN()-$AU$4,ROW()-4)</f>
        <v>34</v>
      </c>
      <c r="EW6" s="33">
        <f ca="1">OFFSET('表二（录入表）'!$B$6,COLUMN()-$AU$4,ROW()-4)</f>
        <v>0</v>
      </c>
      <c r="EX6" s="33">
        <f ca="1">OFFSET('表二（录入表）'!$B$6,COLUMN()-$AU$4,ROW()-4)</f>
        <v>0</v>
      </c>
      <c r="EY6" s="33">
        <f ca="1">OFFSET('表二（录入表）'!$B$6,COLUMN()-$AU$4,ROW()-4)</f>
        <v>5</v>
      </c>
      <c r="EZ6" s="33">
        <f ca="1">OFFSET('表二（录入表）'!$B$6,COLUMN()-$AU$4,ROW()-4)</f>
        <v>0</v>
      </c>
      <c r="FA6" s="33">
        <f ca="1">OFFSET('表二（录入表）'!$B$6,COLUMN()-$AU$4,ROW()-4)</f>
        <v>0</v>
      </c>
      <c r="FB6" s="33">
        <f ca="1">OFFSET('表二（录入表）'!$B$6,COLUMN()-$AU$4,ROW()-4)</f>
        <v>0</v>
      </c>
      <c r="FC6" s="33">
        <f ca="1">OFFSET('表二（录入表）'!$B$6,COLUMN()-$AU$4,ROW()-4)</f>
        <v>45</v>
      </c>
      <c r="FD6" s="33">
        <f ca="1">OFFSET('表二（录入表）'!$B$6,COLUMN()-$AU$4,ROW()-4)</f>
        <v>50</v>
      </c>
      <c r="FE6" s="33">
        <f ca="1">OFFSET('表二（录入表）'!$B$6,COLUMN()-$AU$4,ROW()-4)</f>
        <v>0</v>
      </c>
      <c r="FF6" s="33">
        <f ca="1">OFFSET('表二（录入表）'!$B$6,COLUMN()-$AU$4,ROW()-4)</f>
        <v>0</v>
      </c>
      <c r="FG6" s="33">
        <f ca="1">OFFSET('表二（录入表）'!$B$6,COLUMN()-$AU$4,ROW()-4)</f>
        <v>0</v>
      </c>
      <c r="FH6" s="33">
        <f ca="1">OFFSET('表二（录入表）'!$B$6,COLUMN()-$AU$4,ROW()-4)</f>
        <v>0</v>
      </c>
      <c r="FI6" s="33">
        <f ca="1">OFFSET('表二（录入表）'!$B$6,COLUMN()-$AU$4,ROW()-4)</f>
        <v>0</v>
      </c>
      <c r="FJ6" s="33">
        <f ca="1">OFFSET('表二（录入表）'!$B$6,COLUMN()-$AU$4,ROW()-4)</f>
        <v>0</v>
      </c>
      <c r="FK6" s="33">
        <f ca="1">OFFSET('表二（录入表）'!$B$6,COLUMN()-$AU$4,ROW()-4)</f>
        <v>0</v>
      </c>
      <c r="FL6" s="33">
        <f ca="1">OFFSET('表二（录入表）'!$B$6,COLUMN()-$AU$4,ROW()-4)</f>
        <v>0</v>
      </c>
      <c r="FM6" s="33">
        <f ca="1">OFFSET('表二（录入表）'!$B$6,COLUMN()-$AU$4,ROW()-4)</f>
        <v>0</v>
      </c>
      <c r="FN6" s="33">
        <f ca="1">OFFSET('表二（录入表）'!$B$6,COLUMN()-$AU$4,ROW()-4)</f>
        <v>0</v>
      </c>
      <c r="FO6" s="33">
        <f ca="1">OFFSET('表二（录入表）'!$B$6,COLUMN()-$AU$4,ROW()-4)</f>
        <v>0</v>
      </c>
      <c r="FP6" s="33">
        <f ca="1">OFFSET('表二（录入表）'!$B$6,COLUMN()-$AU$4,ROW()-4)</f>
        <v>5</v>
      </c>
      <c r="FQ6" s="33">
        <f ca="1">OFFSET('表二（录入表）'!$B$6,COLUMN()-$AU$4,ROW()-4)</f>
        <v>0</v>
      </c>
      <c r="FR6" s="33">
        <f ca="1">OFFSET('表二（录入表）'!$B$6,COLUMN()-$AU$4,ROW()-4)</f>
        <v>0</v>
      </c>
      <c r="FS6" s="33">
        <f ca="1">OFFSET('表二（录入表）'!$B$6,COLUMN()-$AU$4,ROW()-4)</f>
        <v>0</v>
      </c>
      <c r="FT6" s="33">
        <f ca="1">OFFSET('表二（录入表）'!$B$6,COLUMN()-$AU$4,ROW()-4)</f>
        <v>0</v>
      </c>
      <c r="FU6" s="33">
        <f ca="1">OFFSET('表二（录入表）'!$B$6,COLUMN()-$AU$4,ROW()-4)</f>
        <v>0</v>
      </c>
      <c r="FV6" s="33">
        <f ca="1">OFFSET('表二（录入表）'!$B$6,COLUMN()-$AU$4,ROW()-4)</f>
        <v>0</v>
      </c>
      <c r="FW6" s="33">
        <f ca="1">OFFSET('表二（录入表）'!$B$6,COLUMN()-$AU$4,ROW()-4)</f>
        <v>0</v>
      </c>
      <c r="FX6" s="33">
        <f ca="1">OFFSET('表二（录入表）'!$B$6,COLUMN()-$AU$4,ROW()-4)</f>
        <v>0</v>
      </c>
      <c r="FY6" s="33">
        <f ca="1">OFFSET('表二（录入表）'!$B$6,COLUMN()-$AU$4,ROW()-4)</f>
        <v>0</v>
      </c>
      <c r="FZ6" s="33">
        <f ca="1">OFFSET('表二（录入表）'!$B$6,COLUMN()-$AU$4,ROW()-4)</f>
        <v>0</v>
      </c>
      <c r="GA6" s="33">
        <f ca="1">OFFSET('表二（录入表）'!$B$6,COLUMN()-$AU$4,ROW()-4)</f>
        <v>0</v>
      </c>
      <c r="GB6" s="33">
        <f ca="1">OFFSET('表二（录入表）'!$B$6,COLUMN()-$AU$4,ROW()-4)</f>
        <v>0</v>
      </c>
      <c r="GC6" s="33">
        <f ca="1">OFFSET('表二（录入表）'!$B$6,COLUMN()-$AU$4,ROW()-4)</f>
        <v>0</v>
      </c>
      <c r="GD6" s="33">
        <f ca="1">OFFSET('表二（录入表）'!$B$6,COLUMN()-$AU$4,ROW()-4)</f>
        <v>5</v>
      </c>
      <c r="GE6" s="33">
        <f ca="1">OFFSET('表二（录入表）'!$B$6,COLUMN()-$AU$4,ROW()-4)</f>
        <v>0</v>
      </c>
      <c r="GF6" s="33">
        <f ca="1">OFFSET('表二（录入表）'!$B$6,COLUMN()-$AU$4,ROW()-4)</f>
        <v>0</v>
      </c>
      <c r="GG6" s="33">
        <f ca="1">OFFSET('表二（录入表）'!$B$6,COLUMN()-$AU$4,ROW()-4)</f>
        <v>4</v>
      </c>
      <c r="GH6" s="33">
        <f ca="1">OFFSET('表二（录入表）'!$B$6,COLUMN()-$AU$4,ROW()-4)</f>
        <v>6</v>
      </c>
      <c r="GI6" s="33">
        <f ca="1">OFFSET('表二（录入表）'!$B$6,COLUMN()-$AU$4,ROW()-4)</f>
        <v>9</v>
      </c>
      <c r="GJ6" s="33">
        <f ca="1">OFFSET('表二（录入表）'!$B$6,COLUMN()-$AU$4,ROW()-4)</f>
        <v>0</v>
      </c>
      <c r="GK6" s="33">
        <f ca="1">OFFSET('表二（录入表）'!$B$6,COLUMN()-$AU$4,ROW()-4)</f>
        <v>0</v>
      </c>
      <c r="GL6" s="33">
        <f ca="1">OFFSET('表二（录入表）'!$B$6,COLUMN()-$AU$4,ROW()-4)</f>
        <v>0</v>
      </c>
      <c r="GM6" s="33">
        <f ca="1">OFFSET('表二（录入表）'!$B$6,COLUMN()-$AU$4,ROW()-4)</f>
        <v>0</v>
      </c>
      <c r="GN6" s="33">
        <f ca="1">OFFSET('表二（录入表）'!$B$6,COLUMN()-$AU$4,ROW()-4)</f>
        <v>2</v>
      </c>
      <c r="GO6" s="33">
        <f ca="1">OFFSET('表二（录入表）'!$B$6,COLUMN()-$AU$4,ROW()-4)</f>
        <v>5</v>
      </c>
      <c r="GP6" s="33">
        <f ca="1">OFFSET('表二（录入表）'!$B$6,COLUMN()-$AU$4,ROW()-4)</f>
        <v>2</v>
      </c>
      <c r="GQ6" s="33">
        <f ca="1">OFFSET('表二（录入表）'!$B$6,COLUMN()-$AU$4,ROW()-4)</f>
        <v>0</v>
      </c>
      <c r="GR6" s="33">
        <f ca="1">OFFSET('表二（录入表）'!$B$6,COLUMN()-$AU$4,ROW()-4)</f>
        <v>0</v>
      </c>
      <c r="GS6" s="33">
        <f ca="1">OFFSET('表二（录入表）'!$B$6,COLUMN()-$AU$4,ROW()-4)</f>
        <v>0</v>
      </c>
      <c r="GT6" s="33">
        <f ca="1">OFFSET('表二（录入表）'!$B$6,COLUMN()-$AU$4,ROW()-4)</f>
        <v>29</v>
      </c>
      <c r="GU6" s="33">
        <f ca="1">OFFSET('表二（录入表）'!$B$6,COLUMN()-$AU$4,ROW()-4)</f>
        <v>30</v>
      </c>
      <c r="GV6" s="33">
        <f ca="1">OFFSET('表二（录入表）'!$B$6,COLUMN()-$AU$4,ROW()-4)</f>
        <v>0</v>
      </c>
      <c r="GW6" s="33">
        <f ca="1">OFFSET('表二（录入表）'!$B$6,COLUMN()-$AU$4,ROW()-4)</f>
        <v>23</v>
      </c>
      <c r="GX6" s="33">
        <f ca="1">OFFSET('表二（录入表）'!$B$6,COLUMN()-$AU$4,ROW()-4)</f>
        <v>0</v>
      </c>
      <c r="GY6" s="33">
        <f ca="1">OFFSET('表二（录入表）'!$B$6,COLUMN()-$AU$4,ROW()-4)</f>
        <v>1</v>
      </c>
      <c r="GZ6" s="33">
        <f ca="1">OFFSET('表二（录入表）'!$B$6,COLUMN()-$AU$4,ROW()-4)</f>
        <v>28</v>
      </c>
      <c r="HA6" s="33">
        <f ca="1">OFFSET('表二（录入表）'!$B$6,COLUMN()-$AU$4,ROW()-4)</f>
        <v>30</v>
      </c>
      <c r="HB6" s="33">
        <f ca="1">OFFSET('表二（录入表）'!$B$6,COLUMN()-$AU$4,ROW()-4)</f>
        <v>0</v>
      </c>
      <c r="HC6" s="33">
        <f ca="1">OFFSET('表二（录入表）'!$B$6,COLUMN()-$AU$4,ROW()-4)</f>
        <v>3</v>
      </c>
      <c r="HD6" s="33">
        <f ca="1">OFFSET('表二（录入表）'!$B$6,COLUMN()-$AU$4,ROW()-4)</f>
        <v>0</v>
      </c>
      <c r="HE6" s="33">
        <f ca="1">OFFSET('表二（录入表）'!$B$6,COLUMN()-$AU$4,ROW()-4)</f>
        <v>0</v>
      </c>
      <c r="HF6" s="33">
        <f ca="1">OFFSET('表二（录入表）'!$B$6,COLUMN()-$AU$4,ROW()-4)</f>
        <v>25</v>
      </c>
      <c r="HG6" s="33">
        <f ca="1">OFFSET('表二（录入表）'!$B$6,COLUMN()-$AU$4,ROW()-4)</f>
        <v>8</v>
      </c>
      <c r="HH6" s="33">
        <f ca="1">OFFSET('表二（录入表）'!$B$6,COLUMN()-$AU$4,ROW()-4)</f>
        <v>0</v>
      </c>
      <c r="HI6" s="33">
        <f ca="1">OFFSET('表二（录入表）'!$B$6,COLUMN()-$AU$4,ROW()-4)</f>
        <v>0</v>
      </c>
      <c r="HJ6" s="33">
        <f ca="1">OFFSET('表二（录入表）'!$B$6,COLUMN()-$AU$4,ROW()-4)</f>
        <v>0</v>
      </c>
      <c r="HK6" s="33">
        <f ca="1">OFFSET('表二（录入表）'!$B$6,COLUMN()-$AU$4,ROW()-4)</f>
        <v>9</v>
      </c>
      <c r="HL6" s="33">
        <f ca="1">OFFSET('表二（录入表）'!$B$6,COLUMN()-$AU$4,ROW()-4)</f>
        <v>5</v>
      </c>
      <c r="HM6" s="33">
        <f ca="1">OFFSET('表二（录入表）'!$B$6,COLUMN()-$AU$4,ROW()-4)</f>
        <v>13</v>
      </c>
      <c r="HN6" s="33">
        <f ca="1">OFFSET('表二（录入表）'!$B$6,COLUMN()-$AU$4,ROW()-4)</f>
        <v>0</v>
      </c>
      <c r="HO6" s="33">
        <f ca="1">OFFSET('表二（录入表）'!$B$6,COLUMN()-$AU$4,ROW()-4)</f>
        <v>0</v>
      </c>
      <c r="HP6" s="33">
        <f ca="1">OFFSET('表二（录入表）'!$B$6,COLUMN()-$AU$4,ROW()-4)</f>
        <v>1</v>
      </c>
      <c r="HQ6" s="33">
        <f ca="1">OFFSET('表二（录入表）'!$B$6,COLUMN()-$AU$4,ROW()-4)</f>
        <v>0</v>
      </c>
      <c r="HR6" s="33">
        <f ca="1">OFFSET('表二（录入表）'!$B$6,COLUMN()-$AU$4,ROW()-4)</f>
        <v>0</v>
      </c>
      <c r="HS6" s="33">
        <f ca="1">OFFSET('表二（录入表）'!$B$6,COLUMN()-$AU$4,ROW()-4)</f>
        <v>10</v>
      </c>
      <c r="HT6" s="33">
        <f ca="1">OFFSET('表二（录入表）'!$B$6,COLUMN()-$AU$4,ROW()-4)</f>
        <v>0</v>
      </c>
      <c r="HU6" s="33">
        <f ca="1">OFFSET('表二（录入表）'!$B$6,COLUMN()-$AU$4,ROW()-4)</f>
        <v>0</v>
      </c>
      <c r="HV6" s="33">
        <f ca="1">OFFSET('表二（录入表）'!$B$6,COLUMN()-$AU$4,ROW()-4)</f>
        <v>0</v>
      </c>
      <c r="HW6" s="33">
        <f ca="1">OFFSET('表二（录入表）'!$B$6,COLUMN()-$AU$4,ROW()-4)</f>
        <v>0</v>
      </c>
      <c r="HX6" s="33">
        <f ca="1">OFFSET('表二（录入表）'!$B$6,COLUMN()-$AU$4,ROW()-4)</f>
        <v>0</v>
      </c>
      <c r="HY6" s="33">
        <f ca="1">OFFSET('表二（录入表）'!$B$6,COLUMN()-$AU$4,ROW()-4)</f>
        <v>20</v>
      </c>
      <c r="HZ6" s="33">
        <f ca="1">OFFSET('表二（录入表）'!$B$6,COLUMN()-$AU$4,ROW()-4)</f>
        <v>0</v>
      </c>
      <c r="IA6" s="33">
        <f ca="1">OFFSET('表二（录入表）'!$B$6,COLUMN()-$AU$4,ROW()-4)</f>
        <v>0</v>
      </c>
      <c r="IB6" s="33">
        <f ca="1">OFFSET('表二（录入表）'!$B$6,COLUMN()-$AU$4,ROW()-4)</f>
        <v>0</v>
      </c>
      <c r="IC6" s="33">
        <f ca="1">OFFSET('表二（录入表）'!$B$6,COLUMN()-$AU$4,ROW()-4)</f>
        <v>16</v>
      </c>
      <c r="ID6" s="33">
        <f ca="1">OFFSET('表二（录入表）'!$B$6,COLUMN()-$AU$4,ROW()-4)</f>
        <v>0</v>
      </c>
      <c r="IE6" s="33">
        <f ca="1">OFFSET('表二（录入表）'!$B$6,COLUMN()-$AU$4,ROW()-4)</f>
        <v>0</v>
      </c>
      <c r="IF6" s="33">
        <f ca="1">OFFSET('表二（录入表）'!$B$6,COLUMN()-$AU$4,ROW()-4)</f>
        <v>0</v>
      </c>
      <c r="IG6" s="33">
        <f ca="1">OFFSET('表二（录入表）'!$B$6,COLUMN()-$AU$4,ROW()-4)</f>
        <v>0</v>
      </c>
      <c r="IH6" s="33">
        <f ca="1">OFFSET('表二（录入表）'!$B$6,COLUMN()-$AU$4,ROW()-4)</f>
        <v>0</v>
      </c>
      <c r="II6" s="33">
        <f ca="1">OFFSET('表二（录入表）'!$B$6,COLUMN()-$AU$4,ROW()-4)</f>
        <v>0</v>
      </c>
      <c r="IJ6" s="33">
        <f ca="1">OFFSET('表二（录入表）'!$B$6,COLUMN()-$AU$4,ROW()-4)</f>
        <v>40</v>
      </c>
      <c r="IK6" s="33">
        <f ca="1">OFFSET('表二（录入表）'!$B$6,COLUMN()-$AU$4,ROW()-4)</f>
        <v>0</v>
      </c>
      <c r="IL6" s="33">
        <f ca="1">OFFSET('表二（录入表）'!$B$6,COLUMN()-$AU$4,ROW()-4)</f>
        <v>0</v>
      </c>
      <c r="IM6" s="33">
        <f ca="1">OFFSET('表二（录入表）'!$B$6,COLUMN()-$AU$4,ROW()-4)</f>
        <v>0</v>
      </c>
      <c r="IN6" s="33">
        <f ca="1">OFFSET('表二（录入表）'!$B$6,COLUMN()-$AU$4,ROW()-4)</f>
        <v>3</v>
      </c>
      <c r="IO6" s="33">
        <f ca="1">OFFSET('表二（录入表）'!$B$6,COLUMN()-$AU$4,ROW()-4)</f>
        <v>0</v>
      </c>
      <c r="IP6" s="33">
        <f ca="1">OFFSET('表二（录入表）'!$B$6,COLUMN()-$AU$4,ROW()-4)</f>
        <v>0</v>
      </c>
      <c r="IQ6" s="33">
        <f ca="1">OFFSET('表二（录入表）'!$B$6,COLUMN()-$AU$4,ROW()-4)</f>
        <v>1</v>
      </c>
      <c r="IR6" s="33">
        <f ca="1">OFFSET('表二（录入表）'!$B$6,COLUMN()-$AU$4,ROW()-4)</f>
        <v>0</v>
      </c>
      <c r="IS6" s="33">
        <f ca="1">OFFSET('表二（录入表）'!$B$6,COLUMN()-$AU$4,ROW()-4)</f>
        <v>0</v>
      </c>
      <c r="IT6" s="33">
        <f ca="1">OFFSET('表二（录入表）'!$B$6,COLUMN()-$AU$4,ROW()-4)</f>
        <v>5</v>
      </c>
      <c r="IU6" s="33">
        <f ca="1">OFFSET('表二（录入表）'!$B$6,COLUMN()-$AU$4,ROW()-4)</f>
        <v>0</v>
      </c>
      <c r="IV6" s="33">
        <f ca="1">OFFSET('表二（录入表）'!$B$6,COLUMN()-$AU$4,ROW()-4)</f>
        <v>0</v>
      </c>
      <c r="IW6" s="33">
        <f ca="1">OFFSET('表二（录入表）'!$B$6,COLUMN()-$AU$4,ROW()-4)</f>
        <v>0</v>
      </c>
      <c r="IX6" s="33">
        <f ca="1">OFFSET('表二（录入表）'!$B$6,COLUMN()-$AU$4,ROW()-4)</f>
        <v>0</v>
      </c>
      <c r="IY6" s="33">
        <f ca="1">OFFSET('表二（录入表）'!$B$6,COLUMN()-$AU$4,ROW()-4)</f>
        <v>0</v>
      </c>
      <c r="IZ6" s="33">
        <f ca="1">OFFSET('表二（录入表）'!$B$6,COLUMN()-$AU$4,ROW()-4)</f>
        <v>0</v>
      </c>
      <c r="JA6" s="33">
        <f ca="1">OFFSET('表二（录入表）'!$B$6,COLUMN()-$AU$4,ROW()-4)</f>
        <v>0</v>
      </c>
      <c r="JB6" s="33">
        <f ca="1">OFFSET('表二（录入表）'!$B$6,COLUMN()-$AU$4,ROW()-4)</f>
        <v>0</v>
      </c>
      <c r="JC6" s="33">
        <f ca="1">OFFSET('表二（录入表）'!$B$6,COLUMN()-$AU$4,ROW()-4)</f>
        <v>25</v>
      </c>
      <c r="JD6" s="33">
        <f ca="1">OFFSET('表二（录入表）'!$B$6,COLUMN()-$AU$4,ROW()-4)</f>
        <v>0</v>
      </c>
      <c r="JE6" s="33">
        <f ca="1">OFFSET('表二（录入表）'!$B$6,COLUMN()-$AU$4,ROW()-4)</f>
        <v>0</v>
      </c>
      <c r="JF6" s="33">
        <f ca="1">OFFSET('表二（录入表）'!$B$6,COLUMN()-$AU$4,ROW()-4)</f>
        <v>0</v>
      </c>
      <c r="JG6" s="33">
        <f ca="1">OFFSET('表二（录入表）'!$B$6,COLUMN()-$AU$4,ROW()-4)</f>
        <v>0</v>
      </c>
      <c r="JH6" s="33">
        <f ca="1">OFFSET('表二（录入表）'!$B$6,COLUMN()-$AU$4,ROW()-4)</f>
        <v>30</v>
      </c>
      <c r="JI6" s="33">
        <f ca="1">OFFSET('表二（录入表）'!$B$6,COLUMN()-$AU$4,ROW()-4)</f>
        <v>0</v>
      </c>
      <c r="JJ6" s="33">
        <f ca="1">OFFSET('表二（录入表）'!$B$6,COLUMN()-$AU$4,ROW()-4)</f>
        <v>0</v>
      </c>
      <c r="JK6" s="33">
        <f ca="1">OFFSET('表二（录入表）'!$B$6,COLUMN()-$AU$4,ROW()-4)</f>
        <v>0</v>
      </c>
      <c r="JL6" s="33">
        <f ca="1">OFFSET('表二（录入表）'!$B$6,COLUMN()-$AU$4,ROW()-4)</f>
        <v>0</v>
      </c>
      <c r="JM6" s="33">
        <f ca="1">OFFSET('表二（录入表）'!$B$6,COLUMN()-$AU$4,ROW()-4)</f>
        <v>0</v>
      </c>
      <c r="JN6" s="33">
        <f ca="1">OFFSET('表二（录入表）'!$B$6,COLUMN()-$AU$4,ROW()-4)</f>
        <v>0</v>
      </c>
      <c r="JO6" s="33">
        <f ca="1">OFFSET('表二（录入表）'!$B$6,COLUMN()-$AU$4,ROW()-4)</f>
        <v>56</v>
      </c>
      <c r="JP6" s="33">
        <f ca="1">OFFSET('表二（录入表）'!$B$6,COLUMN()-$AU$4,ROW()-4)</f>
        <v>0</v>
      </c>
      <c r="JQ6" s="33">
        <f ca="1">OFFSET('表二（录入表）'!$B$6,COLUMN()-$AU$4,ROW()-4)</f>
        <v>0</v>
      </c>
      <c r="JR6" s="33">
        <f ca="1">OFFSET('表二（录入表）'!$B$6,COLUMN()-$AU$4,ROW()-4)</f>
        <v>0</v>
      </c>
      <c r="JS6" s="33">
        <f ca="1">OFFSET('表二（录入表）'!$B$6,COLUMN()-$AU$4,ROW()-4)</f>
        <v>0</v>
      </c>
      <c r="JT6" s="33">
        <f ca="1">OFFSET('表二（录入表）'!$B$6,COLUMN()-$AU$4,ROW()-4)</f>
        <v>0</v>
      </c>
      <c r="JU6" s="33">
        <f ca="1">OFFSET('表二（录入表）'!$B$6,COLUMN()-$AU$4,ROW()-4)</f>
        <v>0</v>
      </c>
      <c r="JV6" s="33">
        <f ca="1">OFFSET('表二（录入表）'!$B$6,COLUMN()-$AU$4,ROW()-4)</f>
        <v>0</v>
      </c>
      <c r="JW6" s="33">
        <f ca="1">OFFSET('表二（录入表）'!$B$6,COLUMN()-$AU$4,ROW()-4)</f>
        <v>0</v>
      </c>
      <c r="JX6" s="33">
        <f ca="1">OFFSET('表二（录入表）'!$B$6,COLUMN()-$AU$4,ROW()-4)</f>
        <v>0</v>
      </c>
      <c r="JY6" s="33">
        <f ca="1">OFFSET('表二（录入表）'!$B$6,COLUMN()-$AU$4,ROW()-4)</f>
        <v>0</v>
      </c>
      <c r="JZ6" s="33">
        <f ca="1">OFFSET('表二（录入表）'!$B$6,COLUMN()-$AU$4,ROW()-4)</f>
        <v>0</v>
      </c>
      <c r="KA6" s="33">
        <f ca="1">OFFSET('表二（录入表）'!$B$6,COLUMN()-$AU$4,ROW()-4)</f>
        <v>0</v>
      </c>
      <c r="KB6" s="33">
        <f ca="1">OFFSET('表二（录入表）'!$B$6,COLUMN()-$AU$4,ROW()-4)</f>
        <v>0</v>
      </c>
      <c r="KC6" s="33">
        <f ca="1">OFFSET('表二（录入表）'!$B$6,COLUMN()-$AU$4,ROW()-4)</f>
        <v>0</v>
      </c>
      <c r="KD6" s="33">
        <f ca="1">OFFSET('表二（录入表）'!$B$6,COLUMN()-$AU$4,ROW()-4)</f>
        <v>0</v>
      </c>
      <c r="KE6" s="33">
        <f ca="1">OFFSET('表二（录入表）'!$B$6,COLUMN()-$AU$4,ROW()-4)</f>
        <v>0</v>
      </c>
      <c r="KF6" s="33">
        <f ca="1">OFFSET('表二（录入表）'!$B$6,COLUMN()-$AU$4,ROW()-4)</f>
        <v>0</v>
      </c>
      <c r="KG6" s="33">
        <f ca="1">OFFSET('表二（录入表）'!$B$6,COLUMN()-$AU$4,ROW()-4)</f>
        <v>0</v>
      </c>
      <c r="KH6" s="33">
        <f ca="1">OFFSET('表二（录入表）'!$B$6,COLUMN()-$AU$4,ROW()-4)</f>
        <v>0</v>
      </c>
      <c r="KI6" s="33">
        <f ca="1">OFFSET('表二（录入表）'!$B$6,COLUMN()-$AU$4,ROW()-4)</f>
        <v>0</v>
      </c>
      <c r="KJ6" s="33">
        <f ca="1">OFFSET('表二（录入表）'!$B$6,COLUMN()-$AU$4,ROW()-4)</f>
        <v>0</v>
      </c>
      <c r="KK6" s="33">
        <f ca="1">OFFSET('表二（录入表）'!$B$6,COLUMN()-$AU$4,ROW()-4)</f>
        <v>0</v>
      </c>
      <c r="KL6" s="33">
        <f ca="1">OFFSET('表二（录入表）'!$B$6,COLUMN()-$AU$4,ROW()-4)</f>
        <v>0</v>
      </c>
      <c r="KM6" s="33">
        <f ca="1">OFFSET('表二（录入表）'!$B$6,COLUMN()-$AU$4,ROW()-4)</f>
        <v>0</v>
      </c>
      <c r="KN6" s="33">
        <f ca="1">OFFSET('表二（录入表）'!$B$6,COLUMN()-$AU$4,ROW()-4)</f>
        <v>0</v>
      </c>
      <c r="KO6" s="33">
        <f ca="1">OFFSET('表二（录入表）'!$B$6,COLUMN()-$AU$4,ROW()-4)</f>
        <v>0</v>
      </c>
      <c r="KP6" s="33">
        <f ca="1">OFFSET('表二（录入表）'!$B$6,COLUMN()-$AU$4,ROW()-4)</f>
        <v>0</v>
      </c>
      <c r="KQ6" s="33">
        <f ca="1">OFFSET('表二（录入表）'!$B$6,COLUMN()-$AU$4,ROW()-4)</f>
        <v>0</v>
      </c>
      <c r="KR6" s="33">
        <f ca="1">OFFSET('表二（录入表）'!$B$6,COLUMN()-$AU$4,ROW()-4)</f>
        <v>0</v>
      </c>
      <c r="KS6" s="33">
        <f ca="1">OFFSET('表二（录入表）'!$B$6,COLUMN()-$AU$4,ROW()-4)</f>
        <v>0</v>
      </c>
      <c r="KT6" s="33">
        <f ca="1">OFFSET('表二（录入表）'!$B$6,COLUMN()-$AU$4,ROW()-4)</f>
        <v>0</v>
      </c>
      <c r="KU6" s="33">
        <f ca="1">OFFSET('表二（录入表）'!$B$6,COLUMN()-$AU$4,ROW()-4)</f>
        <v>0</v>
      </c>
      <c r="KV6" s="33">
        <f ca="1">OFFSET('表二（录入表）'!$B$6,COLUMN()-$AU$4,ROW()-4)</f>
        <v>0</v>
      </c>
      <c r="KW6" s="33">
        <f ca="1">OFFSET('表二（录入表）'!$B$6,COLUMN()-$AU$4,ROW()-4)</f>
        <v>0</v>
      </c>
      <c r="KX6" s="33">
        <f ca="1">OFFSET('表二（录入表）'!$B$6,COLUMN()-$AU$4,ROW()-4)</f>
        <v>0</v>
      </c>
      <c r="KY6" s="33">
        <f ca="1">OFFSET('表二（录入表）'!$B$6,COLUMN()-$AU$4,ROW()-4)</f>
        <v>0</v>
      </c>
      <c r="KZ6" s="33">
        <f ca="1">OFFSET('表二（录入表）'!$B$6,COLUMN()-$AU$4,ROW()-4)</f>
        <v>0</v>
      </c>
      <c r="LA6" s="33">
        <f ca="1">OFFSET('表二（录入表）'!$B$6,COLUMN()-$AU$4,ROW()-4)</f>
        <v>0</v>
      </c>
      <c r="LB6" s="33">
        <f ca="1">OFFSET('表二（录入表）'!$B$6,COLUMN()-$AU$4,ROW()-4)</f>
        <v>0</v>
      </c>
      <c r="LC6" s="33">
        <f ca="1">OFFSET('表二（录入表）'!$B$6,COLUMN()-$AU$4,ROW()-4)</f>
        <v>49</v>
      </c>
      <c r="LD6" s="33">
        <f ca="1">OFFSET('表二（录入表）'!$B$6,COLUMN()-$AU$4,ROW()-4)</f>
        <v>0</v>
      </c>
      <c r="LE6" s="33">
        <f ca="1">OFFSET('表二（录入表）'!$B$6,COLUMN()-$AU$4,ROW()-4)</f>
        <v>0</v>
      </c>
      <c r="LF6" s="33">
        <f ca="1">OFFSET('表二（录入表）'!$B$6,COLUMN()-$AU$4,ROW()-4)</f>
        <v>0</v>
      </c>
      <c r="LG6" s="33">
        <f ca="1">OFFSET('表二（录入表）'!$B$6,COLUMN()-$AU$4,ROW()-4)</f>
        <v>0</v>
      </c>
      <c r="LH6" s="33">
        <f ca="1">OFFSET('表二（录入表）'!$B$6,COLUMN()-$AU$4,ROW()-4)</f>
        <v>0</v>
      </c>
      <c r="LI6" s="33">
        <f ca="1">OFFSET('表二（录入表）'!$B$6,COLUMN()-$AU$4,ROW()-4)</f>
        <v>200</v>
      </c>
      <c r="LJ6" s="33">
        <f ca="1">OFFSET('表二（录入表）'!$B$6,COLUMN()-$AU$4,ROW()-4)</f>
        <v>160</v>
      </c>
      <c r="LK6" s="33">
        <f ca="1">OFFSET('表二（录入表）'!$B$6,COLUMN()-$AU$4,ROW()-4)</f>
        <v>0</v>
      </c>
      <c r="LL6" s="33">
        <f ca="1">OFFSET('表二（录入表）'!$B$6,COLUMN()-$AU$4,ROW()-4)</f>
        <v>40</v>
      </c>
      <c r="LM6" s="33">
        <f ca="1">OFFSET('表二（录入表）'!$B$6,COLUMN()-$AU$4,ROW()-4)</f>
        <v>0</v>
      </c>
      <c r="LN6" s="33">
        <f ca="1">OFFSET('表二（录入表）'!$B$6,COLUMN()-$AU$4,ROW()-4)</f>
        <v>0</v>
      </c>
      <c r="LO6" s="33">
        <f ca="1">OFFSET('表二（录入表）'!$B$6,COLUMN()-$AU$4,ROW()-4)</f>
        <v>0</v>
      </c>
      <c r="LP6" s="33">
        <f ca="1">OFFSET('表二（录入表）'!$B$6,COLUMN()-$AU$4,ROW()-4)</f>
        <v>0</v>
      </c>
      <c r="LQ6" s="33">
        <f ca="1">OFFSET('表二（录入表）'!$B$6,COLUMN()-$AU$4,ROW()-4)</f>
        <v>0</v>
      </c>
      <c r="LR6" s="33">
        <f ca="1">OFFSET('表二（录入表）'!$B$6,COLUMN()-$AU$4,ROW()-4)</f>
        <v>0</v>
      </c>
      <c r="LS6" s="33">
        <f ca="1">OFFSET('表二（录入表）'!$B$6,COLUMN()-$AU$4,ROW()-4)</f>
        <v>0</v>
      </c>
      <c r="LT6" s="33">
        <f ca="1">OFFSET('表二（录入表）'!$B$6,COLUMN()-$AU$4,ROW()-4)</f>
        <v>0</v>
      </c>
      <c r="LU6" s="33">
        <f ca="1">OFFSET('表二（录入表）'!$B$6,COLUMN()-$AU$4,ROW()-4)</f>
        <v>0</v>
      </c>
      <c r="LV6" s="33">
        <f ca="1">OFFSET('表二（录入表）'!$B$6,COLUMN()-$AU$4,ROW()-4)</f>
        <v>0</v>
      </c>
      <c r="LW6" s="33">
        <f ca="1">OFFSET('表二（录入表）'!$B$6,COLUMN()-$AU$4,ROW()-4)</f>
        <v>0</v>
      </c>
      <c r="LX6" s="33">
        <f ca="1">OFFSET('表二（录入表）'!$B$6,COLUMN()-$AU$4,ROW()-4)</f>
        <v>0</v>
      </c>
      <c r="LY6" s="33">
        <f ca="1">OFFSET('表二（录入表）'!$B$6,COLUMN()-$AU$4,ROW()-4)</f>
        <v>0</v>
      </c>
      <c r="LZ6" s="33">
        <f ca="1">OFFSET('表二（录入表）'!$B$6,COLUMN()-$AU$4,ROW()-4)</f>
        <v>0</v>
      </c>
      <c r="MA6" s="33">
        <f ca="1">OFFSET('表二（录入表）'!$B$6,COLUMN()-$AU$4,ROW()-4)</f>
        <v>0</v>
      </c>
      <c r="MB6" s="33">
        <f ca="1">OFFSET('表二（录入表）'!$B$6,COLUMN()-$AU$4,ROW()-4)</f>
        <v>0</v>
      </c>
      <c r="MC6" s="33">
        <f ca="1">OFFSET('表二（录入表）'!$B$6,COLUMN()-$AU$4,ROW()-4)</f>
        <v>0</v>
      </c>
      <c r="MD6" s="33">
        <f ca="1">OFFSET('表二（录入表）'!$B$6,COLUMN()-$AU$4,ROW()-4)</f>
        <v>0</v>
      </c>
      <c r="ME6" s="33">
        <f ca="1">OFFSET('表二（录入表）'!$B$6,COLUMN()-$AU$4,ROW()-4)</f>
        <v>70</v>
      </c>
      <c r="MF6" s="33">
        <f ca="1">OFFSET('表二（录入表）'!$B$6,COLUMN()-$AU$4,ROW()-4)</f>
        <v>0</v>
      </c>
      <c r="MG6" s="33">
        <f ca="1">OFFSET('表二（录入表）'!$B$6,COLUMN()-$AU$4,ROW()-4)</f>
        <v>0</v>
      </c>
      <c r="MH6" s="33">
        <f ca="1">OFFSET('表二（录入表）'!$B$6,COLUMN()-$AU$4,ROW()-4)</f>
        <v>0</v>
      </c>
      <c r="MI6" s="33">
        <f ca="1">OFFSET('表二（录入表）'!$B$6,COLUMN()-$AU$4,ROW()-4)</f>
        <v>0</v>
      </c>
      <c r="MJ6" s="33">
        <f ca="1">OFFSET('表二（录入表）'!$B$6,COLUMN()-$AU$4,ROW()-4)</f>
        <v>0</v>
      </c>
      <c r="MK6" s="33">
        <f ca="1">OFFSET('表二（录入表）'!$B$6,COLUMN()-$AU$4,ROW()-4)</f>
        <v>0</v>
      </c>
      <c r="ML6" s="33">
        <f ca="1">OFFSET('表二（录入表）'!$B$6,COLUMN()-$AU$4,ROW()-4)</f>
        <v>0</v>
      </c>
      <c r="MM6" s="33">
        <f ca="1">OFFSET('表二（录入表）'!$B$6,COLUMN()-$AU$4,ROW()-4)</f>
        <v>68</v>
      </c>
      <c r="MN6" s="33">
        <f ca="1">OFFSET('表二（录入表）'!$B$6,COLUMN()-$AU$4,ROW()-4)</f>
        <v>900</v>
      </c>
      <c r="MO6" s="33">
        <f ca="1">OFFSET('表二（录入表）'!$B$6,COLUMN()-$AU$4,ROW()-4)</f>
        <v>0</v>
      </c>
      <c r="MP6" s="33">
        <f ca="1">OFFSET('表二（录入表）'!$B$6,COLUMN()-$AU$4,ROW()-4)</f>
        <v>0</v>
      </c>
      <c r="MQ6" s="33">
        <f ca="1">OFFSET('表二（录入表）'!$B$6,COLUMN()-$AU$4,ROW()-4)</f>
        <v>30</v>
      </c>
      <c r="MR6" s="33">
        <f ca="1">OFFSET('表二（录入表）'!$B$6,COLUMN()-$AU$4,ROW()-4)</f>
        <v>0</v>
      </c>
      <c r="MS6" s="33">
        <f ca="1">OFFSET('表二（录入表）'!$B$6,COLUMN()-$AU$4,ROW()-4)</f>
        <v>0</v>
      </c>
      <c r="MT6" s="33">
        <f ca="1">OFFSET('表二（录入表）'!$B$6,COLUMN()-$AU$4,ROW()-4)</f>
        <v>40</v>
      </c>
      <c r="MU6" s="33">
        <f ca="1">OFFSET('表二（录入表）'!$B$6,COLUMN()-$AU$4,ROW()-4)</f>
        <v>0</v>
      </c>
      <c r="MV6" s="33">
        <f ca="1">OFFSET('表二（录入表）'!$B$6,COLUMN()-$AU$4,ROW()-4)</f>
        <v>0</v>
      </c>
      <c r="MW6" s="33">
        <f ca="1">OFFSET('表二（录入表）'!$B$6,COLUMN()-$AU$4,ROW()-4)</f>
        <v>0</v>
      </c>
      <c r="MX6" s="33">
        <f ca="1">OFFSET('表二（录入表）'!$B$6,COLUMN()-$AU$4,ROW()-4)</f>
        <v>0</v>
      </c>
      <c r="MY6" s="33">
        <f ca="1">OFFSET('表二（录入表）'!$B$6,COLUMN()-$AU$4,ROW()-4)</f>
        <v>0</v>
      </c>
      <c r="MZ6" s="33">
        <f ca="1">OFFSET('表二（录入表）'!$B$6,COLUMN()-$AU$4,ROW()-4)</f>
        <v>210</v>
      </c>
      <c r="NA6" s="33">
        <f ca="1">OFFSET('表二（录入表）'!$B$6,COLUMN()-$AU$4,ROW()-4)</f>
        <v>0</v>
      </c>
      <c r="NB6" s="33">
        <f ca="1">OFFSET('表二（录入表）'!$B$6,COLUMN()-$AU$4,ROW()-4)</f>
        <v>0</v>
      </c>
      <c r="NC6" s="33">
        <f ca="1">OFFSET('表二（录入表）'!$B$6,COLUMN()-$AU$4,ROW()-4)</f>
        <v>0</v>
      </c>
      <c r="ND6" s="33">
        <f ca="1">OFFSET('表二（录入表）'!$B$6,COLUMN()-$AU$4,ROW()-4)</f>
        <v>0</v>
      </c>
      <c r="NE6" s="33">
        <f ca="1">OFFSET('表二（录入表）'!$B$6,COLUMN()-$AU$4,ROW()-4)</f>
        <v>0</v>
      </c>
      <c r="NF6" s="33">
        <f ca="1">OFFSET('表二（录入表）'!$B$6,COLUMN()-$AU$4,ROW()-4)</f>
        <v>0</v>
      </c>
      <c r="NG6" s="33">
        <f ca="1">OFFSET('表二（录入表）'!$B$6,COLUMN()-$AU$4,ROW()-4)</f>
        <v>0</v>
      </c>
      <c r="NH6" s="33">
        <f ca="1">OFFSET('表二（录入表）'!$B$6,COLUMN()-$AU$4,ROW()-4)</f>
        <v>0</v>
      </c>
      <c r="NI6" s="33">
        <f ca="1">OFFSET('表二（录入表）'!$B$6,COLUMN()-$AU$4,ROW()-4)</f>
        <v>0</v>
      </c>
      <c r="NJ6" s="33">
        <f ca="1">OFFSET('表二（录入表）'!$B$6,COLUMN()-$AU$4,ROW()-4)</f>
        <v>0</v>
      </c>
      <c r="NK6" s="33">
        <f ca="1">OFFSET('表二（录入表）'!$B$6,COLUMN()-$AU$4,ROW()-4)</f>
        <v>0</v>
      </c>
      <c r="NL6" s="33">
        <f ca="1">OFFSET('表二（录入表）'!$B$6,COLUMN()-$AU$4,ROW()-4)</f>
        <v>0</v>
      </c>
      <c r="NM6" s="33">
        <f ca="1">OFFSET('表二（录入表）'!$B$6,COLUMN()-$AU$4,ROW()-4)</f>
        <v>0</v>
      </c>
      <c r="NN6" s="33">
        <f ca="1">OFFSET('表二（录入表）'!$B$6,COLUMN()-$AU$4,ROW()-4)</f>
        <v>0</v>
      </c>
      <c r="NO6" s="33">
        <f ca="1">OFFSET('表二（录入表）'!$B$6,COLUMN()-$AU$4,ROW()-4)</f>
        <v>0</v>
      </c>
      <c r="NP6" s="33">
        <f ca="1">OFFSET('表二（录入表）'!$B$6,COLUMN()-$AU$4,ROW()-4)</f>
        <v>0</v>
      </c>
      <c r="NQ6" s="33">
        <f ca="1">OFFSET('表二（录入表）'!$B$6,COLUMN()-$AU$4,ROW()-4)</f>
        <v>0</v>
      </c>
      <c r="NR6" s="33">
        <f ca="1">OFFSET('表二（录入表）'!$B$6,COLUMN()-$AU$4,ROW()-4)</f>
        <v>0</v>
      </c>
      <c r="NS6" s="33">
        <f ca="1">OFFSET('表二（录入表）'!$B$6,COLUMN()-$AU$4,ROW()-4)</f>
        <v>0</v>
      </c>
      <c r="NT6" s="33">
        <f ca="1">OFFSET('表二（录入表）'!$B$6,COLUMN()-$AU$4,ROW()-4)</f>
        <v>0</v>
      </c>
      <c r="NU6" s="33">
        <f ca="1">OFFSET('表二（录入表）'!$B$6,COLUMN()-$AU$4,ROW()-4)</f>
        <v>0</v>
      </c>
      <c r="NV6" s="33">
        <f ca="1">OFFSET('表二（录入表）'!$B$6,COLUMN()-$AU$4,ROW()-4)</f>
        <v>0</v>
      </c>
      <c r="NW6" s="33">
        <f ca="1">OFFSET('表二（录入表）'!$B$6,COLUMN()-$AU$4,ROW()-4)</f>
        <v>0</v>
      </c>
      <c r="NX6" s="33">
        <f ca="1">OFFSET('表二（录入表）'!$B$6,COLUMN()-$AU$4,ROW()-4)</f>
        <v>0</v>
      </c>
      <c r="NY6" s="33">
        <f ca="1">OFFSET('表二（录入表）'!$B$6,COLUMN()-$AU$4,ROW()-4)</f>
        <v>0</v>
      </c>
      <c r="NZ6" s="33">
        <f ca="1">OFFSET('表二（录入表）'!$B$6,COLUMN()-$AU$4,ROW()-4)</f>
        <v>0</v>
      </c>
      <c r="OA6" s="33">
        <f ca="1">OFFSET('表二（录入表）'!$B$6,COLUMN()-$AU$4,ROW()-4)</f>
        <v>0</v>
      </c>
      <c r="OB6" s="33">
        <f ca="1">OFFSET('表二（录入表）'!$B$6,COLUMN()-$AU$4,ROW()-4)</f>
        <v>0</v>
      </c>
      <c r="OC6" s="33">
        <f ca="1">OFFSET('表二（录入表）'!$B$6,COLUMN()-$AU$4,ROW()-4)</f>
        <v>0</v>
      </c>
      <c r="OD6" s="33">
        <f ca="1">OFFSET('表二（录入表）'!$B$6,COLUMN()-$AU$4,ROW()-4)</f>
        <v>0</v>
      </c>
      <c r="OE6" s="33">
        <f ca="1">OFFSET('表二（录入表）'!$B$6,COLUMN()-$AU$4,ROW()-4)</f>
        <v>30</v>
      </c>
      <c r="OF6" s="33">
        <f ca="1">OFFSET('表二（录入表）'!$B$6,COLUMN()-$AU$4,ROW()-4)</f>
        <v>3745</v>
      </c>
      <c r="OG6" s="33">
        <f ca="1">OFFSET('表二（录入表）'!$B$6,COLUMN()-$AU$4,ROW()-4)</f>
        <v>1800</v>
      </c>
      <c r="OH6" s="33">
        <f ca="1">OFFSET('表二（录入表）'!$B$6,COLUMN()-$AU$4,ROW()-4)</f>
        <v>0</v>
      </c>
      <c r="OI6" s="33">
        <f ca="1">OFFSET('表二（录入表）'!$B$6,COLUMN()-$AU$4,ROW()-4)</f>
        <v>100</v>
      </c>
      <c r="OJ6" s="33">
        <f ca="1">OFFSET('表二（录入表）'!$B$6,COLUMN()-$AU$4,ROW()-4)</f>
        <v>1200</v>
      </c>
      <c r="OK6" s="33">
        <f ca="1">OFFSET('表二（录入表）'!$B$6,COLUMN()-$AU$4,ROW()-4)</f>
        <v>3000</v>
      </c>
      <c r="OL6" s="33">
        <f ca="1">OFFSET('表二（录入表）'!$B$6,COLUMN()-$AU$4,ROW()-4)</f>
        <v>37244</v>
      </c>
      <c r="OM6" s="33">
        <f ca="1">OFFSET('表二（录入表）'!$B$6,COLUMN()-$AU$4,ROW()-4)</f>
        <v>16300</v>
      </c>
      <c r="ON6" s="33">
        <f ca="1">OFFSET('表二（录入表）'!$B$6,COLUMN()-$AU$4,ROW()-4)</f>
        <v>22300</v>
      </c>
      <c r="OO6" s="33">
        <f ca="1">OFFSET('表二（录入表）'!$B$6,COLUMN()-$AU$4,ROW()-4)</f>
        <v>0</v>
      </c>
      <c r="OP6" s="33">
        <f ca="1">OFFSET('表二（录入表）'!$B$6,COLUMN()-$AU$4,ROW()-4)</f>
        <v>13000</v>
      </c>
      <c r="OQ6" s="33">
        <f ca="1">OFFSET('表二（录入表）'!$B$6,COLUMN()-$AU$4,ROW()-4)</f>
        <v>0</v>
      </c>
      <c r="OR6" s="33">
        <f ca="1">OFFSET('表二（录入表）'!$B$6,COLUMN()-$AU$4,ROW()-4)</f>
        <v>3000</v>
      </c>
      <c r="OS6" s="33">
        <f ca="1">OFFSET('表二（录入表）'!$B$6,COLUMN()-$AU$4,ROW()-4)</f>
        <v>0</v>
      </c>
      <c r="OT6" s="33">
        <f ca="1">OFFSET('表二（录入表）'!$B$6,COLUMN()-$AU$4,ROW()-4)</f>
        <v>0</v>
      </c>
      <c r="OU6" s="33">
        <f ca="1">OFFSET('表二（录入表）'!$B$6,COLUMN()-$AU$4,ROW()-4)</f>
        <v>0</v>
      </c>
      <c r="OV6" s="33">
        <f ca="1">OFFSET('表二（录入表）'!$B$6,COLUMN()-$AU$4,ROW()-4)</f>
        <v>0</v>
      </c>
      <c r="OW6" s="33">
        <f ca="1">OFFSET('表二（录入表）'!$B$6,COLUMN()-$AU$4,ROW()-4)</f>
        <v>0</v>
      </c>
      <c r="OX6" s="33">
        <f ca="1">OFFSET('表二（录入表）'!$B$6,COLUMN()-$AU$4,ROW()-4)</f>
        <v>0</v>
      </c>
      <c r="OY6" s="33">
        <f ca="1">OFFSET('表二（录入表）'!$B$6,COLUMN()-$AU$4,ROW()-4)</f>
        <v>0</v>
      </c>
      <c r="OZ6" s="33">
        <f ca="1">OFFSET('表二（录入表）'!$B$6,COLUMN()-$AU$4,ROW()-4)</f>
        <v>0</v>
      </c>
      <c r="PA6" s="33">
        <f ca="1">OFFSET('表二（录入表）'!$B$6,COLUMN()-$AU$4,ROW()-4)</f>
        <v>0</v>
      </c>
      <c r="PB6" s="33">
        <f ca="1">OFFSET('表二（录入表）'!$B$6,COLUMN()-$AU$4,ROW()-4)</f>
        <v>0</v>
      </c>
      <c r="PC6" s="33">
        <f ca="1">OFFSET('表二（录入表）'!$B$6,COLUMN()-$AU$4,ROW()-4)</f>
        <v>0</v>
      </c>
      <c r="PD6" s="33">
        <f ca="1">OFFSET('表二（录入表）'!$B$6,COLUMN()-$AU$4,ROW()-4)</f>
        <v>0</v>
      </c>
      <c r="PE6" s="33">
        <f ca="1">OFFSET('表二（录入表）'!$B$6,COLUMN()-$AU$4,ROW()-4)</f>
        <v>0</v>
      </c>
      <c r="PF6" s="33">
        <f ca="1">OFFSET('表二（录入表）'!$B$6,COLUMN()-$AU$4,ROW()-4)</f>
        <v>0</v>
      </c>
      <c r="PG6" s="33">
        <f ca="1">OFFSET('表二（录入表）'!$B$6,COLUMN()-$AU$4,ROW()-4)</f>
        <v>100</v>
      </c>
      <c r="PH6" s="33">
        <f ca="1">OFFSET('表二（录入表）'!$B$6,COLUMN()-$AU$4,ROW()-4)</f>
        <v>0</v>
      </c>
      <c r="PI6" s="33">
        <f ca="1">OFFSET('表二（录入表）'!$B$6,COLUMN()-$AU$4,ROW()-4)</f>
        <v>20</v>
      </c>
      <c r="PJ6" s="33">
        <f ca="1">OFFSET('表二（录入表）'!$B$6,COLUMN()-$AU$4,ROW()-4)</f>
        <v>0</v>
      </c>
      <c r="PK6" s="33">
        <f ca="1">OFFSET('表二（录入表）'!$B$6,COLUMN()-$AU$4,ROW()-4)</f>
        <v>300</v>
      </c>
      <c r="PL6" s="33">
        <f ca="1">OFFSET('表二（录入表）'!$B$6,COLUMN()-$AU$4,ROW()-4)</f>
        <v>0</v>
      </c>
      <c r="PM6" s="33">
        <f ca="1">OFFSET('表二（录入表）'!$B$6,COLUMN()-$AU$4,ROW()-4)</f>
        <v>0</v>
      </c>
      <c r="PN6" s="33">
        <f ca="1">OFFSET('表二（录入表）'!$B$6,COLUMN()-$AU$4,ROW()-4)</f>
        <v>0</v>
      </c>
      <c r="PO6" s="33">
        <f ca="1">OFFSET('表二（录入表）'!$B$6,COLUMN()-$AU$4,ROW()-4)</f>
        <v>0</v>
      </c>
      <c r="PP6" s="33">
        <f ca="1">OFFSET('表二（录入表）'!$B$6,COLUMN()-$AU$4,ROW()-4)</f>
        <v>0</v>
      </c>
      <c r="PQ6" s="33">
        <f ca="1">OFFSET('表二（录入表）'!$B$6,COLUMN()-$AU$4,ROW()-4)</f>
        <v>0</v>
      </c>
      <c r="PR6" s="33">
        <f ca="1">OFFSET('表二（录入表）'!$B$6,COLUMN()-$AU$4,ROW()-4)</f>
        <v>0</v>
      </c>
      <c r="PS6" s="33">
        <f ca="1">OFFSET('表二（录入表）'!$B$6,COLUMN()-$AU$4,ROW()-4)</f>
        <v>0</v>
      </c>
      <c r="PT6" s="33">
        <f ca="1">OFFSET('表二（录入表）'!$B$6,COLUMN()-$AU$4,ROW()-4)</f>
        <v>4200</v>
      </c>
      <c r="PU6" s="33">
        <f ca="1">OFFSET('表二（录入表）'!$B$6,COLUMN()-$AU$4,ROW()-4)</f>
        <v>1121</v>
      </c>
      <c r="PV6" s="33">
        <f ca="1">OFFSET('表二（录入表）'!$B$6,COLUMN()-$AU$4,ROW()-4)</f>
        <v>1800</v>
      </c>
      <c r="PW6" s="33">
        <f ca="1">OFFSET('表二（录入表）'!$B$6,COLUMN()-$AU$4,ROW()-4)</f>
        <v>0</v>
      </c>
      <c r="PX6" s="33">
        <f ca="1">OFFSET('表二（录入表）'!$B$6,COLUMN()-$AU$4,ROW()-4)</f>
        <v>0</v>
      </c>
      <c r="PY6" s="33">
        <f ca="1">OFFSET('表二（录入表）'!$B$6,COLUMN()-$AU$4,ROW()-4)</f>
        <v>0</v>
      </c>
      <c r="PZ6" s="33">
        <f ca="1">OFFSET('表二（录入表）'!$B$6,COLUMN()-$AU$4,ROW()-4)</f>
        <v>0</v>
      </c>
      <c r="QA6" s="33">
        <f ca="1">OFFSET('表二（录入表）'!$B$6,COLUMN()-$AU$4,ROW()-4)</f>
        <v>0</v>
      </c>
      <c r="QB6" s="33">
        <f ca="1">OFFSET('表二（录入表）'!$B$6,COLUMN()-$AU$4,ROW()-4)</f>
        <v>0</v>
      </c>
      <c r="QC6" s="33">
        <f ca="1">OFFSET('表二（录入表）'!$B$6,COLUMN()-$AU$4,ROW()-4)</f>
        <v>0</v>
      </c>
      <c r="QD6" s="33">
        <f ca="1">OFFSET('表二（录入表）'!$B$6,COLUMN()-$AU$4,ROW()-4)</f>
        <v>0</v>
      </c>
      <c r="QE6" s="33">
        <f ca="1">OFFSET('表二（录入表）'!$B$6,COLUMN()-$AU$4,ROW()-4)</f>
        <v>0</v>
      </c>
      <c r="QF6" s="33">
        <f ca="1">OFFSET('表二（录入表）'!$B$6,COLUMN()-$AU$4,ROW()-4)</f>
        <v>0</v>
      </c>
      <c r="QG6" s="33">
        <f ca="1">OFFSET('表二（录入表）'!$B$6,COLUMN()-$AU$4,ROW()-4)</f>
        <v>0</v>
      </c>
      <c r="QH6" s="33">
        <f ca="1">OFFSET('表二（录入表）'!$B$6,COLUMN()-$AU$4,ROW()-4)</f>
        <v>0</v>
      </c>
      <c r="QI6" s="33">
        <f ca="1">OFFSET('表二（录入表）'!$B$6,COLUMN()-$AU$4,ROW()-4)</f>
        <v>10</v>
      </c>
      <c r="QJ6" s="33">
        <f ca="1">OFFSET('表二（录入表）'!$B$6,COLUMN()-$AU$4,ROW()-4)</f>
        <v>0</v>
      </c>
      <c r="QK6" s="33">
        <f ca="1">OFFSET('表二（录入表）'!$B$6,COLUMN()-$AU$4,ROW()-4)</f>
        <v>0</v>
      </c>
      <c r="QL6" s="33">
        <f ca="1">OFFSET('表二（录入表）'!$B$6,COLUMN()-$AU$4,ROW()-4)</f>
        <v>5500</v>
      </c>
      <c r="QM6" s="33">
        <f ca="1">OFFSET('表二（录入表）'!$B$6,COLUMN()-$AU$4,ROW()-4)</f>
        <v>0</v>
      </c>
      <c r="QN6" s="33">
        <f ca="1">OFFSET('表二（录入表）'!$B$6,COLUMN()-$AU$4,ROW()-4)</f>
        <v>0</v>
      </c>
      <c r="QO6" s="33">
        <f ca="1">OFFSET('表二（录入表）'!$B$6,COLUMN()-$AU$4,ROW()-4)</f>
        <v>0</v>
      </c>
      <c r="QP6" s="33">
        <f ca="1">OFFSET('表二（录入表）'!$B$6,COLUMN()-$AU$4,ROW()-4)</f>
        <v>2600</v>
      </c>
      <c r="QQ6" s="33">
        <f ca="1">OFFSET('表二（录入表）'!$B$6,COLUMN()-$AU$4,ROW()-4)</f>
        <v>0</v>
      </c>
      <c r="QR6" s="33">
        <f ca="1">OFFSET('表二（录入表）'!$B$6,COLUMN()-$AU$4,ROW()-4)</f>
        <v>0</v>
      </c>
      <c r="QS6" s="33">
        <f ca="1">OFFSET('表二（录入表）'!$B$6,COLUMN()-$AU$4,ROW()-4)</f>
        <v>0</v>
      </c>
      <c r="QT6" s="33">
        <f ca="1">OFFSET('表二（录入表）'!$B$6,COLUMN()-$AU$4,ROW()-4)</f>
        <v>0</v>
      </c>
      <c r="QU6" s="33">
        <f ca="1">OFFSET('表二（录入表）'!$B$6,COLUMN()-$AU$4,ROW()-4)</f>
        <v>0</v>
      </c>
      <c r="QV6" s="33">
        <f ca="1">OFFSET('表二（录入表）'!$B$6,COLUMN()-$AU$4,ROW()-4)</f>
        <v>0</v>
      </c>
      <c r="QW6" s="33">
        <f ca="1">OFFSET('表二（录入表）'!$B$6,COLUMN()-$AU$4,ROW()-4)</f>
        <v>0</v>
      </c>
      <c r="QX6" s="33">
        <f ca="1">OFFSET('表二（录入表）'!$B$6,COLUMN()-$AU$4,ROW()-4)</f>
        <v>0</v>
      </c>
      <c r="QY6" s="33">
        <f ca="1">OFFSET('表二（录入表）'!$B$6,COLUMN()-$AU$4,ROW()-4)</f>
        <v>30</v>
      </c>
      <c r="QZ6" s="33">
        <f ca="1">OFFSET('表二（录入表）'!$B$6,COLUMN()-$AU$4,ROW()-4)</f>
        <v>0</v>
      </c>
      <c r="RA6" s="33">
        <f ca="1">OFFSET('表二（录入表）'!$B$6,COLUMN()-$AU$4,ROW()-4)</f>
        <v>0</v>
      </c>
      <c r="RB6" s="33">
        <f ca="1">OFFSET('表二（录入表）'!$B$6,COLUMN()-$AU$4,ROW()-4)</f>
        <v>0</v>
      </c>
      <c r="RC6" s="33">
        <f ca="1">OFFSET('表二（录入表）'!$B$6,COLUMN()-$AU$4,ROW()-4)</f>
        <v>150</v>
      </c>
      <c r="RD6" s="33">
        <f ca="1">OFFSET('表二（录入表）'!$B$6,COLUMN()-$AU$4,ROW()-4)</f>
        <v>100</v>
      </c>
      <c r="RE6" s="33">
        <f ca="1">OFFSET('表二（录入表）'!$B$6,COLUMN()-$AU$4,ROW()-4)</f>
        <v>0</v>
      </c>
      <c r="RF6" s="33">
        <f ca="1">OFFSET('表二（录入表）'!$B$6,COLUMN()-$AU$4,ROW()-4)</f>
        <v>0</v>
      </c>
      <c r="RG6" s="33">
        <f ca="1">OFFSET('表二（录入表）'!$B$6,COLUMN()-$AU$4,ROW()-4)</f>
        <v>0</v>
      </c>
      <c r="RH6" s="33">
        <f ca="1">OFFSET('表二（录入表）'!$B$6,COLUMN()-$AU$4,ROW()-4)</f>
        <v>50</v>
      </c>
      <c r="RI6" s="33">
        <f ca="1">OFFSET('表二（录入表）'!$B$6,COLUMN()-$AU$4,ROW()-4)</f>
        <v>0</v>
      </c>
      <c r="RJ6" s="33">
        <f ca="1">OFFSET('表二（录入表）'!$B$6,COLUMN()-$AU$4,ROW()-4)</f>
        <v>0</v>
      </c>
      <c r="RK6" s="33">
        <f ca="1">OFFSET('表二（录入表）'!$B$6,COLUMN()-$AU$4,ROW()-4)</f>
        <v>0</v>
      </c>
      <c r="RL6" s="33">
        <f ca="1">OFFSET('表二（录入表）'!$B$6,COLUMN()-$AU$4,ROW()-4)</f>
        <v>0</v>
      </c>
      <c r="RM6" s="33">
        <f ca="1">OFFSET('表二（录入表）'!$B$6,COLUMN()-$AU$4,ROW()-4)</f>
        <v>0</v>
      </c>
      <c r="RN6" s="33">
        <f ca="1">OFFSET('表二（录入表）'!$B$6,COLUMN()-$AU$4,ROW()-4)</f>
        <v>1311</v>
      </c>
      <c r="RO6" s="33">
        <f ca="1">OFFSET('表二（录入表）'!$B$6,COLUMN()-$AU$4,ROW()-4)</f>
        <v>400</v>
      </c>
      <c r="RP6" s="33">
        <f ca="1">OFFSET('表二（录入表）'!$B$6,COLUMN()-$AU$4,ROW()-4)</f>
        <v>0</v>
      </c>
      <c r="RQ6" s="33">
        <f ca="1">OFFSET('表二（录入表）'!$B$6,COLUMN()-$AU$4,ROW()-4)</f>
        <v>90</v>
      </c>
      <c r="RR6" s="33">
        <f ca="1">OFFSET('表二（录入表）'!$B$6,COLUMN()-$AU$4,ROW()-4)</f>
        <v>100</v>
      </c>
      <c r="RS6" s="33">
        <f ca="1">OFFSET('表二（录入表）'!$B$6,COLUMN()-$AU$4,ROW()-4)</f>
        <v>0</v>
      </c>
      <c r="RT6" s="33">
        <f ca="1">OFFSET('表二（录入表）'!$B$6,COLUMN()-$AU$4,ROW()-4)</f>
        <v>10</v>
      </c>
      <c r="RU6" s="33">
        <f ca="1">OFFSET('表二（录入表）'!$B$6,COLUMN()-$AU$4,ROW()-4)</f>
        <v>100</v>
      </c>
      <c r="RV6" s="33">
        <f ca="1">OFFSET('表二（录入表）'!$B$6,COLUMN()-$AU$4,ROW()-4)</f>
        <v>10</v>
      </c>
      <c r="RW6" s="33">
        <f ca="1">OFFSET('表二（录入表）'!$B$6,COLUMN()-$AU$4,ROW()-4)</f>
        <v>420</v>
      </c>
      <c r="RX6" s="33">
        <f ca="1">OFFSET('表二（录入表）'!$B$6,COLUMN()-$AU$4,ROW()-4)</f>
        <v>0</v>
      </c>
      <c r="RY6" s="33">
        <f ca="1">OFFSET('表二（录入表）'!$B$6,COLUMN()-$AU$4,ROW()-4)</f>
        <v>20</v>
      </c>
      <c r="RZ6" s="33">
        <f ca="1">OFFSET('表二（录入表）'!$B$6,COLUMN()-$AU$4,ROW()-4)</f>
        <v>10</v>
      </c>
      <c r="SA6" s="33">
        <f ca="1">OFFSET('表二（录入表）'!$B$6,COLUMN()-$AU$4,ROW()-4)</f>
        <v>1500</v>
      </c>
      <c r="SB6" s="33">
        <f ca="1">OFFSET('表二（录入表）'!$B$6,COLUMN()-$AU$4,ROW()-4)</f>
        <v>0</v>
      </c>
      <c r="SC6" s="33">
        <f ca="1">OFFSET('表二（录入表）'!$B$6,COLUMN()-$AU$4,ROW()-4)</f>
        <v>1200</v>
      </c>
      <c r="SD6" s="33">
        <f ca="1">OFFSET('表二（录入表）'!$B$6,COLUMN()-$AU$4,ROW()-4)</f>
        <v>20</v>
      </c>
      <c r="SE6" s="33">
        <f ca="1">OFFSET('表二（录入表）'!$B$6,COLUMN()-$AU$4,ROW()-4)</f>
        <v>0</v>
      </c>
      <c r="SF6" s="33">
        <f ca="1">OFFSET('表二（录入表）'!$B$6,COLUMN()-$AU$4,ROW()-4)</f>
        <v>0</v>
      </c>
      <c r="SG6" s="33">
        <f ca="1">OFFSET('表二（录入表）'!$B$6,COLUMN()-$AU$4,ROW()-4)</f>
        <v>100</v>
      </c>
      <c r="SH6" s="33">
        <f ca="1">OFFSET('表二（录入表）'!$B$6,COLUMN()-$AU$4,ROW()-4)</f>
        <v>20</v>
      </c>
      <c r="SI6" s="33">
        <f ca="1">OFFSET('表二（录入表）'!$B$6,COLUMN()-$AU$4,ROW()-4)</f>
        <v>0</v>
      </c>
      <c r="SJ6" s="33">
        <f ca="1">OFFSET('表二（录入表）'!$B$6,COLUMN()-$AU$4,ROW()-4)</f>
        <v>0</v>
      </c>
      <c r="SK6" s="33">
        <f ca="1">OFFSET('表二（录入表）'!$B$6,COLUMN()-$AU$4,ROW()-4)</f>
        <v>0</v>
      </c>
      <c r="SL6" s="33">
        <f ca="1">OFFSET('表二（录入表）'!$B$6,COLUMN()-$AU$4,ROW()-4)</f>
        <v>6</v>
      </c>
      <c r="SM6" s="33">
        <f ca="1">OFFSET('表二（录入表）'!$B$6,COLUMN()-$AU$4,ROW()-4)</f>
        <v>0</v>
      </c>
      <c r="SN6" s="33">
        <f ca="1">OFFSET('表二（录入表）'!$B$6,COLUMN()-$AU$4,ROW()-4)</f>
        <v>0</v>
      </c>
      <c r="SO6" s="33">
        <f ca="1">OFFSET('表二（录入表）'!$B$6,COLUMN()-$AU$4,ROW()-4)</f>
        <v>0</v>
      </c>
      <c r="SP6" s="33">
        <f ca="1">OFFSET('表二（录入表）'!$B$6,COLUMN()-$AU$4,ROW()-4)</f>
        <v>0</v>
      </c>
      <c r="SQ6" s="33">
        <f ca="1">OFFSET('表二（录入表）'!$B$6,COLUMN()-$AU$4,ROW()-4)</f>
        <v>20</v>
      </c>
      <c r="SR6" s="33">
        <f ca="1">OFFSET('表二（录入表）'!$B$6,COLUMN()-$AU$4,ROW()-4)</f>
        <v>110</v>
      </c>
      <c r="SS6" s="33">
        <f ca="1">OFFSET('表二（录入表）'!$B$6,COLUMN()-$AU$4,ROW()-4)</f>
        <v>0</v>
      </c>
      <c r="ST6" s="33">
        <f ca="1">OFFSET('表二（录入表）'!$B$6,COLUMN()-$AU$4,ROW()-4)</f>
        <v>270</v>
      </c>
      <c r="SU6" s="33">
        <f ca="1">OFFSET('表二（录入表）'!$B$6,COLUMN()-$AU$4,ROW()-4)</f>
        <v>0</v>
      </c>
      <c r="SV6" s="33">
        <f ca="1">OFFSET('表二（录入表）'!$B$6,COLUMN()-$AU$4,ROW()-4)</f>
        <v>0</v>
      </c>
      <c r="SW6" s="33">
        <f ca="1">OFFSET('表二（录入表）'!$B$6,COLUMN()-$AU$4,ROW()-4)</f>
        <v>0</v>
      </c>
      <c r="SX6" s="33">
        <f ca="1">OFFSET('表二（录入表）'!$B$6,COLUMN()-$AU$4,ROW()-4)</f>
        <v>0</v>
      </c>
      <c r="SY6" s="33">
        <f ca="1">OFFSET('表二（录入表）'!$B$6,COLUMN()-$AU$4,ROW()-4)</f>
        <v>0</v>
      </c>
      <c r="SZ6" s="33">
        <f ca="1">OFFSET('表二（录入表）'!$B$6,COLUMN()-$AU$4,ROW()-4)</f>
        <v>0</v>
      </c>
      <c r="TA6" s="33">
        <f ca="1">OFFSET('表二（录入表）'!$B$6,COLUMN()-$AU$4,ROW()-4)</f>
        <v>10</v>
      </c>
      <c r="TB6" s="33">
        <f ca="1">OFFSET('表二（录入表）'!$B$6,COLUMN()-$AU$4,ROW()-4)</f>
        <v>10</v>
      </c>
      <c r="TC6" s="33">
        <f ca="1">OFFSET('表二（录入表）'!$B$6,COLUMN()-$AU$4,ROW()-4)</f>
        <v>0</v>
      </c>
      <c r="TD6" s="33">
        <f ca="1">OFFSET('表二（录入表）'!$B$6,COLUMN()-$AU$4,ROW()-4)</f>
        <v>0</v>
      </c>
      <c r="TE6" s="33">
        <f ca="1">OFFSET('表二（录入表）'!$B$6,COLUMN()-$AU$4,ROW()-4)</f>
        <v>0</v>
      </c>
      <c r="TF6" s="33">
        <f ca="1">OFFSET('表二（录入表）'!$B$6,COLUMN()-$AU$4,ROW()-4)</f>
        <v>0</v>
      </c>
      <c r="TG6" s="33">
        <f ca="1">OFFSET('表二（录入表）'!$B$6,COLUMN()-$AU$4,ROW()-4)</f>
        <v>0</v>
      </c>
      <c r="TH6" s="33">
        <f ca="1">OFFSET('表二（录入表）'!$B$6,COLUMN()-$AU$4,ROW()-4)</f>
        <v>100</v>
      </c>
      <c r="TI6" s="33">
        <f ca="1">OFFSET('表二（录入表）'!$B$6,COLUMN()-$AU$4,ROW()-4)</f>
        <v>100</v>
      </c>
      <c r="TJ6" s="33">
        <f ca="1">OFFSET('表二（录入表）'!$B$6,COLUMN()-$AU$4,ROW()-4)</f>
        <v>0</v>
      </c>
      <c r="TK6" s="33">
        <f ca="1">OFFSET('表二（录入表）'!$B$6,COLUMN()-$AU$4,ROW()-4)</f>
        <v>1969</v>
      </c>
      <c r="TL6" s="33">
        <f ca="1">OFFSET('表二（录入表）'!$B$6,COLUMN()-$AU$4,ROW()-4)</f>
        <v>1100</v>
      </c>
      <c r="TM6" s="33">
        <f ca="1">OFFSET('表二（录入表）'!$B$6,COLUMN()-$AU$4,ROW()-4)</f>
        <v>100</v>
      </c>
      <c r="TN6" s="33">
        <f ca="1">OFFSET('表二（录入表）'!$B$6,COLUMN()-$AU$4,ROW()-4)</f>
        <v>20</v>
      </c>
      <c r="TO6" s="33">
        <f ca="1">OFFSET('表二（录入表）'!$B$6,COLUMN()-$AU$4,ROW()-4)</f>
        <v>0</v>
      </c>
      <c r="TP6" s="33">
        <f ca="1">OFFSET('表二（录入表）'!$B$6,COLUMN()-$AU$4,ROW()-4)</f>
        <v>0</v>
      </c>
      <c r="TQ6" s="33">
        <f ca="1">OFFSET('表二（录入表）'!$B$6,COLUMN()-$AU$4,ROW()-4)</f>
        <v>150</v>
      </c>
      <c r="TR6" s="33">
        <f ca="1">OFFSET('表二（录入表）'!$B$6,COLUMN()-$AU$4,ROW()-4)</f>
        <v>100</v>
      </c>
      <c r="TS6" s="33">
        <f ca="1">OFFSET('表二（录入表）'!$B$6,COLUMN()-$AU$4,ROW()-4)</f>
        <v>0</v>
      </c>
      <c r="TT6" s="33">
        <f ca="1">OFFSET('表二（录入表）'!$B$6,COLUMN()-$AU$4,ROW()-4)</f>
        <v>100</v>
      </c>
      <c r="TU6" s="33">
        <f ca="1">OFFSET('表二（录入表）'!$B$6,COLUMN()-$AU$4,ROW()-4)</f>
        <v>0</v>
      </c>
      <c r="TV6" s="33">
        <f ca="1">OFFSET('表二（录入表）'!$B$6,COLUMN()-$AU$4,ROW()-4)</f>
        <v>0</v>
      </c>
      <c r="TW6" s="33">
        <f ca="1">OFFSET('表二（录入表）'!$B$6,COLUMN()-$AU$4,ROW()-4)</f>
        <v>0</v>
      </c>
      <c r="TX6" s="33">
        <f ca="1">OFFSET('表二（录入表）'!$B$6,COLUMN()-$AU$4,ROW()-4)</f>
        <v>0</v>
      </c>
      <c r="TY6" s="33">
        <f ca="1">OFFSET('表二（录入表）'!$B$6,COLUMN()-$AU$4,ROW()-4)</f>
        <v>0</v>
      </c>
      <c r="TZ6" s="33">
        <f ca="1">OFFSET('表二（录入表）'!$B$6,COLUMN()-$AU$4,ROW()-4)</f>
        <v>0</v>
      </c>
      <c r="UA6" s="33">
        <f ca="1">OFFSET('表二（录入表）'!$B$6,COLUMN()-$AU$4,ROW()-4)</f>
        <v>0</v>
      </c>
      <c r="UB6" s="33">
        <f ca="1">OFFSET('表二（录入表）'!$B$6,COLUMN()-$AU$4,ROW()-4)</f>
        <v>0</v>
      </c>
      <c r="UC6" s="33">
        <f ca="1">OFFSET('表二（录入表）'!$B$6,COLUMN()-$AU$4,ROW()-4)</f>
        <v>100</v>
      </c>
      <c r="UD6" s="33">
        <f ca="1">OFFSET('表二（录入表）'!$B$6,COLUMN()-$AU$4,ROW()-4)</f>
        <v>350</v>
      </c>
      <c r="UE6" s="33">
        <f ca="1">OFFSET('表二（录入表）'!$B$6,COLUMN()-$AU$4,ROW()-4)</f>
        <v>0</v>
      </c>
      <c r="UF6" s="33">
        <f ca="1">OFFSET('表二（录入表）'!$B$6,COLUMN()-$AU$4,ROW()-4)</f>
        <v>40</v>
      </c>
      <c r="UG6" s="33">
        <f ca="1">OFFSET('表二（录入表）'!$B$6,COLUMN()-$AU$4,ROW()-4)</f>
        <v>0</v>
      </c>
      <c r="UH6" s="33">
        <f ca="1">OFFSET('表二（录入表）'!$B$6,COLUMN()-$AU$4,ROW()-4)</f>
        <v>0</v>
      </c>
      <c r="UI6" s="33">
        <f ca="1">OFFSET('表二（录入表）'!$B$6,COLUMN()-$AU$4,ROW()-4)</f>
        <v>230</v>
      </c>
      <c r="UJ6" s="33">
        <f ca="1">OFFSET('表二（录入表）'!$B$6,COLUMN()-$AU$4,ROW()-4)</f>
        <v>0</v>
      </c>
      <c r="UK6" s="33">
        <f ca="1">OFFSET('表二（录入表）'!$B$6,COLUMN()-$AU$4,ROW()-4)</f>
        <v>100</v>
      </c>
      <c r="UL6" s="33">
        <f ca="1">OFFSET('表二（录入表）'!$B$6,COLUMN()-$AU$4,ROW()-4)</f>
        <v>550</v>
      </c>
      <c r="UM6" s="33">
        <f ca="1">OFFSET('表二（录入表）'!$B$6,COLUMN()-$AU$4,ROW()-4)</f>
        <v>0</v>
      </c>
      <c r="UN6" s="33">
        <f ca="1">OFFSET('表二（录入表）'!$B$6,COLUMN()-$AU$4,ROW()-4)</f>
        <v>4252</v>
      </c>
      <c r="UO6" s="33">
        <f ca="1">OFFSET('表二（录入表）'!$B$6,COLUMN()-$AU$4,ROW()-4)</f>
        <v>21000</v>
      </c>
      <c r="UP6" s="33">
        <f ca="1">OFFSET('表二（录入表）'!$B$6,COLUMN()-$AU$4,ROW()-4)</f>
        <v>1500</v>
      </c>
      <c r="UQ6" s="33">
        <f ca="1">OFFSET('表二（录入表）'!$B$6,COLUMN()-$AU$4,ROW()-4)</f>
        <v>50</v>
      </c>
      <c r="UR6" s="33">
        <f ca="1">OFFSET('表二（录入表）'!$B$6,COLUMN()-$AU$4,ROW()-4)</f>
        <v>20</v>
      </c>
      <c r="US6" s="33">
        <f ca="1">OFFSET('表二（录入表）'!$B$6,COLUMN()-$AU$4,ROW()-4)</f>
        <v>0</v>
      </c>
      <c r="UT6" s="33">
        <f ca="1">OFFSET('表二（录入表）'!$B$6,COLUMN()-$AU$4,ROW()-4)</f>
        <v>0</v>
      </c>
      <c r="UU6" s="33">
        <f ca="1">OFFSET('表二（录入表）'!$B$6,COLUMN()-$AU$4,ROW()-4)</f>
        <v>800</v>
      </c>
      <c r="UV6" s="33">
        <f ca="1">OFFSET('表二（录入表）'!$B$6,COLUMN()-$AU$4,ROW()-4)</f>
        <v>500</v>
      </c>
      <c r="UW6" s="33">
        <f ca="1">OFFSET('表二（录入表）'!$B$6,COLUMN()-$AU$4,ROW()-4)</f>
        <v>400</v>
      </c>
      <c r="UX6" s="33">
        <f ca="1">OFFSET('表二（录入表）'!$B$6,COLUMN()-$AU$4,ROW()-4)</f>
        <v>400</v>
      </c>
      <c r="UY6" s="33">
        <f ca="1">OFFSET('表二（录入表）'!$B$6,COLUMN()-$AU$4,ROW()-4)</f>
        <v>0</v>
      </c>
      <c r="UZ6" s="33">
        <f ca="1">OFFSET('表二（录入表）'!$B$6,COLUMN()-$AU$4,ROW()-4)</f>
        <v>0</v>
      </c>
      <c r="VA6" s="33">
        <f ca="1">OFFSET('表二（录入表）'!$B$6,COLUMN()-$AU$4,ROW()-4)</f>
        <v>0</v>
      </c>
      <c r="VB6" s="33">
        <f ca="1">OFFSET('表二（录入表）'!$B$6,COLUMN()-$AU$4,ROW()-4)</f>
        <v>0</v>
      </c>
      <c r="VC6" s="33">
        <f ca="1">OFFSET('表二（录入表）'!$B$6,COLUMN()-$AU$4,ROW()-4)</f>
        <v>100</v>
      </c>
      <c r="VD6" s="33">
        <f ca="1">OFFSET('表二（录入表）'!$B$6,COLUMN()-$AU$4,ROW()-4)</f>
        <v>1000</v>
      </c>
      <c r="VE6" s="33">
        <f ca="1">OFFSET('表二（录入表）'!$B$6,COLUMN()-$AU$4,ROW()-4)</f>
        <v>200</v>
      </c>
      <c r="VF6" s="33">
        <f ca="1">OFFSET('表二（录入表）'!$B$6,COLUMN()-$AU$4,ROW()-4)</f>
        <v>500</v>
      </c>
      <c r="VG6" s="33">
        <f ca="1">OFFSET('表二（录入表）'!$B$6,COLUMN()-$AU$4,ROW()-4)</f>
        <v>700</v>
      </c>
      <c r="VH6" s="33">
        <f ca="1">OFFSET('表二（录入表）'!$B$6,COLUMN()-$AU$4,ROW()-4)</f>
        <v>500</v>
      </c>
      <c r="VI6" s="33">
        <f ca="1">OFFSET('表二（录入表）'!$B$6,COLUMN()-$AU$4,ROW()-4)</f>
        <v>300</v>
      </c>
      <c r="VJ6" s="33">
        <f ca="1">OFFSET('表二（录入表）'!$B$6,COLUMN()-$AU$4,ROW()-4)</f>
        <v>100</v>
      </c>
      <c r="VK6" s="33">
        <f ca="1">OFFSET('表二（录入表）'!$B$6,COLUMN()-$AU$4,ROW()-4)</f>
        <v>1800</v>
      </c>
      <c r="VL6" s="33">
        <f ca="1">OFFSET('表二（录入表）'!$B$6,COLUMN()-$AU$4,ROW()-4)</f>
        <v>500</v>
      </c>
      <c r="VM6" s="33">
        <f ca="1">OFFSET('表二（录入表）'!$B$6,COLUMN()-$AU$4,ROW()-4)</f>
        <v>0</v>
      </c>
      <c r="VN6" s="33">
        <f ca="1">OFFSET('表二（录入表）'!$B$6,COLUMN()-$AU$4,ROW()-4)</f>
        <v>20</v>
      </c>
      <c r="VO6" s="33">
        <f ca="1">OFFSET('表二（录入表）'!$B$6,COLUMN()-$AU$4,ROW()-4)</f>
        <v>0</v>
      </c>
      <c r="VP6" s="33">
        <f ca="1">OFFSET('表二（录入表）'!$B$6,COLUMN()-$AU$4,ROW()-4)</f>
        <v>0</v>
      </c>
      <c r="VQ6" s="33">
        <f ca="1">OFFSET('表二（录入表）'!$B$6,COLUMN()-$AU$4,ROW()-4)</f>
        <v>380</v>
      </c>
      <c r="VR6" s="33">
        <f ca="1">OFFSET('表二（录入表）'!$B$6,COLUMN()-$AU$4,ROW()-4)</f>
        <v>200</v>
      </c>
      <c r="VS6" s="33">
        <f ca="1">OFFSET('表二（录入表）'!$B$6,COLUMN()-$AU$4,ROW()-4)</f>
        <v>2100</v>
      </c>
      <c r="VT6" s="33">
        <f ca="1">OFFSET('表二（录入表）'!$B$6,COLUMN()-$AU$4,ROW()-4)</f>
        <v>0</v>
      </c>
      <c r="VU6" s="33">
        <f ca="1">OFFSET('表二（录入表）'!$B$6,COLUMN()-$AU$4,ROW()-4)</f>
        <v>250</v>
      </c>
      <c r="VV6" s="33">
        <f ca="1">OFFSET('表二（录入表）'!$B$6,COLUMN()-$AU$4,ROW()-4)</f>
        <v>0</v>
      </c>
      <c r="VW6" s="33">
        <f ca="1">OFFSET('表二（录入表）'!$B$6,COLUMN()-$AU$4,ROW()-4)</f>
        <v>500</v>
      </c>
      <c r="VX6" s="33">
        <f ca="1">OFFSET('表二（录入表）'!$B$6,COLUMN()-$AU$4,ROW()-4)</f>
        <v>200</v>
      </c>
      <c r="VY6" s="33">
        <f ca="1">OFFSET('表二（录入表）'!$B$6,COLUMN()-$AU$4,ROW()-4)</f>
        <v>100</v>
      </c>
      <c r="VZ6" s="33">
        <f ca="1">OFFSET('表二（录入表）'!$B$6,COLUMN()-$AU$4,ROW()-4)</f>
        <v>0</v>
      </c>
      <c r="WA6" s="33">
        <f ca="1">OFFSET('表二（录入表）'!$B$6,COLUMN()-$AU$4,ROW()-4)</f>
        <v>30</v>
      </c>
      <c r="WB6" s="33">
        <f ca="1">OFFSET('表二（录入表）'!$B$6,COLUMN()-$AU$4,ROW()-4)</f>
        <v>100</v>
      </c>
      <c r="WC6" s="33">
        <f ca="1">OFFSET('表二（录入表）'!$B$6,COLUMN()-$AU$4,ROW()-4)</f>
        <v>50</v>
      </c>
      <c r="WD6" s="33">
        <f ca="1">OFFSET('表二（录入表）'!$B$6,COLUMN()-$AU$4,ROW()-4)</f>
        <v>0</v>
      </c>
      <c r="WE6" s="33">
        <f ca="1">OFFSET('表二（录入表）'!$B$6,COLUMN()-$AU$4,ROW()-4)</f>
        <v>1500</v>
      </c>
      <c r="WF6" s="33">
        <f ca="1">OFFSET('表二（录入表）'!$B$6,COLUMN()-$AU$4,ROW()-4)</f>
        <v>100</v>
      </c>
      <c r="WG6" s="33">
        <f ca="1">OFFSET('表二（录入表）'!$B$6,COLUMN()-$AU$4,ROW()-4)</f>
        <v>0</v>
      </c>
      <c r="WH6" s="33">
        <f ca="1">OFFSET('表二（录入表）'!$B$6,COLUMN()-$AU$4,ROW()-4)</f>
        <v>0</v>
      </c>
      <c r="WI6" s="33">
        <f ca="1">OFFSET('表二（录入表）'!$B$6,COLUMN()-$AU$4,ROW()-4)</f>
        <v>0</v>
      </c>
      <c r="WJ6" s="33">
        <f ca="1">OFFSET('表二（录入表）'!$B$6,COLUMN()-$AU$4,ROW()-4)</f>
        <v>0</v>
      </c>
      <c r="WK6" s="33">
        <f ca="1">OFFSET('表二（录入表）'!$B$6,COLUMN()-$AU$4,ROW()-4)</f>
        <v>0</v>
      </c>
      <c r="WL6" s="33">
        <f ca="1">OFFSET('表二（录入表）'!$B$6,COLUMN()-$AU$4,ROW()-4)</f>
        <v>3047</v>
      </c>
      <c r="WM6" s="33">
        <f ca="1">OFFSET('表二（录入表）'!$B$6,COLUMN()-$AU$4,ROW()-4)</f>
        <v>3800</v>
      </c>
      <c r="WN6" s="33">
        <f ca="1">OFFSET('表二（录入表）'!$B$6,COLUMN()-$AU$4,ROW()-4)</f>
        <v>100</v>
      </c>
      <c r="WO6" s="33">
        <f ca="1">OFFSET('表二（录入表）'!$B$6,COLUMN()-$AU$4,ROW()-4)</f>
        <v>100</v>
      </c>
      <c r="WP6" s="33">
        <f ca="1">OFFSET('表二（录入表）'!$B$6,COLUMN()-$AU$4,ROW()-4)</f>
        <v>100</v>
      </c>
      <c r="WQ6" s="33">
        <f ca="1">OFFSET('表二（录入表）'!$B$6,COLUMN()-$AU$4,ROW()-4)</f>
        <v>3010</v>
      </c>
      <c r="WR6" s="33">
        <f ca="1">OFFSET('表二（录入表）'!$B$6,COLUMN()-$AU$4,ROW()-4)</f>
        <v>0</v>
      </c>
      <c r="WS6" s="33">
        <f ca="1">OFFSET('表二（录入表）'!$B$6,COLUMN()-$AU$4,ROW()-4)</f>
        <v>0</v>
      </c>
      <c r="WT6" s="33">
        <f ca="1">OFFSET('表二（录入表）'!$B$6,COLUMN()-$AU$4,ROW()-4)</f>
        <v>0</v>
      </c>
      <c r="WU6" s="33">
        <f ca="1">OFFSET('表二（录入表）'!$B$6,COLUMN()-$AU$4,ROW()-4)</f>
        <v>300</v>
      </c>
      <c r="WV6" s="33">
        <f ca="1">OFFSET('表二（录入表）'!$B$6,COLUMN()-$AU$4,ROW()-4)</f>
        <v>0</v>
      </c>
      <c r="WW6" s="33">
        <f ca="1">OFFSET('表二（录入表）'!$B$6,COLUMN()-$AU$4,ROW()-4)</f>
        <v>3000</v>
      </c>
      <c r="WX6" s="33">
        <f ca="1">OFFSET('表二（录入表）'!$B$6,COLUMN()-$AU$4,ROW()-4)</f>
        <v>0</v>
      </c>
      <c r="WY6" s="33">
        <f ca="1">OFFSET('表二（录入表）'!$B$6,COLUMN()-$AU$4,ROW()-4)</f>
        <v>0</v>
      </c>
      <c r="WZ6" s="33">
        <f ca="1">OFFSET('表二（录入表）'!$B$6,COLUMN()-$AU$4,ROW()-4)</f>
        <v>0</v>
      </c>
      <c r="XA6" s="33">
        <f ca="1">OFFSET('表二（录入表）'!$B$6,COLUMN()-$AU$4,ROW()-4)</f>
        <v>0</v>
      </c>
      <c r="XB6" s="33">
        <f ca="1">OFFSET('表二（录入表）'!$B$6,COLUMN()-$AU$4,ROW()-4)</f>
        <v>100</v>
      </c>
      <c r="XC6" s="33">
        <f ca="1">OFFSET('表二（录入表）'!$B$6,COLUMN()-$AU$4,ROW()-4)</f>
        <v>0</v>
      </c>
      <c r="XD6" s="33">
        <f ca="1">OFFSET('表二（录入表）'!$B$6,COLUMN()-$AU$4,ROW()-4)</f>
        <v>0</v>
      </c>
      <c r="XE6" s="33">
        <f ca="1">OFFSET('表二（录入表）'!$B$6,COLUMN()-$AU$4,ROW()-4)</f>
        <v>0</v>
      </c>
      <c r="XF6" s="33">
        <f ca="1">OFFSET('表二（录入表）'!$B$6,COLUMN()-$AU$4,ROW()-4)</f>
        <v>0</v>
      </c>
      <c r="XG6" s="33">
        <f ca="1">OFFSET('表二（录入表）'!$B$6,COLUMN()-$AU$4,ROW()-4)</f>
        <v>0</v>
      </c>
      <c r="XH6" s="33">
        <f ca="1">OFFSET('表二（录入表）'!$B$6,COLUMN()-$AU$4,ROW()-4)</f>
        <v>0</v>
      </c>
      <c r="XI6" s="33">
        <f ca="1">OFFSET('表二（录入表）'!$B$6,COLUMN()-$AU$4,ROW()-4)</f>
        <v>70</v>
      </c>
      <c r="XJ6" s="33">
        <f ca="1">OFFSET('表二（录入表）'!$B$6,COLUMN()-$AU$4,ROW()-4)</f>
        <v>50</v>
      </c>
      <c r="XK6" s="33">
        <f ca="1">OFFSET('表二（录入表）'!$B$6,COLUMN()-$AU$4,ROW()-4)</f>
        <v>0</v>
      </c>
      <c r="XL6" s="33">
        <f ca="1">OFFSET('表二（录入表）'!$B$6,COLUMN()-$AU$4,ROW()-4)</f>
        <v>100</v>
      </c>
      <c r="XM6" s="33">
        <f ca="1">OFFSET('表二（录入表）'!$B$6,COLUMN()-$AU$4,ROW()-4)</f>
        <v>710</v>
      </c>
      <c r="XN6" s="33">
        <f ca="1">OFFSET('表二（录入表）'!$B$6,COLUMN()-$AU$4,ROW()-4)</f>
        <v>10</v>
      </c>
      <c r="XO6" s="33">
        <f ca="1">OFFSET('表二（录入表）'!$B$6,COLUMN()-$AU$4,ROW()-4)</f>
        <v>60</v>
      </c>
      <c r="XP6" s="33">
        <f ca="1">OFFSET('表二（录入表）'!$B$6,COLUMN()-$AU$4,ROW()-4)</f>
        <v>10</v>
      </c>
      <c r="XQ6" s="33">
        <f ca="1">OFFSET('表二（录入表）'!$B$6,COLUMN()-$AU$4,ROW()-4)</f>
        <v>3800</v>
      </c>
      <c r="XR6" s="33">
        <f ca="1">OFFSET('表二（录入表）'!$B$6,COLUMN()-$AU$4,ROW()-4)</f>
        <v>1000</v>
      </c>
      <c r="XS6" s="33">
        <f ca="1">OFFSET('表二（录入表）'!$B$6,COLUMN()-$AU$4,ROW()-4)</f>
        <v>0</v>
      </c>
      <c r="XT6" s="33">
        <f ca="1">OFFSET('表二（录入表）'!$B$6,COLUMN()-$AU$4,ROW()-4)</f>
        <v>0</v>
      </c>
      <c r="XU6" s="33">
        <f ca="1">OFFSET('表二（录入表）'!$B$6,COLUMN()-$AU$4,ROW()-4)</f>
        <v>0</v>
      </c>
      <c r="XV6" s="33">
        <f ca="1">OFFSET('表二（录入表）'!$B$6,COLUMN()-$AU$4,ROW()-4)</f>
        <v>0</v>
      </c>
      <c r="XW6" s="33">
        <f ca="1">OFFSET('表二（录入表）'!$B$6,COLUMN()-$AU$4,ROW()-4)</f>
        <v>0</v>
      </c>
      <c r="XX6" s="33">
        <f ca="1">OFFSET('表二（录入表）'!$B$6,COLUMN()-$AU$4,ROW()-4)</f>
        <v>0</v>
      </c>
      <c r="XY6" s="33">
        <f ca="1">OFFSET('表二（录入表）'!$B$6,COLUMN()-$AU$4,ROW()-4)</f>
        <v>0</v>
      </c>
      <c r="XZ6" s="33">
        <f ca="1">OFFSET('表二（录入表）'!$B$6,COLUMN()-$AU$4,ROW()-4)</f>
        <v>0</v>
      </c>
      <c r="YA6" s="33">
        <f ca="1">OFFSET('表二（录入表）'!$B$6,COLUMN()-$AU$4,ROW()-4)</f>
        <v>0</v>
      </c>
      <c r="YB6" s="33">
        <f ca="1">OFFSET('表二（录入表）'!$B$6,COLUMN()-$AU$4,ROW()-4)</f>
        <v>0</v>
      </c>
      <c r="YC6" s="33">
        <f ca="1">OFFSET('表二（录入表）'!$B$6,COLUMN()-$AU$4,ROW()-4)</f>
        <v>200</v>
      </c>
      <c r="YD6" s="33">
        <f ca="1">OFFSET('表二（录入表）'!$B$6,COLUMN()-$AU$4,ROW()-4)</f>
        <v>200</v>
      </c>
      <c r="YE6" s="33">
        <f ca="1">OFFSET('表二（录入表）'!$B$6,COLUMN()-$AU$4,ROW()-4)</f>
        <v>0</v>
      </c>
      <c r="YF6" s="33">
        <f ca="1">OFFSET('表二（录入表）'!$B$6,COLUMN()-$AU$4,ROW()-4)</f>
        <v>2000</v>
      </c>
      <c r="YG6" s="33">
        <f ca="1">OFFSET('表二（录入表）'!$B$6,COLUMN()-$AU$4,ROW()-4)</f>
        <v>1500</v>
      </c>
      <c r="YH6" s="33">
        <f ca="1">OFFSET('表二（录入表）'!$B$6,COLUMN()-$AU$4,ROW()-4)</f>
        <v>400</v>
      </c>
      <c r="YI6" s="33">
        <f ca="1">OFFSET('表二（录入表）'!$B$6,COLUMN()-$AU$4,ROW()-4)</f>
        <v>100</v>
      </c>
      <c r="YJ6" s="33">
        <f ca="1">OFFSET('表二（录入表）'!$B$6,COLUMN()-$AU$4,ROW()-4)</f>
        <v>200</v>
      </c>
      <c r="YK6" s="33">
        <f ca="1">OFFSET('表二（录入表）'!$B$6,COLUMN()-$AU$4,ROW()-4)</f>
        <v>0</v>
      </c>
      <c r="YL6" s="33">
        <f ca="1">OFFSET('表二（录入表）'!$B$6,COLUMN()-$AU$4,ROW()-4)</f>
        <v>20</v>
      </c>
      <c r="YM6" s="33">
        <f ca="1">OFFSET('表二（录入表）'!$B$6,COLUMN()-$AU$4,ROW()-4)</f>
        <v>0</v>
      </c>
      <c r="YN6" s="33">
        <f ca="1">OFFSET('表二（录入表）'!$B$6,COLUMN()-$AU$4,ROW()-4)</f>
        <v>20</v>
      </c>
      <c r="YO6" s="33">
        <f ca="1">OFFSET('表二（录入表）'!$B$6,COLUMN()-$AU$4,ROW()-4)</f>
        <v>4800</v>
      </c>
      <c r="YP6" s="33">
        <f ca="1">OFFSET('表二（录入表）'!$B$6,COLUMN()-$AU$4,ROW()-4)</f>
        <v>1500</v>
      </c>
      <c r="YQ6" s="33">
        <f ca="1">OFFSET('表二（录入表）'!$B$6,COLUMN()-$AU$4,ROW()-4)</f>
        <v>2500</v>
      </c>
      <c r="YR6" s="33">
        <f ca="1">OFFSET('表二（录入表）'!$B$6,COLUMN()-$AU$4,ROW()-4)</f>
        <v>1000</v>
      </c>
      <c r="YS6" s="33">
        <f ca="1">OFFSET('表二（录入表）'!$B$6,COLUMN()-$AU$4,ROW()-4)</f>
        <v>500</v>
      </c>
      <c r="YT6" s="33">
        <f ca="1">OFFSET('表二（录入表）'!$B$6,COLUMN()-$AU$4,ROW()-4)</f>
        <v>1000</v>
      </c>
      <c r="YU6" s="33">
        <f ca="1">OFFSET('表二（录入表）'!$B$6,COLUMN()-$AU$4,ROW()-4)</f>
        <v>100</v>
      </c>
      <c r="YV6" s="33">
        <f ca="1">OFFSET('表二（录入表）'!$B$6,COLUMN()-$AU$4,ROW()-4)</f>
        <v>0</v>
      </c>
      <c r="YW6" s="33">
        <f ca="1">OFFSET('表二（录入表）'!$B$6,COLUMN()-$AU$4,ROW()-4)</f>
        <v>200</v>
      </c>
      <c r="YX6" s="33">
        <f ca="1">OFFSET('表二（录入表）'!$B$6,COLUMN()-$AU$4,ROW()-4)</f>
        <v>0</v>
      </c>
      <c r="YY6" s="33">
        <f ca="1">OFFSET('表二（录入表）'!$B$6,COLUMN()-$AU$4,ROW()-4)</f>
        <v>0</v>
      </c>
      <c r="YZ6" s="33">
        <f ca="1">OFFSET('表二（录入表）'!$B$6,COLUMN()-$AU$4,ROW()-4)</f>
        <v>0</v>
      </c>
      <c r="ZA6" s="33">
        <f ca="1">OFFSET('表二（录入表）'!$B$6,COLUMN()-$AU$4,ROW()-4)</f>
        <v>12000</v>
      </c>
      <c r="ZB6" s="33">
        <f ca="1">OFFSET('表二（录入表）'!$B$6,COLUMN()-$AU$4,ROW()-4)</f>
        <v>100</v>
      </c>
      <c r="ZC6" s="33">
        <f ca="1">OFFSET('表二（录入表）'!$B$6,COLUMN()-$AU$4,ROW()-4)</f>
        <v>1200</v>
      </c>
      <c r="ZD6" s="33">
        <f ca="1">OFFSET('表二（录入表）'!$B$6,COLUMN()-$AU$4,ROW()-4)</f>
        <v>0</v>
      </c>
      <c r="ZE6" s="33">
        <f ca="1">OFFSET('表二（录入表）'!$B$6,COLUMN()-$AU$4,ROW()-4)</f>
        <v>20</v>
      </c>
      <c r="ZF6" s="33">
        <f ca="1">OFFSET('表二（录入表）'!$B$6,COLUMN()-$AU$4,ROW()-4)</f>
        <v>50</v>
      </c>
      <c r="ZG6" s="33">
        <f ca="1">OFFSET('表二（录入表）'!$B$6,COLUMN()-$AU$4,ROW()-4)</f>
        <v>0</v>
      </c>
      <c r="ZH6" s="33">
        <f ca="1">OFFSET('表二（录入表）'!$B$6,COLUMN()-$AU$4,ROW()-4)</f>
        <v>20</v>
      </c>
      <c r="ZI6" s="33">
        <f ca="1">OFFSET('表二（录入表）'!$B$6,COLUMN()-$AU$4,ROW()-4)</f>
        <v>30</v>
      </c>
      <c r="ZJ6" s="33">
        <f ca="1">OFFSET('表二（录入表）'!$B$6,COLUMN()-$AU$4,ROW()-4)</f>
        <v>0</v>
      </c>
      <c r="ZK6" s="33">
        <f ca="1">OFFSET('表二（录入表）'!$B$6,COLUMN()-$AU$4,ROW()-4)</f>
        <v>0</v>
      </c>
      <c r="ZL6" s="33">
        <f ca="1">OFFSET('表二（录入表）'!$B$6,COLUMN()-$AU$4,ROW()-4)</f>
        <v>0</v>
      </c>
      <c r="ZM6" s="33">
        <f ca="1">OFFSET('表二（录入表）'!$B$6,COLUMN()-$AU$4,ROW()-4)</f>
        <v>0</v>
      </c>
      <c r="ZN6" s="33">
        <f ca="1">OFFSET('表二（录入表）'!$B$6,COLUMN()-$AU$4,ROW()-4)</f>
        <v>50</v>
      </c>
      <c r="ZO6" s="33">
        <f ca="1">OFFSET('表二（录入表）'!$B$6,COLUMN()-$AU$4,ROW()-4)</f>
        <v>0</v>
      </c>
      <c r="ZP6" s="33">
        <f ca="1">OFFSET('表二（录入表）'!$B$6,COLUMN()-$AU$4,ROW()-4)</f>
        <v>0</v>
      </c>
      <c r="ZQ6" s="33">
        <f ca="1">OFFSET('表二（录入表）'!$B$6,COLUMN()-$AU$4,ROW()-4)</f>
        <v>0</v>
      </c>
      <c r="ZR6" s="33">
        <f ca="1">OFFSET('表二（录入表）'!$B$6,COLUMN()-$AU$4,ROW()-4)</f>
        <v>300</v>
      </c>
      <c r="ZS6" s="33">
        <f ca="1">OFFSET('表二（录入表）'!$B$6,COLUMN()-$AU$4,ROW()-4)</f>
        <v>0</v>
      </c>
      <c r="ZT6" s="33">
        <f ca="1">OFFSET('表二（录入表）'!$B$6,COLUMN()-$AU$4,ROW()-4)</f>
        <v>0</v>
      </c>
      <c r="ZU6" s="33">
        <f ca="1">OFFSET('表二（录入表）'!$B$6,COLUMN()-$AU$4,ROW()-4)</f>
        <v>100</v>
      </c>
      <c r="ZV6" s="33">
        <f ca="1">OFFSET('表二（录入表）'!$B$6,COLUMN()-$AU$4,ROW()-4)</f>
        <v>0</v>
      </c>
      <c r="ZW6" s="33">
        <f ca="1">OFFSET('表二（录入表）'!$B$6,COLUMN()-$AU$4,ROW()-4)</f>
        <v>0</v>
      </c>
      <c r="ZX6" s="33">
        <f ca="1">OFFSET('表二（录入表）'!$B$6,COLUMN()-$AU$4,ROW()-4)</f>
        <v>0</v>
      </c>
      <c r="ZY6" s="33">
        <f ca="1">OFFSET('表二（录入表）'!$B$6,COLUMN()-$AU$4,ROW()-4)</f>
        <v>0</v>
      </c>
      <c r="ZZ6" s="33">
        <f ca="1">OFFSET('表二（录入表）'!$B$6,COLUMN()-$AU$4,ROW()-4)</f>
        <v>0</v>
      </c>
      <c r="AAA6" s="33">
        <f ca="1">OFFSET('表二（录入表）'!$B$6,COLUMN()-$AU$4,ROW()-4)</f>
        <v>0</v>
      </c>
      <c r="AAB6" s="33">
        <f ca="1">OFFSET('表二（录入表）'!$B$6,COLUMN()-$AU$4,ROW()-4)</f>
        <v>4555</v>
      </c>
      <c r="AAC6" s="33">
        <f ca="1">OFFSET('表二（录入表）'!$B$6,COLUMN()-$AU$4,ROW()-4)</f>
        <v>300</v>
      </c>
      <c r="AAD6" s="33">
        <f ca="1">OFFSET('表二（录入表）'!$B$6,COLUMN()-$AU$4,ROW()-4)</f>
        <v>0</v>
      </c>
      <c r="AAE6" s="33">
        <f ca="1">OFFSET('表二（录入表）'!$B$6,COLUMN()-$AU$4,ROW()-4)</f>
        <v>0</v>
      </c>
      <c r="AAF6" s="33">
        <f ca="1">OFFSET('表二（录入表）'!$B$6,COLUMN()-$AU$4,ROW()-4)</f>
        <v>0</v>
      </c>
      <c r="AAG6" s="33">
        <f ca="1">OFFSET('表二（录入表）'!$B$6,COLUMN()-$AU$4,ROW()-4)</f>
        <v>0</v>
      </c>
      <c r="AAH6" s="33">
        <f ca="1">OFFSET('表二（录入表）'!$B$6,COLUMN()-$AU$4,ROW()-4)</f>
        <v>0</v>
      </c>
      <c r="AAI6" s="33">
        <f ca="1">OFFSET('表二（录入表）'!$B$6,COLUMN()-$AU$4,ROW()-4)</f>
        <v>0</v>
      </c>
      <c r="AAJ6" s="33">
        <f ca="1">OFFSET('表二（录入表）'!$B$6,COLUMN()-$AU$4,ROW()-4)</f>
        <v>0</v>
      </c>
      <c r="AAK6" s="33">
        <f ca="1">OFFSET('表二（录入表）'!$B$6,COLUMN()-$AU$4,ROW()-4)</f>
        <v>0</v>
      </c>
      <c r="AAL6" s="33">
        <f ca="1">OFFSET('表二（录入表）'!$B$6,COLUMN()-$AU$4,ROW()-4)</f>
        <v>0</v>
      </c>
      <c r="AAM6" s="33">
        <f ca="1">OFFSET('表二（录入表）'!$B$6,COLUMN()-$AU$4,ROW()-4)</f>
        <v>0</v>
      </c>
      <c r="AAN6" s="33">
        <f ca="1">OFFSET('表二（录入表）'!$B$6,COLUMN()-$AU$4,ROW()-4)</f>
        <v>0</v>
      </c>
      <c r="AAO6" s="33">
        <f ca="1">OFFSET('表二（录入表）'!$B$6,COLUMN()-$AU$4,ROW()-4)</f>
        <v>2000</v>
      </c>
      <c r="AAP6" s="33">
        <f ca="1">OFFSET('表二（录入表）'!$B$6,COLUMN()-$AU$4,ROW()-4)</f>
        <v>3000</v>
      </c>
      <c r="AAQ6" s="33">
        <f ca="1">OFFSET('表二（录入表）'!$B$6,COLUMN()-$AU$4,ROW()-4)</f>
        <v>0</v>
      </c>
      <c r="AAR6" s="33">
        <f ca="1">OFFSET('表二（录入表）'!$B$6,COLUMN()-$AU$4,ROW()-4)</f>
        <v>100</v>
      </c>
      <c r="AAS6" s="33">
        <f ca="1">OFFSET('表二（录入表）'!$B$6,COLUMN()-$AU$4,ROW()-4)</f>
        <v>0</v>
      </c>
      <c r="AAT6" s="33">
        <f ca="1">OFFSET('表二（录入表）'!$B$6,COLUMN()-$AU$4,ROW()-4)</f>
        <v>0</v>
      </c>
      <c r="AAU6" s="33">
        <f ca="1">OFFSET('表二（录入表）'!$B$6,COLUMN()-$AU$4,ROW()-4)</f>
        <v>0</v>
      </c>
      <c r="AAV6" s="33">
        <f ca="1">OFFSET('表二（录入表）'!$B$6,COLUMN()-$AU$4,ROW()-4)</f>
        <v>300</v>
      </c>
      <c r="AAW6" s="33">
        <f ca="1">OFFSET('表二（录入表）'!$B$6,COLUMN()-$AU$4,ROW()-4)</f>
        <v>1700</v>
      </c>
      <c r="AAX6" s="33">
        <f ca="1">OFFSET('表二（录入表）'!$B$6,COLUMN()-$AU$4,ROW()-4)</f>
        <v>0</v>
      </c>
      <c r="AAY6" s="33">
        <f ca="1">OFFSET('表二（录入表）'!$B$6,COLUMN()-$AU$4,ROW()-4)</f>
        <v>0</v>
      </c>
      <c r="AAZ6" s="33">
        <f ca="1">OFFSET('表二（录入表）'!$B$6,COLUMN()-$AU$4,ROW()-4)</f>
        <v>0</v>
      </c>
      <c r="ABA6" s="33">
        <f ca="1">OFFSET('表二（录入表）'!$B$6,COLUMN()-$AU$4,ROW()-4)</f>
        <v>0</v>
      </c>
      <c r="ABB6" s="33">
        <f ca="1">OFFSET('表二（录入表）'!$B$6,COLUMN()-$AU$4,ROW()-4)</f>
        <v>0</v>
      </c>
      <c r="ABC6" s="33">
        <f ca="1">OFFSET('表二（录入表）'!$B$6,COLUMN()-$AU$4,ROW()-4)</f>
        <v>200</v>
      </c>
      <c r="ABD6" s="33">
        <f ca="1">OFFSET('表二（录入表）'!$B$6,COLUMN()-$AU$4,ROW()-4)</f>
        <v>200</v>
      </c>
      <c r="ABE6" s="33">
        <f ca="1">OFFSET('表二（录入表）'!$B$6,COLUMN()-$AU$4,ROW()-4)</f>
        <v>0</v>
      </c>
      <c r="ABF6" s="33">
        <f ca="1">OFFSET('表二（录入表）'!$B$6,COLUMN()-$AU$4,ROW()-4)</f>
        <v>0</v>
      </c>
      <c r="ABG6" s="33">
        <f ca="1">OFFSET('表二（录入表）'!$B$6,COLUMN()-$AU$4,ROW()-4)</f>
        <v>0</v>
      </c>
      <c r="ABH6" s="33">
        <f ca="1">OFFSET('表二（录入表）'!$B$6,COLUMN()-$AU$4,ROW()-4)</f>
        <v>0</v>
      </c>
      <c r="ABI6" s="33">
        <f ca="1">OFFSET('表二（录入表）'!$B$6,COLUMN()-$AU$4,ROW()-4)</f>
        <v>0</v>
      </c>
      <c r="ABJ6" s="33">
        <f ca="1">OFFSET('表二（录入表）'!$B$6,COLUMN()-$AU$4,ROW()-4)</f>
        <v>0</v>
      </c>
      <c r="ABK6" s="33">
        <f ca="1">OFFSET('表二（录入表）'!$B$6,COLUMN()-$AU$4,ROW()-4)</f>
        <v>0</v>
      </c>
      <c r="ABL6" s="33">
        <f ca="1">OFFSET('表二（录入表）'!$B$6,COLUMN()-$AU$4,ROW()-4)</f>
        <v>0</v>
      </c>
      <c r="ABM6" s="33">
        <f ca="1">OFFSET('表二（录入表）'!$B$6,COLUMN()-$AU$4,ROW()-4)</f>
        <v>0</v>
      </c>
      <c r="ABN6" s="33">
        <f ca="1">OFFSET('表二（录入表）'!$B$6,COLUMN()-$AU$4,ROW()-4)</f>
        <v>0</v>
      </c>
      <c r="ABO6" s="33">
        <f ca="1">OFFSET('表二（录入表）'!$B$6,COLUMN()-$AU$4,ROW()-4)</f>
        <v>0</v>
      </c>
      <c r="ABP6" s="33">
        <f ca="1">OFFSET('表二（录入表）'!$B$6,COLUMN()-$AU$4,ROW()-4)</f>
        <v>0</v>
      </c>
      <c r="ABQ6" s="33">
        <f ca="1">OFFSET('表二（录入表）'!$B$6,COLUMN()-$AU$4,ROW()-4)</f>
        <v>0</v>
      </c>
      <c r="ABR6" s="33">
        <f ca="1">OFFSET('表二（录入表）'!$B$6,COLUMN()-$AU$4,ROW()-4)</f>
        <v>0</v>
      </c>
      <c r="ABS6" s="33">
        <f ca="1">OFFSET('表二（录入表）'!$B$6,COLUMN()-$AU$4,ROW()-4)</f>
        <v>200</v>
      </c>
      <c r="ABT6" s="33">
        <f ca="1">OFFSET('表二（录入表）'!$B$6,COLUMN()-$AU$4,ROW()-4)</f>
        <v>0</v>
      </c>
      <c r="ABU6" s="33">
        <f ca="1">OFFSET('表二（录入表）'!$B$6,COLUMN()-$AU$4,ROW()-4)</f>
        <v>0</v>
      </c>
      <c r="ABV6" s="33">
        <f ca="1">OFFSET('表二（录入表）'!$B$6,COLUMN()-$AU$4,ROW()-4)</f>
        <v>0</v>
      </c>
      <c r="ABW6" s="33">
        <f ca="1">OFFSET('表二（录入表）'!$B$6,COLUMN()-$AU$4,ROW()-4)</f>
        <v>0</v>
      </c>
      <c r="ABX6" s="33">
        <f ca="1">OFFSET('表二（录入表）'!$B$6,COLUMN()-$AU$4,ROW()-4)</f>
        <v>0</v>
      </c>
      <c r="ABY6" s="33">
        <f ca="1">OFFSET('表二（录入表）'!$B$6,COLUMN()-$AU$4,ROW()-4)</f>
        <v>0</v>
      </c>
      <c r="ABZ6" s="33">
        <f ca="1">OFFSET('表二（录入表）'!$B$6,COLUMN()-$AU$4,ROW()-4)</f>
        <v>0</v>
      </c>
      <c r="ACA6" s="33">
        <f ca="1">OFFSET('表二（录入表）'!$B$6,COLUMN()-$AU$4,ROW()-4)</f>
        <v>0</v>
      </c>
      <c r="ACB6" s="33">
        <f ca="1">OFFSET('表二（录入表）'!$B$6,COLUMN()-$AU$4,ROW()-4)</f>
        <v>0</v>
      </c>
      <c r="ACC6" s="33">
        <f ca="1">OFFSET('表二（录入表）'!$B$6,COLUMN()-$AU$4,ROW()-4)</f>
        <v>0</v>
      </c>
      <c r="ACD6" s="33">
        <f ca="1">OFFSET('表二（录入表）'!$B$6,COLUMN()-$AU$4,ROW()-4)</f>
        <v>0</v>
      </c>
      <c r="ACE6" s="33">
        <f ca="1">OFFSET('表二（录入表）'!$B$6,COLUMN()-$AU$4,ROW()-4)</f>
        <v>0</v>
      </c>
      <c r="ACF6" s="33">
        <f ca="1">OFFSET('表二（录入表）'!$B$6,COLUMN()-$AU$4,ROW()-4)</f>
        <v>0</v>
      </c>
      <c r="ACG6" s="33">
        <f ca="1">OFFSET('表二（录入表）'!$B$6,COLUMN()-$AU$4,ROW()-4)</f>
        <v>2065</v>
      </c>
      <c r="ACH6" s="33">
        <f ca="1">OFFSET('表二（录入表）'!$B$6,COLUMN()-$AU$4,ROW()-4)</f>
        <v>250</v>
      </c>
      <c r="ACI6" s="33">
        <f ca="1">OFFSET('表二（录入表）'!$B$6,COLUMN()-$AU$4,ROW()-4)</f>
        <v>0</v>
      </c>
      <c r="ACJ6" s="33">
        <f ca="1">OFFSET('表二（录入表）'!$B$6,COLUMN()-$AU$4,ROW()-4)</f>
        <v>0</v>
      </c>
      <c r="ACK6" s="33">
        <f ca="1">OFFSET('表二（录入表）'!$B$6,COLUMN()-$AU$4,ROW()-4)</f>
        <v>200</v>
      </c>
      <c r="ACL6" s="33">
        <f ca="1">OFFSET('表二（录入表）'!$B$6,COLUMN()-$AU$4,ROW()-4)</f>
        <v>0</v>
      </c>
      <c r="ACM6" s="33">
        <f ca="1">OFFSET('表二（录入表）'!$B$6,COLUMN()-$AU$4,ROW()-4)</f>
        <v>100</v>
      </c>
      <c r="ACN6" s="33">
        <f ca="1">OFFSET('表二（录入表）'!$B$6,COLUMN()-$AU$4,ROW()-4)</f>
        <v>0</v>
      </c>
      <c r="ACO6" s="33">
        <f ca="1">OFFSET('表二（录入表）'!$B$6,COLUMN()-$AU$4,ROW()-4)</f>
        <v>0</v>
      </c>
      <c r="ACP6" s="33">
        <f ca="1">OFFSET('表二（录入表）'!$B$6,COLUMN()-$AU$4,ROW()-4)</f>
        <v>0</v>
      </c>
      <c r="ACQ6" s="33">
        <f ca="1">OFFSET('表二（录入表）'!$B$6,COLUMN()-$AU$4,ROW()-4)</f>
        <v>100</v>
      </c>
      <c r="ACR6" s="33">
        <f ca="1">OFFSET('表二（录入表）'!$B$6,COLUMN()-$AU$4,ROW()-4)</f>
        <v>50</v>
      </c>
      <c r="ACS6" s="33">
        <f ca="1">OFFSET('表二（录入表）'!$B$6,COLUMN()-$AU$4,ROW()-4)</f>
        <v>0</v>
      </c>
      <c r="ACT6" s="33">
        <f ca="1">OFFSET('表二（录入表）'!$B$6,COLUMN()-$AU$4,ROW()-4)</f>
        <v>100</v>
      </c>
      <c r="ACU6" s="33">
        <f ca="1">OFFSET('表二（录入表）'!$B$6,COLUMN()-$AU$4,ROW()-4)</f>
        <v>1800</v>
      </c>
      <c r="ACV6" s="33">
        <f ca="1">OFFSET('表二（录入表）'!$B$6,COLUMN()-$AU$4,ROW()-4)</f>
        <v>300</v>
      </c>
      <c r="ACW6" s="33">
        <f ca="1">OFFSET('表二（录入表）'!$B$6,COLUMN()-$AU$4,ROW()-4)</f>
        <v>870</v>
      </c>
      <c r="ACX6" s="33">
        <f ca="1">OFFSET('表二（录入表）'!$B$6,COLUMN()-$AU$4,ROW()-4)</f>
        <v>50</v>
      </c>
      <c r="ACY6" s="33">
        <f ca="1">OFFSET('表二（录入表）'!$B$6,COLUMN()-$AU$4,ROW()-4)</f>
        <v>100</v>
      </c>
      <c r="ACZ6" s="33">
        <f ca="1">OFFSET('表二（录入表）'!$B$6,COLUMN()-$AU$4,ROW()-4)</f>
        <v>100</v>
      </c>
      <c r="ADA6" s="33">
        <f ca="1">OFFSET('表二（录入表）'!$B$6,COLUMN()-$AU$4,ROW()-4)</f>
        <v>20</v>
      </c>
      <c r="ADB6" s="33">
        <f ca="1">OFFSET('表二（录入表）'!$B$6,COLUMN()-$AU$4,ROW()-4)</f>
        <v>0</v>
      </c>
      <c r="ADC6" s="33">
        <f ca="1">OFFSET('表二（录入表）'!$B$6,COLUMN()-$AU$4,ROW()-4)</f>
        <v>0</v>
      </c>
      <c r="ADD6" s="33">
        <f ca="1">OFFSET('表二（录入表）'!$B$6,COLUMN()-$AU$4,ROW()-4)</f>
        <v>100</v>
      </c>
      <c r="ADE6" s="33">
        <f ca="1">OFFSET('表二（录入表）'!$B$6,COLUMN()-$AU$4,ROW()-4)</f>
        <v>0</v>
      </c>
      <c r="ADF6" s="33">
        <f ca="1">OFFSET('表二（录入表）'!$B$6,COLUMN()-$AU$4,ROW()-4)</f>
        <v>0</v>
      </c>
      <c r="ADG6" s="33">
        <f ca="1">OFFSET('表二（录入表）'!$B$6,COLUMN()-$AU$4,ROW()-4)</f>
        <v>100</v>
      </c>
      <c r="ADH6" s="33">
        <f ca="1">OFFSET('表二（录入表）'!$B$6,COLUMN()-$AU$4,ROW()-4)</f>
        <v>0</v>
      </c>
      <c r="ADI6" s="33">
        <f ca="1">OFFSET('表二（录入表）'!$B$6,COLUMN()-$AU$4,ROW()-4)</f>
        <v>230</v>
      </c>
      <c r="ADJ6" s="33">
        <f ca="1">OFFSET('表二（录入表）'!$B$6,COLUMN()-$AU$4,ROW()-4)</f>
        <v>0</v>
      </c>
      <c r="ADK6" s="33">
        <f ca="1">OFFSET('表二（录入表）'!$B$6,COLUMN()-$AU$4,ROW()-4)</f>
        <v>0</v>
      </c>
      <c r="ADL6" s="33">
        <f ca="1">OFFSET('表二（录入表）'!$B$6,COLUMN()-$AU$4,ROW()-4)</f>
        <v>200</v>
      </c>
      <c r="ADM6" s="33">
        <f ca="1">OFFSET('表二（录入表）'!$B$6,COLUMN()-$AU$4,ROW()-4)</f>
        <v>0</v>
      </c>
      <c r="ADN6" s="33">
        <f ca="1">OFFSET('表二（录入表）'!$B$6,COLUMN()-$AU$4,ROW()-4)</f>
        <v>390</v>
      </c>
      <c r="ADO6" s="33">
        <f ca="1">OFFSET('表二（录入表）'!$B$6,COLUMN()-$AU$4,ROW()-4)</f>
        <v>0</v>
      </c>
      <c r="ADP6" s="33">
        <f ca="1">OFFSET('表二（录入表）'!$B$6,COLUMN()-$AU$4,ROW()-4)</f>
        <v>0</v>
      </c>
      <c r="ADQ6" s="33">
        <f ca="1">OFFSET('表二（录入表）'!$B$6,COLUMN()-$AU$4,ROW()-4)</f>
        <v>500</v>
      </c>
      <c r="ADR6" s="33">
        <f ca="1">OFFSET('表二（录入表）'!$B$6,COLUMN()-$AU$4,ROW()-4)</f>
        <v>6200</v>
      </c>
      <c r="ADS6" s="33">
        <f ca="1">OFFSET('表二（录入表）'!$B$6,COLUMN()-$AU$4,ROW()-4)</f>
        <v>30</v>
      </c>
      <c r="ADT6" s="33">
        <f ca="1">OFFSET('表二（录入表）'!$B$6,COLUMN()-$AU$4,ROW()-4)</f>
        <v>0</v>
      </c>
      <c r="ADU6" s="33">
        <f ca="1">OFFSET('表二（录入表）'!$B$6,COLUMN()-$AU$4,ROW()-4)</f>
        <v>0</v>
      </c>
      <c r="ADV6" s="33">
        <f ca="1">OFFSET('表二（录入表）'!$B$6,COLUMN()-$AU$4,ROW()-4)</f>
        <v>100</v>
      </c>
      <c r="ADW6" s="33">
        <f ca="1">OFFSET('表二（录入表）'!$B$6,COLUMN()-$AU$4,ROW()-4)</f>
        <v>3600</v>
      </c>
      <c r="ADX6" s="33">
        <f ca="1">OFFSET('表二（录入表）'!$B$6,COLUMN()-$AU$4,ROW()-4)</f>
        <v>100</v>
      </c>
      <c r="ADY6" s="33">
        <f ca="1">OFFSET('表二（录入表）'!$B$6,COLUMN()-$AU$4,ROW()-4)</f>
        <v>280</v>
      </c>
      <c r="ADZ6" s="33">
        <f ca="1">OFFSET('表二（录入表）'!$B$6,COLUMN()-$AU$4,ROW()-4)</f>
        <v>840</v>
      </c>
      <c r="AEA6" s="33">
        <f ca="1">OFFSET('表二（录入表）'!$B$6,COLUMN()-$AU$4,ROW()-4)</f>
        <v>30</v>
      </c>
      <c r="AEB6" s="33">
        <f ca="1">OFFSET('表二（录入表）'!$B$6,COLUMN()-$AU$4,ROW()-4)</f>
        <v>100</v>
      </c>
      <c r="AEC6" s="33">
        <f ca="1">OFFSET('表二（录入表）'!$B$6,COLUMN()-$AU$4,ROW()-4)</f>
        <v>100</v>
      </c>
      <c r="AED6" s="33">
        <f ca="1">OFFSET('表二（录入表）'!$B$6,COLUMN()-$AU$4,ROW()-4)</f>
        <v>0</v>
      </c>
      <c r="AEE6" s="33">
        <f ca="1">OFFSET('表二（录入表）'!$B$6,COLUMN()-$AU$4,ROW()-4)</f>
        <v>0</v>
      </c>
      <c r="AEF6" s="33">
        <f ca="1">OFFSET('表二（录入表）'!$B$6,COLUMN()-$AU$4,ROW()-4)</f>
        <v>50</v>
      </c>
      <c r="AEG6" s="33">
        <f ca="1">OFFSET('表二（录入表）'!$B$6,COLUMN()-$AU$4,ROW()-4)</f>
        <v>0</v>
      </c>
      <c r="AEH6" s="33">
        <f ca="1">OFFSET('表二（录入表）'!$B$6,COLUMN()-$AU$4,ROW()-4)</f>
        <v>0</v>
      </c>
      <c r="AEI6" s="33">
        <f ca="1">OFFSET('表二（录入表）'!$B$6,COLUMN()-$AU$4,ROW()-4)</f>
        <v>0</v>
      </c>
      <c r="AEJ6" s="33">
        <f ca="1">OFFSET('表二（录入表）'!$B$6,COLUMN()-$AU$4,ROW()-4)</f>
        <v>630</v>
      </c>
      <c r="AEK6" s="33">
        <f ca="1">OFFSET('表二（录入表）'!$B$6,COLUMN()-$AU$4,ROW()-4)</f>
        <v>0</v>
      </c>
      <c r="AEL6" s="33">
        <f ca="1">OFFSET('表二（录入表）'!$B$6,COLUMN()-$AU$4,ROW()-4)</f>
        <v>200</v>
      </c>
      <c r="AEM6" s="33">
        <f ca="1">OFFSET('表二（录入表）'!$B$6,COLUMN()-$AU$4,ROW()-4)</f>
        <v>500</v>
      </c>
      <c r="AEN6" s="33">
        <f ca="1">OFFSET('表二（录入表）'!$B$6,COLUMN()-$AU$4,ROW()-4)</f>
        <v>500</v>
      </c>
      <c r="AEO6" s="33">
        <f ca="1">OFFSET('表二（录入表）'!$B$6,COLUMN()-$AU$4,ROW()-4)</f>
        <v>1400</v>
      </c>
      <c r="AEP6" s="33">
        <f ca="1">OFFSET('表二（录入表）'!$B$6,COLUMN()-$AU$4,ROW()-4)</f>
        <v>0</v>
      </c>
      <c r="AEQ6" s="33">
        <f ca="1">OFFSET('表二（录入表）'!$B$6,COLUMN()-$AU$4,ROW()-4)</f>
        <v>0</v>
      </c>
      <c r="AER6" s="33">
        <f ca="1">OFFSET('表二（录入表）'!$B$6,COLUMN()-$AU$4,ROW()-4)</f>
        <v>500</v>
      </c>
      <c r="AES6" s="33">
        <f ca="1">OFFSET('表二（录入表）'!$B$6,COLUMN()-$AU$4,ROW()-4)</f>
        <v>4500</v>
      </c>
      <c r="AET6" s="33">
        <f ca="1">OFFSET('表二（录入表）'!$B$6,COLUMN()-$AU$4,ROW()-4)</f>
        <v>1000</v>
      </c>
      <c r="AEU6" s="33">
        <f ca="1">OFFSET('表二（录入表）'!$B$6,COLUMN()-$AU$4,ROW()-4)</f>
        <v>0</v>
      </c>
      <c r="AEV6" s="33">
        <f ca="1">OFFSET('表二（录入表）'!$B$6,COLUMN()-$AU$4,ROW()-4)</f>
        <v>0</v>
      </c>
      <c r="AEW6" s="33">
        <f ca="1">OFFSET('表二（录入表）'!$B$6,COLUMN()-$AU$4,ROW()-4)</f>
        <v>0</v>
      </c>
      <c r="AEX6" s="33">
        <f ca="1">OFFSET('表二（录入表）'!$B$6,COLUMN()-$AU$4,ROW()-4)</f>
        <v>800</v>
      </c>
      <c r="AEY6" s="33">
        <f ca="1">OFFSET('表二（录入表）'!$B$6,COLUMN()-$AU$4,ROW()-4)</f>
        <v>0</v>
      </c>
      <c r="AEZ6" s="33">
        <f ca="1">OFFSET('表二（录入表）'!$B$6,COLUMN()-$AU$4,ROW()-4)</f>
        <v>0</v>
      </c>
      <c r="AFA6" s="33">
        <f ca="1">OFFSET('表二（录入表）'!$B$6,COLUMN()-$AU$4,ROW()-4)</f>
        <v>0</v>
      </c>
      <c r="AFB6" s="33">
        <f ca="1">OFFSET('表二（录入表）'!$B$6,COLUMN()-$AU$4,ROW()-4)</f>
        <v>1000</v>
      </c>
      <c r="AFC6" s="33">
        <f ca="1">OFFSET('表二（录入表）'!$B$6,COLUMN()-$AU$4,ROW()-4)</f>
        <v>0</v>
      </c>
      <c r="AFD6" s="33">
        <f ca="1">OFFSET('表二（录入表）'!$B$6,COLUMN()-$AU$4,ROW()-4)</f>
        <v>1000</v>
      </c>
      <c r="AFE6" s="33">
        <f ca="1">OFFSET('表二（录入表）'!$B$6,COLUMN()-$AU$4,ROW()-4)</f>
        <v>0</v>
      </c>
      <c r="AFF6" s="33">
        <f ca="1">OFFSET('表二（录入表）'!$B$6,COLUMN()-$AU$4,ROW()-4)</f>
        <v>0</v>
      </c>
      <c r="AFG6" s="33">
        <f ca="1">OFFSET('表二（录入表）'!$B$6,COLUMN()-$AU$4,ROW()-4)</f>
        <v>500</v>
      </c>
      <c r="AFH6" s="33">
        <f ca="1">OFFSET('表二（录入表）'!$B$6,COLUMN()-$AU$4,ROW()-4)</f>
        <v>1000</v>
      </c>
      <c r="AFI6" s="33">
        <f ca="1">OFFSET('表二（录入表）'!$B$6,COLUMN()-$AU$4,ROW()-4)</f>
        <v>0</v>
      </c>
      <c r="AFJ6" s="33">
        <f ca="1">OFFSET('表二（录入表）'!$B$6,COLUMN()-$AU$4,ROW()-4)</f>
        <v>0</v>
      </c>
      <c r="AFK6" s="33">
        <f ca="1">OFFSET('表二（录入表）'!$B$6,COLUMN()-$AU$4,ROW()-4)</f>
        <v>150</v>
      </c>
      <c r="AFL6" s="33">
        <f ca="1">OFFSET('表二（录入表）'!$B$6,COLUMN()-$AU$4,ROW()-4)</f>
        <v>100</v>
      </c>
      <c r="AFM6" s="33">
        <f ca="1">OFFSET('表二（录入表）'!$B$6,COLUMN()-$AU$4,ROW()-4)</f>
        <v>0</v>
      </c>
      <c r="AFN6" s="33">
        <f ca="1">OFFSET('表二（录入表）'!$B$6,COLUMN()-$AU$4,ROW()-4)</f>
        <v>0</v>
      </c>
      <c r="AFO6" s="33">
        <f ca="1">OFFSET('表二（录入表）'!$B$6,COLUMN()-$AU$4,ROW()-4)</f>
        <v>200</v>
      </c>
      <c r="AFP6" s="33">
        <f ca="1">OFFSET('表二（录入表）'!$B$6,COLUMN()-$AU$4,ROW()-4)</f>
        <v>1000</v>
      </c>
      <c r="AFQ6" s="33">
        <f ca="1">OFFSET('表二（录入表）'!$B$6,COLUMN()-$AU$4,ROW()-4)</f>
        <v>900</v>
      </c>
      <c r="AFR6" s="33">
        <f ca="1">OFFSET('表二（录入表）'!$B$6,COLUMN()-$AU$4,ROW()-4)</f>
        <v>0</v>
      </c>
      <c r="AFS6" s="33">
        <f ca="1">OFFSET('表二（录入表）'!$B$6,COLUMN()-$AU$4,ROW()-4)</f>
        <v>0</v>
      </c>
      <c r="AFT6" s="33">
        <f ca="1">OFFSET('表二（录入表）'!$B$6,COLUMN()-$AU$4,ROW()-4)</f>
        <v>0</v>
      </c>
      <c r="AFU6" s="33">
        <f ca="1">OFFSET('表二（录入表）'!$B$6,COLUMN()-$AU$4,ROW()-4)</f>
        <v>1000</v>
      </c>
      <c r="AFV6" s="33">
        <f ca="1">OFFSET('表二（录入表）'!$B$6,COLUMN()-$AU$4,ROW()-4)</f>
        <v>5000</v>
      </c>
      <c r="AFW6" s="33">
        <f ca="1">OFFSET('表二（录入表）'!$B$6,COLUMN()-$AU$4,ROW()-4)</f>
        <v>2000</v>
      </c>
      <c r="AFX6" s="33">
        <f ca="1">OFFSET('表二（录入表）'!$B$6,COLUMN()-$AU$4,ROW()-4)</f>
        <v>5000</v>
      </c>
      <c r="AFY6" s="33">
        <f ca="1">OFFSET('表二（录入表）'!$B$6,COLUMN()-$AU$4,ROW()-4)</f>
        <v>38</v>
      </c>
      <c r="AFZ6" s="33">
        <f ca="1">OFFSET('表二（录入表）'!$B$6,COLUMN()-$AU$4,ROW()-4)</f>
        <v>7000</v>
      </c>
      <c r="AGA6" s="33">
        <f ca="1">OFFSET('表二（录入表）'!$B$6,COLUMN()-$AU$4,ROW()-4)</f>
        <v>0</v>
      </c>
      <c r="AGB6" s="33">
        <f ca="1">OFFSET('表二（录入表）'!$B$6,COLUMN()-$AU$4,ROW()-4)</f>
        <v>800</v>
      </c>
      <c r="AGC6" s="33">
        <f ca="1">OFFSET('表二（录入表）'!$B$6,COLUMN()-$AU$4,ROW()-4)</f>
        <v>80</v>
      </c>
      <c r="AGD6" s="33">
        <f ca="1">OFFSET('表二（录入表）'!$B$6,COLUMN()-$AU$4,ROW()-4)</f>
        <v>0</v>
      </c>
      <c r="AGE6" s="33">
        <f ca="1">OFFSET('表二（录入表）'!$B$6,COLUMN()-$AU$4,ROW()-4)</f>
        <v>150</v>
      </c>
      <c r="AGF6" s="33">
        <f ca="1">OFFSET('表二（录入表）'!$B$6,COLUMN()-$AU$4,ROW()-4)</f>
        <v>0</v>
      </c>
      <c r="AGG6" s="33">
        <f ca="1">OFFSET('表二（录入表）'!$B$6,COLUMN()-$AU$4,ROW()-4)</f>
        <v>500</v>
      </c>
      <c r="AGH6" s="33">
        <f ca="1">OFFSET('表二（录入表）'!$B$6,COLUMN()-$AU$4,ROW()-4)</f>
        <v>0</v>
      </c>
      <c r="AGI6" s="33">
        <f ca="1">OFFSET('表二（录入表）'!$B$6,COLUMN()-$AU$4,ROW()-4)</f>
        <v>4000</v>
      </c>
      <c r="AGJ6" s="33">
        <f ca="1">OFFSET('表二（录入表）'!$B$6,COLUMN()-$AU$4,ROW()-4)</f>
        <v>200</v>
      </c>
      <c r="AGK6" s="33">
        <f ca="1">OFFSET('表二（录入表）'!$B$6,COLUMN()-$AU$4,ROW()-4)</f>
        <v>0</v>
      </c>
      <c r="AGL6" s="33">
        <f ca="1">OFFSET('表二（录入表）'!$B$6,COLUMN()-$AU$4,ROW()-4)</f>
        <v>0</v>
      </c>
      <c r="AGM6" s="33">
        <f ca="1">OFFSET('表二（录入表）'!$B$6,COLUMN()-$AU$4,ROW()-4)</f>
        <v>1671</v>
      </c>
      <c r="AGN6" s="33">
        <f ca="1">OFFSET('表二（录入表）'!$B$6,COLUMN()-$AU$4,ROW()-4)</f>
        <v>1000</v>
      </c>
      <c r="AGO6" s="33">
        <f ca="1">OFFSET('表二（录入表）'!$B$6,COLUMN()-$AU$4,ROW()-4)</f>
        <v>0</v>
      </c>
      <c r="AGP6" s="33">
        <f ca="1">OFFSET('表二（录入表）'!$B$6,COLUMN()-$AU$4,ROW()-4)</f>
        <v>0</v>
      </c>
      <c r="AGQ6" s="33">
        <f ca="1">OFFSET('表二（录入表）'!$B$6,COLUMN()-$AU$4,ROW()-4)</f>
        <v>100</v>
      </c>
      <c r="AGR6" s="33">
        <f ca="1">OFFSET('表二（录入表）'!$B$6,COLUMN()-$AU$4,ROW()-4)</f>
        <v>0</v>
      </c>
      <c r="AGS6" s="33">
        <f ca="1">OFFSET('表二（录入表）'!$B$6,COLUMN()-$AU$4,ROW()-4)</f>
        <v>0</v>
      </c>
      <c r="AGT6" s="33">
        <f ca="1">OFFSET('表二（录入表）'!$B$6,COLUMN()-$AU$4,ROW()-4)</f>
        <v>0</v>
      </c>
      <c r="AGU6" s="33">
        <f ca="1">OFFSET('表二（录入表）'!$B$6,COLUMN()-$AU$4,ROW()-4)</f>
        <v>0</v>
      </c>
      <c r="AGV6" s="33">
        <f ca="1">OFFSET('表二（录入表）'!$B$6,COLUMN()-$AU$4,ROW()-4)</f>
        <v>0</v>
      </c>
      <c r="AGW6" s="33">
        <f ca="1">OFFSET('表二（录入表）'!$B$6,COLUMN()-$AU$4,ROW()-4)</f>
        <v>0</v>
      </c>
      <c r="AGX6" s="33">
        <f ca="1">OFFSET('表二（录入表）'!$B$6,COLUMN()-$AU$4,ROW()-4)</f>
        <v>0</v>
      </c>
      <c r="AGY6" s="33">
        <f ca="1">OFFSET('表二（录入表）'!$B$6,COLUMN()-$AU$4,ROW()-4)</f>
        <v>52</v>
      </c>
      <c r="AGZ6" s="33">
        <f ca="1">OFFSET('表二（录入表）'!$B$6,COLUMN()-$AU$4,ROW()-4)</f>
        <v>0</v>
      </c>
      <c r="AHA6" s="33">
        <f ca="1">OFFSET('表二（录入表）'!$B$6,COLUMN()-$AU$4,ROW()-4)</f>
        <v>0</v>
      </c>
      <c r="AHB6" s="33">
        <f ca="1">OFFSET('表二（录入表）'!$B$6,COLUMN()-$AU$4,ROW()-4)</f>
        <v>0</v>
      </c>
      <c r="AHC6" s="33">
        <f ca="1">OFFSET('表二（录入表）'!$B$6,COLUMN()-$AU$4,ROW()-4)</f>
        <v>100</v>
      </c>
      <c r="AHD6" s="33">
        <f ca="1">OFFSET('表二（录入表）'!$B$6,COLUMN()-$AU$4,ROW()-4)</f>
        <v>0</v>
      </c>
      <c r="AHE6" s="33">
        <f ca="1">OFFSET('表二（录入表）'!$B$6,COLUMN()-$AU$4,ROW()-4)</f>
        <v>0</v>
      </c>
      <c r="AHF6" s="33">
        <f ca="1">OFFSET('表二（录入表）'!$B$6,COLUMN()-$AU$4,ROW()-4)</f>
        <v>0</v>
      </c>
      <c r="AHG6" s="33">
        <f ca="1">OFFSET('表二（录入表）'!$B$6,COLUMN()-$AU$4,ROW()-4)</f>
        <v>100</v>
      </c>
      <c r="AHH6" s="33">
        <f ca="1">OFFSET('表二（录入表）'!$B$6,COLUMN()-$AU$4,ROW()-4)</f>
        <v>0</v>
      </c>
      <c r="AHI6" s="33">
        <f ca="1">OFFSET('表二（录入表）'!$B$6,COLUMN()-$AU$4,ROW()-4)</f>
        <v>0</v>
      </c>
      <c r="AHJ6" s="33">
        <f ca="1">OFFSET('表二（录入表）'!$B$6,COLUMN()-$AU$4,ROW()-4)</f>
        <v>0</v>
      </c>
      <c r="AHK6" s="33">
        <f ca="1">OFFSET('表二（录入表）'!$B$6,COLUMN()-$AU$4,ROW()-4)</f>
        <v>0</v>
      </c>
      <c r="AHL6" s="33">
        <f ca="1">OFFSET('表二（录入表）'!$B$6,COLUMN()-$AU$4,ROW()-4)</f>
        <v>0</v>
      </c>
      <c r="AHM6" s="33">
        <f ca="1">OFFSET('表二（录入表）'!$B$6,COLUMN()-$AU$4,ROW()-4)</f>
        <v>0</v>
      </c>
      <c r="AHN6" s="33">
        <f ca="1">OFFSET('表二（录入表）'!$B$6,COLUMN()-$AU$4,ROW()-4)</f>
        <v>0</v>
      </c>
      <c r="AHO6" s="33">
        <f ca="1">OFFSET('表二（录入表）'!$B$6,COLUMN()-$AU$4,ROW()-4)</f>
        <v>0</v>
      </c>
      <c r="AHP6" s="33">
        <f ca="1">OFFSET('表二（录入表）'!$B$6,COLUMN()-$AU$4,ROW()-4)</f>
        <v>0</v>
      </c>
      <c r="AHQ6" s="33">
        <f ca="1">OFFSET('表二（录入表）'!$B$6,COLUMN()-$AU$4,ROW()-4)</f>
        <v>0</v>
      </c>
      <c r="AHR6" s="33">
        <f ca="1">OFFSET('表二（录入表）'!$B$6,COLUMN()-$AU$4,ROW()-4)</f>
        <v>0</v>
      </c>
      <c r="AHS6" s="33">
        <f ca="1">OFFSET('表二（录入表）'!$B$6,COLUMN()-$AU$4,ROW()-4)</f>
        <v>0</v>
      </c>
      <c r="AHT6" s="33">
        <f ca="1">OFFSET('表二（录入表）'!$B$6,COLUMN()-$AU$4,ROW()-4)</f>
        <v>0</v>
      </c>
      <c r="AHU6" s="33">
        <f ca="1">OFFSET('表二（录入表）'!$B$6,COLUMN()-$AU$4,ROW()-4)</f>
        <v>0</v>
      </c>
      <c r="AHV6" s="33">
        <f ca="1">OFFSET('表二（录入表）'!$B$6,COLUMN()-$AU$4,ROW()-4)</f>
        <v>0</v>
      </c>
      <c r="AHW6" s="33">
        <f ca="1">OFFSET('表二（录入表）'!$B$6,COLUMN()-$AU$4,ROW()-4)</f>
        <v>0</v>
      </c>
      <c r="AHX6" s="33">
        <f ca="1">OFFSET('表二（录入表）'!$B$6,COLUMN()-$AU$4,ROW()-4)</f>
        <v>0</v>
      </c>
      <c r="AHY6" s="33">
        <f ca="1">OFFSET('表二（录入表）'!$B$6,COLUMN()-$AU$4,ROW()-4)</f>
        <v>0</v>
      </c>
      <c r="AHZ6" s="33">
        <f ca="1">OFFSET('表二（录入表）'!$B$6,COLUMN()-$AU$4,ROW()-4)</f>
        <v>0</v>
      </c>
      <c r="AIA6" s="33">
        <f ca="1">OFFSET('表二（录入表）'!$B$6,COLUMN()-$AU$4,ROW()-4)</f>
        <v>0</v>
      </c>
      <c r="AIB6" s="33">
        <f ca="1">OFFSET('表二（录入表）'!$B$6,COLUMN()-$AU$4,ROW()-4)</f>
        <v>0</v>
      </c>
      <c r="AIC6" s="33">
        <f ca="1">OFFSET('表二（录入表）'!$B$6,COLUMN()-$AU$4,ROW()-4)</f>
        <v>300</v>
      </c>
      <c r="AID6" s="33">
        <f ca="1">OFFSET('表二（录入表）'!$B$6,COLUMN()-$AU$4,ROW()-4)</f>
        <v>0</v>
      </c>
      <c r="AIE6" s="33">
        <f ca="1">OFFSET('表二（录入表）'!$B$6,COLUMN()-$AU$4,ROW()-4)</f>
        <v>0</v>
      </c>
      <c r="AIF6" s="33">
        <f ca="1">OFFSET('表二（录入表）'!$B$6,COLUMN()-$AU$4,ROW()-4)</f>
        <v>0</v>
      </c>
      <c r="AIG6" s="33">
        <f ca="1">OFFSET('表二（录入表）'!$B$6,COLUMN()-$AU$4,ROW()-4)</f>
        <v>0</v>
      </c>
      <c r="AIH6" s="33">
        <f ca="1">OFFSET('表二（录入表）'!$B$6,COLUMN()-$AU$4,ROW()-4)</f>
        <v>0</v>
      </c>
      <c r="AII6" s="33">
        <f ca="1">OFFSET('表二（录入表）'!$B$6,COLUMN()-$AU$4,ROW()-4)</f>
        <v>0</v>
      </c>
      <c r="AIJ6" s="33">
        <f ca="1">OFFSET('表二（录入表）'!$B$6,COLUMN()-$AU$4,ROW()-4)</f>
        <v>0</v>
      </c>
      <c r="AIK6" s="33">
        <f ca="1">OFFSET('表二（录入表）'!$B$6,COLUMN()-$AU$4,ROW()-4)</f>
        <v>0</v>
      </c>
      <c r="AIL6" s="33">
        <f ca="1">OFFSET('表二（录入表）'!$B$6,COLUMN()-$AU$4,ROW()-4)</f>
        <v>0</v>
      </c>
      <c r="AIM6" s="33">
        <f ca="1">OFFSET('表二（录入表）'!$B$6,COLUMN()-$AU$4,ROW()-4)</f>
        <v>0</v>
      </c>
      <c r="AIN6" s="33">
        <f ca="1">OFFSET('表二（录入表）'!$B$6,COLUMN()-$AU$4,ROW()-4)</f>
        <v>0</v>
      </c>
      <c r="AIO6" s="33">
        <f ca="1">OFFSET('表二（录入表）'!$B$6,COLUMN()-$AU$4,ROW()-4)</f>
        <v>0</v>
      </c>
      <c r="AIP6" s="33">
        <f ca="1">OFFSET('表二（录入表）'!$B$6,COLUMN()-$AU$4,ROW()-4)</f>
        <v>0</v>
      </c>
      <c r="AIQ6" s="33">
        <f ca="1">OFFSET('表二（录入表）'!$B$6,COLUMN()-$AU$4,ROW()-4)</f>
        <v>0</v>
      </c>
      <c r="AIR6" s="33">
        <f ca="1">OFFSET('表二（录入表）'!$B$6,COLUMN()-$AU$4,ROW()-4)</f>
        <v>0</v>
      </c>
      <c r="AIS6" s="33">
        <f ca="1">OFFSET('表二（录入表）'!$B$6,COLUMN()-$AU$4,ROW()-4)</f>
        <v>0</v>
      </c>
      <c r="AIT6" s="33">
        <f ca="1">OFFSET('表二（录入表）'!$B$6,COLUMN()-$AU$4,ROW()-4)</f>
        <v>0</v>
      </c>
      <c r="AIU6" s="33">
        <f ca="1">OFFSET('表二（录入表）'!$B$6,COLUMN()-$AU$4,ROW()-4)</f>
        <v>0</v>
      </c>
      <c r="AIV6" s="33">
        <f ca="1">OFFSET('表二（录入表）'!$B$6,COLUMN()-$AU$4,ROW()-4)</f>
        <v>0</v>
      </c>
      <c r="AIW6" s="33">
        <f ca="1">OFFSET('表二（录入表）'!$B$6,COLUMN()-$AU$4,ROW()-4)</f>
        <v>0</v>
      </c>
      <c r="AIX6" s="33">
        <f ca="1">OFFSET('表二（录入表）'!$B$6,COLUMN()-$AU$4,ROW()-4)</f>
        <v>0</v>
      </c>
      <c r="AIY6" s="33">
        <f ca="1">OFFSET('表二（录入表）'!$B$6,COLUMN()-$AU$4,ROW()-4)</f>
        <v>0</v>
      </c>
      <c r="AIZ6" s="33">
        <f ca="1">OFFSET('表二（录入表）'!$B$6,COLUMN()-$AU$4,ROW()-4)</f>
        <v>0</v>
      </c>
      <c r="AJA6" s="33">
        <f ca="1">OFFSET('表二（录入表）'!$B$6,COLUMN()-$AU$4,ROW()-4)</f>
        <v>786</v>
      </c>
      <c r="AJB6" s="33">
        <f ca="1">OFFSET('表二（录入表）'!$B$6,COLUMN()-$AU$4,ROW()-4)</f>
        <v>0</v>
      </c>
      <c r="AJC6" s="33">
        <f ca="1">OFFSET('表二（录入表）'!$B$6,COLUMN()-$AU$4,ROW()-4)</f>
        <v>0</v>
      </c>
      <c r="AJD6" s="33">
        <f ca="1">OFFSET('表二（录入表）'!$B$6,COLUMN()-$AU$4,ROW()-4)</f>
        <v>0</v>
      </c>
      <c r="AJE6" s="33">
        <f ca="1">OFFSET('表二（录入表）'!$B$6,COLUMN()-$AU$4,ROW()-4)</f>
        <v>0</v>
      </c>
      <c r="AJF6" s="33">
        <f ca="1">OFFSET('表二（录入表）'!$B$6,COLUMN()-$AU$4,ROW()-4)</f>
        <v>20</v>
      </c>
      <c r="AJG6" s="33">
        <f ca="1">OFFSET('表二（录入表）'!$B$6,COLUMN()-$AU$4,ROW()-4)</f>
        <v>0</v>
      </c>
      <c r="AJH6" s="33">
        <f ca="1">OFFSET('表二（录入表）'!$B$6,COLUMN()-$AU$4,ROW()-4)</f>
        <v>0</v>
      </c>
      <c r="AJI6" s="33">
        <f ca="1">OFFSET('表二（录入表）'!$B$6,COLUMN()-$AU$4,ROW()-4)</f>
        <v>0</v>
      </c>
      <c r="AJJ6" s="33">
        <f ca="1">OFFSET('表二（录入表）'!$B$6,COLUMN()-$AU$4,ROW()-4)</f>
        <v>0</v>
      </c>
      <c r="AJK6" s="33">
        <f ca="1">OFFSET('表二（录入表）'!$B$6,COLUMN()-$AU$4,ROW()-4)</f>
        <v>0</v>
      </c>
      <c r="AJL6" s="33">
        <f ca="1">OFFSET('表二（录入表）'!$B$6,COLUMN()-$AU$4,ROW()-4)</f>
        <v>0</v>
      </c>
      <c r="AJM6" s="33">
        <f ca="1">OFFSET('表二（录入表）'!$B$6,COLUMN()-$AU$4,ROW()-4)</f>
        <v>0</v>
      </c>
      <c r="AJN6" s="33">
        <f ca="1">OFFSET('表二（录入表）'!$B$6,COLUMN()-$AU$4,ROW()-4)</f>
        <v>0</v>
      </c>
      <c r="AJO6" s="33">
        <f ca="1">OFFSET('表二（录入表）'!$B$6,COLUMN()-$AU$4,ROW()-4)</f>
        <v>20</v>
      </c>
      <c r="AJP6" s="33">
        <f ca="1">OFFSET('表二（录入表）'!$B$6,COLUMN()-$AU$4,ROW()-4)</f>
        <v>0</v>
      </c>
      <c r="AJQ6" s="33">
        <f ca="1">OFFSET('表二（录入表）'!$B$6,COLUMN()-$AU$4,ROW()-4)</f>
        <v>0</v>
      </c>
      <c r="AJR6" s="33">
        <f ca="1">OFFSET('表二（录入表）'!$B$6,COLUMN()-$AU$4,ROW()-4)</f>
        <v>0</v>
      </c>
      <c r="AJS6" s="33">
        <f ca="1">OFFSET('表二（录入表）'!$B$6,COLUMN()-$AU$4,ROW()-4)</f>
        <v>0</v>
      </c>
      <c r="AJT6" s="33">
        <f ca="1">OFFSET('表二（录入表）'!$B$6,COLUMN()-$AU$4,ROW()-4)</f>
        <v>0</v>
      </c>
      <c r="AJU6" s="33">
        <f ca="1">OFFSET('表二（录入表）'!$B$6,COLUMN()-$AU$4,ROW()-4)</f>
        <v>210</v>
      </c>
      <c r="AJV6" s="33">
        <f ca="1">OFFSET('表二（录入表）'!$B$6,COLUMN()-$AU$4,ROW()-4)</f>
        <v>0</v>
      </c>
      <c r="AJW6" s="33">
        <f ca="1">OFFSET('表二（录入表）'!$B$6,COLUMN()-$AU$4,ROW()-4)</f>
        <v>0</v>
      </c>
      <c r="AJX6" s="33">
        <f ca="1">OFFSET('表二（录入表）'!$B$6,COLUMN()-$AU$4,ROW()-4)</f>
        <v>0</v>
      </c>
      <c r="AJY6" s="33">
        <f ca="1">OFFSET('表二（录入表）'!$B$6,COLUMN()-$AU$4,ROW()-4)</f>
        <v>300</v>
      </c>
      <c r="AJZ6" s="33">
        <f ca="1">OFFSET('表二（录入表）'!$B$6,COLUMN()-$AU$4,ROW()-4)</f>
        <v>0</v>
      </c>
      <c r="AKA6" s="33">
        <f ca="1">OFFSET('表二（录入表）'!$B$6,COLUMN()-$AU$4,ROW()-4)</f>
        <v>0</v>
      </c>
      <c r="AKB6" s="33">
        <f ca="1">OFFSET('表二（录入表）'!$B$6,COLUMN()-$AU$4,ROW()-4)</f>
        <v>0</v>
      </c>
      <c r="AKC6" s="33">
        <f ca="1">OFFSET('表二（录入表）'!$B$6,COLUMN()-$AU$4,ROW()-4)</f>
        <v>0</v>
      </c>
      <c r="AKD6" s="33">
        <f ca="1">OFFSET('表二（录入表）'!$B$6,COLUMN()-$AU$4,ROW()-4)</f>
        <v>0</v>
      </c>
      <c r="AKE6" s="33">
        <f ca="1">OFFSET('表二（录入表）'!$B$6,COLUMN()-$AU$4,ROW()-4)</f>
        <v>0</v>
      </c>
      <c r="AKF6" s="33">
        <f ca="1">OFFSET('表二（录入表）'!$B$6,COLUMN()-$AU$4,ROW()-4)</f>
        <v>0</v>
      </c>
      <c r="AKG6" s="33">
        <f ca="1">OFFSET('表二（录入表）'!$B$6,COLUMN()-$AU$4,ROW()-4)</f>
        <v>50</v>
      </c>
      <c r="AKH6" s="33">
        <f ca="1">OFFSET('表二（录入表）'!$B$6,COLUMN()-$AU$4,ROW()-4)</f>
        <v>0</v>
      </c>
      <c r="AKI6" s="33">
        <f ca="1">OFFSET('表二（录入表）'!$B$6,COLUMN()-$AU$4,ROW()-4)</f>
        <v>0</v>
      </c>
      <c r="AKJ6" s="33">
        <f ca="1">OFFSET('表二（录入表）'!$B$6,COLUMN()-$AU$4,ROW()-4)</f>
        <v>0</v>
      </c>
      <c r="AKK6" s="33">
        <f ca="1">OFFSET('表二（录入表）'!$B$6,COLUMN()-$AU$4,ROW()-4)</f>
        <v>0</v>
      </c>
      <c r="AKL6" s="33">
        <f ca="1">OFFSET('表二（录入表）'!$B$6,COLUMN()-$AU$4,ROW()-4)</f>
        <v>0</v>
      </c>
      <c r="AKM6" s="33">
        <f ca="1">OFFSET('表二（录入表）'!$B$6,COLUMN()-$AU$4,ROW()-4)</f>
        <v>0</v>
      </c>
      <c r="AKN6" s="33">
        <f ca="1">OFFSET('表二（录入表）'!$B$6,COLUMN()-$AU$4,ROW()-4)</f>
        <v>0</v>
      </c>
      <c r="AKO6" s="33">
        <f ca="1">OFFSET('表二（录入表）'!$B$6,COLUMN()-$AU$4,ROW()-4)</f>
        <v>500</v>
      </c>
      <c r="AKP6" s="33">
        <f ca="1">OFFSET('表二（录入表）'!$B$6,COLUMN()-$AU$4,ROW()-4)</f>
        <v>0</v>
      </c>
      <c r="AKQ6" s="33">
        <f ca="1">OFFSET('表二（录入表）'!$B$6,COLUMN()-$AU$4,ROW()-4)</f>
        <v>0</v>
      </c>
      <c r="AKR6" s="33">
        <f ca="1">OFFSET('表二（录入表）'!$B$6,COLUMN()-$AU$4,ROW()-4)</f>
        <v>0</v>
      </c>
      <c r="AKS6" s="33">
        <f ca="1">OFFSET('表二（录入表）'!$B$6,COLUMN()-$AU$4,ROW()-4)</f>
        <v>0</v>
      </c>
      <c r="AKT6" s="33">
        <f ca="1">OFFSET('表二（录入表）'!$B$6,COLUMN()-$AU$4,ROW()-4)</f>
        <v>0</v>
      </c>
      <c r="AKU6" s="33">
        <f ca="1">OFFSET('表二（录入表）'!$B$6,COLUMN()-$AU$4,ROW()-4)</f>
        <v>0</v>
      </c>
      <c r="AKV6" s="33">
        <f ca="1">OFFSET('表二（录入表）'!$B$6,COLUMN()-$AU$4,ROW()-4)</f>
        <v>549</v>
      </c>
      <c r="AKW6" s="33">
        <f ca="1">OFFSET('表二（录入表）'!$B$6,COLUMN()-$AU$4,ROW()-4)</f>
        <v>0</v>
      </c>
      <c r="AKX6" s="33">
        <f ca="1">OFFSET('表二（录入表）'!$B$6,COLUMN()-$AU$4,ROW()-4)</f>
        <v>0</v>
      </c>
      <c r="AKY6" s="33">
        <f ca="1">OFFSET('表二（录入表）'!$B$6,COLUMN()-$AU$4,ROW()-4)</f>
        <v>0</v>
      </c>
      <c r="AKZ6" s="33">
        <f ca="1">OFFSET('表二（录入表）'!$B$6,COLUMN()-$AU$4,ROW()-4)</f>
        <v>0</v>
      </c>
      <c r="ALA6" s="33">
        <f ca="1">OFFSET('表二（录入表）'!$B$6,COLUMN()-$AU$4,ROW()-4)</f>
        <v>0</v>
      </c>
      <c r="ALB6" s="33">
        <f ca="1">OFFSET('表二（录入表）'!$B$6,COLUMN()-$AU$4,ROW()-4)</f>
        <v>0</v>
      </c>
      <c r="ALC6" s="33">
        <f ca="1">OFFSET('表二（录入表）'!$B$6,COLUMN()-$AU$4,ROW()-4)</f>
        <v>0</v>
      </c>
      <c r="ALD6" s="33">
        <f ca="1">OFFSET('表二（录入表）'!$B$6,COLUMN()-$AU$4,ROW()-4)</f>
        <v>0</v>
      </c>
      <c r="ALE6" s="33">
        <f ca="1">OFFSET('表二（录入表）'!$B$6,COLUMN()-$AU$4,ROW()-4)</f>
        <v>0</v>
      </c>
      <c r="ALF6" s="33">
        <f ca="1">OFFSET('表二（录入表）'!$B$6,COLUMN()-$AU$4,ROW()-4)</f>
        <v>0</v>
      </c>
      <c r="ALG6" s="33">
        <f ca="1">OFFSET('表二（录入表）'!$B$6,COLUMN()-$AU$4,ROW()-4)</f>
        <v>0</v>
      </c>
      <c r="ALH6" s="33">
        <f ca="1">OFFSET('表二（录入表）'!$B$6,COLUMN()-$AU$4,ROW()-4)</f>
        <v>0</v>
      </c>
      <c r="ALI6" s="33">
        <f ca="1">OFFSET('表二（录入表）'!$B$6,COLUMN()-$AU$4,ROW()-4)</f>
        <v>0</v>
      </c>
      <c r="ALJ6" s="33">
        <f ca="1">OFFSET('表二（录入表）'!$B$6,COLUMN()-$AU$4,ROW()-4)</f>
        <v>0</v>
      </c>
      <c r="ALK6" s="33">
        <f ca="1">OFFSET('表二（录入表）'!$B$6,COLUMN()-$AU$4,ROW()-4)</f>
        <v>0</v>
      </c>
      <c r="ALL6" s="33">
        <f ca="1">OFFSET('表二（录入表）'!$B$6,COLUMN()-$AU$4,ROW()-4)</f>
        <v>0</v>
      </c>
      <c r="ALM6" s="33">
        <f ca="1">OFFSET('表二（录入表）'!$B$6,COLUMN()-$AU$4,ROW()-4)</f>
        <v>0</v>
      </c>
      <c r="ALN6" s="33">
        <f ca="1">OFFSET('表二（录入表）'!$B$6,COLUMN()-$AU$4,ROW()-4)</f>
        <v>0</v>
      </c>
      <c r="ALO6" s="33">
        <f ca="1">OFFSET('表二（录入表）'!$B$6,COLUMN()-$AU$4,ROW()-4)</f>
        <v>0</v>
      </c>
      <c r="ALP6" s="33">
        <f ca="1">OFFSET('表二（录入表）'!$B$6,COLUMN()-$AU$4,ROW()-4)</f>
        <v>0</v>
      </c>
      <c r="ALQ6" s="33">
        <f ca="1">OFFSET('表二（录入表）'!$B$6,COLUMN()-$AU$4,ROW()-4)</f>
        <v>0</v>
      </c>
      <c r="ALR6" s="33">
        <f ca="1">OFFSET('表二（录入表）'!$B$6,COLUMN()-$AU$4,ROW()-4)</f>
        <v>0</v>
      </c>
      <c r="ALS6" s="33">
        <f ca="1">OFFSET('表二（录入表）'!$B$6,COLUMN()-$AU$4,ROW()-4)</f>
        <v>23</v>
      </c>
      <c r="ALT6" s="33">
        <f ca="1">OFFSET('表二（录入表）'!$B$6,COLUMN()-$AU$4,ROW()-4)</f>
        <v>0</v>
      </c>
      <c r="ALU6" s="33">
        <f ca="1">OFFSET('表二（录入表）'!$B$6,COLUMN()-$AU$4,ROW()-4)</f>
        <v>0</v>
      </c>
      <c r="ALV6" s="33">
        <f ca="1">OFFSET('表二（录入表）'!$B$6,COLUMN()-$AU$4,ROW()-4)</f>
        <v>0</v>
      </c>
      <c r="ALW6" s="33">
        <f ca="1">OFFSET('表二（录入表）'!$B$6,COLUMN()-$AU$4,ROW()-4)</f>
        <v>0</v>
      </c>
      <c r="ALX6" s="33">
        <f ca="1">OFFSET('表二（录入表）'!$B$6,COLUMN()-$AU$4,ROW()-4)</f>
        <v>0</v>
      </c>
      <c r="ALY6" s="33">
        <f ca="1">OFFSET('表二（录入表）'!$B$6,COLUMN()-$AU$4,ROW()-4)</f>
        <v>0</v>
      </c>
      <c r="ALZ6" s="33">
        <f ca="1">OFFSET('表二（录入表）'!$B$6,COLUMN()-$AU$4,ROW()-4)</f>
        <v>0</v>
      </c>
      <c r="AMA6" s="33">
        <f ca="1">OFFSET('表二（录入表）'!$B$6,COLUMN()-$AU$4,ROW()-4)</f>
        <v>0</v>
      </c>
      <c r="AMB6" s="33">
        <f ca="1">OFFSET('表二（录入表）'!$B$6,COLUMN()-$AU$4,ROW()-4)</f>
        <v>0</v>
      </c>
      <c r="AMC6" s="33">
        <f ca="1">OFFSET('表二（录入表）'!$B$6,COLUMN()-$AU$4,ROW()-4)</f>
        <v>0</v>
      </c>
      <c r="AMD6" s="33">
        <f ca="1">OFFSET('表二（录入表）'!$B$6,COLUMN()-$AU$4,ROW()-4)</f>
        <v>0</v>
      </c>
      <c r="AME6" s="33">
        <f ca="1">OFFSET('表二（录入表）'!$B$6,COLUMN()-$AU$4,ROW()-4)</f>
        <v>0</v>
      </c>
      <c r="AMF6" s="33">
        <f ca="1">OFFSET('表二（录入表）'!$B$6,COLUMN()-$AU$4,ROW()-4)</f>
        <v>0</v>
      </c>
      <c r="AMG6" s="33">
        <f ca="1">OFFSET('表二（录入表）'!$B$6,COLUMN()-$AU$4,ROW()-4)</f>
        <v>374</v>
      </c>
      <c r="AMH6" s="33">
        <f ca="1">OFFSET('表二（录入表）'!$B$6,COLUMN()-$AU$4,ROW()-4)</f>
        <v>0</v>
      </c>
      <c r="AMI6" s="33">
        <f ca="1">OFFSET('表二（录入表）'!$B$6,COLUMN()-$AU$4,ROW()-4)</f>
        <v>0</v>
      </c>
      <c r="AMJ6" s="33">
        <f ca="1">OFFSET('表二（录入表）'!$B$6,COLUMN()-$AU$4,ROW()-4)</f>
        <v>0</v>
      </c>
      <c r="AMK6" s="33">
        <f ca="1">OFFSET('表二（录入表）'!$B$6,COLUMN()-$AU$4,ROW()-4)</f>
        <v>0</v>
      </c>
      <c r="AML6" s="33">
        <f ca="1">OFFSET('表二（录入表）'!$B$6,COLUMN()-$AU$4,ROW()-4)</f>
        <v>0</v>
      </c>
      <c r="AMM6" s="33">
        <f ca="1">OFFSET('表二（录入表）'!$B$6,COLUMN()-$AU$4,ROW()-4)</f>
        <v>0</v>
      </c>
      <c r="AMN6" s="33">
        <f ca="1">OFFSET('表二（录入表）'!$B$6,COLUMN()-$AU$4,ROW()-4)</f>
        <v>0</v>
      </c>
      <c r="AMO6" s="33">
        <f ca="1">OFFSET('表二（录入表）'!$B$6,COLUMN()-$AU$4,ROW()-4)</f>
        <v>0</v>
      </c>
      <c r="AMP6" s="33">
        <f ca="1">OFFSET('表二（录入表）'!$B$6,COLUMN()-$AU$4,ROW()-4)</f>
        <v>0</v>
      </c>
      <c r="AMQ6" s="33">
        <f ca="1">OFFSET('表二（录入表）'!$B$6,COLUMN()-$AU$4,ROW()-4)</f>
        <v>0</v>
      </c>
      <c r="AMR6" s="33">
        <f ca="1">OFFSET('表二（录入表）'!$B$6,COLUMN()-$AU$4,ROW()-4)</f>
        <v>0</v>
      </c>
      <c r="AMS6" s="33">
        <f ca="1">OFFSET('表二（录入表）'!$B$6,COLUMN()-$AU$4,ROW()-4)</f>
        <v>0</v>
      </c>
      <c r="AMT6" s="33">
        <f ca="1">OFFSET('表二（录入表）'!$B$6,COLUMN()-$AU$4,ROW()-4)</f>
        <v>0</v>
      </c>
      <c r="AMU6" s="33">
        <f ca="1">OFFSET('表二（录入表）'!$B$6,COLUMN()-$AU$4,ROW()-4)</f>
        <v>0</v>
      </c>
      <c r="AMV6" s="33">
        <f ca="1">OFFSET('表二（录入表）'!$B$6,COLUMN()-$AU$4,ROW()-4)</f>
        <v>0</v>
      </c>
      <c r="AMW6" s="33">
        <f ca="1">OFFSET('表二（录入表）'!$B$6,COLUMN()-$AU$4,ROW()-4)</f>
        <v>0</v>
      </c>
      <c r="AMX6" s="33">
        <f ca="1">OFFSET('表二（录入表）'!$B$6,COLUMN()-$AU$4,ROW()-4)</f>
        <v>0</v>
      </c>
      <c r="AMY6" s="33">
        <f ca="1">OFFSET('表二（录入表）'!$B$6,COLUMN()-$AU$4,ROW()-4)</f>
        <v>0</v>
      </c>
      <c r="AMZ6" s="33">
        <f ca="1">OFFSET('表二（录入表）'!$B$6,COLUMN()-$AU$4,ROW()-4)</f>
        <v>0</v>
      </c>
      <c r="ANA6" s="33">
        <f ca="1">OFFSET('表二（录入表）'!$B$6,COLUMN()-$AU$4,ROW()-4)</f>
        <v>0</v>
      </c>
      <c r="ANB6" s="33">
        <f ca="1">OFFSET('表二（录入表）'!$B$6,COLUMN()-$AU$4,ROW()-4)</f>
        <v>0</v>
      </c>
      <c r="ANC6" s="33">
        <f ca="1">OFFSET('表二（录入表）'!$B$6,COLUMN()-$AU$4,ROW()-4)</f>
        <v>0</v>
      </c>
      <c r="AND6" s="33">
        <f ca="1">OFFSET('表二（录入表）'!$B$6,COLUMN()-$AU$4,ROW()-4)</f>
        <v>0</v>
      </c>
      <c r="ANE6" s="33">
        <f ca="1">OFFSET('表二（录入表）'!$B$6,COLUMN()-$AU$4,ROW()-4)</f>
        <v>0</v>
      </c>
      <c r="ANF6" s="33">
        <f ca="1">OFFSET('表二（录入表）'!$B$6,COLUMN()-$AU$4,ROW()-4)</f>
        <v>0</v>
      </c>
      <c r="ANG6" s="33">
        <f ca="1">OFFSET('表二（录入表）'!$B$6,COLUMN()-$AU$4,ROW()-4)</f>
        <v>0</v>
      </c>
      <c r="ANH6" s="33">
        <f ca="1">OFFSET('表二（录入表）'!$B$6,COLUMN()-$AU$4,ROW()-4)</f>
        <v>0</v>
      </c>
      <c r="ANI6" s="33">
        <f ca="1">OFFSET('表二（录入表）'!$B$6,COLUMN()-$AU$4,ROW()-4)</f>
        <v>0</v>
      </c>
      <c r="ANJ6" s="33">
        <f ca="1">OFFSET('表二（录入表）'!$B$6,COLUMN()-$AU$4,ROW()-4)</f>
        <v>0</v>
      </c>
      <c r="ANK6" s="33">
        <f ca="1">OFFSET('表二（录入表）'!$B$6,COLUMN()-$AU$4,ROW()-4)</f>
        <v>0</v>
      </c>
      <c r="ANL6" s="33">
        <f ca="1">OFFSET('表二（录入表）'!$B$6,COLUMN()-$AU$4,ROW()-4)</f>
        <v>0</v>
      </c>
      <c r="ANM6" s="33">
        <f ca="1">OFFSET('表二（录入表）'!$B$6,COLUMN()-$AU$4,ROW()-4)</f>
        <v>0</v>
      </c>
      <c r="ANN6" s="33">
        <f ca="1">OFFSET('表二（录入表）'!$B$6,COLUMN()-$AU$4,ROW()-4)</f>
        <v>0</v>
      </c>
      <c r="ANO6" s="33">
        <f ca="1">OFFSET('表二（录入表）'!$B$6,COLUMN()-$AU$4,ROW()-4)</f>
        <v>0</v>
      </c>
      <c r="ANP6" s="33">
        <f ca="1">OFFSET('表二（录入表）'!$B$6,COLUMN()-$AU$4,ROW()-4)</f>
        <v>0</v>
      </c>
      <c r="ANQ6" s="33">
        <f ca="1">OFFSET('表二（录入表）'!$B$6,COLUMN()-$AU$4,ROW()-4)</f>
        <v>0</v>
      </c>
      <c r="ANR6" s="33">
        <f ca="1">OFFSET('表二（录入表）'!$B$6,COLUMN()-$AU$4,ROW()-4)</f>
        <v>0</v>
      </c>
      <c r="ANS6" s="33">
        <f ca="1">OFFSET('表二（录入表）'!$B$6,COLUMN()-$AU$4,ROW()-4)</f>
        <v>10</v>
      </c>
      <c r="ANT6" s="33">
        <f ca="1">OFFSET('表二（录入表）'!$B$6,COLUMN()-$AU$4,ROW()-4)</f>
        <v>0</v>
      </c>
      <c r="ANU6" s="33">
        <f ca="1">OFFSET('表二（录入表）'!$B$6,COLUMN()-$AU$4,ROW()-4)</f>
        <v>108</v>
      </c>
      <c r="ANV6" s="33">
        <f ca="1">OFFSET('表二（录入表）'!$B$6,COLUMN()-$AU$4,ROW()-4)</f>
        <v>400</v>
      </c>
      <c r="ANW6" s="33">
        <f ca="1">OFFSET('表二（录入表）'!$B$6,COLUMN()-$AU$4,ROW()-4)</f>
        <v>0</v>
      </c>
      <c r="ANX6" s="33">
        <f ca="1">OFFSET('表二（录入表）'!$B$6,COLUMN()-$AU$4,ROW()-4)</f>
        <v>0</v>
      </c>
      <c r="ANY6" s="33">
        <f ca="1">OFFSET('表二（录入表）'!$B$6,COLUMN()-$AU$4,ROW()-4)</f>
        <v>783</v>
      </c>
      <c r="ANZ6" s="33">
        <f ca="1">OFFSET('表二（录入表）'!$B$6,COLUMN()-$AU$4,ROW()-4)</f>
        <v>562</v>
      </c>
      <c r="AOA6" s="33">
        <f ca="1">OFFSET('表二（录入表）'!$B$6,COLUMN()-$AU$4,ROW()-4)</f>
        <v>0</v>
      </c>
      <c r="AOB6" s="33">
        <f ca="1">OFFSET('表二（录入表）'!$B$6,COLUMN()-$AU$4,ROW()-4)</f>
        <v>0</v>
      </c>
      <c r="AOC6" s="33">
        <f ca="1">OFFSET('表二（录入表）'!$B$6,COLUMN()-$AU$4,ROW()-4)</f>
        <v>0</v>
      </c>
      <c r="AOD6" s="33">
        <f ca="1">OFFSET('表二（录入表）'!$B$6,COLUMN()-$AU$4,ROW()-4)</f>
        <v>0</v>
      </c>
      <c r="AOE6" s="33">
        <f ca="1">OFFSET('表二（录入表）'!$B$6,COLUMN()-$AU$4,ROW()-4)</f>
        <v>890</v>
      </c>
      <c r="AOF6" s="33">
        <f ca="1">OFFSET('表二（录入表）'!$B$6,COLUMN()-$AU$4,ROW()-4)</f>
        <v>0</v>
      </c>
      <c r="AOG6" s="33">
        <f ca="1">OFFSET('表二（录入表）'!$B$6,COLUMN()-$AU$4,ROW()-4)</f>
        <v>12</v>
      </c>
      <c r="AOH6" s="33">
        <f ca="1">OFFSET('表二（录入表）'!$B$6,COLUMN()-$AU$4,ROW()-4)</f>
        <v>0</v>
      </c>
      <c r="AOI6" s="33">
        <f ca="1">OFFSET('表二（录入表）'!$B$6,COLUMN()-$AU$4,ROW()-4)</f>
        <v>0</v>
      </c>
      <c r="AOJ6" s="33">
        <f ca="1">OFFSET('表二（录入表）'!$B$6,COLUMN()-$AU$4,ROW()-4)</f>
        <v>0</v>
      </c>
      <c r="AOK6" s="33">
        <f ca="1">OFFSET('表二（录入表）'!$B$6,COLUMN()-$AU$4,ROW()-4)</f>
        <v>0</v>
      </c>
      <c r="AOL6" s="33">
        <f ca="1">OFFSET('表二（录入表）'!$B$6,COLUMN()-$AU$4,ROW()-4)</f>
        <v>0</v>
      </c>
      <c r="AOM6" s="33">
        <f ca="1">OFFSET('表二（录入表）'!$B$6,COLUMN()-$AU$4,ROW()-4)</f>
        <v>10</v>
      </c>
      <c r="AON6" s="33">
        <f ca="1">OFFSET('表二（录入表）'!$B$6,COLUMN()-$AU$4,ROW()-4)</f>
        <v>0</v>
      </c>
      <c r="AOO6" s="33">
        <f ca="1">OFFSET('表二（录入表）'!$B$6,COLUMN()-$AU$4,ROW()-4)</f>
        <v>0</v>
      </c>
      <c r="AOP6" s="33">
        <f ca="1">OFFSET('表二（录入表）'!$B$6,COLUMN()-$AU$4,ROW()-4)</f>
        <v>0</v>
      </c>
      <c r="AOQ6" s="33">
        <f ca="1">OFFSET('表二（录入表）'!$B$6,COLUMN()-$AU$4,ROW()-4)</f>
        <v>0</v>
      </c>
      <c r="AOR6" s="33">
        <f ca="1">OFFSET('表二（录入表）'!$B$6,COLUMN()-$AU$4,ROW()-4)</f>
        <v>0</v>
      </c>
      <c r="AOS6" s="33">
        <f ca="1">OFFSET('表二（录入表）'!$B$6,COLUMN()-$AU$4,ROW()-4)</f>
        <v>0</v>
      </c>
      <c r="AOT6" s="33">
        <f ca="1">OFFSET('表二（录入表）'!$B$6,COLUMN()-$AU$4,ROW()-4)</f>
        <v>0</v>
      </c>
      <c r="AOU6" s="33">
        <f ca="1">OFFSET('表二（录入表）'!$B$6,COLUMN()-$AU$4,ROW()-4)</f>
        <v>0</v>
      </c>
      <c r="AOV6" s="33">
        <f ca="1">OFFSET('表二（录入表）'!$B$6,COLUMN()-$AU$4,ROW()-4)</f>
        <v>20</v>
      </c>
      <c r="AOW6" s="33">
        <f ca="1">OFFSET('表二（录入表）'!$B$6,COLUMN()-$AU$4,ROW()-4)</f>
        <v>0</v>
      </c>
      <c r="AOX6" s="33">
        <f ca="1">OFFSET('表二（录入表）'!$B$6,COLUMN()-$AU$4,ROW()-4)</f>
        <v>0</v>
      </c>
      <c r="AOY6" s="33">
        <f ca="1">OFFSET('表二（录入表）'!$B$6,COLUMN()-$AU$4,ROW()-4)</f>
        <v>0</v>
      </c>
      <c r="AOZ6" s="33">
        <f ca="1">OFFSET('表二（录入表）'!$B$6,COLUMN()-$AU$4,ROW()-4)</f>
        <v>0</v>
      </c>
      <c r="APA6" s="33">
        <f ca="1">OFFSET('表二（录入表）'!$B$6,COLUMN()-$AU$4,ROW()-4)</f>
        <v>0</v>
      </c>
      <c r="APB6" s="33">
        <f ca="1">OFFSET('表二（录入表）'!$B$6,COLUMN()-$AU$4,ROW()-4)</f>
        <v>0</v>
      </c>
      <c r="APC6" s="33">
        <f ca="1">OFFSET('表二（录入表）'!$B$6,COLUMN()-$AU$4,ROW()-4)</f>
        <v>0</v>
      </c>
      <c r="APD6" s="33">
        <f ca="1">OFFSET('表二（录入表）'!$B$6,COLUMN()-$AU$4,ROW()-4)</f>
        <v>0</v>
      </c>
      <c r="APE6" s="33">
        <f ca="1">OFFSET('表二（录入表）'!$B$6,COLUMN()-$AU$4,ROW()-4)</f>
        <v>0</v>
      </c>
      <c r="APF6" s="33">
        <f ca="1">OFFSET('表二（录入表）'!$B$6,COLUMN()-$AU$4,ROW()-4)</f>
        <v>0</v>
      </c>
      <c r="APG6" s="33">
        <f ca="1">OFFSET('表二（录入表）'!$B$6,COLUMN()-$AU$4,ROW()-4)</f>
        <v>0</v>
      </c>
      <c r="APH6" s="33">
        <f ca="1">OFFSET('表二（录入表）'!$B$6,COLUMN()-$AU$4,ROW()-4)</f>
        <v>0</v>
      </c>
      <c r="API6" s="33">
        <f ca="1">OFFSET('表二（录入表）'!$B$6,COLUMN()-$AU$4,ROW()-4)</f>
        <v>0</v>
      </c>
      <c r="APJ6" s="33">
        <f ca="1">OFFSET('表二（录入表）'!$B$6,COLUMN()-$AU$4,ROW()-4)</f>
        <v>0</v>
      </c>
      <c r="APK6" s="33">
        <f ca="1">OFFSET('表二（录入表）'!$B$6,COLUMN()-$AU$4,ROW()-4)</f>
        <v>0</v>
      </c>
      <c r="APL6" s="33">
        <f ca="1">OFFSET('表二（录入表）'!$B$6,COLUMN()-$AU$4,ROW()-4)</f>
        <v>0</v>
      </c>
      <c r="APM6" s="33">
        <f ca="1">OFFSET('表二（录入表）'!$B$6,COLUMN()-$AU$4,ROW()-4)</f>
        <v>0</v>
      </c>
      <c r="APN6" s="33">
        <f ca="1">OFFSET('表二（录入表）'!$B$6,COLUMN()-$AU$4,ROW()-4)</f>
        <v>0</v>
      </c>
      <c r="APO6" s="33">
        <f ca="1">OFFSET('表二（录入表）'!$B$6,COLUMN()-$AU$4,ROW()-4)</f>
        <v>0</v>
      </c>
      <c r="APP6" s="33">
        <f ca="1">OFFSET('表二（录入表）'!$B$6,COLUMN()-$AU$4,ROW()-4)</f>
        <v>0</v>
      </c>
      <c r="APQ6" s="33">
        <f ca="1">OFFSET('表二（录入表）'!$B$6,COLUMN()-$AU$4,ROW()-4)</f>
        <v>0</v>
      </c>
      <c r="APR6" s="33">
        <f ca="1">OFFSET('表二（录入表）'!$B$6,COLUMN()-$AU$4,ROW()-4)</f>
        <v>0</v>
      </c>
      <c r="APS6" s="33">
        <f ca="1">OFFSET('表二（录入表）'!$B$6,COLUMN()-$AU$4,ROW()-4)</f>
        <v>0</v>
      </c>
      <c r="APT6" s="33">
        <f ca="1">OFFSET('表二（录入表）'!$B$6,COLUMN()-$AU$4,ROW()-4)</f>
        <v>0</v>
      </c>
      <c r="APU6" s="33">
        <f ca="1">OFFSET('表二（录入表）'!$B$6,COLUMN()-$AU$4,ROW()-4)</f>
        <v>20</v>
      </c>
      <c r="APV6" s="33">
        <f ca="1">OFFSET('表二（录入表）'!$B$6,COLUMN()-$AU$4,ROW()-4)</f>
        <v>10</v>
      </c>
      <c r="APW6" s="33">
        <f ca="1">OFFSET('表二（录入表）'!$B$6,COLUMN()-$AU$4,ROW()-4)</f>
        <v>0</v>
      </c>
      <c r="APX6" s="33">
        <f ca="1">OFFSET('表二（录入表）'!$B$6,COLUMN()-$AU$4,ROW()-4)</f>
        <v>0</v>
      </c>
      <c r="APY6" s="33">
        <f ca="1">OFFSET('表二（录入表）'!$B$6,COLUMN()-$AU$4,ROW()-4)</f>
        <v>10</v>
      </c>
      <c r="APZ6" s="33">
        <f ca="1">OFFSET('表二（录入表）'!$B$6,COLUMN()-$AU$4,ROW()-4)</f>
        <v>0</v>
      </c>
      <c r="AQA6" s="33">
        <f ca="1">OFFSET('表二（录入表）'!$B$6,COLUMN()-$AU$4,ROW()-4)</f>
        <v>0</v>
      </c>
      <c r="AQB6" s="33">
        <f ca="1">OFFSET('表二（录入表）'!$B$6,COLUMN()-$AU$4,ROW()-4)</f>
        <v>0</v>
      </c>
      <c r="AQC6" s="33">
        <f ca="1">OFFSET('表二（录入表）'!$B$6,COLUMN()-$AU$4,ROW()-4)</f>
        <v>50</v>
      </c>
      <c r="AQD6" s="33">
        <f ca="1">OFFSET('表二（录入表）'!$B$6,COLUMN()-$AU$4,ROW()-4)</f>
        <v>0</v>
      </c>
      <c r="AQE6" s="33">
        <f ca="1">OFFSET('表二（录入表）'!$B$6,COLUMN()-$AU$4,ROW()-4)</f>
        <v>0</v>
      </c>
      <c r="AQF6" s="33">
        <f ca="1">OFFSET('表二（录入表）'!$B$6,COLUMN()-$AU$4,ROW()-4)</f>
        <v>0</v>
      </c>
      <c r="AQG6" s="33">
        <f ca="1">OFFSET('表二（录入表）'!$B$6,COLUMN()-$AU$4,ROW()-4)</f>
        <v>300</v>
      </c>
      <c r="AQH6" s="33">
        <f ca="1">OFFSET('表二（录入表）'!$B$6,COLUMN()-$AU$4,ROW()-4)</f>
        <v>0</v>
      </c>
      <c r="AQI6" s="33">
        <f ca="1">OFFSET('表二（录入表）'!$B$6,COLUMN()-$AU$4,ROW()-4)</f>
        <v>80</v>
      </c>
      <c r="AQJ6" s="33">
        <f ca="1">OFFSET('表二（录入表）'!$B$6,COLUMN()-$AU$4,ROW()-4)</f>
        <v>0</v>
      </c>
      <c r="AQK6" s="33">
        <f ca="1">OFFSET('表二（录入表）'!$B$6,COLUMN()-$AU$4,ROW()-4)</f>
        <v>0</v>
      </c>
      <c r="AQL6" s="33">
        <f ca="1">OFFSET('表二（录入表）'!$B$6,COLUMN()-$AU$4,ROW()-4)</f>
        <v>0</v>
      </c>
      <c r="AQM6" s="33">
        <f ca="1">OFFSET('表二（录入表）'!$B$6,COLUMN()-$AU$4,ROW()-4)</f>
        <v>0</v>
      </c>
      <c r="AQN6" s="33">
        <f ca="1">OFFSET('表二（录入表）'!$B$6,COLUMN()-$AU$4,ROW()-4)</f>
        <v>0</v>
      </c>
      <c r="AQO6" s="33">
        <f ca="1">OFFSET('表二（录入表）'!$B$6,COLUMN()-$AU$4,ROW()-4)</f>
        <v>0</v>
      </c>
      <c r="AQP6" s="33">
        <f ca="1">OFFSET('表二（录入表）'!$B$6,COLUMN()-$AU$4,ROW()-4)</f>
        <v>0</v>
      </c>
      <c r="AQQ6" s="33">
        <f ca="1">OFFSET('表二（录入表）'!$B$6,COLUMN()-$AU$4,ROW()-4)</f>
        <v>0</v>
      </c>
      <c r="AQR6" s="33">
        <f ca="1">OFFSET('表二（录入表）'!$B$6,COLUMN()-$AU$4,ROW()-4)</f>
        <v>0</v>
      </c>
      <c r="AQS6" s="33">
        <f ca="1">OFFSET('表二（录入表）'!$B$6,COLUMN()-$AU$4,ROW()-4)</f>
        <v>0</v>
      </c>
      <c r="AQT6" s="33">
        <f ca="1">OFFSET('表二（录入表）'!$B$6,COLUMN()-$AU$4,ROW()-4)</f>
        <v>0</v>
      </c>
      <c r="AQU6" s="33">
        <f ca="1">OFFSET('表二（录入表）'!$B$6,COLUMN()-$AU$4,ROW()-4)</f>
        <v>0</v>
      </c>
      <c r="AQV6" s="33">
        <f ca="1">OFFSET('表二（录入表）'!$B$6,COLUMN()-$AU$4,ROW()-4)</f>
        <v>0</v>
      </c>
      <c r="AQW6" s="33">
        <f ca="1">OFFSET('表二（录入表）'!$B$6,COLUMN()-$AU$4,ROW()-4)</f>
        <v>0</v>
      </c>
      <c r="AQX6" s="33">
        <f ca="1">OFFSET('表二（录入表）'!$B$6,COLUMN()-$AU$4,ROW()-4)</f>
        <v>0</v>
      </c>
      <c r="AQY6" s="33">
        <f ca="1">OFFSET('表二（录入表）'!$B$6,COLUMN()-$AU$4,ROW()-4)</f>
        <v>0</v>
      </c>
      <c r="AQZ6" s="33">
        <f ca="1">OFFSET('表二（录入表）'!$B$6,COLUMN()-$AU$4,ROW()-4)</f>
        <v>0</v>
      </c>
      <c r="ARA6" s="33">
        <f ca="1">OFFSET('表二（录入表）'!$B$6,COLUMN()-$AU$4,ROW()-4)</f>
        <v>0</v>
      </c>
      <c r="ARB6" s="33">
        <f ca="1">OFFSET('表二（录入表）'!$B$6,COLUMN()-$AU$4,ROW()-4)</f>
        <v>0</v>
      </c>
      <c r="ARC6" s="33">
        <f ca="1">OFFSET('表二（录入表）'!$B$6,COLUMN()-$AU$4,ROW()-4)</f>
        <v>1000</v>
      </c>
      <c r="ARD6" s="33">
        <f ca="1">OFFSET('表二（录入表）'!$B$6,COLUMN()-$AU$4,ROW()-4)</f>
        <v>0</v>
      </c>
      <c r="ARE6" s="33">
        <f ca="1">OFFSET('表二（录入表）'!$B$6,COLUMN()-$AU$4,ROW()-4)</f>
        <v>0</v>
      </c>
      <c r="ARF6" s="33">
        <f ca="1">OFFSET('表二（录入表）'!$B$6,COLUMN()-$AU$4,ROW()-4)</f>
        <v>250</v>
      </c>
      <c r="ARG6" s="33">
        <f ca="1">OFFSET('表二（录入表）'!$B$6,COLUMN()-$AU$4,ROW()-4)</f>
        <v>0</v>
      </c>
      <c r="ARH6" s="33">
        <f ca="1">OFFSET('表二（录入表）'!$B$6,COLUMN()-$AU$4,ROW()-4)</f>
        <v>80</v>
      </c>
      <c r="ARI6" s="33">
        <f ca="1">OFFSET('表二（录入表）'!$B$6,COLUMN()-$AU$4,ROW()-4)</f>
        <v>156</v>
      </c>
      <c r="ARJ6" s="33">
        <f ca="1">OFFSET('表二（录入表）'!$B$6,COLUMN()-$AU$4,ROW()-4)</f>
        <v>0</v>
      </c>
      <c r="ARK6" s="33">
        <f ca="1">OFFSET('表二（录入表）'!$B$6,COLUMN()-$AU$4,ROW()-4)</f>
        <v>0</v>
      </c>
      <c r="ARL6" s="33">
        <f ca="1">OFFSET('表二（录入表）'!$B$6,COLUMN()-$AU$4,ROW()-4)</f>
        <v>0</v>
      </c>
      <c r="ARM6" s="33">
        <f ca="1">OFFSET('表二（录入表）'!$B$6,COLUMN()-$AU$4,ROW()-4)</f>
        <v>5067</v>
      </c>
      <c r="ARN6" s="33">
        <f ca="1">OFFSET('表二（录入表）'!$B$6,COLUMN()-$AU$4,ROW()-4)</f>
        <v>0</v>
      </c>
      <c r="ARO6" s="33">
        <f ca="1">OFFSET('表二（录入表）'!$B$6,COLUMN()-$AU$4,ROW()-4)</f>
        <v>0</v>
      </c>
      <c r="ARP6" s="33">
        <f ca="1">OFFSET('表二（录入表）'!$B$6,COLUMN()-$AU$4,ROW()-4)</f>
        <v>0</v>
      </c>
      <c r="ARQ6" s="33">
        <f ca="1">OFFSET('表二（录入表）'!$B$6,COLUMN()-$AU$4,ROW()-4)</f>
        <v>0</v>
      </c>
      <c r="ARR6"/>
      <c r="ARS6" s="32"/>
      <c r="ART6" s="32"/>
      <c r="ARU6" s="33">
        <f ca="1">OFFSET('表三（录入表）'!$B$6,COLUMN()-$ARR$4,ROW()-4)</f>
        <v>3700</v>
      </c>
      <c r="ARV6" s="33">
        <f ca="1">OFFSET('表三（录入表）'!$B$6,COLUMN()-$ARR$4,ROW()-4)</f>
        <v>0</v>
      </c>
      <c r="ARW6" s="33">
        <f ca="1">OFFSET('表三（录入表）'!$B$6,COLUMN()-$ARR$4,ROW()-4)</f>
        <v>0</v>
      </c>
      <c r="ARX6" s="33">
        <f ca="1">OFFSET('表三（录入表）'!$B$6,COLUMN()-$ARR$4,ROW()-4)</f>
        <v>1085</v>
      </c>
      <c r="ARY6" s="33">
        <f ca="1">OFFSET('表三（录入表）'!$B$6,COLUMN()-$ARR$4,ROW()-4)</f>
        <v>883</v>
      </c>
      <c r="ARZ6" s="33">
        <f ca="1">OFFSET('表三（录入表）'!$B$6,COLUMN()-$ARR$4,ROW()-4)</f>
        <v>3851</v>
      </c>
      <c r="ASA6" s="33">
        <f ca="1">OFFSET('表三（录入表）'!$B$6,COLUMN()-$ARR$4,ROW()-4)</f>
        <v>27</v>
      </c>
      <c r="ASB6" s="33">
        <f ca="1">OFFSET('表三（录入表）'!$B$6,COLUMN()-$ARR$4,ROW()-4)</f>
        <v>-4033</v>
      </c>
      <c r="ASC6" s="33">
        <f ca="1">OFFSET('表三（录入表）'!$B$6,COLUMN()-$ARR$4,ROW()-4)</f>
        <v>0</v>
      </c>
      <c r="ASD6" s="33">
        <f ca="1">OFFSET('表三（录入表）'!$B$6,COLUMN()-$ARR$4,ROW()-4)</f>
        <v>0</v>
      </c>
      <c r="ASE6" s="33">
        <f ca="1">OFFSET('表三（录入表）'!$B$6,COLUMN()-$ARR$4,ROW()-4)</f>
        <v>27924</v>
      </c>
      <c r="ASF6" s="33">
        <f ca="1">OFFSET('表三（录入表）'!$B$6,COLUMN()-$ARR$4,ROW()-4)</f>
        <v>12054</v>
      </c>
      <c r="ASG6" s="33">
        <f ca="1">OFFSET('表三（录入表）'!$B$6,COLUMN()-$ARR$4,ROW()-4)</f>
        <v>-1773</v>
      </c>
      <c r="ASH6" s="33">
        <f ca="1">OFFSET('表三（录入表）'!$B$6,COLUMN()-$ARR$4,ROW()-4)</f>
        <v>0</v>
      </c>
      <c r="ASI6" s="33">
        <f ca="1">OFFSET('表三（录入表）'!$B$6,COLUMN()-$ARR$4,ROW()-4)</f>
        <v>0</v>
      </c>
      <c r="ASJ6" s="33">
        <f ca="1">OFFSET('表三（录入表）'!$B$6,COLUMN()-$ARR$4,ROW()-4)</f>
        <v>0</v>
      </c>
      <c r="ASK6" s="33">
        <f ca="1">OFFSET('表三（录入表）'!$B$6,COLUMN()-$ARR$4,ROW()-4)</f>
        <v>0</v>
      </c>
      <c r="ASL6" s="33">
        <f ca="1">OFFSET('表三（录入表）'!$B$6,COLUMN()-$ARR$4,ROW()-4)</f>
        <v>25485</v>
      </c>
      <c r="ASM6" s="33">
        <f ca="1">OFFSET('表三（录入表）'!$B$6,COLUMN()-$ARR$4,ROW()-4)</f>
        <v>23599</v>
      </c>
      <c r="ASN6" s="33">
        <f ca="1">OFFSET('表三（录入表）'!$B$6,COLUMN()-$ARR$4,ROW()-4)</f>
        <v>0</v>
      </c>
      <c r="ASO6" s="33">
        <f ca="1">OFFSET('表三（录入表）'!$B$6,COLUMN()-$ARR$4,ROW()-4)</f>
        <v>0</v>
      </c>
      <c r="ASP6" s="33">
        <f ca="1">OFFSET('表三（录入表）'!$B$6,COLUMN()-$ARR$4,ROW()-4)</f>
        <v>0</v>
      </c>
      <c r="ASQ6" s="33">
        <f ca="1">OFFSET('表三（录入表）'!$B$6,COLUMN()-$ARR$4,ROW()-4)</f>
        <v>3039</v>
      </c>
      <c r="ASR6" s="33">
        <f ca="1">OFFSET('表三（录入表）'!$B$6,COLUMN()-$ARR$4,ROW()-4)</f>
        <v>0</v>
      </c>
      <c r="ASS6" s="33">
        <f ca="1">OFFSET('表三（录入表）'!$B$6,COLUMN()-$ARR$4,ROW()-4)</f>
        <v>0</v>
      </c>
      <c r="AST6" s="33">
        <f ca="1">OFFSET('表三（录入表）'!$B$6,COLUMN()-$ARR$4,ROW()-4)</f>
        <v>0</v>
      </c>
      <c r="ASU6" s="33">
        <f ca="1">OFFSET('表三（录入表）'!$B$6,COLUMN()-$ARR$4,ROW()-4)</f>
        <v>1426</v>
      </c>
      <c r="ASV6" s="33">
        <f ca="1">OFFSET('表三（录入表）'!$B$6,COLUMN()-$ARR$4,ROW()-4)</f>
        <v>15477</v>
      </c>
      <c r="ASW6" s="33">
        <f ca="1">OFFSET('表三（录入表）'!$B$6,COLUMN()-$ARR$4,ROW()-4)</f>
        <v>0</v>
      </c>
      <c r="ASX6" s="33">
        <f ca="1">OFFSET('表三（录入表）'!$B$6,COLUMN()-$ARR$4,ROW()-4)</f>
        <v>319</v>
      </c>
      <c r="ASY6" s="33">
        <f ca="1">OFFSET('表三（录入表）'!$B$6,COLUMN()-$ARR$4,ROW()-4)</f>
        <v>9754</v>
      </c>
      <c r="ASZ6" s="33">
        <f ca="1">OFFSET('表三（录入表）'!$B$6,COLUMN()-$ARR$4,ROW()-4)</f>
        <v>4718</v>
      </c>
      <c r="ATA6" s="33">
        <f ca="1">OFFSET('表三（录入表）'!$B$6,COLUMN()-$ARR$4,ROW()-4)</f>
        <v>3559</v>
      </c>
      <c r="ATB6" s="33">
        <f ca="1">OFFSET('表三（录入表）'!$B$6,COLUMN()-$ARR$4,ROW()-4)</f>
        <v>0</v>
      </c>
      <c r="ATC6" s="33">
        <f ca="1">OFFSET('表三（录入表）'!$B$6,COLUMN()-$ARR$4,ROW()-4)</f>
        <v>6824</v>
      </c>
      <c r="ATD6" s="33">
        <f ca="1">OFFSET('表三（录入表）'!$B$6,COLUMN()-$ARR$4,ROW()-4)</f>
        <v>0</v>
      </c>
      <c r="ATE6" s="33">
        <f ca="1">OFFSET('表三（录入表）'!$B$6,COLUMN()-$ARR$4,ROW()-4)</f>
        <v>0</v>
      </c>
      <c r="ATF6" s="33">
        <f ca="1">OFFSET('表三（录入表）'!$B$6,COLUMN()-$ARR$4,ROW()-4)</f>
        <v>0</v>
      </c>
      <c r="ATG6" s="33">
        <f ca="1">OFFSET('表三（录入表）'!$B$6,COLUMN()-$ARR$4,ROW()-4)</f>
        <v>0</v>
      </c>
      <c r="ATH6" s="33">
        <f ca="1">OFFSET('表三（录入表）'!$B$6,COLUMN()-$ARR$4,ROW()-4)</f>
        <v>0</v>
      </c>
      <c r="ATI6" s="33">
        <f ca="1">OFFSET('表三（录入表）'!$B$6,COLUMN()-$ARR$4,ROW()-4)</f>
        <v>1229</v>
      </c>
      <c r="ATJ6" s="33">
        <f ca="1">OFFSET('表三（录入表）'!$B$6,COLUMN()-$ARR$4,ROW()-4)</f>
        <v>0</v>
      </c>
      <c r="ATK6" s="33">
        <f ca="1">OFFSET('表三（录入表）'!$B$6,COLUMN()-$ARR$4,ROW()-4)</f>
        <v>0</v>
      </c>
      <c r="ATL6" s="33">
        <f ca="1">OFFSET('表三（录入表）'!$B$6,COLUMN()-$ARR$4,ROW()-4)</f>
        <v>0</v>
      </c>
      <c r="ATM6" s="33">
        <f ca="1">OFFSET('表三（录入表）'!$B$6,COLUMN()-$ARR$4,ROW()-4)</f>
        <v>0</v>
      </c>
      <c r="ATN6" s="33">
        <f ca="1">OFFSET('表三（录入表）'!$B$6,COLUMN()-$ARR$4,ROW()-4)</f>
        <v>1</v>
      </c>
      <c r="ATO6" s="33">
        <f ca="1">OFFSET('表三（录入表）'!$B$6,COLUMN()-$ARR$4,ROW()-4)</f>
        <v>0</v>
      </c>
      <c r="ATP6" s="33">
        <f ca="1">OFFSET('表三（录入表）'!$B$6,COLUMN()-$ARR$4,ROW()-4)</f>
        <v>0</v>
      </c>
      <c r="ATQ6" s="33">
        <f ca="1">OFFSET('表三（录入表）'!$B$6,COLUMN()-$ARR$4,ROW()-4)</f>
        <v>0</v>
      </c>
      <c r="ATR6" s="33">
        <f ca="1">OFFSET('表三（录入表）'!$B$6,COLUMN()-$ARR$4,ROW()-4)</f>
        <v>0</v>
      </c>
      <c r="ATS6" s="33">
        <f ca="1">OFFSET('表三（录入表）'!$B$6,COLUMN()-$ARR$4,ROW()-4)</f>
        <v>0</v>
      </c>
      <c r="ATT6" s="33">
        <f ca="1">OFFSET('表三（录入表）'!$B$6,COLUMN()-$ARR$4,ROW()-4)</f>
        <v>0</v>
      </c>
      <c r="ATU6" s="33">
        <f ca="1">OFFSET('表三（录入表）'!$B$6,COLUMN()-$ARR$4,ROW()-4)</f>
        <v>0</v>
      </c>
      <c r="ATV6" s="33">
        <f ca="1">OFFSET('表三（录入表）'!$B$6,COLUMN()-$ARR$4,ROW()-4)</f>
        <v>129</v>
      </c>
      <c r="ATW6" s="33">
        <f ca="1">OFFSET('表三（录入表）'!$B$6,COLUMN()-$ARR$4,ROW()-4)</f>
        <v>0</v>
      </c>
      <c r="ATX6" s="33">
        <f ca="1">OFFSET('表三（录入表）'!$B$6,COLUMN()-$ARR$4,ROW()-4)</f>
        <v>0</v>
      </c>
      <c r="ATY6" s="33">
        <f ca="1">OFFSET('表三（录入表）'!$B$6,COLUMN()-$ARR$4,ROW()-4)</f>
        <v>11741</v>
      </c>
      <c r="ATZ6" s="33">
        <f ca="1">OFFSET('表三（录入表）'!$B$6,COLUMN()-$ARR$4,ROW()-4)</f>
        <v>0</v>
      </c>
      <c r="AUA6" s="33">
        <f ca="1">OFFSET('表三（录入表）'!$B$6,COLUMN()-$ARR$4,ROW()-4)</f>
        <v>0</v>
      </c>
      <c r="AUB6" s="33">
        <f ca="1">OFFSET('表三（录入表）'!$B$6,COLUMN()-$ARR$4,ROW()-4)</f>
        <v>0</v>
      </c>
      <c r="AUC6" s="33">
        <f ca="1">OFFSET('表三（录入表）'!$B$6,COLUMN()-$ARR$4,ROW()-4)</f>
        <v>0</v>
      </c>
      <c r="AUD6" s="33">
        <f ca="1">OFFSET('表三（录入表）'!$B$6,COLUMN()-$ARR$4,ROW()-4)</f>
        <v>374</v>
      </c>
      <c r="AUE6" s="33">
        <f ca="1">OFFSET('表三（录入表）'!$B$6,COLUMN()-$ARR$4,ROW()-4)</f>
        <v>0</v>
      </c>
      <c r="AUF6" s="33">
        <f ca="1">OFFSET('表三（录入表）'!$B$6,COLUMN()-$ARR$4,ROW()-4)</f>
        <v>0</v>
      </c>
      <c r="AUG6" s="33">
        <f ca="1">OFFSET('表三（录入表）'!$B$6,COLUMN()-$ARR$4,ROW()-4)</f>
        <v>0</v>
      </c>
      <c r="AUH6" s="33">
        <f ca="1">OFFSET('表三（录入表）'!$B$6,COLUMN()-$ARR$4,ROW()-4)</f>
        <v>0</v>
      </c>
      <c r="AUI6" s="33">
        <f ca="1">OFFSET('表三（录入表）'!$B$6,COLUMN()-$ARR$4,ROW()-4)</f>
        <v>0</v>
      </c>
      <c r="AUJ6" s="33">
        <f ca="1">OFFSET('表三（录入表）'!$B$6,COLUMN()-$ARR$4,ROW()-4)</f>
        <v>0</v>
      </c>
      <c r="AUK6" s="33">
        <f ca="1">OFFSET('表三（录入表）'!$B$6,COLUMN()-$ARR$4,ROW()-4)</f>
        <v>0</v>
      </c>
      <c r="AUL6" s="33">
        <f ca="1">OFFSET('表三（录入表）'!$B$6,COLUMN()-$ARR$4,ROW()-4)</f>
        <v>11000</v>
      </c>
      <c r="AUM6" s="33">
        <f ca="1">OFFSET('表三（录入表）'!$B$6,COLUMN()-$ARR$4,ROW()-4)</f>
        <v>0</v>
      </c>
      <c r="AUN6" s="33">
        <f ca="1">OFFSET('表三（录入表）'!$B$6,COLUMN()-$ARR$4,ROW()-4)</f>
        <v>0</v>
      </c>
      <c r="AUO6" s="33">
        <f ca="1">OFFSET('表三（录入表）'!$B$6,COLUMN()-$ARR$4,ROW()-4)</f>
        <v>0</v>
      </c>
      <c r="AUP6" s="33">
        <f ca="1">OFFSET('表三（录入表）'!$B$6,COLUMN()-$ARR$4,ROW()-4)</f>
        <v>0</v>
      </c>
      <c r="AUQ6" s="33">
        <f ca="1">OFFSET('表三（录入表）'!$B$6,COLUMN()-$ARR$4,ROW()-4)</f>
        <v>0</v>
      </c>
      <c r="AUR6" s="33">
        <f ca="1">OFFSET('表三（录入表）'!$B$6,COLUMN()-$ARR$4,ROW()-4)</f>
        <v>1000</v>
      </c>
      <c r="AUS6" s="33">
        <f ca="1">OFFSET('表三（录入表）'!$B$6,COLUMN()-$ARR$4,ROW()-4)</f>
        <v>0</v>
      </c>
      <c r="AUT6" s="33">
        <f ca="1">OFFSET('表三（录入表）'!$B$6,COLUMN()-$ARR$4,ROW()-4)</f>
        <v>0</v>
      </c>
      <c r="AUU6" s="33">
        <f ca="1">OFFSET('表三（录入表）'!$B$6,COLUMN()-$ARR$4,ROW()-4)</f>
        <v>0</v>
      </c>
      <c r="AUV6" s="33">
        <f ca="1">OFFSET('表三（录入表）'!$B$6,COLUMN()-$ARR$4,ROW()-4)</f>
        <v>0</v>
      </c>
      <c r="AUW6" s="33">
        <f ca="1">OFFSET('表三（录入表）'!$B$6,COLUMN()-$ARR$4,ROW()-4)</f>
        <v>0</v>
      </c>
      <c r="AUX6" s="33">
        <f ca="1">OFFSET('表三（录入表）'!$B$6,COLUMN()-$ARR$4,ROW()-4)</f>
        <v>0</v>
      </c>
      <c r="AUY6" s="33">
        <f ca="1">OFFSET('表三（录入表）'!$B$6,COLUMN()-$ARR$4,ROW()-4)</f>
        <v>0</v>
      </c>
      <c r="AUZ6" s="33">
        <f ca="1">OFFSET('表三（录入表）'!$B$6,COLUMN()-$ARR$4,ROW()-4)</f>
        <v>0</v>
      </c>
      <c r="AVA6" s="33">
        <f ca="1">OFFSET('表三（录入表）'!$B$6,COLUMN()-$ARR$4,ROW()-4)</f>
        <v>0</v>
      </c>
      <c r="AVB6" s="33">
        <f ca="1">OFFSET('表三（录入表）'!$B$6,COLUMN()-$ARR$4,ROW()-4)</f>
        <v>0</v>
      </c>
      <c r="AVC6" s="33">
        <f ca="1">OFFSET('表三（录入表）'!$B$6,COLUMN()-$ARR$4,ROW()-4)</f>
        <v>0</v>
      </c>
      <c r="AVD6" s="33">
        <f ca="1">OFFSET('表三（录入表）'!$B$6,COLUMN()-$ARR$4,ROW()-4)</f>
        <v>0</v>
      </c>
      <c r="AVE6" s="33">
        <f ca="1">OFFSET('表三（录入表）'!$B$6,COLUMN()-$ARR$4,ROW()-4)</f>
        <v>0</v>
      </c>
      <c r="AVF6" s="33">
        <f ca="1">OFFSET('表三（录入表）'!$B$6,COLUMN()-$ARR$4,ROW()-4)</f>
        <v>0</v>
      </c>
      <c r="AVG6" s="33">
        <f ca="1">OFFSET('表三（录入表）'!$B$6,COLUMN()-$ARR$4,ROW()-4)</f>
        <v>0</v>
      </c>
      <c r="AVH6" s="33">
        <f ca="1">OFFSET('表三（录入表）'!$B$6,COLUMN()-$ARR$4,ROW()-4)</f>
        <v>0</v>
      </c>
      <c r="AVI6" s="33">
        <f ca="1">OFFSET('表三（录入表）'!$B$6,COLUMN()-$ARR$4,ROW()-4)</f>
        <v>0</v>
      </c>
      <c r="AVJ6" s="33">
        <f ca="1">OFFSET('表三（录入表）'!$B$6,COLUMN()-$ARR$4,ROW()-4)</f>
        <v>0</v>
      </c>
      <c r="AVK6" s="33">
        <f ca="1">OFFSET('表三（录入表）'!$B$6,COLUMN()-$ARR$4,ROW()-4)</f>
        <v>0</v>
      </c>
      <c r="AVL6" s="33">
        <f ca="1">OFFSET('表三（录入表）'!$B$6,COLUMN()-$ARR$4,ROW()-4)</f>
        <v>0</v>
      </c>
      <c r="AVM6" s="33">
        <f ca="1">OFFSET('表三（录入表）'!$B$6,COLUMN()-$ARR$4,ROW()-4)</f>
        <v>2907</v>
      </c>
      <c r="AVN6" s="33">
        <f ca="1">OFFSET('表三（录入表）'!$B$6,COLUMN()-$ARR$4,ROW()-4)</f>
        <v>36071</v>
      </c>
      <c r="AVO6" s="33">
        <f ca="1">OFFSET('表三（录入表）'!$B$6,COLUMN()-$ARR$4,ROW()-4)</f>
        <v>0</v>
      </c>
      <c r="AVP6" s="33">
        <f ca="1">OFFSET('表三（录入表）'!$B$6,COLUMN()-$ARR$4,ROW()-4)</f>
        <v>0</v>
      </c>
      <c r="AVQ6" s="33">
        <f ca="1">OFFSET('表三（录入表）'!$B$6,COLUMN()-$ARR$4,ROW()-4)</f>
        <v>0</v>
      </c>
      <c r="AVR6" s="33">
        <f ca="1">OFFSET('表三（录入表）'!$B$6,COLUMN()-$ARR$4,ROW()-4)</f>
        <v>0</v>
      </c>
      <c r="AVS6" s="33">
        <f ca="1">OFFSET('表三（录入表）'!$B$6,COLUMN()-$ARR$4,ROW()-4)</f>
        <v>0</v>
      </c>
      <c r="AVT6" s="33">
        <f ca="1">OFFSET('表三（录入表）'!$B$6,COLUMN()-$ARR$4,ROW()-4)</f>
        <v>0</v>
      </c>
      <c r="AVU6" s="33">
        <f ca="1">OFFSET('表三（录入表）'!$B$6,COLUMN()-$ARR$4,ROW()-4)</f>
        <v>0</v>
      </c>
      <c r="AVV6" s="33">
        <f ca="1">OFFSET('表三（录入表）'!$B$6,COLUMN()-$ARR$4,ROW()-4)</f>
        <v>0</v>
      </c>
      <c r="AVW6" s="33">
        <f ca="1">OFFSET('表三（录入表）'!$B$6,COLUMN()-$ARR$4,ROW()-4)</f>
        <v>0</v>
      </c>
      <c r="AVX6" s="33">
        <f ca="1">OFFSET('表三（录入表）'!$B$6,COLUMN()-$ARR$4,ROW()-4)</f>
        <v>0</v>
      </c>
      <c r="AVY6" s="33">
        <f ca="1">OFFSET('表三（录入表）'!$B$6,COLUMN()-$ARR$4,ROW()-4)</f>
        <v>0</v>
      </c>
      <c r="AVZ6" s="33">
        <f ca="1">OFFSET('表三（录入表）'!$B$6,COLUMN()-$ARR$4,ROW()-4)</f>
        <v>0</v>
      </c>
      <c r="AWA6" s="33">
        <f ca="1">OFFSET('表三（录入表）'!$B$6,COLUMN()-$ARR$4,ROW()-4)</f>
        <v>0</v>
      </c>
      <c r="AWB6" s="33">
        <f ca="1">OFFSET('表三（录入表）'!$B$6,COLUMN()-$ARR$4,ROW()-4)</f>
        <v>0</v>
      </c>
      <c r="AWC6" s="33">
        <f ca="1">OFFSET('表三（录入表）'!$B$6,COLUMN()-$ARR$4,ROW()-4)</f>
        <v>0</v>
      </c>
      <c r="AWD6" s="33">
        <f ca="1">OFFSET('表三（录入表）'!$B$6,COLUMN()-$ARR$4,ROW()-4)</f>
        <v>0</v>
      </c>
      <c r="AWE6" s="33">
        <f ca="1">OFFSET('表三（录入表）'!$B$6,COLUMN()-$ARR$4,ROW()-4)</f>
        <v>0</v>
      </c>
      <c r="AWF6" s="33">
        <f ca="1">OFFSET('表三（录入表）'!$B$6,COLUMN()-$ARR$4,ROW()-4)</f>
        <v>0</v>
      </c>
      <c r="AWG6" s="33">
        <f ca="1">OFFSET('表三（录入表）'!$B$6,COLUMN()-$ARR$4,ROW()-4)</f>
        <v>0</v>
      </c>
      <c r="AWH6" s="33">
        <f ca="1">OFFSET('表三（录入表）'!$B$6,COLUMN()-$ARR$4,ROW()-4)</f>
        <v>0</v>
      </c>
      <c r="AWI6" s="33">
        <f ca="1">OFFSET('表三（录入表）'!$B$6,COLUMN()-$ARR$4,ROW()-4)</f>
        <v>0</v>
      </c>
      <c r="AWJ6" s="33">
        <f ca="1">OFFSET('表三（录入表）'!$B$6,COLUMN()-$ARR$4,ROW()-4)</f>
        <v>0</v>
      </c>
      <c r="AWK6" s="33">
        <f ca="1">OFFSET('表三（录入表）'!$B$6,COLUMN()-$ARR$4,ROW()-4)</f>
        <v>0</v>
      </c>
      <c r="AWL6" s="33">
        <f ca="1">OFFSET('表三（录入表）'!$B$6,COLUMN()-$ARR$4,ROW()-4)</f>
        <v>1520</v>
      </c>
      <c r="AWM6" s="33">
        <f ca="1">OFFSET('表三（录入表）'!$B$6,COLUMN()-$ARR$4,ROW()-4)</f>
        <v>0</v>
      </c>
      <c r="AWN6" s="33">
        <f ca="1">OFFSET('表三（录入表）'!$B$6,COLUMN()-$ARR$4,ROW()-4)</f>
        <v>0</v>
      </c>
      <c r="AWO6" s="33">
        <f ca="1">OFFSET('表三（录入表）'!$B$6,COLUMN()-$ARR$4,ROW()-4)</f>
        <v>0</v>
      </c>
      <c r="AWP6" s="35"/>
      <c r="AWQ6" s="33">
        <f ca="1">OFFSET('表四（录入表）'!$B$6,COLUMN()-$AWP$4,ROW()-3)</f>
        <v>0</v>
      </c>
      <c r="AWR6" s="33">
        <f ca="1">OFFSET('表四（录入表）'!$B$6,COLUMN()-$AWP$4,ROW()-3)</f>
        <v>0</v>
      </c>
      <c r="AWS6" s="33">
        <f ca="1">OFFSET('表四（录入表）'!$B$6,COLUMN()-$AWP$4,ROW()-3)</f>
        <v>0</v>
      </c>
      <c r="AWT6" s="33">
        <f ca="1">OFFSET('表四（录入表）'!$B$6,COLUMN()-$AWP$4,ROW()-3)</f>
        <v>0</v>
      </c>
      <c r="AWU6" s="33">
        <f ca="1">OFFSET('表四（录入表）'!$B$6,COLUMN()-$AWP$4,ROW()-3)</f>
        <v>0</v>
      </c>
      <c r="AWV6" s="33">
        <f ca="1">OFFSET('表四（录入表）'!$B$6,COLUMN()-$AWP$4,ROW()-3)</f>
        <v>0</v>
      </c>
      <c r="AWW6" s="33">
        <f ca="1">OFFSET('表四（录入表）'!$B$6,COLUMN()-$AWP$4,ROW()-3)</f>
        <v>0</v>
      </c>
      <c r="AWX6" s="33">
        <f ca="1">OFFSET('表四（录入表）'!$B$6,COLUMN()-$AWP$4,ROW()-3)</f>
        <v>0</v>
      </c>
      <c r="AWY6" s="33">
        <f ca="1">OFFSET('表四（录入表）'!$B$6,COLUMN()-$AWP$4,ROW()-3)</f>
        <v>0</v>
      </c>
      <c r="AWZ6" s="33">
        <f ca="1">OFFSET('表四（录入表）'!$B$6,COLUMN()-$AWP$4,ROW()-3)</f>
        <v>0</v>
      </c>
      <c r="AXA6" s="33">
        <f ca="1">OFFSET('表四（录入表）'!$B$6,COLUMN()-$AWP$4,ROW()-3)</f>
        <v>0</v>
      </c>
      <c r="AXB6" s="33">
        <f ca="1">OFFSET('表四（录入表）'!$B$6,COLUMN()-$AWP$4,ROW()-3)</f>
        <v>0</v>
      </c>
      <c r="AXC6" s="33">
        <f ca="1">OFFSET('表四（录入表）'!$B$6,COLUMN()-$AWP$4,ROW()-3)</f>
        <v>0</v>
      </c>
      <c r="AXD6" s="33">
        <f ca="1">OFFSET('表四（录入表）'!$B$6,COLUMN()-$AWP$4,ROW()-3)</f>
        <v>0</v>
      </c>
      <c r="AXE6" s="33">
        <f ca="1">OFFSET('表四（录入表）'!$B$6,COLUMN()-$AWP$4,ROW()-3)</f>
        <v>0</v>
      </c>
      <c r="AXF6" s="33">
        <f ca="1">OFFSET('表四（录入表）'!$B$6,COLUMN()-$AWP$4,ROW()-3)</f>
        <v>0</v>
      </c>
      <c r="AXG6" s="33">
        <f ca="1">OFFSET('表四（录入表）'!$B$6,COLUMN()-$AWP$4,ROW()-3)</f>
        <v>0</v>
      </c>
      <c r="AXH6" s="33">
        <f ca="1">OFFSET('表四（录入表）'!$B$6,COLUMN()-$AWP$4,ROW()-3)</f>
        <v>0</v>
      </c>
      <c r="AXI6" s="33">
        <f ca="1">OFFSET('表四（录入表）'!$B$6,COLUMN()-$AWP$4,ROW()-3)</f>
        <v>0</v>
      </c>
      <c r="AXJ6" s="33">
        <f ca="1">OFFSET('表四（录入表）'!$B$6,COLUMN()-$AWP$4,ROW()-3)</f>
        <v>0</v>
      </c>
      <c r="AXK6" s="33">
        <f ca="1">OFFSET('表四（录入表）'!$B$6,COLUMN()-$AWP$4,ROW()-3)</f>
        <v>0</v>
      </c>
      <c r="AXL6" s="33">
        <f ca="1">OFFSET('表四（录入表）'!$B$6,COLUMN()-$AWP$4,ROW()-3)</f>
        <v>0</v>
      </c>
      <c r="AXM6" s="33">
        <f ca="1">OFFSET('表四（录入表）'!$B$6,COLUMN()-$AWP$4,ROW()-3)</f>
        <v>0</v>
      </c>
      <c r="AXN6" s="33">
        <f ca="1">OFFSET('表四（录入表）'!$B$6,COLUMN()-$AWP$4,ROW()-3)</f>
        <v>0</v>
      </c>
      <c r="AXO6" s="33">
        <f ca="1">OFFSET('表四（录入表）'!$B$6,COLUMN()-$AWP$4,ROW()-3)</f>
        <v>1</v>
      </c>
      <c r="AXP6" s="33">
        <f ca="1">OFFSET('表四（录入表）'!$B$6,COLUMN()-$AWP$4,ROW()-3)</f>
        <v>0</v>
      </c>
      <c r="AXQ6" s="33">
        <f ca="1">OFFSET('表四（录入表）'!$B$6,COLUMN()-$AWP$4,ROW()-3)</f>
        <v>0</v>
      </c>
      <c r="AXR6" s="33">
        <f ca="1">OFFSET('表四（录入表）'!$B$6,COLUMN()-$AWP$4,ROW()-3)</f>
        <v>0</v>
      </c>
      <c r="AXS6" s="33">
        <f ca="1">OFFSET('表四（录入表）'!$B$6,COLUMN()-$AWP$4,ROW()-3)</f>
        <v>0</v>
      </c>
      <c r="AXT6" s="33">
        <f ca="1">OFFSET('表四（录入表）'!$B$6,COLUMN()-$AWP$4,ROW()-3)</f>
        <v>0</v>
      </c>
      <c r="AXU6" s="33">
        <f ca="1">OFFSET('表四（录入表）'!$B$6,COLUMN()-$AWP$4,ROW()-3)</f>
        <v>0</v>
      </c>
      <c r="AXV6" s="33">
        <f ca="1">OFFSET('表四（录入表）'!$B$6,COLUMN()-$AWP$4,ROW()-3)</f>
        <v>0</v>
      </c>
      <c r="AXW6" s="33">
        <f ca="1">OFFSET('表四（录入表）'!$B$6,COLUMN()-$AWP$4,ROW()-3)</f>
        <v>0</v>
      </c>
      <c r="AXX6" s="33">
        <f ca="1">OFFSET('表四（录入表）'!$B$6,COLUMN()-$AWP$4,ROW()-3)</f>
        <v>0</v>
      </c>
      <c r="AXY6" s="33">
        <f ca="1">OFFSET('表四（录入表）'!$B$6,COLUMN()-$AWP$4,ROW()-3)</f>
        <v>0</v>
      </c>
      <c r="AXZ6" s="33">
        <f ca="1">OFFSET('表四（录入表）'!$B$6,COLUMN()-$AWP$4,ROW()-3)</f>
        <v>0</v>
      </c>
      <c r="AYA6" s="33">
        <f ca="1">OFFSET('表四（录入表）'!$B$6,COLUMN()-$AWP$4,ROW()-3)</f>
        <v>0</v>
      </c>
      <c r="AYB6" s="33">
        <f ca="1">OFFSET('表四（录入表）'!$B$6,COLUMN()-$AWP$4,ROW()-3)</f>
        <v>0</v>
      </c>
      <c r="AYC6" s="33">
        <f ca="1">OFFSET('表四（录入表）'!$B$6,COLUMN()-$AWP$4,ROW()-3)</f>
        <v>0</v>
      </c>
      <c r="AYD6" s="33">
        <f ca="1">OFFSET('表四（录入表）'!$B$6,COLUMN()-$AWP$4,ROW()-3)</f>
        <v>0</v>
      </c>
      <c r="AYE6" s="33">
        <f ca="1">OFFSET('表四（录入表）'!$B$6,COLUMN()-$AWP$4,ROW()-3)</f>
        <v>0</v>
      </c>
      <c r="AYF6" s="33">
        <f ca="1">OFFSET('表四（录入表）'!$B$6,COLUMN()-$AWP$4,ROW()-3)</f>
        <v>0</v>
      </c>
      <c r="AYG6" s="33">
        <f ca="1">OFFSET('表四（录入表）'!$B$6,COLUMN()-$AWP$4,ROW()-3)</f>
        <v>0</v>
      </c>
      <c r="AYH6" s="33">
        <f ca="1">OFFSET('表四（录入表）'!$B$6,COLUMN()-$AWP$4,ROW()-3)</f>
        <v>0</v>
      </c>
      <c r="AYI6" s="33">
        <f ca="1">OFFSET('表四（录入表）'!$B$6,COLUMN()-$AWP$4,ROW()-3)</f>
        <v>0</v>
      </c>
      <c r="AYJ6" s="33">
        <f ca="1">OFFSET('表四（录入表）'!$B$6,COLUMN()-$AWP$4,ROW()-3)</f>
        <v>0</v>
      </c>
      <c r="AYK6" s="33">
        <f ca="1">OFFSET('表四（录入表）'!$B$6,COLUMN()-$AWP$4,ROW()-3)</f>
        <v>0</v>
      </c>
      <c r="AYL6" s="33">
        <f ca="1">OFFSET('表四（录入表）'!$B$6,COLUMN()-$AWP$4,ROW()-3)</f>
        <v>0</v>
      </c>
      <c r="AYM6" s="33">
        <f ca="1">OFFSET('表四（录入表）'!$B$6,COLUMN()-$AWP$4,ROW()-3)</f>
        <v>0</v>
      </c>
      <c r="AYN6" s="33">
        <f ca="1">OFFSET('表四（录入表）'!$B$6,COLUMN()-$AWP$4,ROW()-3)</f>
        <v>0</v>
      </c>
      <c r="AYO6" s="33">
        <f ca="1">OFFSET('表四（录入表）'!$B$6,COLUMN()-$AWP$4,ROW()-3)</f>
        <v>0</v>
      </c>
      <c r="AYP6" s="33">
        <f ca="1">OFFSET('表四（录入表）'!$B$6,COLUMN()-$AWP$4,ROW()-3)</f>
        <v>0</v>
      </c>
      <c r="AYQ6" s="33">
        <f ca="1">OFFSET('表四（录入表）'!$B$6,COLUMN()-$AWP$4,ROW()-3)</f>
        <v>0</v>
      </c>
      <c r="AYR6" s="33">
        <f ca="1">OFFSET('表四（录入表）'!$B$6,COLUMN()-$AWP$4,ROW()-3)</f>
        <v>0</v>
      </c>
      <c r="AYS6" s="33">
        <f ca="1">OFFSET('表四（录入表）'!$B$6,COLUMN()-$AWP$4,ROW()-3)</f>
        <v>0</v>
      </c>
      <c r="AYT6" s="33">
        <f ca="1">OFFSET('表四（录入表）'!$B$6,COLUMN()-$AWP$4,ROW()-3)</f>
        <v>400</v>
      </c>
      <c r="AYU6" s="33">
        <f ca="1">OFFSET('表四（录入表）'!$B$6,COLUMN()-$AWP$4,ROW()-3)</f>
        <v>0</v>
      </c>
      <c r="AYV6" s="33">
        <f ca="1">OFFSET('表四（录入表）'!$B$6,COLUMN()-$AWP$4,ROW()-3)</f>
        <v>0</v>
      </c>
      <c r="AYW6" s="33">
        <f ca="1">OFFSET('表四（录入表）'!$B$6,COLUMN()-$AWP$4,ROW()-3)</f>
        <v>0</v>
      </c>
      <c r="AYX6" s="33">
        <f ca="1">OFFSET('表四（录入表）'!$B$6,COLUMN()-$AWP$4,ROW()-3)</f>
        <v>0</v>
      </c>
      <c r="AYY6" s="33">
        <f ca="1">OFFSET('表四（录入表）'!$B$6,COLUMN()-$AWP$4,ROW()-3)</f>
        <v>0</v>
      </c>
      <c r="AYZ6" s="33">
        <f ca="1">OFFSET('表四（录入表）'!$B$6,COLUMN()-$AWP$4,ROW()-3)</f>
        <v>0</v>
      </c>
      <c r="AZA6" s="33">
        <f ca="1">OFFSET('表四（录入表）'!$B$6,COLUMN()-$AWP$4,ROW()-3)</f>
        <v>0</v>
      </c>
      <c r="AZB6" s="33">
        <f ca="1">OFFSET('表四（录入表）'!$B$6,COLUMN()-$AWP$4,ROW()-3)</f>
        <v>0</v>
      </c>
      <c r="AZC6" s="33">
        <f ca="1">OFFSET('表四（录入表）'!$B$6,COLUMN()-$AWP$4,ROW()-3)</f>
        <v>0</v>
      </c>
      <c r="AZD6" s="33">
        <f ca="1">OFFSET('表四（录入表）'!$B$6,COLUMN()-$AWP$4,ROW()-3)</f>
        <v>0</v>
      </c>
      <c r="AZE6" s="33">
        <f ca="1">OFFSET('表四（录入表）'!$B$6,COLUMN()-$AWP$4,ROW()-3)</f>
        <v>0</v>
      </c>
      <c r="AZF6" s="33">
        <f ca="1">OFFSET('表四（录入表）'!$B$6,COLUMN()-$AWP$4,ROW()-3)</f>
        <v>0</v>
      </c>
      <c r="AZG6" s="33">
        <f ca="1">OFFSET('表四（录入表）'!$B$6,COLUMN()-$AWP$4,ROW()-3)</f>
        <v>0</v>
      </c>
      <c r="AZH6" s="33">
        <f ca="1">OFFSET('表四（录入表）'!$B$6,COLUMN()-$AWP$4,ROW()-3)</f>
        <v>0</v>
      </c>
      <c r="AZI6" s="33">
        <f ca="1">OFFSET('表四（录入表）'!$B$6,COLUMN()-$AWP$4,ROW()-3)</f>
        <v>0</v>
      </c>
      <c r="AZJ6" s="33">
        <f ca="1">OFFSET('表四（录入表）'!$B$6,COLUMN()-$AWP$4,ROW()-3)</f>
        <v>0</v>
      </c>
      <c r="AZK6" s="33">
        <f ca="1">OFFSET('表四（录入表）'!$B$6,COLUMN()-$AWP$4,ROW()-3)</f>
        <v>0</v>
      </c>
      <c r="AZL6" s="33">
        <f ca="1">OFFSET('表四（录入表）'!$B$6,COLUMN()-$AWP$4,ROW()-3)</f>
        <v>0</v>
      </c>
      <c r="AZM6" s="33">
        <f ca="1">OFFSET('表四（录入表）'!$B$6,COLUMN()-$AWP$4,ROW()-3)</f>
        <v>0</v>
      </c>
      <c r="AZN6" s="33">
        <f ca="1">OFFSET('表四（录入表）'!$B$6,COLUMN()-$AWP$4,ROW()-3)</f>
        <v>0</v>
      </c>
      <c r="AZO6" s="33">
        <f ca="1">OFFSET('表四（录入表）'!$B$6,COLUMN()-$AWP$4,ROW()-3)</f>
        <v>0</v>
      </c>
      <c r="AZP6" s="33">
        <f ca="1">OFFSET('表四（录入表）'!$B$6,COLUMN()-$AWP$4,ROW()-3)</f>
        <v>0</v>
      </c>
      <c r="AZQ6" s="33">
        <f ca="1">OFFSET('表四（录入表）'!$B$6,COLUMN()-$AWP$4,ROW()-3)</f>
        <v>0</v>
      </c>
      <c r="AZR6" s="33">
        <f ca="1">OFFSET('表四（录入表）'!$B$6,COLUMN()-$AWP$4,ROW()-3)</f>
        <v>0</v>
      </c>
      <c r="AZS6" s="33">
        <f ca="1">OFFSET('表四（录入表）'!$B$6,COLUMN()-$AWP$4,ROW()-3)</f>
        <v>0</v>
      </c>
      <c r="AZT6" s="33">
        <f ca="1">OFFSET('表四（录入表）'!$B$6,COLUMN()-$AWP$4,ROW()-3)</f>
        <v>0</v>
      </c>
      <c r="AZU6" s="33">
        <f ca="1">OFFSET('表四（录入表）'!$B$6,COLUMN()-$AWP$4,ROW()-3)</f>
        <v>0</v>
      </c>
      <c r="AZV6" s="33">
        <f ca="1">OFFSET('表四（录入表）'!$B$6,COLUMN()-$AWP$4,ROW()-3)</f>
        <v>0</v>
      </c>
      <c r="AZW6" s="33">
        <f ca="1">OFFSET('表四（录入表）'!$B$6,COLUMN()-$AWP$4,ROW()-3)</f>
        <v>0</v>
      </c>
      <c r="AZX6" s="33">
        <f ca="1">OFFSET('表四（录入表）'!$B$6,COLUMN()-$AWP$4,ROW()-3)</f>
        <v>0</v>
      </c>
      <c r="AZY6" s="33">
        <f ca="1">OFFSET('表四（录入表）'!$B$6,COLUMN()-$AWP$4,ROW()-3)</f>
        <v>0</v>
      </c>
      <c r="AZZ6" s="33">
        <f ca="1">OFFSET('表四（录入表）'!$B$6,COLUMN()-$AWP$4,ROW()-3)</f>
        <v>0</v>
      </c>
      <c r="BAA6" s="33">
        <f ca="1">OFFSET('表四（录入表）'!$B$6,COLUMN()-$AWP$4,ROW()-3)</f>
        <v>0</v>
      </c>
      <c r="BAB6" s="33">
        <f ca="1">OFFSET('表四（录入表）'!$B$6,COLUMN()-$AWP$4,ROW()-3)</f>
        <v>0</v>
      </c>
      <c r="BAC6" s="33">
        <f ca="1">OFFSET('表四（录入表）'!$B$6,COLUMN()-$AWP$4,ROW()-3)</f>
        <v>0</v>
      </c>
      <c r="BAD6" s="33">
        <f ca="1">OFFSET('表四（录入表）'!$B$6,COLUMN()-$AWP$4,ROW()-3)</f>
        <v>0</v>
      </c>
      <c r="BAE6" s="33">
        <f ca="1">OFFSET('表四（录入表）'!$B$6,COLUMN()-$AWP$4,ROW()-3)</f>
        <v>0</v>
      </c>
      <c r="BAF6" s="33">
        <f ca="1">OFFSET('表四（录入表）'!$B$6,COLUMN()-$AWP$4,ROW()-3)</f>
        <v>0</v>
      </c>
      <c r="BAG6" s="33">
        <f ca="1">OFFSET('表四（录入表）'!$B$6,COLUMN()-$AWP$4,ROW()-3)</f>
        <v>0</v>
      </c>
      <c r="BAH6" s="33">
        <f ca="1">OFFSET('表四（录入表）'!$B$6,COLUMN()-$AWP$4,ROW()-3)</f>
        <v>0</v>
      </c>
      <c r="BAI6" s="33">
        <f ca="1">OFFSET('表四（录入表）'!$B$6,COLUMN()-$AWP$4,ROW()-3)</f>
        <v>0</v>
      </c>
      <c r="BAJ6" s="33">
        <f ca="1">OFFSET('表四（录入表）'!$B$6,COLUMN()-$AWP$4,ROW()-3)</f>
        <v>0</v>
      </c>
      <c r="BAK6" s="33">
        <f ca="1">OFFSET('表四（录入表）'!$B$6,COLUMN()-$AWP$4,ROW()-3)</f>
        <v>0</v>
      </c>
      <c r="BAL6" s="33">
        <f ca="1">OFFSET('表四（录入表）'!$B$6,COLUMN()-$AWP$4,ROW()-3)</f>
        <v>0</v>
      </c>
      <c r="BAM6" s="33">
        <f ca="1">OFFSET('表四（录入表）'!$B$6,COLUMN()-$AWP$4,ROW()-3)</f>
        <v>0</v>
      </c>
      <c r="BAN6" s="33">
        <f ca="1">OFFSET('表四（录入表）'!$B$6,COLUMN()-$AWP$4,ROW()-3)</f>
        <v>0</v>
      </c>
      <c r="BAO6" s="33">
        <f ca="1">OFFSET('表四（录入表）'!$B$6,COLUMN()-$AWP$4,ROW()-3)</f>
        <v>0</v>
      </c>
      <c r="BAP6" s="33">
        <f ca="1">OFFSET('表四（录入表）'!$B$6,COLUMN()-$AWP$4,ROW()-3)</f>
        <v>122</v>
      </c>
      <c r="BAQ6" s="33">
        <f ca="1">OFFSET('表四（录入表）'!$B$6,COLUMN()-$AWP$4,ROW()-3)</f>
        <v>0</v>
      </c>
      <c r="BAR6" s="33">
        <f ca="1">OFFSET('表四（录入表）'!$B$6,COLUMN()-$AWP$4,ROW()-3)</f>
        <v>0</v>
      </c>
      <c r="BAS6" s="33">
        <f ca="1">OFFSET('表四（录入表）'!$B$6,COLUMN()-$AWP$4,ROW()-3)</f>
        <v>0</v>
      </c>
      <c r="BAT6" s="33">
        <f ca="1">OFFSET('表四（录入表）'!$B$6,COLUMN()-$AWP$4,ROW()-3)</f>
        <v>0</v>
      </c>
      <c r="BAU6" s="33">
        <f ca="1">OFFSET('表四（录入表）'!$B$6,COLUMN()-$AWP$4,ROW()-3)</f>
        <v>0</v>
      </c>
      <c r="BAV6" s="33">
        <f ca="1">OFFSET('表四（录入表）'!$B$6,COLUMN()-$AWP$4,ROW()-3)</f>
        <v>0</v>
      </c>
      <c r="BAW6" s="33">
        <f ca="1">OFFSET('表四（录入表）'!$B$6,COLUMN()-$AWP$4,ROW()-3)</f>
        <v>0</v>
      </c>
      <c r="BAX6" s="33">
        <f ca="1">OFFSET('表四（录入表）'!$B$6,COLUMN()-$AWP$4,ROW()-3)</f>
        <v>0</v>
      </c>
      <c r="BAY6" s="33">
        <f ca="1">OFFSET('表四（录入表）'!$B$6,COLUMN()-$AWP$4,ROW()-3)</f>
        <v>0</v>
      </c>
      <c r="BAZ6" s="33">
        <f ca="1">OFFSET('表四（录入表）'!$B$6,COLUMN()-$AWP$4,ROW()-3)</f>
        <v>0</v>
      </c>
      <c r="BBA6" s="33">
        <f ca="1">OFFSET('表四（录入表）'!$B$6,COLUMN()-$AWP$4,ROW()-3)</f>
        <v>0</v>
      </c>
      <c r="BBB6" s="33">
        <f ca="1">OFFSET('表四（录入表）'!$B$6,COLUMN()-$AWP$4,ROW()-3)</f>
        <v>0</v>
      </c>
      <c r="BBC6" s="33">
        <f ca="1">OFFSET('表四（录入表）'!$B$6,COLUMN()-$AWP$4,ROW()-3)</f>
        <v>0</v>
      </c>
      <c r="BBD6" s="33">
        <f ca="1">OFFSET('表四（录入表）'!$B$6,COLUMN()-$AWP$4,ROW()-3)</f>
        <v>0</v>
      </c>
      <c r="BBE6" s="33">
        <f ca="1">OFFSET('表四（录入表）'!$B$6,COLUMN()-$AWP$4,ROW()-3)</f>
        <v>0</v>
      </c>
      <c r="BBF6" s="33">
        <f ca="1">OFFSET('表四（录入表）'!$B$6,COLUMN()-$AWP$4,ROW()-3)</f>
        <v>0</v>
      </c>
      <c r="BBG6" s="33">
        <f ca="1">OFFSET('表四（录入表）'!$B$6,COLUMN()-$AWP$4,ROW()-3)</f>
        <v>0</v>
      </c>
      <c r="BBH6" s="33">
        <f ca="1">OFFSET('表四（录入表）'!$B$6,COLUMN()-$AWP$4,ROW()-3)</f>
        <v>0</v>
      </c>
      <c r="BBI6" s="33">
        <f ca="1">OFFSET('表四（录入表）'!$B$6,COLUMN()-$AWP$4,ROW()-3)</f>
        <v>0</v>
      </c>
      <c r="BBJ6" s="33">
        <f ca="1">OFFSET('表四（录入表）'!$B$6,COLUMN()-$AWP$4,ROW()-3)</f>
        <v>0</v>
      </c>
      <c r="BBK6" s="33">
        <f ca="1">OFFSET('表四（录入表）'!$B$6,COLUMN()-$AWP$4,ROW()-3)</f>
        <v>0</v>
      </c>
      <c r="BBL6" s="33">
        <f ca="1">OFFSET('表四（录入表）'!$B$6,COLUMN()-$AWP$4,ROW()-3)</f>
        <v>0</v>
      </c>
      <c r="BBM6" s="33">
        <f ca="1">OFFSET('表四（录入表）'!$B$6,COLUMN()-$AWP$4,ROW()-3)</f>
        <v>0</v>
      </c>
      <c r="BBN6" s="33">
        <f ca="1">OFFSET('表四（录入表）'!$B$6,COLUMN()-$AWP$4,ROW()-3)</f>
        <v>0</v>
      </c>
      <c r="BBO6" s="33">
        <f ca="1">OFFSET('表四（录入表）'!$B$6,COLUMN()-$AWP$4,ROW()-3)</f>
        <v>0</v>
      </c>
      <c r="BBP6" s="33">
        <f ca="1">OFFSET('表四（录入表）'!$B$6,COLUMN()-$AWP$4,ROW()-3)</f>
        <v>0</v>
      </c>
      <c r="BBQ6" s="33">
        <f ca="1">OFFSET('表四（录入表）'!$B$6,COLUMN()-$AWP$4,ROW()-3)</f>
        <v>0</v>
      </c>
      <c r="BBR6" s="33">
        <f ca="1">OFFSET('表四（录入表）'!$B$6,COLUMN()-$AWP$4,ROW()-3)</f>
        <v>0</v>
      </c>
      <c r="BBS6" s="33">
        <f ca="1">OFFSET('表四（录入表）'!$B$6,COLUMN()-$AWP$4,ROW()-3)</f>
        <v>0</v>
      </c>
      <c r="BBT6" s="33">
        <f ca="1">OFFSET('表四（录入表）'!$B$6,COLUMN()-$AWP$4,ROW()-3)</f>
        <v>0</v>
      </c>
      <c r="BBU6" s="33">
        <f ca="1">OFFSET('表四（录入表）'!$B$6,COLUMN()-$AWP$4,ROW()-3)</f>
        <v>0</v>
      </c>
      <c r="BBV6" s="33">
        <f ca="1">OFFSET('表四（录入表）'!$B$6,COLUMN()-$AWP$4,ROW()-3)</f>
        <v>0</v>
      </c>
      <c r="BBW6" s="33">
        <f ca="1">OFFSET('表四（录入表）'!$B$6,COLUMN()-$AWP$4,ROW()-3)</f>
        <v>0</v>
      </c>
      <c r="BBX6" s="33">
        <f ca="1">OFFSET('表四（录入表）'!$B$6,COLUMN()-$AWP$4,ROW()-3)</f>
        <v>0</v>
      </c>
      <c r="BBY6" s="33">
        <f ca="1">OFFSET('表四（录入表）'!$B$6,COLUMN()-$AWP$4,ROW()-3)</f>
        <v>10887</v>
      </c>
      <c r="BBZ6" s="33">
        <f ca="1">OFFSET('表四（录入表）'!$B$6,COLUMN()-$AWP$4,ROW()-3)</f>
        <v>0</v>
      </c>
      <c r="BCA6" s="33">
        <f ca="1">OFFSET('表四（录入表）'!$B$6,COLUMN()-$AWP$4,ROW()-3)</f>
        <v>0</v>
      </c>
      <c r="BCB6" s="33">
        <f ca="1">OFFSET('表四（录入表）'!$B$6,COLUMN()-$AWP$4,ROW()-3)</f>
        <v>0</v>
      </c>
      <c r="BCC6" s="33">
        <f ca="1">OFFSET('表四（录入表）'!$B$6,COLUMN()-$AWP$4,ROW()-3)</f>
        <v>200</v>
      </c>
      <c r="BCD6" s="33">
        <f ca="1">OFFSET('表四（录入表）'!$B$6,COLUMN()-$AWP$4,ROW()-3)</f>
        <v>0</v>
      </c>
      <c r="BCE6" s="33">
        <f ca="1">OFFSET('表四（录入表）'!$B$6,COLUMN()-$AWP$4,ROW()-3)</f>
        <v>0</v>
      </c>
      <c r="BCF6" s="33">
        <f ca="1">OFFSET('表四（录入表）'!$B$6,COLUMN()-$AWP$4,ROW()-3)</f>
        <v>0</v>
      </c>
      <c r="BCG6" s="33">
        <f ca="1">OFFSET('表四（录入表）'!$B$6,COLUMN()-$AWP$4,ROW()-3)</f>
        <v>0</v>
      </c>
      <c r="BCH6" s="33">
        <f ca="1">OFFSET('表四（录入表）'!$B$6,COLUMN()-$AWP$4,ROW()-3)</f>
        <v>0</v>
      </c>
      <c r="BCI6" s="33">
        <f ca="1">OFFSET('表四（录入表）'!$B$6,COLUMN()-$AWP$4,ROW()-3)</f>
        <v>0</v>
      </c>
      <c r="BCJ6" s="33">
        <f ca="1">OFFSET('表四（录入表）'!$B$6,COLUMN()-$AWP$4,ROW()-3)</f>
        <v>0</v>
      </c>
      <c r="BCK6" s="33">
        <f ca="1">OFFSET('表四（录入表）'!$B$6,COLUMN()-$AWP$4,ROW()-3)</f>
        <v>0</v>
      </c>
      <c r="BCL6" s="33">
        <f ca="1">OFFSET('表四（录入表）'!$B$6,COLUMN()-$AWP$4,ROW()-3)</f>
        <v>0</v>
      </c>
      <c r="BCM6" s="33">
        <f ca="1">OFFSET('表四（录入表）'!$B$6,COLUMN()-$AWP$4,ROW()-3)</f>
        <v>0</v>
      </c>
      <c r="BCN6" s="33">
        <f ca="1">OFFSET('表四（录入表）'!$B$6,COLUMN()-$AWP$4,ROW()-3)</f>
        <v>0</v>
      </c>
      <c r="BCO6" s="33">
        <f ca="1">OFFSET('表四（录入表）'!$B$6,COLUMN()-$AWP$4,ROW()-3)</f>
        <v>0</v>
      </c>
      <c r="BCP6" s="33">
        <f ca="1">OFFSET('表四（录入表）'!$B$6,COLUMN()-$AWP$4,ROW()-3)</f>
        <v>0</v>
      </c>
      <c r="BCQ6" s="33">
        <f ca="1">OFFSET('表四（录入表）'!$B$6,COLUMN()-$AWP$4,ROW()-3)</f>
        <v>0</v>
      </c>
      <c r="BCR6" s="33">
        <f ca="1">OFFSET('表四（录入表）'!$B$6,COLUMN()-$AWP$4,ROW()-3)</f>
        <v>0</v>
      </c>
      <c r="BCS6" s="33">
        <f ca="1">OFFSET('表四（录入表）'!$B$6,COLUMN()-$AWP$4,ROW()-3)</f>
        <v>0</v>
      </c>
      <c r="BCT6" s="33">
        <f ca="1">OFFSET('表四（录入表）'!$B$6,COLUMN()-$AWP$4,ROW()-3)</f>
        <v>0</v>
      </c>
      <c r="BCU6" s="33">
        <f ca="1">OFFSET('表四（录入表）'!$B$6,COLUMN()-$AWP$4,ROW()-3)</f>
        <v>0</v>
      </c>
      <c r="BCV6" s="33">
        <f ca="1">OFFSET('表四（录入表）'!$B$6,COLUMN()-$AWP$4,ROW()-3)</f>
        <v>0</v>
      </c>
      <c r="BCW6" s="33">
        <f ca="1">OFFSET('表四（录入表）'!$B$6,COLUMN()-$AWP$4,ROW()-3)</f>
        <v>0</v>
      </c>
      <c r="BCX6" s="33">
        <f ca="1">OFFSET('表四（录入表）'!$B$6,COLUMN()-$AWP$4,ROW()-3)</f>
        <v>0</v>
      </c>
      <c r="BCY6" s="33">
        <f ca="1">OFFSET('表四（录入表）'!$B$6,COLUMN()-$AWP$4,ROW()-3)</f>
        <v>0</v>
      </c>
      <c r="BCZ6" s="33">
        <f ca="1">OFFSET('表四（录入表）'!$B$6,COLUMN()-$AWP$4,ROW()-3)</f>
        <v>0</v>
      </c>
      <c r="BDA6" s="33">
        <f ca="1">OFFSET('表四（录入表）'!$B$6,COLUMN()-$AWP$4,ROW()-3)</f>
        <v>0</v>
      </c>
      <c r="BDB6" s="33">
        <f ca="1">OFFSET('表四（录入表）'!$B$6,COLUMN()-$AWP$4,ROW()-3)</f>
        <v>0</v>
      </c>
      <c r="BDC6" s="33">
        <f ca="1">OFFSET('表四（录入表）'!$B$6,COLUMN()-$AWP$4,ROW()-3)</f>
        <v>0</v>
      </c>
      <c r="BDD6" s="33">
        <f ca="1">OFFSET('表四（录入表）'!$B$6,COLUMN()-$AWP$4,ROW()-3)</f>
        <v>0</v>
      </c>
      <c r="BDE6" s="33">
        <f ca="1">OFFSET('表四（录入表）'!$B$6,COLUMN()-$AWP$4,ROW()-3)</f>
        <v>0</v>
      </c>
      <c r="BDF6" s="33">
        <f ca="1">OFFSET('表四（录入表）'!$B$6,COLUMN()-$AWP$4,ROW()-3)</f>
        <v>174</v>
      </c>
      <c r="BDG6" s="33">
        <f ca="1">OFFSET('表四（录入表）'!$B$6,COLUMN()-$AWP$4,ROW()-3)</f>
        <v>0</v>
      </c>
      <c r="BDH6" s="33">
        <f ca="1">OFFSET('表四（录入表）'!$B$6,COLUMN()-$AWP$4,ROW()-3)</f>
        <v>0</v>
      </c>
      <c r="BDI6" s="33">
        <f ca="1">OFFSET('表四（录入表）'!$B$6,COLUMN()-$AWP$4,ROW()-3)</f>
        <v>0</v>
      </c>
      <c r="BDJ6" s="33">
        <f ca="1">OFFSET('表四（录入表）'!$B$6,COLUMN()-$AWP$4,ROW()-3)</f>
        <v>0</v>
      </c>
      <c r="BDK6" s="33">
        <f ca="1">OFFSET('表四（录入表）'!$B$6,COLUMN()-$AWP$4,ROW()-3)</f>
        <v>0</v>
      </c>
      <c r="BDL6" s="33">
        <f ca="1">OFFSET('表四（录入表）'!$B$6,COLUMN()-$AWP$4,ROW()-3)</f>
        <v>0</v>
      </c>
      <c r="BDM6" s="33">
        <f ca="1">OFFSET('表四（录入表）'!$B$6,COLUMN()-$AWP$4,ROW()-3)</f>
        <v>0</v>
      </c>
      <c r="BDN6" s="33">
        <f ca="1">OFFSET('表四（录入表）'!$B$6,COLUMN()-$AWP$4,ROW()-3)</f>
        <v>0</v>
      </c>
      <c r="BDO6" s="33">
        <f ca="1">OFFSET('表四（录入表）'!$B$6,COLUMN()-$AWP$4,ROW()-3)</f>
        <v>0</v>
      </c>
      <c r="BDP6" s="33">
        <f ca="1">OFFSET('表四（录入表）'!$B$6,COLUMN()-$AWP$4,ROW()-3)</f>
        <v>0</v>
      </c>
      <c r="BDQ6" s="33">
        <f ca="1">OFFSET('表四（录入表）'!$B$6,COLUMN()-$AWP$4,ROW()-3)</f>
        <v>0</v>
      </c>
      <c r="BDR6" s="33">
        <f ca="1">OFFSET('表四（录入表）'!$B$6,COLUMN()-$AWP$4,ROW()-3)</f>
        <v>0</v>
      </c>
      <c r="BDS6" s="33">
        <f ca="1">OFFSET('表四（录入表）'!$B$6,COLUMN()-$AWP$4,ROW()-3)</f>
        <v>0</v>
      </c>
      <c r="BDT6" s="33">
        <f ca="1">OFFSET('表四（录入表）'!$B$6,COLUMN()-$AWP$4,ROW()-3)</f>
        <v>0</v>
      </c>
      <c r="BDU6" s="33">
        <f ca="1">OFFSET('表四（录入表）'!$B$6,COLUMN()-$AWP$4,ROW()-3)</f>
        <v>0</v>
      </c>
      <c r="BDV6" s="33">
        <f ca="1">OFFSET('表四（录入表）'!$B$6,COLUMN()-$AWP$4,ROW()-3)</f>
        <v>0</v>
      </c>
      <c r="BDW6" s="33">
        <f ca="1">OFFSET('表四（录入表）'!$B$6,COLUMN()-$AWP$4,ROW()-3)</f>
        <v>0</v>
      </c>
      <c r="BDX6" s="33">
        <f ca="1">OFFSET('表四（录入表）'!$B$6,COLUMN()-$AWP$4,ROW()-3)</f>
        <v>0</v>
      </c>
      <c r="BDY6" s="33">
        <f ca="1">OFFSET('表四（录入表）'!$B$6,COLUMN()-$AWP$4,ROW()-3)</f>
        <v>0</v>
      </c>
      <c r="BDZ6" s="33">
        <f ca="1">OFFSET('表四（录入表）'!$B$6,COLUMN()-$AWP$4,ROW()-3)</f>
        <v>0</v>
      </c>
      <c r="BEA6" s="33">
        <f ca="1">OFFSET('表四（录入表）'!$B$6,COLUMN()-$AWP$4,ROW()-3)</f>
        <v>0</v>
      </c>
      <c r="BEB6" s="34"/>
      <c r="BEC6" s="34"/>
      <c r="BED6" s="34"/>
      <c r="BEE6" s="34"/>
      <c r="BEF6" s="34"/>
      <c r="BEG6" s="34"/>
      <c r="BEH6" s="34"/>
      <c r="BEI6" s="34"/>
      <c r="BEJ6" s="34"/>
      <c r="BEK6" s="34"/>
      <c r="BEL6" s="34"/>
      <c r="BEM6" s="34"/>
      <c r="BEN6" s="34"/>
      <c r="BEO6" s="34"/>
      <c r="BEP6" s="34"/>
      <c r="BEQ6" s="34"/>
      <c r="BER6" s="34"/>
      <c r="BES6" s="34"/>
      <c r="BET6" s="34"/>
      <c r="BEU6" s="34"/>
      <c r="BEV6" s="34"/>
      <c r="BEW6" s="34"/>
      <c r="BEX6" s="34"/>
      <c r="BEY6" s="34"/>
      <c r="BEZ6" s="34"/>
      <c r="BFA6" s="34"/>
      <c r="BFB6" s="34"/>
      <c r="BFC6" s="34"/>
      <c r="BFD6" s="34"/>
      <c r="BFE6" s="34"/>
      <c r="BFF6" s="34"/>
      <c r="BFG6" s="34"/>
      <c r="BFH6" s="34"/>
      <c r="BFI6" s="34"/>
      <c r="BFJ6" s="34"/>
      <c r="BFK6" s="34"/>
      <c r="BFL6" s="34"/>
      <c r="BFM6" s="34"/>
      <c r="BFN6" s="34"/>
      <c r="BFO6" s="34"/>
      <c r="BFP6" s="34"/>
      <c r="BFQ6" s="34"/>
      <c r="BFR6" s="34"/>
      <c r="BFS6" s="34"/>
      <c r="BFT6" s="34"/>
      <c r="BFU6" s="34"/>
      <c r="BFV6" s="34"/>
      <c r="BFW6" s="34"/>
      <c r="BFX6" s="34"/>
      <c r="BFY6" s="34"/>
      <c r="BFZ6" s="34"/>
      <c r="BGA6" s="34"/>
      <c r="BGB6" s="34"/>
      <c r="BGC6" s="34"/>
      <c r="BGD6" s="34"/>
      <c r="BGE6" s="34"/>
      <c r="BGF6" s="34"/>
      <c r="BGG6" s="34"/>
      <c r="BGH6" s="34"/>
      <c r="BGI6" s="34"/>
      <c r="BGJ6" s="34"/>
      <c r="BGK6" s="34"/>
      <c r="BGL6" s="34"/>
      <c r="BGM6" s="34"/>
      <c r="BGN6" s="34"/>
      <c r="BGO6" s="34"/>
      <c r="BGP6" s="34"/>
      <c r="BGQ6" s="34"/>
      <c r="BGR6" s="34"/>
      <c r="BGS6" s="34"/>
      <c r="BGT6" s="34"/>
      <c r="BGU6" s="34"/>
      <c r="BGV6" s="34"/>
      <c r="BGW6" s="34"/>
      <c r="BGX6" s="34"/>
      <c r="BGY6" s="34"/>
      <c r="BGZ6" s="34"/>
      <c r="BHA6" s="34"/>
      <c r="BHB6" s="34"/>
      <c r="BHC6" s="34"/>
      <c r="BHD6" s="34"/>
      <c r="BHE6" s="34"/>
      <c r="BHF6" s="34"/>
      <c r="BHG6" s="34"/>
      <c r="BHH6" s="34"/>
      <c r="BHI6" s="34"/>
      <c r="BHJ6" s="34"/>
      <c r="BHK6" s="34"/>
      <c r="BHL6" s="34"/>
      <c r="BHM6" s="34"/>
      <c r="BHN6" s="34"/>
      <c r="BHO6" s="34"/>
      <c r="BHP6" s="34"/>
      <c r="BHQ6" s="34"/>
      <c r="BHR6" s="34"/>
      <c r="BHS6" s="34"/>
      <c r="BHT6" s="34"/>
      <c r="BHU6" s="34"/>
      <c r="BHV6" s="34"/>
      <c r="BHW6" s="34"/>
      <c r="BHX6" s="34"/>
      <c r="BHY6" s="34"/>
      <c r="BHZ6" s="34"/>
      <c r="BIA6" s="34"/>
      <c r="BIB6" s="34"/>
      <c r="BIC6" s="34"/>
      <c r="BID6" s="34"/>
      <c r="BIE6" s="34"/>
      <c r="BIF6" s="34"/>
      <c r="BIG6" s="34"/>
      <c r="BIH6" s="34"/>
      <c r="BII6" s="34"/>
      <c r="BIJ6" s="34"/>
      <c r="BIK6" s="34"/>
      <c r="BIL6" s="34"/>
      <c r="BIM6" s="34"/>
      <c r="BIN6" s="34"/>
      <c r="BIO6" s="34"/>
      <c r="BIP6" s="34"/>
      <c r="BIQ6" s="34"/>
      <c r="BIR6" s="34"/>
      <c r="BIS6" s="34"/>
      <c r="BIT6" s="34"/>
      <c r="BIU6" s="34"/>
      <c r="BIV6" s="34"/>
      <c r="BIW6" s="34"/>
      <c r="BIX6" s="34"/>
      <c r="BIY6" s="34"/>
      <c r="BIZ6" s="34"/>
      <c r="BJA6" s="34"/>
      <c r="BJB6" s="34"/>
      <c r="BJC6" s="34"/>
      <c r="BJD6" s="34"/>
      <c r="BJE6" s="34"/>
      <c r="BJF6" s="34"/>
      <c r="BJG6" s="34"/>
      <c r="BJH6" s="34"/>
      <c r="BJI6" s="34"/>
      <c r="BJJ6" s="34"/>
      <c r="BJK6" s="34"/>
      <c r="BJL6" s="34"/>
      <c r="BJM6" s="34"/>
      <c r="BJN6" s="34"/>
      <c r="BJO6" s="34"/>
      <c r="BJP6" s="34"/>
      <c r="BJQ6" s="34"/>
      <c r="BJR6" s="34"/>
      <c r="BJS6" s="34"/>
      <c r="BJT6" s="34"/>
      <c r="BJU6" s="34"/>
      <c r="BJV6" s="34"/>
      <c r="BJW6" s="34"/>
      <c r="BJX6" s="34"/>
      <c r="BJY6" s="34"/>
      <c r="BJZ6" s="34"/>
      <c r="BKA6" s="34"/>
      <c r="BKB6" s="34"/>
      <c r="BKC6" s="34"/>
      <c r="BKD6" s="34"/>
      <c r="BKE6" s="34"/>
      <c r="BKF6" s="34"/>
      <c r="BKG6" s="34"/>
      <c r="BKH6" s="34"/>
      <c r="BKI6" s="34"/>
      <c r="BKJ6" s="34"/>
      <c r="BKK6" s="34"/>
      <c r="BKL6" s="34"/>
      <c r="BKM6" s="34"/>
      <c r="BKN6" s="34"/>
      <c r="BKO6" s="34"/>
      <c r="BKP6" s="34"/>
      <c r="BKQ6" s="34"/>
      <c r="BKR6" s="34"/>
      <c r="BKS6" s="34"/>
      <c r="BKT6" s="34"/>
      <c r="BKU6" s="34"/>
      <c r="BKV6" s="34"/>
      <c r="BKW6" s="34"/>
      <c r="BKX6" s="34"/>
      <c r="BKY6" s="34"/>
      <c r="BKZ6" s="34"/>
      <c r="BLA6" s="34"/>
      <c r="BLB6" s="34"/>
      <c r="BLC6" s="34"/>
      <c r="BLD6" s="34"/>
      <c r="BLE6" s="34"/>
      <c r="BLF6" s="34"/>
      <c r="BLG6" s="34"/>
      <c r="BLH6" s="34"/>
      <c r="BLI6" s="34"/>
      <c r="BLJ6" s="34"/>
      <c r="BLK6" s="34"/>
      <c r="BLL6" s="34"/>
      <c r="BLM6" s="34"/>
      <c r="BLN6"/>
      <c r="BLO6" s="33">
        <f ca="1">OFFSET('表五（录入表）'!$B$6,COLUMN()-$BLN$4,ROW()-3)</f>
        <v>2410</v>
      </c>
      <c r="BLP6" s="33">
        <f ca="1">OFFSET('表五（录入表）'!$B$6,COLUMN()-$BLN$4,ROW()-3)</f>
        <v>0</v>
      </c>
      <c r="BLQ6" s="33">
        <f ca="1">OFFSET('表五（录入表）'!$B$6,COLUMN()-$BLN$4,ROW()-3)</f>
        <v>49</v>
      </c>
      <c r="BLR6" s="33">
        <f ca="1">OFFSET('表五（录入表）'!$B$6,COLUMN()-$BLN$4,ROW()-3)</f>
        <v>931</v>
      </c>
      <c r="BLS6" s="33">
        <f ca="1">OFFSET('表五（录入表）'!$B$6,COLUMN()-$BLN$4,ROW()-3)</f>
        <v>6325</v>
      </c>
      <c r="BLT6" s="33">
        <f ca="1">OFFSET('表五（录入表）'!$B$6,COLUMN()-$BLN$4,ROW()-3)</f>
        <v>452</v>
      </c>
      <c r="BLU6" s="33">
        <f ca="1">OFFSET('表五（录入表）'!$B$6,COLUMN()-$BLN$4,ROW()-3)</f>
        <v>213</v>
      </c>
      <c r="BLV6" s="33">
        <f ca="1">OFFSET('表五（录入表）'!$B$6,COLUMN()-$BLN$4,ROW()-3)</f>
        <v>630</v>
      </c>
      <c r="BLW6" s="33">
        <f ca="1">OFFSET('表五（录入表）'!$B$6,COLUMN()-$BLN$4,ROW()-3)</f>
        <v>1655</v>
      </c>
      <c r="BLX6" s="33">
        <f ca="1">OFFSET('表五（录入表）'!$B$6,COLUMN()-$BLN$4,ROW()-3)</f>
        <v>105</v>
      </c>
      <c r="BLY6" s="33">
        <f ca="1">OFFSET('表五（录入表）'!$B$6,COLUMN()-$BLN$4,ROW()-3)</f>
        <v>665</v>
      </c>
      <c r="BLZ6" s="33">
        <f ca="1">OFFSET('表五（录入表）'!$B$6,COLUMN()-$BLN$4,ROW()-3)</f>
        <v>1278</v>
      </c>
      <c r="BMA6" s="33">
        <f ca="1">OFFSET('表五（录入表）'!$B$6,COLUMN()-$BLN$4,ROW()-3)</f>
        <v>156</v>
      </c>
      <c r="BMB6" s="33">
        <f ca="1">OFFSET('表五（录入表）'!$B$6,COLUMN()-$BLN$4,ROW()-3)</f>
        <v>52</v>
      </c>
      <c r="BMC6" s="33">
        <f ca="1">OFFSET('表五（录入表）'!$B$6,COLUMN()-$BLN$4,ROW()-3)</f>
        <v>44</v>
      </c>
      <c r="BMD6" s="33">
        <f ca="1">OFFSET('表五（录入表）'!$B$6,COLUMN()-$BLN$4,ROW()-3)</f>
        <v>0</v>
      </c>
      <c r="BME6" s="33">
        <f ca="1">OFFSET('表五（录入表）'!$B$6,COLUMN()-$BLN$4,ROW()-3)</f>
        <v>0</v>
      </c>
      <c r="BMF6" s="33">
        <f ca="1">OFFSET('表五（录入表）'!$B$6,COLUMN()-$BLN$4,ROW()-3)</f>
        <v>374</v>
      </c>
      <c r="BMG6" s="33">
        <f ca="1">OFFSET('表五（录入表）'!$B$6,COLUMN()-$BLN$4,ROW()-3)</f>
        <v>0</v>
      </c>
      <c r="BMH6" s="33">
        <f ca="1">OFFSET('表五（录入表）'!$B$6,COLUMN()-$BLN$4,ROW()-3)</f>
        <v>0</v>
      </c>
      <c r="BMI6" s="33">
        <f ca="1">OFFSET('表五（录入表）'!$B$6,COLUMN()-$BLN$4,ROW()-3)</f>
        <v>42</v>
      </c>
      <c r="BMJ6" s="34"/>
      <c r="BMK6" s="33">
        <f ca="1">OFFSET('表五（录入表）'!$B$6,COLUMN()-$BLN$4,ROW()-3)</f>
        <v>0</v>
      </c>
      <c r="BMM6" s="33">
        <f ca="1">OFFSET('表五（录入表）'!$B$6,COLUMN()-$BML$4,ROW()+1)</f>
        <v>0</v>
      </c>
      <c r="BMN6" s="33">
        <f ca="1">OFFSET('表五（录入表）'!$B$6,COLUMN()-$BML$4,ROW()+1)</f>
        <v>0</v>
      </c>
      <c r="BMO6" s="33">
        <f ca="1">OFFSET('表五（录入表）'!$B$6,COLUMN()-$BML$4,ROW()+1)</f>
        <v>0</v>
      </c>
      <c r="BMP6" s="33">
        <f ca="1">OFFSET('表五（录入表）'!$B$6,COLUMN()-$BML$4,ROW()+1)</f>
        <v>0</v>
      </c>
      <c r="BMQ6" s="33">
        <f ca="1">OFFSET('表五（录入表）'!$B$6,COLUMN()-$BML$4,ROW()+1)</f>
        <v>0</v>
      </c>
      <c r="BMR6" s="33">
        <f ca="1">OFFSET('表五（录入表）'!$B$6,COLUMN()-$BML$4,ROW()+1)</f>
        <v>0</v>
      </c>
      <c r="BMS6" s="33">
        <f ca="1">OFFSET('表五（录入表）'!$B$6,COLUMN()-$BML$4,ROW()+1)</f>
        <v>0</v>
      </c>
      <c r="BMT6" s="33">
        <f ca="1">OFFSET('表五（录入表）'!$B$6,COLUMN()-$BML$4,ROW()+1)</f>
        <v>0</v>
      </c>
      <c r="BMU6" s="33">
        <f ca="1">OFFSET('表五（录入表）'!$B$6,COLUMN()-$BML$4,ROW()+1)</f>
        <v>0</v>
      </c>
      <c r="BMV6" s="33">
        <f ca="1">OFFSET('表五（录入表）'!$B$6,COLUMN()-$BML$4,ROW()+1)</f>
        <v>0</v>
      </c>
      <c r="BMW6" s="33">
        <f ca="1">OFFSET('表五（录入表）'!$B$6,COLUMN()-$BML$4,ROW()+1)</f>
        <v>0</v>
      </c>
      <c r="BMX6" s="33">
        <f ca="1">OFFSET('表五（录入表）'!$B$6,COLUMN()-$BML$4,ROW()+1)</f>
        <v>0</v>
      </c>
      <c r="BMY6" s="33">
        <f ca="1">OFFSET('表五（录入表）'!$B$6,COLUMN()-$BML$4,ROW()+1)</f>
        <v>0</v>
      </c>
      <c r="BMZ6" s="33">
        <f ca="1">OFFSET('表五（录入表）'!$B$6,COLUMN()-$BML$4,ROW()+1)</f>
        <v>0</v>
      </c>
      <c r="BNA6" s="33">
        <f ca="1">OFFSET('表五（录入表）'!$B$6,COLUMN()-$BML$4,ROW()+1)</f>
        <v>0</v>
      </c>
      <c r="BNB6" s="33">
        <f ca="1">OFFSET('表五（录入表）'!$B$6,COLUMN()-$BML$4,ROW()+1)</f>
        <v>0</v>
      </c>
      <c r="BNC6" s="33">
        <f ca="1">OFFSET('表五（录入表）'!$B$6,COLUMN()-$BML$4,ROW()+1)</f>
        <v>0</v>
      </c>
      <c r="BND6" s="33">
        <f ca="1">OFFSET('表五（录入表）'!$B$6,COLUMN()-$BML$4,ROW()+1)</f>
        <v>0</v>
      </c>
      <c r="BNE6" s="33">
        <f ca="1">OFFSET('表五（录入表）'!$B$6,COLUMN()-$BML$4,ROW()+1)</f>
        <v>0</v>
      </c>
      <c r="BNF6" s="33">
        <f ca="1">OFFSET('表五（录入表）'!$B$6,COLUMN()-$BML$4,ROW()+1)</f>
        <v>0</v>
      </c>
      <c r="BNG6" s="33">
        <f ca="1">OFFSET('表五（录入表）'!$B$6,COLUMN()-$BML$4,ROW()+1)</f>
        <v>0</v>
      </c>
      <c r="BNH6" s="34"/>
      <c r="BNI6" s="33">
        <f ca="1">OFFSET('表五（录入表）'!$B$6,COLUMN()-$BML$4,ROW()+1)</f>
        <v>0</v>
      </c>
      <c r="BNJ6"/>
      <c r="BNK6" s="34"/>
      <c r="BNL6" s="34"/>
      <c r="BNM6" s="34"/>
      <c r="BNN6" s="34"/>
      <c r="BNO6" s="34"/>
      <c r="BNP6" s="34"/>
      <c r="BNQ6" s="34"/>
      <c r="BNR6" s="34"/>
      <c r="BNS6" s="34"/>
      <c r="BNT6" s="34"/>
      <c r="BNU6" s="34"/>
      <c r="BNV6" s="34"/>
      <c r="BNW6" s="34"/>
      <c r="BNX6" s="34"/>
      <c r="BNY6" s="34"/>
      <c r="BNZ6" s="34"/>
      <c r="BOA6" s="34"/>
      <c r="BOB6" s="34"/>
      <c r="BOC6" s="34"/>
      <c r="BOD6" s="34"/>
      <c r="BOE6" s="34"/>
      <c r="BOF6" s="34"/>
      <c r="BOG6" s="34"/>
      <c r="BOH6"/>
      <c r="BOI6" s="33">
        <f ca="1">OFFSET('表八（录入表）'!$B$6,COLUMN()-$BOH$4,ROW()-4)</f>
        <v>0</v>
      </c>
      <c r="BOJ6" s="32"/>
      <c r="BOK6" s="33">
        <f ca="1">OFFSET('表八（录入表）'!$B$6,COLUMN()-$BOH$4,ROW()-4)</f>
        <v>125</v>
      </c>
      <c r="BOL6" s="33">
        <f ca="1">OFFSET('表八（录入表）'!$B$6,COLUMN()-$BOH$4,ROW()-4)</f>
        <v>1312</v>
      </c>
      <c r="BOM6" s="33">
        <f ca="1">OFFSET('表八（录入表）'!$B$6,COLUMN()-$BOH$4,ROW()-4)</f>
        <v>1805</v>
      </c>
      <c r="BON6" s="32"/>
      <c r="BOO6" s="3"/>
      <c r="BOP6" s="33">
        <f ca="1">OFFSET('表九（录入表）'!$B$6,COLUMN()-$BOO$4,ROW()-4)</f>
        <v>6600</v>
      </c>
      <c r="BOQ6" s="33">
        <f ca="1">OFFSET('表九（录入表）'!$B$6,COLUMN()-$BOO$4,ROW()-4)</f>
        <v>0</v>
      </c>
      <c r="BOR6" s="33">
        <f ca="1">OFFSET('表九（录入表）'!$B$6,COLUMN()-$BOO$4,ROW()-4)</f>
        <v>0</v>
      </c>
      <c r="BOS6" s="33">
        <f ca="1">OFFSET('表九（录入表）'!$B$6,COLUMN()-$BOO$4,ROW()-4)</f>
        <v>0</v>
      </c>
      <c r="BOT6" s="33">
        <f ca="1">OFFSET('表九（录入表）'!$B$6,COLUMN()-$BOO$4,ROW()-4)</f>
        <v>353</v>
      </c>
      <c r="BOU6" s="33">
        <f ca="1">OFFSET('表九（录入表）'!$B$6,COLUMN()-$BOO$4,ROW()-4)</f>
        <v>90</v>
      </c>
      <c r="BOV6" s="33">
        <f ca="1">OFFSET('表九（录入表）'!$B$6,COLUMN()-$BOO$4,ROW()-4)</f>
        <v>12286</v>
      </c>
      <c r="BOW6" s="33">
        <f ca="1">OFFSET('表九（录入表）'!$B$6,COLUMN()-$BOO$4,ROW()-4)</f>
        <v>117</v>
      </c>
      <c r="BOX6" s="33">
        <f ca="1">OFFSET('表九（录入表）'!$B$6,COLUMN()-$BOO$4,ROW()-4)</f>
        <v>0</v>
      </c>
      <c r="BOY6" s="33">
        <f ca="1">OFFSET('表九（录入表）'!$B$6,COLUMN()-$BOO$4,ROW()-4)</f>
        <v>0</v>
      </c>
      <c r="BOZ6" s="33">
        <f ca="1">OFFSET('表九（录入表）'!$B$6,COLUMN()-$BOO$4,ROW()-4)</f>
        <v>78</v>
      </c>
      <c r="BPA6" s="33">
        <f ca="1">OFFSET('表九（录入表）'!$B$6,COLUMN()-$BOO$4,ROW()-4)</f>
        <v>0</v>
      </c>
      <c r="BPB6" s="33">
        <f ca="1">OFFSET('表九（录入表）'!$B$6,COLUMN()-$BOO$4,ROW()-4)</f>
        <v>0</v>
      </c>
      <c r="BPC6" s="33">
        <f ca="1">OFFSET('表九（录入表）'!$B$6,COLUMN()-$BOO$4,ROW()-4)</f>
        <v>0</v>
      </c>
      <c r="BPD6" s="33">
        <f ca="1">OFFSET('表九（录入表）'!$B$6,COLUMN()-$BOO$4,ROW()-4)</f>
        <v>710</v>
      </c>
      <c r="BPE6" s="33">
        <f ca="1">OFFSET('表九（录入表）'!$B$6,COLUMN()-$BOO$4,ROW()-4)</f>
        <v>0</v>
      </c>
      <c r="BPF6" s="33">
        <f ca="1">OFFSET('表九（录入表）'!$B$6,COLUMN()-$BOO$4,ROW()-4)</f>
        <v>0</v>
      </c>
      <c r="BPG6" s="33">
        <f ca="1">OFFSET('表九（录入表）'!$B$6,COLUMN()-$BOO$4,ROW()-4)</f>
        <v>0</v>
      </c>
      <c r="BPH6" s="33">
        <f ca="1">OFFSET('表九（录入表）'!$B$6,COLUMN()-$BOO$4,ROW()-4)</f>
        <v>446</v>
      </c>
      <c r="BPI6" s="33">
        <f ca="1">OFFSET('表九（录入表）'!$B$6,COLUMN()-$BOO$4,ROW()-4)</f>
        <v>0</v>
      </c>
      <c r="BPJ6" s="33">
        <f ca="1">OFFSET('表九（录入表）'!$B$6,COLUMN()-$BOO$4,ROW()-4)</f>
        <v>0</v>
      </c>
      <c r="BPK6" s="33">
        <f ca="1">OFFSET('表九（录入表）'!$B$6,COLUMN()-$BOO$4,ROW()-4)</f>
        <v>0</v>
      </c>
      <c r="BPL6" s="33">
        <f ca="1">OFFSET('表九（录入表）'!$B$6,COLUMN()-$BOO$4,ROW()-4)</f>
        <v>0</v>
      </c>
      <c r="BPM6" s="33">
        <f ca="1">OFFSET('表九（录入表）'!$B$6,COLUMN()-$BOO$4,ROW()-4)</f>
        <v>0</v>
      </c>
      <c r="BPN6" s="33">
        <f ca="1">OFFSET('表九（录入表）'!$B$6,COLUMN()-$BOO$4,ROW()-4)</f>
        <v>0</v>
      </c>
      <c r="BPO6" s="33">
        <f ca="1">OFFSET('表九（录入表）'!$B$6,COLUMN()-$BOO$4,ROW()-4)</f>
        <v>0</v>
      </c>
      <c r="BPP6" s="33">
        <f ca="1">OFFSET('表九（录入表）'!$B$6,COLUMN()-$BOO$4,ROW()-4)</f>
        <v>0</v>
      </c>
      <c r="BPQ6" s="33">
        <f ca="1">OFFSET('表九（录入表）'!$B$6,COLUMN()-$BOO$4,ROW()-4)</f>
        <v>0</v>
      </c>
      <c r="BPR6" s="33">
        <f ca="1">OFFSET('表九（录入表）'!$B$6,COLUMN()-$BOO$4,ROW()-4)</f>
        <v>0</v>
      </c>
      <c r="BPS6" s="33">
        <f ca="1">OFFSET('表九（录入表）'!$B$6,COLUMN()-$BOO$4,ROW()-4)</f>
        <v>0</v>
      </c>
      <c r="BPT6" s="33">
        <f ca="1">OFFSET('表九（录入表）'!$B$6,COLUMN()-$BOO$4,ROW()-4)</f>
        <v>0</v>
      </c>
      <c r="BPU6" s="33">
        <f ca="1">OFFSET('表九（录入表）'!$B$6,COLUMN()-$BOO$4,ROW()-4)</f>
        <v>0</v>
      </c>
      <c r="BPV6" s="33">
        <f ca="1">OFFSET('表九（录入表）'!$B$6,COLUMN()-$BOO$4,ROW()-4)</f>
        <v>0</v>
      </c>
      <c r="BPW6" s="33">
        <f ca="1">OFFSET('表九（录入表）'!$B$6,COLUMN()-$BOO$4,ROW()-4)</f>
        <v>0</v>
      </c>
      <c r="BPX6" s="33">
        <f ca="1">OFFSET('表九（录入表）'!$B$6,COLUMN()-$BOO$4,ROW()-4)</f>
        <v>0</v>
      </c>
      <c r="BPY6" s="33">
        <f ca="1">OFFSET('表九（录入表）'!$B$6,COLUMN()-$BOO$4,ROW()-4)</f>
        <v>0</v>
      </c>
      <c r="BPZ6" s="33">
        <f ca="1">OFFSET('表九（录入表）'!$B$6,COLUMN()-$BOO$4,ROW()-4)</f>
        <v>0</v>
      </c>
      <c r="BQA6" s="33">
        <f ca="1">OFFSET('表九（录入表）'!$B$6,COLUMN()-$BOO$4,ROW()-4)</f>
        <v>0</v>
      </c>
      <c r="BQB6" s="33">
        <f ca="1">OFFSET('表九（录入表）'!$B$6,COLUMN()-$BOO$4,ROW()-4)</f>
        <v>0</v>
      </c>
      <c r="BQC6" s="33">
        <f ca="1">OFFSET('表九（录入表）'!$B$6,COLUMN()-$BOO$4,ROW()-4)</f>
        <v>0</v>
      </c>
      <c r="BQD6" s="33">
        <f ca="1">OFFSET('表九（录入表）'!$B$6,COLUMN()-$BOO$4,ROW()-4)</f>
        <v>0</v>
      </c>
      <c r="BQE6" s="33">
        <f ca="1">OFFSET('表九（录入表）'!$B$6,COLUMN()-$BOO$4,ROW()-4)</f>
        <v>0</v>
      </c>
      <c r="BQF6" s="33">
        <f ca="1">OFFSET('表九（录入表）'!$B$6,COLUMN()-$BOO$4,ROW()-4)</f>
        <v>856</v>
      </c>
      <c r="BQG6" s="33">
        <f ca="1">OFFSET('表九（录入表）'!$B$6,COLUMN()-$BOO$4,ROW()-4)</f>
        <v>0</v>
      </c>
      <c r="BQH6" s="33">
        <f ca="1">OFFSET('表九（录入表）'!$B$6,COLUMN()-$BOO$4,ROW()-4)</f>
        <v>0</v>
      </c>
      <c r="BQI6" s="33">
        <f ca="1">OFFSET('表九（录入表）'!$B$6,COLUMN()-$BOO$4,ROW()-4)</f>
        <v>0</v>
      </c>
      <c r="BQJ6" s="33">
        <f ca="1">OFFSET('表九（录入表）'!$B$6,COLUMN()-$BOO$4,ROW()-4)</f>
        <v>0</v>
      </c>
      <c r="BQK6" s="33">
        <f ca="1">OFFSET('表九（录入表）'!$B$6,COLUMN()-$BOO$4,ROW()-4)</f>
        <v>0</v>
      </c>
      <c r="BQL6" s="33">
        <f ca="1">OFFSET('表九（录入表）'!$B$6,COLUMN()-$BOO$4,ROW()-4)</f>
        <v>0</v>
      </c>
      <c r="BQM6" s="33">
        <f ca="1">OFFSET('表九（录入表）'!$B$6,COLUMN()-$BOO$4,ROW()-4)</f>
        <v>0</v>
      </c>
      <c r="BQN6" s="33">
        <f ca="1">OFFSET('表九（录入表）'!$B$6,COLUMN()-$BOO$4,ROW()-4)</f>
        <v>0</v>
      </c>
      <c r="BQO6" s="33">
        <f ca="1">OFFSET('表九（录入表）'!$B$6,COLUMN()-$BOO$4,ROW()-4)</f>
        <v>0</v>
      </c>
      <c r="BQP6" s="33">
        <f ca="1">OFFSET('表九（录入表）'!$B$6,COLUMN()-$BOO$4,ROW()-4)</f>
        <v>0</v>
      </c>
      <c r="BQQ6" s="33">
        <f ca="1">OFFSET('表九（录入表）'!$B$6,COLUMN()-$BOO$4,ROW()-4)</f>
        <v>0</v>
      </c>
      <c r="BQR6" s="33">
        <f ca="1">OFFSET('表九（录入表）'!$B$6,COLUMN()-$BOO$4,ROW()-4)</f>
        <v>0</v>
      </c>
      <c r="BQS6" s="33">
        <f ca="1">OFFSET('表九（录入表）'!$B$6,COLUMN()-$BOO$4,ROW()-4)</f>
        <v>0</v>
      </c>
      <c r="BQT6" s="33">
        <f ca="1">OFFSET('表九（录入表）'!$B$6,COLUMN()-$BOO$4,ROW()-4)</f>
        <v>0</v>
      </c>
      <c r="BQU6" s="33">
        <f ca="1">OFFSET('表九（录入表）'!$B$6,COLUMN()-$BOO$4,ROW()-4)</f>
        <v>89800</v>
      </c>
      <c r="BQV6" s="33">
        <f ca="1">OFFSET('表九（录入表）'!$B$6,COLUMN()-$BOO$4,ROW()-4)</f>
        <v>0</v>
      </c>
      <c r="BQW6" s="33">
        <f ca="1">OFFSET('表九（录入表）'!$B$6,COLUMN()-$BOO$4,ROW()-4)</f>
        <v>0</v>
      </c>
      <c r="BQX6" s="33">
        <f ca="1">OFFSET('表九（录入表）'!$B$6,COLUMN()-$BOO$4,ROW()-4)</f>
        <v>0</v>
      </c>
      <c r="BQY6" s="33">
        <f ca="1">OFFSET('表九（录入表）'!$B$6,COLUMN()-$BOO$4,ROW()-4)</f>
        <v>0</v>
      </c>
      <c r="BQZ6" s="33">
        <f ca="1">OFFSET('表九（录入表）'!$B$6,COLUMN()-$BOO$4,ROW()-4)</f>
        <v>0</v>
      </c>
      <c r="BRA6" s="33">
        <f ca="1">OFFSET('表九（录入表）'!$B$6,COLUMN()-$BOO$4,ROW()-4)</f>
        <v>0</v>
      </c>
      <c r="BRB6" s="33">
        <f ca="1">OFFSET('表九（录入表）'!$B$6,COLUMN()-$BOO$4,ROW()-4)</f>
        <v>0</v>
      </c>
      <c r="BRC6" s="33">
        <f ca="1">OFFSET('表九（录入表）'!$B$6,COLUMN()-$BOO$4,ROW()-4)</f>
        <v>0</v>
      </c>
      <c r="BRD6" s="33">
        <f ca="1">OFFSET('表九（录入表）'!$B$6,COLUMN()-$BOO$4,ROW()-4)</f>
        <v>0</v>
      </c>
      <c r="BRE6" s="33">
        <f ca="1">OFFSET('表九（录入表）'!$B$6,COLUMN()-$BOO$4,ROW()-4)</f>
        <v>0</v>
      </c>
      <c r="BRF6" s="33">
        <f ca="1">OFFSET('表九（录入表）'!$B$6,COLUMN()-$BOO$4,ROW()-4)</f>
        <v>0</v>
      </c>
      <c r="BRG6" s="33">
        <f ca="1">OFFSET('表九（录入表）'!$B$6,COLUMN()-$BOO$4,ROW()-4)</f>
        <v>0</v>
      </c>
      <c r="BRH6" s="33">
        <f ca="1">OFFSET('表九（录入表）'!$B$6,COLUMN()-$BOO$4,ROW()-4)</f>
        <v>0</v>
      </c>
      <c r="BRI6" s="33">
        <f ca="1">OFFSET('表九（录入表）'!$B$6,COLUMN()-$BOO$4,ROW()-4)</f>
        <v>0</v>
      </c>
      <c r="BRJ6" s="33">
        <f ca="1">OFFSET('表九（录入表）'!$B$6,COLUMN()-$BOO$4,ROW()-4)</f>
        <v>0</v>
      </c>
      <c r="BRK6" s="33">
        <f ca="1">OFFSET('表九（录入表）'!$B$6,COLUMN()-$BOO$4,ROW()-4)</f>
        <v>0</v>
      </c>
      <c r="BRL6" s="33">
        <f ca="1">OFFSET('表九（录入表）'!$B$6,COLUMN()-$BOO$4,ROW()-4)</f>
        <v>0</v>
      </c>
      <c r="BRM6" s="33">
        <f ca="1">OFFSET('表九（录入表）'!$B$6,COLUMN()-$BOO$4,ROW()-4)</f>
        <v>0</v>
      </c>
      <c r="BRN6" s="33">
        <f ca="1">OFFSET('表九（录入表）'!$B$6,COLUMN()-$BOO$4,ROW()-4)</f>
        <v>0</v>
      </c>
      <c r="BRO6" s="33">
        <f ca="1">OFFSET('表九（录入表）'!$B$6,COLUMN()-$BOO$4,ROW()-4)</f>
        <v>0</v>
      </c>
      <c r="BRP6" s="33">
        <f ca="1">OFFSET('表九（录入表）'!$B$6,COLUMN()-$BOO$4,ROW()-4)</f>
        <v>1</v>
      </c>
      <c r="BRQ6" s="33">
        <f ca="1">OFFSET('表九（录入表）'!$B$6,COLUMN()-$BOO$4,ROW()-4)</f>
        <v>0</v>
      </c>
      <c r="BRR6" s="33">
        <f ca="1">OFFSET('表九（录入表）'!$B$6,COLUMN()-$BOO$4,ROW()-4)</f>
        <v>0</v>
      </c>
      <c r="BRS6" s="33">
        <f ca="1">OFFSET('表九（录入表）'!$B$6,COLUMN()-$BOO$4,ROW()-4)</f>
        <v>0</v>
      </c>
      <c r="BRT6" s="33">
        <f ca="1">OFFSET('表九（录入表）'!$B$6,COLUMN()-$BOO$4,ROW()-4)</f>
        <v>0</v>
      </c>
      <c r="BRU6" s="33">
        <f ca="1">OFFSET('表九（录入表）'!$B$6,COLUMN()-$BOO$4,ROW()-4)</f>
        <v>0</v>
      </c>
      <c r="BRV6" s="33">
        <f ca="1">OFFSET('表九（录入表）'!$B$6,COLUMN()-$BOO$4,ROW()-4)</f>
        <v>0</v>
      </c>
      <c r="BRW6" s="33">
        <f ca="1">OFFSET('表九（录入表）'!$B$6,COLUMN()-$BOO$4,ROW()-4)</f>
        <v>0</v>
      </c>
      <c r="BRX6" s="33">
        <f ca="1">OFFSET('表九（录入表）'!$B$6,COLUMN()-$BOO$4,ROW()-4)</f>
        <v>0</v>
      </c>
      <c r="BRY6" s="33">
        <f ca="1">OFFSET('表九（录入表）'!$B$6,COLUMN()-$BOO$4,ROW()-4)</f>
        <v>0</v>
      </c>
      <c r="BRZ6" s="33">
        <f ca="1">OFFSET('表九（录入表）'!$B$6,COLUMN()-$BOO$4,ROW()-4)</f>
        <v>0</v>
      </c>
      <c r="BSA6" s="33">
        <f ca="1">OFFSET('表九（录入表）'!$B$6,COLUMN()-$BOO$4,ROW()-4)</f>
        <v>0</v>
      </c>
      <c r="BSB6" s="33">
        <f ca="1">OFFSET('表九（录入表）'!$B$6,COLUMN()-$BOO$4,ROW()-4)</f>
        <v>0</v>
      </c>
      <c r="BSC6" s="33">
        <f ca="1">OFFSET('表九（录入表）'!$B$6,COLUMN()-$BOO$4,ROW()-4)</f>
        <v>0</v>
      </c>
      <c r="BSD6" s="33">
        <f ca="1">OFFSET('表九（录入表）'!$B$6,COLUMN()-$BOO$4,ROW()-4)</f>
        <v>0</v>
      </c>
      <c r="BSE6" s="33">
        <f ca="1">OFFSET('表九（录入表）'!$B$6,COLUMN()-$BOO$4,ROW()-4)</f>
        <v>0</v>
      </c>
      <c r="BSF6" s="33">
        <f ca="1">OFFSET('表九（录入表）'!$B$6,COLUMN()-$BOO$4,ROW()-4)</f>
        <v>0</v>
      </c>
      <c r="BSG6" s="33">
        <f ca="1">OFFSET('表九（录入表）'!$B$6,COLUMN()-$BOO$4,ROW()-4)</f>
        <v>0</v>
      </c>
      <c r="BSH6" s="33">
        <f ca="1">OFFSET('表九（录入表）'!$B$6,COLUMN()-$BOO$4,ROW()-4)</f>
        <v>0</v>
      </c>
      <c r="BSI6" s="33">
        <f ca="1">OFFSET('表九（录入表）'!$B$6,COLUMN()-$BOO$4,ROW()-4)</f>
        <v>0</v>
      </c>
      <c r="BSJ6" s="33">
        <f ca="1">OFFSET('表九（录入表）'!$B$6,COLUMN()-$BOO$4,ROW()-4)</f>
        <v>0</v>
      </c>
      <c r="BSK6" s="33">
        <f ca="1">OFFSET('表九（录入表）'!$B$6,COLUMN()-$BOO$4,ROW()-4)</f>
        <v>0</v>
      </c>
      <c r="BSL6" s="33">
        <f ca="1">OFFSET('表九（录入表）'!$B$6,COLUMN()-$BOO$4,ROW()-4)</f>
        <v>0</v>
      </c>
      <c r="BSM6" s="33">
        <f ca="1">OFFSET('表九（录入表）'!$B$6,COLUMN()-$BOO$4,ROW()-4)</f>
        <v>0</v>
      </c>
      <c r="BSN6" s="33">
        <f ca="1">OFFSET('表九（录入表）'!$B$6,COLUMN()-$BOO$4,ROW()-4)</f>
        <v>0</v>
      </c>
      <c r="BSO6" s="33">
        <f ca="1">OFFSET('表九（录入表）'!$B$6,COLUMN()-$BOO$4,ROW()-4)</f>
        <v>0</v>
      </c>
      <c r="BSP6" s="33">
        <f ca="1">OFFSET('表九（录入表）'!$B$6,COLUMN()-$BOO$4,ROW()-4)</f>
        <v>0</v>
      </c>
      <c r="BSQ6" s="33">
        <f ca="1">OFFSET('表九（录入表）'!$B$6,COLUMN()-$BOO$4,ROW()-4)</f>
        <v>0</v>
      </c>
      <c r="BSR6" s="33">
        <f ca="1">OFFSET('表九（录入表）'!$B$6,COLUMN()-$BOO$4,ROW()-4)</f>
        <v>0</v>
      </c>
      <c r="BSS6" s="33">
        <f ca="1">OFFSET('表九（录入表）'!$B$6,COLUMN()-$BOO$4,ROW()-4)</f>
        <v>0</v>
      </c>
      <c r="BST6" s="33">
        <f ca="1">OFFSET('表九（录入表）'!$B$6,COLUMN()-$BOO$4,ROW()-4)</f>
        <v>0</v>
      </c>
      <c r="BSU6" s="33">
        <f ca="1">OFFSET('表九（录入表）'!$B$6,COLUMN()-$BOO$4,ROW()-4)</f>
        <v>0</v>
      </c>
      <c r="BSV6" s="33">
        <f ca="1">OFFSET('表九（录入表）'!$B$6,COLUMN()-$BOO$4,ROW()-4)</f>
        <v>0</v>
      </c>
      <c r="BSW6" s="33">
        <f ca="1">OFFSET('表九（录入表）'!$B$6,COLUMN()-$BOO$4,ROW()-4)</f>
        <v>0</v>
      </c>
      <c r="BSX6" s="33">
        <f ca="1">OFFSET('表九（录入表）'!$B$6,COLUMN()-$BOO$4,ROW()-4)</f>
        <v>0</v>
      </c>
      <c r="BSY6" s="33">
        <f ca="1">OFFSET('表九（录入表）'!$B$6,COLUMN()-$BOO$4,ROW()-4)</f>
        <v>0</v>
      </c>
      <c r="BSZ6" s="33">
        <f ca="1">OFFSET('表九（录入表）'!$B$6,COLUMN()-$BOO$4,ROW()-4)</f>
        <v>2400</v>
      </c>
      <c r="BTA6" s="33">
        <f ca="1">OFFSET('表九（录入表）'!$B$6,COLUMN()-$BOO$4,ROW()-4)</f>
        <v>600</v>
      </c>
      <c r="BTB6" s="33">
        <f ca="1">OFFSET('表九（录入表）'!$B$6,COLUMN()-$BOO$4,ROW()-4)</f>
        <v>0</v>
      </c>
      <c r="BTC6" s="33">
        <f ca="1">OFFSET('表九（录入表）'!$B$6,COLUMN()-$BOO$4,ROW()-4)</f>
        <v>0</v>
      </c>
      <c r="BTD6" s="33">
        <f ca="1">OFFSET('表九（录入表）'!$B$6,COLUMN()-$BOO$4,ROW()-4)</f>
        <v>200</v>
      </c>
      <c r="BTE6" s="33">
        <f ca="1">OFFSET('表九（录入表）'!$B$6,COLUMN()-$BOO$4,ROW()-4)</f>
        <v>0</v>
      </c>
      <c r="BTF6" s="33">
        <f ca="1">OFFSET('表九（录入表）'!$B$6,COLUMN()-$BOO$4,ROW()-4)</f>
        <v>0</v>
      </c>
      <c r="BTG6" s="33">
        <f ca="1">OFFSET('表九（录入表）'!$B$6,COLUMN()-$BOO$4,ROW()-4)</f>
        <v>0</v>
      </c>
      <c r="BTH6" s="33">
        <f ca="1">OFFSET('表九（录入表）'!$B$6,COLUMN()-$BOO$4,ROW()-4)</f>
        <v>0</v>
      </c>
      <c r="BTI6" s="33">
        <f ca="1">OFFSET('表九（录入表）'!$B$6,COLUMN()-$BOO$4,ROW()-4)</f>
        <v>0</v>
      </c>
      <c r="BTJ6" s="33">
        <f ca="1">OFFSET('表九（录入表）'!$B$6,COLUMN()-$BOO$4,ROW()-4)</f>
        <v>0</v>
      </c>
      <c r="BTK6" s="33">
        <f ca="1">OFFSET('表九（录入表）'!$B$6,COLUMN()-$BOO$4,ROW()-4)</f>
        <v>0</v>
      </c>
      <c r="BTL6" s="33">
        <f ca="1">OFFSET('表九（录入表）'!$B$6,COLUMN()-$BOO$4,ROW()-4)</f>
        <v>0</v>
      </c>
      <c r="BTM6" s="33">
        <f ca="1">OFFSET('表九（录入表）'!$B$6,COLUMN()-$BOO$4,ROW()-4)</f>
        <v>0</v>
      </c>
      <c r="BTN6" s="33">
        <f ca="1">OFFSET('表九（录入表）'!$B$6,COLUMN()-$BOO$4,ROW()-4)</f>
        <v>0</v>
      </c>
      <c r="BTO6" s="33">
        <f ca="1">OFFSET('表九（录入表）'!$B$6,COLUMN()-$BOO$4,ROW()-4)</f>
        <v>17132</v>
      </c>
      <c r="BTP6" s="33">
        <f ca="1">OFFSET('表九（录入表）'!$B$6,COLUMN()-$BOO$4,ROW()-4)</f>
        <v>0</v>
      </c>
      <c r="BTQ6" s="33">
        <f ca="1">OFFSET('表九（录入表）'!$B$6,COLUMN()-$BOO$4,ROW()-4)</f>
        <v>0</v>
      </c>
      <c r="BTR6" s="33">
        <f ca="1">OFFSET('表九（录入表）'!$B$6,COLUMN()-$BOO$4,ROW()-4)</f>
        <v>0</v>
      </c>
      <c r="BTS6" s="33">
        <f ca="1">OFFSET('表九（录入表）'!$B$6,COLUMN()-$BOO$4,ROW()-4)</f>
        <v>0</v>
      </c>
      <c r="BTT6" s="33">
        <f ca="1">OFFSET('表九（录入表）'!$B$6,COLUMN()-$BOO$4,ROW()-4)</f>
        <v>0</v>
      </c>
      <c r="BTU6" s="33">
        <f ca="1">OFFSET('表九（录入表）'!$B$6,COLUMN()-$BOO$4,ROW()-4)</f>
        <v>0</v>
      </c>
      <c r="BTV6" s="33">
        <f ca="1">OFFSET('表九（录入表）'!$B$6,COLUMN()-$BOO$4,ROW()-4)</f>
        <v>0</v>
      </c>
      <c r="BTW6" s="33">
        <f ca="1">OFFSET('表九（录入表）'!$B$6,COLUMN()-$BOO$4,ROW()-4)</f>
        <v>0</v>
      </c>
      <c r="BTX6" s="33">
        <f ca="1">OFFSET('表九（录入表）'!$B$6,COLUMN()-$BOO$4,ROW()-4)</f>
        <v>0</v>
      </c>
      <c r="BTY6" s="33">
        <f ca="1">OFFSET('表九（录入表）'!$B$6,COLUMN()-$BOO$4,ROW()-4)</f>
        <v>0</v>
      </c>
      <c r="BTZ6" s="33">
        <f ca="1">OFFSET('表九（录入表）'!$B$6,COLUMN()-$BOO$4,ROW()-4)</f>
        <v>0</v>
      </c>
      <c r="BUA6" s="33">
        <f ca="1">OFFSET('表九（录入表）'!$B$6,COLUMN()-$BOO$4,ROW()-4)</f>
        <v>0</v>
      </c>
      <c r="BUB6" s="33">
        <f ca="1">OFFSET('表九（录入表）'!$B$6,COLUMN()-$BOO$4,ROW()-4)</f>
        <v>0</v>
      </c>
      <c r="BUC6" s="33">
        <f ca="1">OFFSET('表九（录入表）'!$B$6,COLUMN()-$BOO$4,ROW()-4)</f>
        <v>0</v>
      </c>
      <c r="BUD6" s="33">
        <f ca="1">OFFSET('表九（录入表）'!$B$6,COLUMN()-$BOO$4,ROW()-4)</f>
        <v>0</v>
      </c>
      <c r="BUE6" s="33">
        <f ca="1">OFFSET('表九（录入表）'!$B$6,COLUMN()-$BOO$4,ROW()-4)</f>
        <v>0</v>
      </c>
      <c r="BUF6" s="33">
        <f ca="1">OFFSET('表九（录入表）'!$B$6,COLUMN()-$BOO$4,ROW()-4)</f>
        <v>0</v>
      </c>
      <c r="BUG6" s="33">
        <f ca="1">OFFSET('表九（录入表）'!$B$6,COLUMN()-$BOO$4,ROW()-4)</f>
        <v>0</v>
      </c>
      <c r="BUH6" s="33">
        <f ca="1">OFFSET('表九（录入表）'!$B$6,COLUMN()-$BOO$4,ROW()-4)</f>
        <v>0</v>
      </c>
      <c r="BUI6" s="33">
        <f ca="1">OFFSET('表九（录入表）'!$B$6,COLUMN()-$BOO$4,ROW()-4)</f>
        <v>0</v>
      </c>
      <c r="BUJ6" s="33">
        <f ca="1">OFFSET('表九（录入表）'!$B$6,COLUMN()-$BOO$4,ROW()-4)</f>
        <v>0</v>
      </c>
      <c r="BUK6" s="33">
        <f ca="1">OFFSET('表九（录入表）'!$B$6,COLUMN()-$BOO$4,ROW()-4)</f>
        <v>0</v>
      </c>
      <c r="BUL6" s="33">
        <f ca="1">OFFSET('表九（录入表）'!$B$6,COLUMN()-$BOO$4,ROW()-4)</f>
        <v>0</v>
      </c>
      <c r="BUM6" s="33">
        <f ca="1">OFFSET('表九（录入表）'!$B$6,COLUMN()-$BOO$4,ROW()-4)</f>
        <v>0</v>
      </c>
      <c r="BUN6" s="33">
        <f ca="1">OFFSET('表九（录入表）'!$B$6,COLUMN()-$BOO$4,ROW()-4)</f>
        <v>0</v>
      </c>
      <c r="BUO6" s="33">
        <f ca="1">OFFSET('表九（录入表）'!$B$6,COLUMN()-$BOO$4,ROW()-4)</f>
        <v>0</v>
      </c>
      <c r="BUP6" s="33">
        <f ca="1">OFFSET('表九（录入表）'!$B$6,COLUMN()-$BOO$4,ROW()-4)</f>
        <v>0</v>
      </c>
      <c r="BUQ6" s="33">
        <f ca="1">OFFSET('表九（录入表）'!$B$6,COLUMN()-$BOO$4,ROW()-4)</f>
        <v>0</v>
      </c>
      <c r="BUR6" s="33">
        <f ca="1">OFFSET('表九（录入表）'!$B$6,COLUMN()-$BOO$4,ROW()-4)</f>
        <v>0</v>
      </c>
      <c r="BUS6" s="33">
        <f ca="1">OFFSET('表九（录入表）'!$B$6,COLUMN()-$BOO$4,ROW()-4)</f>
        <v>0</v>
      </c>
      <c r="BUT6" s="33">
        <f ca="1">OFFSET('表九（录入表）'!$B$6,COLUMN()-$BOO$4,ROW()-4)</f>
        <v>0</v>
      </c>
      <c r="BUU6" s="33">
        <f ca="1">OFFSET('表九（录入表）'!$B$6,COLUMN()-$BOO$4,ROW()-4)</f>
        <v>0</v>
      </c>
      <c r="BUV6" s="33">
        <f ca="1">OFFSET('表九（录入表）'!$B$6,COLUMN()-$BOO$4,ROW()-4)</f>
        <v>0</v>
      </c>
      <c r="BUW6" s="33">
        <f ca="1">OFFSET('表九（录入表）'!$B$6,COLUMN()-$BOO$4,ROW()-4)</f>
        <v>0</v>
      </c>
      <c r="BUX6" s="33">
        <f ca="1">OFFSET('表九（录入表）'!$B$6,COLUMN()-$BOO$4,ROW()-4)</f>
        <v>0</v>
      </c>
      <c r="BUY6" s="33">
        <f ca="1">OFFSET('表九（录入表）'!$B$6,COLUMN()-$BOO$4,ROW()-4)</f>
        <v>0</v>
      </c>
      <c r="BUZ6" s="33">
        <f ca="1">OFFSET('表九（录入表）'!$B$6,COLUMN()-$BOO$4,ROW()-4)</f>
        <v>0</v>
      </c>
      <c r="BVA6" s="33">
        <f ca="1">OFFSET('表九（录入表）'!$B$6,COLUMN()-$BOO$4,ROW()-4)</f>
        <v>0</v>
      </c>
      <c r="BVB6" s="33">
        <f ca="1">OFFSET('表九（录入表）'!$B$6,COLUMN()-$BOO$4,ROW()-4)</f>
        <v>0</v>
      </c>
      <c r="BVC6" s="33">
        <f ca="1">OFFSET('表九（录入表）'!$B$6,COLUMN()-$BOO$4,ROW()-4)</f>
        <v>0</v>
      </c>
      <c r="BVD6" s="33">
        <f ca="1">OFFSET('表九（录入表）'!$B$6,COLUMN()-$BOO$4,ROW()-4)</f>
        <v>0</v>
      </c>
      <c r="BVE6" s="33">
        <f ca="1">OFFSET('表九（录入表）'!$B$6,COLUMN()-$BOO$4,ROW()-4)</f>
        <v>0</v>
      </c>
      <c r="BVF6" s="33">
        <f ca="1">OFFSET('表九（录入表）'!$B$6,COLUMN()-$BOO$4,ROW()-4)</f>
        <v>0</v>
      </c>
      <c r="BVG6" s="33">
        <f ca="1">OFFSET('表九（录入表）'!$B$6,COLUMN()-$BOO$4,ROW()-4)</f>
        <v>0</v>
      </c>
      <c r="BVH6" s="33">
        <f ca="1">OFFSET('表九（录入表）'!$B$6,COLUMN()-$BOO$4,ROW()-4)</f>
        <v>0</v>
      </c>
      <c r="BVI6" s="33">
        <f ca="1">OFFSET('表九（录入表）'!$B$6,COLUMN()-$BOO$4,ROW()-4)</f>
        <v>0</v>
      </c>
      <c r="BVJ6" s="33">
        <f ca="1">OFFSET('表九（录入表）'!$B$6,COLUMN()-$BOO$4,ROW()-4)</f>
        <v>0</v>
      </c>
      <c r="BVK6" s="33">
        <f ca="1">OFFSET('表九（录入表）'!$B$6,COLUMN()-$BOO$4,ROW()-4)</f>
        <v>0</v>
      </c>
      <c r="BVL6" s="33">
        <f ca="1">OFFSET('表九（录入表）'!$B$6,COLUMN()-$BOO$4,ROW()-4)</f>
        <v>0</v>
      </c>
      <c r="BVM6" s="33">
        <f ca="1">OFFSET('表九（录入表）'!$B$6,COLUMN()-$BOO$4,ROW()-4)</f>
        <v>0</v>
      </c>
      <c r="BVN6" s="33">
        <f ca="1">OFFSET('表九（录入表）'!$B$6,COLUMN()-$BOO$4,ROW()-4)</f>
        <v>0</v>
      </c>
      <c r="BVO6" s="33">
        <f ca="1">OFFSET('表九（录入表）'!$B$6,COLUMN()-$BOO$4,ROW()-4)</f>
        <v>0</v>
      </c>
      <c r="BVP6" s="33">
        <f ca="1">OFFSET('表九（录入表）'!$B$6,COLUMN()-$BOO$4,ROW()-4)</f>
        <v>0</v>
      </c>
      <c r="BVQ6" s="33">
        <f ca="1">OFFSET('表九（录入表）'!$B$6,COLUMN()-$BOO$4,ROW()-4)</f>
        <v>192</v>
      </c>
      <c r="BVR6" s="33">
        <f ca="1">OFFSET('表九（录入表）'!$B$6,COLUMN()-$BOO$4,ROW()-4)</f>
        <v>497</v>
      </c>
      <c r="BVS6" s="33">
        <f ca="1">OFFSET('表九（录入表）'!$B$6,COLUMN()-$BOO$4,ROW()-4)</f>
        <v>0</v>
      </c>
      <c r="BVT6" s="33">
        <f ca="1">OFFSET('表九（录入表）'!$B$6,COLUMN()-$BOO$4,ROW()-4)</f>
        <v>0</v>
      </c>
      <c r="BVU6" s="33">
        <f ca="1">OFFSET('表九（录入表）'!$B$6,COLUMN()-$BOO$4,ROW()-4)</f>
        <v>0</v>
      </c>
      <c r="BVV6" s="33">
        <f ca="1">OFFSET('表九（录入表）'!$B$6,COLUMN()-$BOO$4,ROW()-4)</f>
        <v>0</v>
      </c>
      <c r="BVW6" s="33">
        <f ca="1">OFFSET('表九（录入表）'!$B$6,COLUMN()-$BOO$4,ROW()-4)</f>
        <v>0</v>
      </c>
      <c r="BVX6" s="33">
        <f ca="1">OFFSET('表九（录入表）'!$B$6,COLUMN()-$BOO$4,ROW()-4)</f>
        <v>0</v>
      </c>
      <c r="BVY6" s="33">
        <f ca="1">OFFSET('表九（录入表）'!$B$6,COLUMN()-$BOO$4,ROW()-4)</f>
        <v>0</v>
      </c>
      <c r="BVZ6" s="33">
        <f ca="1">OFFSET('表九（录入表）'!$B$6,COLUMN()-$BOO$4,ROW()-4)</f>
        <v>0</v>
      </c>
      <c r="BWA6" s="33">
        <f ca="1">OFFSET('表九（录入表）'!$B$6,COLUMN()-$BOO$4,ROW()-4)</f>
        <v>0</v>
      </c>
      <c r="BWB6" s="33">
        <f ca="1">OFFSET('表九（录入表）'!$B$6,COLUMN()-$BOO$4,ROW()-4)</f>
        <v>0</v>
      </c>
      <c r="BWC6" s="33">
        <f ca="1">OFFSET('表九（录入表）'!$B$6,COLUMN()-$BOO$4,ROW()-4)</f>
        <v>0</v>
      </c>
      <c r="BWD6" s="33">
        <f ca="1">OFFSET('表九（录入表）'!$B$6,COLUMN()-$BOO$4,ROW()-4)</f>
        <v>0</v>
      </c>
      <c r="BWE6" s="33">
        <f ca="1">OFFSET('表九（录入表）'!$B$6,COLUMN()-$BOO$4,ROW()-4)</f>
        <v>0</v>
      </c>
      <c r="BWF6" s="33">
        <f ca="1">OFFSET('表九（录入表）'!$B$6,COLUMN()-$BOO$4,ROW()-4)</f>
        <v>0</v>
      </c>
      <c r="BWG6" s="33">
        <f ca="1">OFFSET('表九（录入表）'!$B$6,COLUMN()-$BOO$4,ROW()-4)</f>
        <v>0</v>
      </c>
      <c r="BWH6" s="33">
        <f ca="1">OFFSET('表九（录入表）'!$B$6,COLUMN()-$BOO$4,ROW()-4)</f>
        <v>0</v>
      </c>
      <c r="BWI6" s="33">
        <f ca="1">OFFSET('表九（录入表）'!$B$6,COLUMN()-$BOO$4,ROW()-4)</f>
        <v>0</v>
      </c>
      <c r="BWJ6" s="33">
        <f ca="1">OFFSET('表九（录入表）'!$B$6,COLUMN()-$BOO$4,ROW()-4)</f>
        <v>0</v>
      </c>
      <c r="BWK6" s="33">
        <f ca="1">OFFSET('表九（录入表）'!$B$6,COLUMN()-$BOO$4,ROW()-4)</f>
        <v>0</v>
      </c>
      <c r="BWL6" s="33">
        <f ca="1">OFFSET('表九（录入表）'!$B$6,COLUMN()-$BOO$4,ROW()-4)</f>
        <v>0</v>
      </c>
      <c r="BWM6" s="33">
        <f ca="1">OFFSET('表九（录入表）'!$B$6,COLUMN()-$BOO$4,ROW()-4)</f>
        <v>0</v>
      </c>
      <c r="BWN6" s="33">
        <f ca="1">OFFSET('表九（录入表）'!$B$6,COLUMN()-$BOO$4,ROW()-4)</f>
        <v>0</v>
      </c>
      <c r="BWO6" s="33">
        <f ca="1">OFFSET('表九（录入表）'!$B$6,COLUMN()-$BOO$4,ROW()-4)</f>
        <v>0</v>
      </c>
      <c r="BWP6" s="33">
        <f ca="1">OFFSET('表九（录入表）'!$B$6,COLUMN()-$BOO$4,ROW()-4)</f>
        <v>0</v>
      </c>
      <c r="BWQ6" s="33">
        <f ca="1">OFFSET('表九（录入表）'!$B$6,COLUMN()-$BOO$4,ROW()-4)</f>
        <v>0</v>
      </c>
      <c r="BWR6" s="33">
        <f ca="1">OFFSET('表九（录入表）'!$B$6,COLUMN()-$BOO$4,ROW()-4)</f>
        <v>0</v>
      </c>
      <c r="BWS6" s="33">
        <f ca="1">OFFSET('表九（录入表）'!$B$6,COLUMN()-$BOO$4,ROW()-4)</f>
        <v>0</v>
      </c>
      <c r="BWT6" s="33">
        <f ca="1">OFFSET('表九（录入表）'!$B$6,COLUMN()-$BOO$4,ROW()-4)</f>
        <v>0</v>
      </c>
      <c r="BWU6" s="33">
        <f ca="1">OFFSET('表九（录入表）'!$B$6,COLUMN()-$BOO$4,ROW()-4)</f>
        <v>0</v>
      </c>
      <c r="BWV6" s="33">
        <f ca="1">OFFSET('表九（录入表）'!$B$6,COLUMN()-$BOO$4,ROW()-4)</f>
        <v>0</v>
      </c>
      <c r="BWW6" s="33">
        <f ca="1">OFFSET('表九（录入表）'!$B$6,COLUMN()-$BOO$4,ROW()-4)</f>
        <v>0</v>
      </c>
      <c r="BWX6" s="33">
        <f ca="1">OFFSET('表九（录入表）'!$B$6,COLUMN()-$BOO$4,ROW()-4)</f>
        <v>0</v>
      </c>
      <c r="BWY6" s="33">
        <f ca="1">OFFSET('表九（录入表）'!$B$6,COLUMN()-$BOO$4,ROW()-4)</f>
        <v>0</v>
      </c>
      <c r="BWZ6" s="33">
        <f ca="1">OFFSET('表九（录入表）'!$B$6,COLUMN()-$BOO$4,ROW()-4)</f>
        <v>0</v>
      </c>
      <c r="BXA6" s="33">
        <f ca="1">OFFSET('表九（录入表）'!$B$6,COLUMN()-$BOO$4,ROW()-4)</f>
        <v>0</v>
      </c>
      <c r="BXB6" s="33">
        <f ca="1">OFFSET('表九（录入表）'!$B$6,COLUMN()-$BOO$4,ROW()-4)</f>
        <v>0</v>
      </c>
      <c r="BXC6" s="33">
        <f ca="1">OFFSET('表九（录入表）'!$B$6,COLUMN()-$BOO$4,ROW()-4)</f>
        <v>0</v>
      </c>
      <c r="BXD6" s="33">
        <f ca="1">OFFSET('表九（录入表）'!$B$6,COLUMN()-$BOO$4,ROW()-4)</f>
        <v>0</v>
      </c>
      <c r="BXE6" s="33">
        <f ca="1">OFFSET('表九（录入表）'!$B$6,COLUMN()-$BOO$4,ROW()-4)</f>
        <v>0</v>
      </c>
      <c r="BXF6" s="33">
        <f ca="1">OFFSET('表九（录入表）'!$B$6,COLUMN()-$BOO$4,ROW()-4)</f>
        <v>0</v>
      </c>
      <c r="BXG6" s="33">
        <f ca="1">OFFSET('表九（录入表）'!$B$6,COLUMN()-$BOO$4,ROW()-4)</f>
        <v>0</v>
      </c>
      <c r="BXH6" s="33">
        <f ca="1">OFFSET('表九（录入表）'!$B$6,COLUMN()-$BOO$4,ROW()-4)</f>
        <v>0</v>
      </c>
      <c r="BXI6" s="33">
        <f ca="1">OFFSET('表九（录入表）'!$B$6,COLUMN()-$BOO$4,ROW()-4)</f>
        <v>0</v>
      </c>
      <c r="BXJ6" s="33">
        <f ca="1">OFFSET('表九（录入表）'!$B$6,COLUMN()-$BOO$4,ROW()-4)</f>
        <v>0</v>
      </c>
      <c r="BXK6" s="33">
        <f ca="1">OFFSET('表九（录入表）'!$B$6,COLUMN()-$BOO$4,ROW()-4)</f>
        <v>0</v>
      </c>
      <c r="BXL6" s="33">
        <f ca="1">OFFSET('表九（录入表）'!$B$6,COLUMN()-$BOO$4,ROW()-4)</f>
        <v>0</v>
      </c>
      <c r="BXM6" s="33">
        <f ca="1">OFFSET('表九（录入表）'!$B$6,COLUMN()-$BOO$4,ROW()-4)</f>
        <v>0</v>
      </c>
      <c r="BXN6" s="33">
        <f ca="1">OFFSET('表九（录入表）'!$B$6,COLUMN()-$BOO$4,ROW()-4)</f>
        <v>0</v>
      </c>
      <c r="BXO6" s="33">
        <f ca="1">OFFSET('表九（录入表）'!$B$6,COLUMN()-$BOO$4,ROW()-4)</f>
        <v>0</v>
      </c>
      <c r="BXP6" s="33">
        <f ca="1">OFFSET('表九（录入表）'!$B$6,COLUMN()-$BOO$4,ROW()-4)</f>
        <v>0</v>
      </c>
      <c r="BXQ6" s="33">
        <f ca="1">OFFSET('表九（录入表）'!$B$6,COLUMN()-$BOO$4,ROW()-4)</f>
        <v>0</v>
      </c>
      <c r="BXR6" s="33">
        <f ca="1">OFFSET('表九（录入表）'!$B$6,COLUMN()-$BOO$4,ROW()-4)</f>
        <v>0</v>
      </c>
      <c r="BXS6" s="33">
        <f ca="1">OFFSET('表九（录入表）'!$B$6,COLUMN()-$BOO$4,ROW()-4)</f>
        <v>0</v>
      </c>
      <c r="BXT6" s="33">
        <f ca="1">OFFSET('表九（录入表）'!$B$6,COLUMN()-$BOO$4,ROW()-4)</f>
        <v>0</v>
      </c>
      <c r="BXU6" s="33">
        <f ca="1">OFFSET('表九（录入表）'!$B$6,COLUMN()-$BOO$4,ROW()-4)</f>
        <v>0</v>
      </c>
      <c r="BXV6" s="33">
        <f ca="1">OFFSET('表九（录入表）'!$B$6,COLUMN()-$BOO$4,ROW()-4)</f>
        <v>0</v>
      </c>
      <c r="BXW6" s="33">
        <f ca="1">OFFSET('表九（录入表）'!$B$6,COLUMN()-$BOO$4,ROW()-4)</f>
        <v>0</v>
      </c>
      <c r="BXX6" s="33">
        <f ca="1">OFFSET('表九（录入表）'!$B$6,COLUMN()-$BOO$4,ROW()-4)</f>
        <v>0</v>
      </c>
      <c r="BXY6" s="33">
        <f ca="1">OFFSET('表九（录入表）'!$B$6,COLUMN()-$BOO$4,ROW()-4)</f>
        <v>0</v>
      </c>
      <c r="BXZ6" s="33">
        <f ca="1">OFFSET('表九（录入表）'!$B$6,COLUMN()-$BOO$4,ROW()-4)</f>
        <v>0</v>
      </c>
      <c r="BYA6" s="33">
        <f ca="1">OFFSET('表九（录入表）'!$B$6,COLUMN()-$BOO$4,ROW()-4)</f>
        <v>0</v>
      </c>
      <c r="BYB6" s="33">
        <f ca="1">OFFSET('表九（录入表）'!$B$6,COLUMN()-$BOO$4,ROW()-4)</f>
        <v>0</v>
      </c>
      <c r="BYC6" s="33">
        <f ca="1">OFFSET('表九（录入表）'!$B$6,COLUMN()-$BOO$4,ROW()-4)</f>
        <v>0</v>
      </c>
      <c r="BYD6" s="33">
        <f ca="1">OFFSET('表九（录入表）'!$B$6,COLUMN()-$BOO$4,ROW()-4)</f>
        <v>0</v>
      </c>
      <c r="BYE6" s="33">
        <f ca="1">OFFSET('表九（录入表）'!$B$6,COLUMN()-$BOO$4,ROW()-4)</f>
        <v>0</v>
      </c>
      <c r="BYF6" s="33">
        <f ca="1">OFFSET('表九（录入表）'!$B$6,COLUMN()-$BOO$4,ROW()-4)</f>
        <v>0</v>
      </c>
      <c r="BYG6" s="33">
        <f ca="1">OFFSET('表九（录入表）'!$B$6,COLUMN()-$BOO$4,ROW()-4)</f>
        <v>0</v>
      </c>
      <c r="BYH6" s="33">
        <f ca="1">OFFSET('表九（录入表）'!$B$6,COLUMN()-$BOO$4,ROW()-4)</f>
        <v>0</v>
      </c>
      <c r="BYI6" s="33">
        <f ca="1">OFFSET('表九（录入表）'!$B$6,COLUMN()-$BOO$4,ROW()-4)</f>
        <v>0</v>
      </c>
      <c r="BYJ6" s="33">
        <f ca="1">OFFSET('表九（录入表）'!$B$6,COLUMN()-$BOO$4,ROW()-4)</f>
        <v>53840</v>
      </c>
      <c r="BYK6" s="33">
        <f ca="1">OFFSET('表九（录入表）'!$B$6,COLUMN()-$BOO$4,ROW()-4)</f>
        <v>0</v>
      </c>
      <c r="BYL6" s="33">
        <f ca="1">OFFSET('表九（录入表）'!$B$6,COLUMN()-$BOO$4,ROW()-4)</f>
        <v>0</v>
      </c>
      <c r="BYM6" s="33">
        <f ca="1">OFFSET('表九（录入表）'!$B$6,COLUMN()-$BOO$4,ROW()-4)</f>
        <v>0</v>
      </c>
      <c r="BYN6" s="33">
        <f ca="1">OFFSET('表九（录入表）'!$B$6,COLUMN()-$BOO$4,ROW()-4)</f>
        <v>0</v>
      </c>
      <c r="BYO6" s="33">
        <f ca="1">OFFSET('表九（录入表）'!$B$6,COLUMN()-$BOO$4,ROW()-4)</f>
        <v>0</v>
      </c>
      <c r="BYP6" s="33">
        <f ca="1">OFFSET('表九（录入表）'!$B$6,COLUMN()-$BOO$4,ROW()-4)</f>
        <v>0</v>
      </c>
      <c r="BYQ6" s="33">
        <f ca="1">OFFSET('表九（录入表）'!$B$6,COLUMN()-$BOO$4,ROW()-4)</f>
        <v>0</v>
      </c>
      <c r="BYR6" s="33">
        <f ca="1">OFFSET('表九（录入表）'!$B$6,COLUMN()-$BOO$4,ROW()-4)</f>
        <v>0</v>
      </c>
      <c r="BYS6" s="33">
        <f ca="1">OFFSET('表九（录入表）'!$B$6,COLUMN()-$BOO$4,ROW()-4)</f>
        <v>0</v>
      </c>
      <c r="BYT6" s="33">
        <f ca="1">OFFSET('表九（录入表）'!$B$6,COLUMN()-$BOO$4,ROW()-4)</f>
        <v>0</v>
      </c>
      <c r="BYU6" s="33">
        <f ca="1">OFFSET('表九（录入表）'!$B$6,COLUMN()-$BOO$4,ROW()-4)</f>
        <v>0</v>
      </c>
      <c r="BYV6" s="33">
        <f ca="1">OFFSET('表九（录入表）'!$B$6,COLUMN()-$BOO$4,ROW()-4)</f>
        <v>0</v>
      </c>
      <c r="BYW6" s="33">
        <f ca="1">OFFSET('表九（录入表）'!$B$6,COLUMN()-$BOO$4,ROW()-4)</f>
        <v>236</v>
      </c>
      <c r="BYX6" s="33">
        <f ca="1">OFFSET('表九（录入表）'!$B$6,COLUMN()-$BOO$4,ROW()-4)</f>
        <v>0</v>
      </c>
      <c r="BYY6" s="33">
        <f ca="1">OFFSET('表九（录入表）'!$B$6,COLUMN()-$BOO$4,ROW()-4)</f>
        <v>0</v>
      </c>
      <c r="BYZ6" s="33">
        <f ca="1">OFFSET('表九（录入表）'!$B$6,COLUMN()-$BOO$4,ROW()-4)</f>
        <v>0</v>
      </c>
      <c r="BZA6" s="33">
        <f ca="1">OFFSET('表九（录入表）'!$B$6,COLUMN()-$BOO$4,ROW()-4)</f>
        <v>40</v>
      </c>
      <c r="BZB6" s="33">
        <f ca="1">OFFSET('表九（录入表）'!$B$6,COLUMN()-$BOO$4,ROW()-4)</f>
        <v>0</v>
      </c>
      <c r="BZC6" s="33">
        <f ca="1">OFFSET('表九（录入表）'!$B$6,COLUMN()-$BOO$4,ROW()-4)</f>
        <v>0</v>
      </c>
      <c r="BZD6" s="33">
        <f ca="1">OFFSET('表九（录入表）'!$B$6,COLUMN()-$BOO$4,ROW()-4)</f>
        <v>0</v>
      </c>
      <c r="BZE6" s="33">
        <f ca="1">OFFSET('表九（录入表）'!$B$6,COLUMN()-$BOO$4,ROW()-4)</f>
        <v>0</v>
      </c>
      <c r="BZF6" s="33">
        <f ca="1">OFFSET('表九（录入表）'!$B$6,COLUMN()-$BOO$4,ROW()-4)</f>
        <v>4</v>
      </c>
      <c r="BZG6" s="33">
        <f ca="1">OFFSET('表九（录入表）'!$B$6,COLUMN()-$BOO$4,ROW()-4)</f>
        <v>264</v>
      </c>
      <c r="BZH6" s="33">
        <f ca="1">OFFSET('表九（录入表）'!$B$6,COLUMN()-$BOO$4,ROW()-4)</f>
        <v>0</v>
      </c>
      <c r="BZI6" s="33">
        <f ca="1">OFFSET('表九（录入表）'!$B$6,COLUMN()-$BOO$4,ROW()-4)</f>
        <v>0</v>
      </c>
      <c r="BZJ6" s="33">
        <f ca="1">OFFSET('表九（录入表）'!$B$6,COLUMN()-$BOO$4,ROW()-4)</f>
        <v>0</v>
      </c>
      <c r="BZK6" s="33">
        <f ca="1">OFFSET('表九（录入表）'!$B$6,COLUMN()-$BOO$4,ROW()-4)</f>
        <v>0</v>
      </c>
      <c r="BZL6" s="33">
        <f ca="1">OFFSET('表九（录入表）'!$B$6,COLUMN()-$BOO$4,ROW()-4)</f>
        <v>0</v>
      </c>
      <c r="BZM6" s="33">
        <f ca="1">OFFSET('表九（录入表）'!$B$6,COLUMN()-$BOO$4,ROW()-4)</f>
        <v>0</v>
      </c>
      <c r="BZN6" s="33">
        <f ca="1">OFFSET('表九（录入表）'!$B$6,COLUMN()-$BOO$4,ROW()-4)</f>
        <v>0</v>
      </c>
      <c r="BZO6" s="33">
        <f ca="1">OFFSET('表九（录入表）'!$B$6,COLUMN()-$BOO$4,ROW()-4)</f>
        <v>0</v>
      </c>
      <c r="BZP6" s="33">
        <f ca="1">OFFSET('表九（录入表）'!$B$6,COLUMN()-$BOO$4,ROW()-4)</f>
        <v>0</v>
      </c>
      <c r="BZQ6" s="33">
        <f ca="1">OFFSET('表九（录入表）'!$B$6,COLUMN()-$BOO$4,ROW()-4)</f>
        <v>0</v>
      </c>
      <c r="BZR6" s="33">
        <f ca="1">OFFSET('表九（录入表）'!$B$6,COLUMN()-$BOO$4,ROW()-4)</f>
        <v>0</v>
      </c>
      <c r="BZS6" s="33">
        <f ca="1">OFFSET('表九（录入表）'!$B$6,COLUMN()-$BOO$4,ROW()-4)</f>
        <v>0</v>
      </c>
      <c r="BZT6" s="33">
        <f ca="1">OFFSET('表九（录入表）'!$B$6,COLUMN()-$BOO$4,ROW()-4)</f>
        <v>0</v>
      </c>
      <c r="BZU6" s="33">
        <f ca="1">OFFSET('表九（录入表）'!$B$6,COLUMN()-$BOO$4,ROW()-4)</f>
        <v>16450</v>
      </c>
      <c r="BZV6" s="33">
        <f ca="1">OFFSET('表九（录入表）'!$B$6,COLUMN()-$BOO$4,ROW()-4)</f>
        <v>0</v>
      </c>
      <c r="BZW6" s="33">
        <f ca="1">OFFSET('表九（录入表）'!$B$6,COLUMN()-$BOO$4,ROW()-4)</f>
        <v>0</v>
      </c>
      <c r="BZX6" s="33">
        <f ca="1">OFFSET('表九（录入表）'!$B$6,COLUMN()-$BOO$4,ROW()-4)</f>
        <v>0</v>
      </c>
      <c r="BZY6" s="33">
        <f ca="1">OFFSET('表九（录入表）'!$B$6,COLUMN()-$BOO$4,ROW()-4)</f>
        <v>0</v>
      </c>
      <c r="BZZ6" s="33">
        <f ca="1">OFFSET('表九（录入表）'!$B$6,COLUMN()-$BOO$4,ROW()-4)</f>
        <v>0</v>
      </c>
      <c r="CAA6" s="33">
        <f ca="1">OFFSET('表九（录入表）'!$B$6,COLUMN()-$BOO$4,ROW()-4)</f>
        <v>0</v>
      </c>
      <c r="CAB6" s="33">
        <f ca="1">OFFSET('表九（录入表）'!$B$6,COLUMN()-$BOO$4,ROW()-4)</f>
        <v>0</v>
      </c>
      <c r="CAC6" s="33">
        <f ca="1">OFFSET('表九（录入表）'!$B$6,COLUMN()-$BOO$4,ROW()-4)</f>
        <v>0</v>
      </c>
      <c r="CAD6" s="33">
        <f ca="1">OFFSET('表九（录入表）'!$B$6,COLUMN()-$BOO$4,ROW()-4)</f>
        <v>0</v>
      </c>
      <c r="CAE6" s="33">
        <f ca="1">OFFSET('表九（录入表）'!$B$6,COLUMN()-$BOO$4,ROW()-4)</f>
        <v>0</v>
      </c>
      <c r="CAF6" s="33">
        <f ca="1">OFFSET('表九（录入表）'!$B$6,COLUMN()-$BOO$4,ROW()-4)</f>
        <v>0</v>
      </c>
      <c r="CAG6" s="33">
        <f ca="1">OFFSET('表九（录入表）'!$B$6,COLUMN()-$BOO$4,ROW()-4)</f>
        <v>0</v>
      </c>
      <c r="CAH6" s="33">
        <f ca="1">OFFSET('表九（录入表）'!$B$6,COLUMN()-$BOO$4,ROW()-4)</f>
        <v>0</v>
      </c>
      <c r="CAI6" s="33">
        <f ca="1">OFFSET('表九（录入表）'!$B$6,COLUMN()-$BOO$4,ROW()-4)</f>
        <v>0</v>
      </c>
      <c r="CAJ6" s="33">
        <f ca="1">OFFSET('表九（录入表）'!$B$6,COLUMN()-$BOO$4,ROW()-4)</f>
        <v>0</v>
      </c>
      <c r="CAK6" s="33">
        <f ca="1">OFFSET('表九（录入表）'!$B$6,COLUMN()-$BOO$4,ROW()-4)</f>
        <v>0</v>
      </c>
      <c r="CAL6" s="33">
        <f ca="1">OFFSET('表九（录入表）'!$B$6,COLUMN()-$BOO$4,ROW()-4)</f>
        <v>0</v>
      </c>
      <c r="CAM6" s="33">
        <f ca="1">OFFSET('表九（录入表）'!$B$6,COLUMN()-$BOO$4,ROW()-4)</f>
        <v>0</v>
      </c>
      <c r="CAN6" s="33">
        <f ca="1">OFFSET('表九（录入表）'!$B$6,COLUMN()-$BOO$4,ROW()-4)</f>
        <v>0</v>
      </c>
      <c r="CAO6" s="33">
        <f ca="1">OFFSET('表九（录入表）'!$B$6,COLUMN()-$BOO$4,ROW()-4)</f>
        <v>0</v>
      </c>
      <c r="CAP6" s="33">
        <f ca="1">OFFSET('表九（录入表）'!$B$6,COLUMN()-$BOO$4,ROW()-4)</f>
        <v>0</v>
      </c>
      <c r="CAQ6" s="33">
        <f ca="1">OFFSET('表九（录入表）'!$B$6,COLUMN()-$BOO$4,ROW()-4)</f>
        <v>0</v>
      </c>
      <c r="CAR6" s="33">
        <f ca="1">OFFSET('表九（录入表）'!$B$6,COLUMN()-$BOO$4,ROW()-4)</f>
        <v>0</v>
      </c>
      <c r="CAS6" s="33">
        <f ca="1">OFFSET('表九（录入表）'!$B$6,COLUMN()-$BOO$4,ROW()-4)</f>
        <v>0</v>
      </c>
      <c r="CAT6" s="33">
        <f ca="1">OFFSET('表九（录入表）'!$B$6,COLUMN()-$BOO$4,ROW()-4)</f>
        <v>0</v>
      </c>
      <c r="CAU6" s="33">
        <f ca="1">OFFSET('表九（录入表）'!$B$6,COLUMN()-$BOO$4,ROW()-4)</f>
        <v>0</v>
      </c>
      <c r="CAV6" s="33">
        <f ca="1">OFFSET('表九（录入表）'!$B$6,COLUMN()-$BOO$4,ROW()-4)</f>
        <v>0</v>
      </c>
      <c r="CAW6" s="33">
        <f ca="1">OFFSET('表九（录入表）'!$B$6,COLUMN()-$BOO$4,ROW()-4)</f>
        <v>0</v>
      </c>
      <c r="CAX6" s="33">
        <f ca="1">OFFSET('表九（录入表）'!$B$6,COLUMN()-$BOO$4,ROW()-4)</f>
        <v>0</v>
      </c>
      <c r="CAY6" s="33">
        <f ca="1">OFFSET('表九（录入表）'!$B$6,COLUMN()-$BOO$4,ROW()-4)</f>
        <v>0</v>
      </c>
      <c r="CAZ6" s="33">
        <f ca="1">OFFSET('表九（录入表）'!$B$6,COLUMN()-$BOO$4,ROW()-4)</f>
        <v>0</v>
      </c>
      <c r="CBA6" s="33">
        <f ca="1">OFFSET('表九（录入表）'!$B$6,COLUMN()-$BOO$4,ROW()-4)</f>
        <v>0</v>
      </c>
      <c r="CBB6" s="33">
        <f ca="1">OFFSET('表九（录入表）'!$B$6,COLUMN()-$BOO$4,ROW()-4)</f>
        <v>0</v>
      </c>
      <c r="CBC6" s="33">
        <f ca="1">OFFSET('表九（录入表）'!$B$6,COLUMN()-$BOO$4,ROW()-4)</f>
        <v>0</v>
      </c>
      <c r="CBD6" s="33">
        <f ca="1">OFFSET('表九（录入表）'!$B$6,COLUMN()-$BOO$4,ROW()-4)</f>
        <v>0</v>
      </c>
      <c r="CBE6" s="33">
        <f ca="1">OFFSET('表九（录入表）'!$B$6,COLUMN()-$BOO$4,ROW()-4)</f>
        <v>0</v>
      </c>
      <c r="CBF6" s="33">
        <f ca="1">OFFSET('表九（录入表）'!$B$6,COLUMN()-$BOO$4,ROW()-4)</f>
        <v>0</v>
      </c>
      <c r="CBG6" s="33">
        <f ca="1">OFFSET('表九（录入表）'!$B$6,COLUMN()-$BOO$4,ROW()-4)</f>
        <v>0</v>
      </c>
      <c r="CBH6" s="33">
        <f ca="1">OFFSET('表九（录入表）'!$B$6,COLUMN()-$BOO$4,ROW()-4)</f>
        <v>0</v>
      </c>
      <c r="CBI6" s="33">
        <f ca="1">OFFSET('表九（录入表）'!$B$6,COLUMN()-$BOO$4,ROW()-4)</f>
        <v>3611</v>
      </c>
      <c r="CBJ6" s="33">
        <f ca="1">OFFSET('表九（录入表）'!$B$6,COLUMN()-$BOO$4,ROW()-4)</f>
        <v>0</v>
      </c>
      <c r="CBK6" s="33">
        <f ca="1">OFFSET('表九（录入表）'!$B$6,COLUMN()-$BOO$4,ROW()-4)</f>
        <v>0</v>
      </c>
      <c r="CBL6" s="33">
        <f ca="1">OFFSET('表九（录入表）'!$B$6,COLUMN()-$BOO$4,ROW()-4)</f>
        <v>0</v>
      </c>
      <c r="CBM6" s="33">
        <f ca="1">OFFSET('表九（录入表）'!$B$6,COLUMN()-$BOO$4,ROW()-4)</f>
        <v>0</v>
      </c>
      <c r="CBN6" s="33">
        <f ca="1">OFFSET('表九（录入表）'!$B$6,COLUMN()-$BOO$4,ROW()-4)</f>
        <v>0</v>
      </c>
      <c r="CBO6" s="33">
        <f ca="1">OFFSET('表九（录入表）'!$B$6,COLUMN()-$BOO$4,ROW()-4)</f>
        <v>15869</v>
      </c>
      <c r="CBP6" s="33">
        <f ca="1">OFFSET('表九（录入表）'!$B$6,COLUMN()-$BOO$4,ROW()-4)</f>
        <v>0</v>
      </c>
      <c r="CBQ6" s="33">
        <f ca="1">OFFSET('表九（录入表）'!$B$6,COLUMN()-$BOO$4,ROW()-4)</f>
        <v>0</v>
      </c>
      <c r="CBR6" s="34"/>
      <c r="CBS6" s="33">
        <f ca="1">OFFSET('表十（录入表）'!$B$6,COLUMN()-$CBR$4,ROW()-3)</f>
        <v>0</v>
      </c>
      <c r="CBT6" s="33">
        <f ca="1">OFFSET('表十（录入表）'!$B$6,COLUMN()-$CBR$4,ROW()-3)</f>
        <v>0</v>
      </c>
      <c r="CBU6" s="33">
        <f ca="1">OFFSET('表十（录入表）'!$B$6,COLUMN()-$CBR$4,ROW()-3)</f>
        <v>0</v>
      </c>
      <c r="CBV6" s="33">
        <f ca="1">OFFSET('表十（录入表）'!$B$6,COLUMN()-$CBR$4,ROW()-3)</f>
        <v>0</v>
      </c>
      <c r="CBW6" s="33">
        <f ca="1">OFFSET('表十（录入表）'!$B$6,COLUMN()-$CBR$4,ROW()-3)</f>
        <v>0</v>
      </c>
      <c r="CBX6" s="33">
        <f ca="1">OFFSET('表十（录入表）'!$B$6,COLUMN()-$CBR$4,ROW()-3)</f>
        <v>0</v>
      </c>
      <c r="CBY6" s="33">
        <f ca="1">OFFSET('表十（录入表）'!$B$6,COLUMN()-$CBR$4,ROW()-3)</f>
        <v>0</v>
      </c>
      <c r="CBZ6" s="33">
        <f ca="1">OFFSET('表十（录入表）'!$B$6,COLUMN()-$CBR$4,ROW()-3)</f>
        <v>0</v>
      </c>
      <c r="CCA6" s="33">
        <f ca="1">OFFSET('表十（录入表）'!$B$6,COLUMN()-$CBR$4,ROW()-3)</f>
        <v>0</v>
      </c>
      <c r="CCB6" s="33">
        <f ca="1">OFFSET('表十（录入表）'!$B$6,COLUMN()-$CBR$4,ROW()-3)</f>
        <v>0</v>
      </c>
      <c r="CCC6" s="36"/>
      <c r="CCD6" s="33">
        <f ca="1">OFFSET('表十（录入表）'!$B$6,COLUMN()-$CBR$4,ROW()-3)</f>
        <v>0</v>
      </c>
      <c r="CCE6" s="33">
        <f ca="1">OFFSET('表十（录入表）'!$B$6,COLUMN()-$CBR$4,ROW()-3)</f>
        <v>0</v>
      </c>
      <c r="CCF6" s="33">
        <f ca="1">OFFSET('表十（录入表）'!$B$6,COLUMN()-$CBR$4,ROW()-3)</f>
        <v>0</v>
      </c>
      <c r="CCG6" s="33">
        <f ca="1">OFFSET('表十（录入表）'!$B$6,COLUMN()-$CBR$4,ROW()-3)</f>
        <v>0</v>
      </c>
      <c r="CCH6" s="33">
        <f ca="1">OFFSET('表十（录入表）'!$B$6,COLUMN()-$CBR$4,ROW()-3)</f>
        <v>0</v>
      </c>
      <c r="CCI6" s="33">
        <f ca="1">OFFSET('表十（录入表）'!$B$6,COLUMN()-$CBR$4,ROW()-3)</f>
        <v>0</v>
      </c>
      <c r="CCJ6" s="33">
        <f ca="1">OFFSET('表十（录入表）'!$B$6,COLUMN()-$CBR$4,ROW()-3)</f>
        <v>0</v>
      </c>
      <c r="CCK6" s="33">
        <f ca="1">OFFSET('表十（录入表）'!$B$6,COLUMN()-$CBR$4,ROW()-3)</f>
        <v>0</v>
      </c>
      <c r="CCL6" s="33">
        <f ca="1">OFFSET('表十（录入表）'!$B$6,COLUMN()-$CBR$4,ROW()-3)</f>
        <v>0</v>
      </c>
      <c r="CCM6" s="33">
        <f ca="1">OFFSET('表十（录入表）'!$B$6,COLUMN()-$CBR$4,ROW()-3)</f>
        <v>0</v>
      </c>
      <c r="CCN6" s="33">
        <f ca="1">OFFSET('表十（录入表）'!$B$6,COLUMN()-$CBR$4,ROW()-3)</f>
        <v>0</v>
      </c>
      <c r="CCO6" s="33">
        <f ca="1">OFFSET('表十（录入表）'!$B$6,COLUMN()-$CBR$4,ROW()-3)</f>
        <v>0</v>
      </c>
      <c r="CCP6" s="33">
        <f ca="1">OFFSET('表十（录入表）'!$B$6,COLUMN()-$CBR$4,ROW()-3)</f>
        <v>0</v>
      </c>
      <c r="CCQ6" s="33">
        <f ca="1">OFFSET('表十（录入表）'!$B$6,COLUMN()-$CBR$4,ROW()-3)</f>
        <v>0</v>
      </c>
      <c r="CCR6" s="33">
        <f ca="1">OFFSET('表十（录入表）'!$B$6,COLUMN()-$CBR$4,ROW()-3)</f>
        <v>0</v>
      </c>
      <c r="CCS6" s="33">
        <f ca="1">OFFSET('表十（录入表）'!$B$6,COLUMN()-$CBR$4,ROW()-3)</f>
        <v>0</v>
      </c>
      <c r="CCT6" s="33">
        <f ca="1">OFFSET('表十（录入表）'!$B$6,COLUMN()-$CBR$4,ROW()-3)</f>
        <v>0</v>
      </c>
      <c r="CCU6" s="33">
        <f ca="1">OFFSET('表十（录入表）'!$B$6,COLUMN()-$CBR$4,ROW()-3)</f>
        <v>0</v>
      </c>
      <c r="CCV6" s="33">
        <f ca="1">OFFSET('表十（录入表）'!$B$6,COLUMN()-$CBR$4,ROW()-3)</f>
        <v>0</v>
      </c>
      <c r="CCW6" s="33">
        <f ca="1">OFFSET('表十（录入表）'!$B$6,COLUMN()-$CBR$4,ROW()-3)</f>
        <v>0</v>
      </c>
      <c r="CCX6" s="33">
        <f ca="1">OFFSET('表十（录入表）'!$B$6,COLUMN()-$CBR$4,ROW()-3)</f>
        <v>0</v>
      </c>
      <c r="CCY6" s="33">
        <f ca="1">OFFSET('表十（录入表）'!$B$6,COLUMN()-$CBR$4,ROW()-3)</f>
        <v>0</v>
      </c>
      <c r="CCZ6" s="33">
        <f ca="1">OFFSET('表十（录入表）'!$B$6,COLUMN()-$CBR$4,ROW()-3)</f>
        <v>0</v>
      </c>
      <c r="CDA6" s="33">
        <f ca="1">OFFSET('表十（录入表）'!$B$6,COLUMN()-$CBR$4,ROW()-3)</f>
        <v>0</v>
      </c>
      <c r="CDB6" s="33">
        <f ca="1">OFFSET('表十（录入表）'!$B$6,COLUMN()-$CBR$4,ROW()-3)</f>
        <v>0</v>
      </c>
      <c r="CDC6" s="33">
        <f ca="1">OFFSET('表十（录入表）'!$B$6,COLUMN()-$CBR$4,ROW()-3)</f>
        <v>0</v>
      </c>
      <c r="CDD6" s="33">
        <f ca="1">OFFSET('表十（录入表）'!$B$6,COLUMN()-$CBR$4,ROW()-3)</f>
        <v>0</v>
      </c>
      <c r="CDE6" s="33">
        <f ca="1">OFFSET('表十（录入表）'!$B$6,COLUMN()-$CBR$4,ROW()-3)</f>
        <v>0</v>
      </c>
      <c r="CDF6" s="33">
        <f ca="1">OFFSET('表十（录入表）'!$B$6,COLUMN()-$CBR$4,ROW()-3)</f>
        <v>0</v>
      </c>
      <c r="CDG6" s="33">
        <f ca="1">OFFSET('表十（录入表）'!$B$6,COLUMN()-$CBR$4,ROW()-3)</f>
        <v>0</v>
      </c>
      <c r="CDH6" s="33">
        <f ca="1">OFFSET('表十（录入表）'!$B$6,COLUMN()-$CBR$4,ROW()-3)</f>
        <v>0</v>
      </c>
      <c r="CDI6" s="33">
        <f ca="1">OFFSET('表十（录入表）'!$B$6,COLUMN()-$CBR$4,ROW()-3)</f>
        <v>0</v>
      </c>
      <c r="CDJ6" s="33">
        <f ca="1">OFFSET('表十（录入表）'!$B$6,COLUMN()-$CBR$4,ROW()-3)</f>
        <v>0</v>
      </c>
      <c r="CDK6" s="33">
        <f ca="1">OFFSET('表十（录入表）'!$B$6,COLUMN()-$CBR$4,ROW()-3)</f>
        <v>0</v>
      </c>
      <c r="CDL6" s="33">
        <f ca="1">OFFSET('表十（录入表）'!$B$6,COLUMN()-$CBR$4,ROW()-3)</f>
        <v>0</v>
      </c>
      <c r="CDM6" s="33">
        <f ca="1">OFFSET('表十（录入表）'!$B$6,COLUMN()-$CBR$4,ROW()-3)</f>
        <v>0</v>
      </c>
      <c r="CDN6" s="33">
        <f ca="1">OFFSET('表十（录入表）'!$B$6,COLUMN()-$CBR$4,ROW()-3)</f>
        <v>0</v>
      </c>
      <c r="CDO6" s="33">
        <f ca="1">OFFSET('表十（录入表）'!$B$6,COLUMN()-$CBR$4,ROW()-3)</f>
        <v>0</v>
      </c>
      <c r="CDP6" s="33">
        <f ca="1">OFFSET('表十（录入表）'!$B$6,COLUMN()-$CBR$4,ROW()-3)</f>
        <v>0</v>
      </c>
      <c r="CDQ6" s="33">
        <f ca="1">OFFSET('表十（录入表）'!$B$6,COLUMN()-$CBR$4,ROW()-3)</f>
        <v>0</v>
      </c>
      <c r="CDR6" s="33">
        <f ca="1">OFFSET('表十（录入表）'!$B$6,COLUMN()-$CBR$4,ROW()-3)</f>
        <v>0</v>
      </c>
      <c r="CDS6" s="33">
        <f ca="1">OFFSET('表十（录入表）'!$B$6,COLUMN()-$CBR$4,ROW()-3)</f>
        <v>0</v>
      </c>
      <c r="CDT6" s="33">
        <f ca="1">OFFSET('表十（录入表）'!$B$6,COLUMN()-$CBR$4,ROW()-3)</f>
        <v>0</v>
      </c>
      <c r="CDU6" s="33">
        <f ca="1">OFFSET('表十（录入表）'!$B$6,COLUMN()-$CBR$4,ROW()-3)</f>
        <v>0</v>
      </c>
      <c r="CDV6" s="33">
        <f ca="1">OFFSET('表十（录入表）'!$B$6,COLUMN()-$CBR$4,ROW()-3)</f>
        <v>0</v>
      </c>
      <c r="CDW6" s="33">
        <f ca="1">OFFSET('表十（录入表）'!$B$6,COLUMN()-$CBR$4,ROW()-3)</f>
        <v>0</v>
      </c>
      <c r="CDX6" s="33">
        <f ca="1">OFFSET('表十（录入表）'!$B$6,COLUMN()-$CBR$4,ROW()-3)</f>
        <v>0</v>
      </c>
      <c r="CDY6" s="3"/>
      <c r="CDZ6" s="36"/>
      <c r="CEA6" s="36"/>
      <c r="CEB6" s="36"/>
      <c r="CEC6" s="36"/>
      <c r="CED6" s="36"/>
      <c r="CEE6" s="36"/>
      <c r="CEF6" s="36"/>
      <c r="CEG6" s="36"/>
      <c r="CEH6" s="36"/>
      <c r="CEI6" s="36"/>
      <c r="CEJ6" s="34"/>
      <c r="CEK6" s="36"/>
      <c r="CEL6" s="36"/>
      <c r="CEM6" s="36"/>
      <c r="CEN6" s="36"/>
      <c r="CEO6" s="36"/>
      <c r="CEP6" s="36"/>
      <c r="CEQ6" s="36"/>
      <c r="CER6" s="36"/>
      <c r="CES6" s="36"/>
      <c r="CET6" s="36"/>
      <c r="CEU6" s="36"/>
      <c r="CEV6" s="36"/>
      <c r="CEW6" s="36"/>
      <c r="CEX6" s="36"/>
      <c r="CEY6" s="36"/>
      <c r="CEZ6" s="36"/>
      <c r="CFA6" s="36"/>
      <c r="CFB6" s="36"/>
      <c r="CFC6" s="36"/>
      <c r="CFD6" s="36"/>
      <c r="CFE6" s="36"/>
      <c r="CFF6" s="36"/>
      <c r="CFG6" s="36"/>
      <c r="CFH6" s="36"/>
      <c r="CFI6" s="36"/>
      <c r="CFJ6" s="36"/>
      <c r="CFK6" s="36"/>
      <c r="CFL6" s="36"/>
      <c r="CFM6" s="36"/>
      <c r="CFN6" s="36"/>
      <c r="CFO6" s="36"/>
      <c r="CFP6" s="36"/>
      <c r="CFQ6" s="36"/>
      <c r="CFR6" s="36"/>
      <c r="CFS6" s="36"/>
      <c r="CFT6" s="36"/>
      <c r="CFU6" s="36"/>
      <c r="CFV6" s="36"/>
      <c r="CFW6" s="36"/>
      <c r="CFX6" s="36"/>
      <c r="CFY6" s="36"/>
      <c r="CFZ6" s="36"/>
      <c r="CGA6" s="36"/>
      <c r="CGB6" s="36"/>
      <c r="CGC6" s="36"/>
      <c r="CGD6" s="36"/>
      <c r="CGE6" s="36"/>
      <c r="CGF6" s="3"/>
      <c r="CGG6" s="34"/>
      <c r="CGH6" s="34"/>
      <c r="CGI6" s="34"/>
      <c r="CGJ6" s="34"/>
      <c r="CGK6" s="34"/>
      <c r="CGL6" s="34"/>
      <c r="CGM6" s="34"/>
      <c r="CGN6" s="34"/>
      <c r="CGO6" s="34"/>
      <c r="CGP6" s="34"/>
      <c r="CGQ6" s="34"/>
      <c r="CGR6" s="34"/>
      <c r="CGS6" s="34"/>
      <c r="CGT6" s="34"/>
      <c r="CGU6" s="34"/>
      <c r="CGV6" s="34"/>
      <c r="CGW6" s="34"/>
      <c r="CGX6" s="34"/>
      <c r="CGY6" s="34"/>
      <c r="CGZ6" s="34"/>
      <c r="CHA6" s="34"/>
      <c r="CHB6" s="34"/>
      <c r="CHC6" s="34"/>
      <c r="CHD6" s="34"/>
      <c r="CHE6" s="34"/>
      <c r="CHF6" s="34"/>
      <c r="CHG6" s="34"/>
      <c r="CHH6" s="34"/>
      <c r="CHI6" s="34"/>
      <c r="CHJ6" s="34"/>
      <c r="CHK6" s="34"/>
      <c r="CHL6" s="34"/>
      <c r="CHM6" s="34"/>
      <c r="CHN6" s="34"/>
      <c r="CHO6" s="34"/>
      <c r="CHP6" s="34"/>
      <c r="CHQ6" s="34"/>
      <c r="CHR6" s="34"/>
      <c r="CHS6" s="34"/>
      <c r="CHT6" s="34"/>
      <c r="CHU6" s="34"/>
      <c r="CHV6" s="34"/>
      <c r="CHW6" s="34"/>
      <c r="CHX6" s="34"/>
      <c r="CHY6" s="34"/>
      <c r="CHZ6" s="34"/>
      <c r="CIA6" s="34"/>
      <c r="CIB6" s="34"/>
      <c r="CIC6" s="3"/>
      <c r="CID6" s="33">
        <f ca="1">OFFSET('表十三（录入表）'!$B$6,COLUMN()-$CIC$4,ROW()-4)</f>
        <v>0</v>
      </c>
      <c r="CIE6" s="33">
        <f ca="1">OFFSET('表十三（录入表）'!$B$6,COLUMN()-$CIC$4,ROW()-4)</f>
        <v>0</v>
      </c>
      <c r="CIF6" s="33">
        <f ca="1">OFFSET('表十三（录入表）'!$B$6,COLUMN()-$CIC$4,ROW()-4)</f>
        <v>0</v>
      </c>
      <c r="CIG6" s="33">
        <f ca="1">OFFSET('表十三（录入表）'!$B$6,COLUMN()-$CIC$4,ROW()-4)</f>
        <v>0</v>
      </c>
      <c r="CIH6" s="33">
        <f ca="1">OFFSET('表十三（录入表）'!$B$6,COLUMN()-$CIC$4,ROW()-4)</f>
        <v>0</v>
      </c>
      <c r="CII6" s="33">
        <f ca="1">OFFSET('表十三（录入表）'!$B$6,COLUMN()-$CIC$4,ROW()-4)</f>
        <v>0</v>
      </c>
      <c r="CIJ6" s="33">
        <f ca="1">OFFSET('表十三（录入表）'!$B$6,COLUMN()-$CIC$4,ROW()-4)</f>
        <v>0</v>
      </c>
      <c r="CIK6" s="33">
        <f ca="1">OFFSET('表十三（录入表）'!$B$6,COLUMN()-$CIC$4,ROW()-4)</f>
        <v>0</v>
      </c>
      <c r="CIL6" s="33">
        <f ca="1">OFFSET('表十三（录入表）'!$B$6,COLUMN()-$CIC$4,ROW()-4)</f>
        <v>0</v>
      </c>
      <c r="CIM6" s="33">
        <f ca="1">OFFSET('表十三（录入表）'!$B$6,COLUMN()-$CIC$4,ROW()-4)</f>
        <v>0</v>
      </c>
      <c r="CIN6" s="33">
        <f ca="1">OFFSET('表十三（录入表）'!$B$6,COLUMN()-$CIC$4,ROW()-4)</f>
        <v>0</v>
      </c>
      <c r="CIO6" s="33">
        <f ca="1">OFFSET('表十三（录入表）'!$B$6,COLUMN()-$CIC$4,ROW()-4)</f>
        <v>0</v>
      </c>
      <c r="CIP6" s="33">
        <f ca="1">OFFSET('表十三（录入表）'!$B$6,COLUMN()-$CIC$4,ROW()-4)</f>
        <v>0</v>
      </c>
      <c r="CIQ6" s="33">
        <f ca="1">OFFSET('表十三（录入表）'!$B$6,COLUMN()-$CIC$4,ROW()-4)</f>
        <v>0</v>
      </c>
      <c r="CIR6" s="33">
        <f ca="1">OFFSET('表十三（录入表）'!$B$6,COLUMN()-$CIC$4,ROW()-4)</f>
        <v>0</v>
      </c>
      <c r="CIS6" s="33">
        <f ca="1">OFFSET('表十三（录入表）'!$B$6,COLUMN()-$CIC$4,ROW()-4)</f>
        <v>0</v>
      </c>
      <c r="CIT6" s="33">
        <f ca="1">OFFSET('表十三（录入表）'!$B$6,COLUMN()-$CIC$4,ROW()-4)</f>
        <v>0</v>
      </c>
      <c r="CIU6" s="33">
        <f ca="1">OFFSET('表十三（录入表）'!$B$6,COLUMN()-$CIC$4,ROW()-4)</f>
        <v>0</v>
      </c>
      <c r="CIV6" s="33">
        <f ca="1">OFFSET('表十三（录入表）'!$B$6,COLUMN()-$CIC$4,ROW()-4)</f>
        <v>0</v>
      </c>
      <c r="CIW6" s="33">
        <f ca="1">OFFSET('表十三（录入表）'!$B$6,COLUMN()-$CIC$4,ROW()-4)</f>
        <v>0</v>
      </c>
      <c r="CIX6" s="34"/>
      <c r="CIY6" s="32"/>
      <c r="CIZ6" s="32"/>
      <c r="CJA6" s="32"/>
      <c r="CJB6" s="32"/>
      <c r="CJC6" s="32"/>
      <c r="CJD6" s="32"/>
      <c r="CJE6" s="3"/>
      <c r="CJF6" s="33">
        <f ca="1">OFFSET('表十三（录入表）'!$B$6,COLUMN()-$CJE$4,ROW())</f>
        <v>0</v>
      </c>
      <c r="CJG6" s="33">
        <f ca="1">OFFSET('表十三（录入表）'!$B$6,COLUMN()-$CJE$4,ROW())</f>
        <v>0</v>
      </c>
      <c r="CJH6" s="33">
        <f ca="1">OFFSET('表十三（录入表）'!$B$6,COLUMN()-$CJE$4,ROW())</f>
        <v>0</v>
      </c>
      <c r="CJI6" s="33">
        <f ca="1">OFFSET('表十三（录入表）'!$B$6,COLUMN()-$CJE$4,ROW())</f>
        <v>0</v>
      </c>
      <c r="CJJ6" s="33">
        <f ca="1">OFFSET('表十三（录入表）'!$B$6,COLUMN()-$CJE$4,ROW())</f>
        <v>0</v>
      </c>
      <c r="CJK6" s="33">
        <f ca="1">OFFSET('表十三（录入表）'!$B$6,COLUMN()-$CJE$4,ROW())</f>
        <v>0</v>
      </c>
      <c r="CJL6" s="33">
        <f ca="1">OFFSET('表十三（录入表）'!$B$6,COLUMN()-$CJE$4,ROW())</f>
        <v>0</v>
      </c>
      <c r="CJM6" s="33">
        <f ca="1">OFFSET('表十三（录入表）'!$B$6,COLUMN()-$CJE$4,ROW())</f>
        <v>0</v>
      </c>
      <c r="CJN6" s="33">
        <f ca="1">OFFSET('表十三（录入表）'!$B$6,COLUMN()-$CJE$4,ROW())</f>
        <v>0</v>
      </c>
      <c r="CJO6" s="33">
        <f ca="1">OFFSET('表十三（录入表）'!$B$6,COLUMN()-$CJE$4,ROW())</f>
        <v>0</v>
      </c>
      <c r="CJP6" s="33">
        <f ca="1">OFFSET('表十三（录入表）'!$B$6,COLUMN()-$CJE$4,ROW())</f>
        <v>0</v>
      </c>
      <c r="CJQ6" s="33">
        <f ca="1">OFFSET('表十三（录入表）'!$B$6,COLUMN()-$CJE$4,ROW())</f>
        <v>0</v>
      </c>
      <c r="CJR6" s="33">
        <f ca="1">OFFSET('表十三（录入表）'!$B$6,COLUMN()-$CJE$4,ROW())</f>
        <v>0</v>
      </c>
      <c r="CJS6" s="33">
        <f ca="1">OFFSET('表十三（录入表）'!$B$6,COLUMN()-$CJE$4,ROW())</f>
        <v>0</v>
      </c>
      <c r="CJT6" s="33">
        <f ca="1">OFFSET('表十三（录入表）'!$B$6,COLUMN()-$CJE$4,ROW())</f>
        <v>0</v>
      </c>
      <c r="CJU6" s="33">
        <f ca="1">OFFSET('表十三（录入表）'!$B$6,COLUMN()-$CJE$4,ROW())</f>
        <v>0</v>
      </c>
      <c r="CJV6" s="33">
        <f ca="1">OFFSET('表十三（录入表）'!$B$6,COLUMN()-$CJE$4,ROW())</f>
        <v>0</v>
      </c>
      <c r="CJW6" s="33">
        <f ca="1">OFFSET('表十三（录入表）'!$B$6,COLUMN()-$CJE$4,ROW())</f>
        <v>0</v>
      </c>
      <c r="CJX6" s="33">
        <f ca="1">OFFSET('表十三（录入表）'!$B$6,COLUMN()-$CJE$4,ROW())</f>
        <v>0</v>
      </c>
      <c r="CJY6" s="33">
        <f ca="1">OFFSET('表十三（录入表）'!$B$6,COLUMN()-$CJE$4,ROW())</f>
        <v>0</v>
      </c>
      <c r="CJZ6" s="3"/>
      <c r="CKA6" s="34"/>
      <c r="CKB6" s="37"/>
      <c r="CKC6" s="37"/>
      <c r="CKD6" s="37"/>
      <c r="CKE6" s="37"/>
      <c r="CKF6" s="37"/>
      <c r="CKG6" s="37"/>
      <c r="CKH6" s="37"/>
      <c r="CKI6" s="37"/>
      <c r="CKJ6" s="37"/>
      <c r="CKK6" s="37"/>
      <c r="CKL6" s="37"/>
      <c r="CKM6" s="37"/>
      <c r="CKN6" s="37"/>
      <c r="CKO6" s="37"/>
      <c r="CKP6" s="37"/>
      <c r="CKQ6" s="37"/>
      <c r="CKR6" s="37"/>
      <c r="CKS6" s="37"/>
      <c r="CKT6" s="37"/>
      <c r="CKU6" s="37"/>
      <c r="CKV6" s="37"/>
      <c r="CKW6" s="37"/>
      <c r="CKX6" s="37"/>
      <c r="CKY6" s="37"/>
      <c r="CKZ6" s="37"/>
      <c r="CLA6" s="37"/>
      <c r="CLB6" s="37"/>
      <c r="CLC6" s="37"/>
      <c r="CLD6" s="38"/>
      <c r="CLE6" s="33">
        <f ca="1" t="shared" si="7"/>
        <v>0</v>
      </c>
      <c r="CLF6" s="33">
        <f ca="1" t="shared" si="7"/>
        <v>0</v>
      </c>
      <c r="CLG6" s="33">
        <f ca="1" t="shared" si="7"/>
        <v>1085</v>
      </c>
      <c r="CLH6" s="33">
        <f ca="1" t="shared" si="7"/>
        <v>0</v>
      </c>
      <c r="CLI6" s="33">
        <f ca="1" t="shared" si="7"/>
        <v>0</v>
      </c>
      <c r="CLJ6" s="33">
        <f ca="1" t="shared" si="7"/>
        <v>883</v>
      </c>
      <c r="CLK6" s="33">
        <f ca="1" t="shared" si="7"/>
        <v>0</v>
      </c>
      <c r="CLL6" s="33">
        <f ca="1" t="shared" si="7"/>
        <v>0</v>
      </c>
      <c r="CLM6" s="33">
        <f ca="1" t="shared" si="7"/>
        <v>3851</v>
      </c>
      <c r="CLN6" s="33">
        <f ca="1" t="shared" si="7"/>
        <v>0</v>
      </c>
      <c r="CLO6" s="33">
        <f ca="1" t="shared" si="8"/>
        <v>0</v>
      </c>
      <c r="CLP6" s="33">
        <f ca="1" t="shared" si="8"/>
        <v>27</v>
      </c>
      <c r="CLQ6" s="33">
        <f ca="1" t="shared" si="8"/>
        <v>0</v>
      </c>
      <c r="CLR6" s="33">
        <f ca="1" t="shared" si="8"/>
        <v>0</v>
      </c>
      <c r="CLS6" s="33">
        <f ca="1" t="shared" si="8"/>
        <v>-4033</v>
      </c>
      <c r="CLT6" s="33">
        <f ca="1" t="shared" si="8"/>
        <v>0</v>
      </c>
      <c r="CLU6" s="39">
        <f ca="1">IF(JC_JSDX=CLU$1,OFFSET($ARS$2,ROW()-2,CLU$3-1),IF(JC_JSDX=CLT$1,-OFFSET($ARS$2,ROW()-2,CLU$4-1),0))</f>
        <v>0</v>
      </c>
      <c r="CLV6" s="40">
        <f ca="1">IF(JC_JSDX=CLV$1,OFFSET($ARS$2,ROW()-2,CLV$3-1)-OFFSET($ARS$2,ROW()-2,CLV$4-1),IF(JC_JSDX=CLU$1,-OFFSET($ARS$2,ROW()-2,CLV$4-1),IF(JC_JSDX="县级",SUM(OFFSET($ARS$2,ROW()-2,CLV$3-6,1,6)),0)))</f>
        <v>0</v>
      </c>
      <c r="CLW6" s="33">
        <f ca="1" t="shared" si="8"/>
        <v>0</v>
      </c>
      <c r="CLX6" s="33">
        <f ca="1" t="shared" si="8"/>
        <v>0</v>
      </c>
      <c r="CLY6" s="33">
        <f ca="1" t="shared" si="9"/>
        <v>0</v>
      </c>
      <c r="CLZ6" s="33">
        <f ca="1" t="shared" si="9"/>
        <v>0</v>
      </c>
      <c r="CMA6" s="33">
        <f ca="1" t="shared" si="9"/>
        <v>0</v>
      </c>
      <c r="CMB6" s="33">
        <f ca="1" t="shared" si="9"/>
        <v>27924</v>
      </c>
      <c r="CMC6" s="33">
        <f ca="1" t="shared" si="9"/>
        <v>0</v>
      </c>
      <c r="CMD6" s="33">
        <f ca="1" t="shared" si="9"/>
        <v>0</v>
      </c>
      <c r="CME6" s="33">
        <f ca="1" t="shared" si="9"/>
        <v>12054</v>
      </c>
      <c r="CMF6" s="33">
        <f ca="1" t="shared" si="9"/>
        <v>0</v>
      </c>
      <c r="CMG6" s="33">
        <f ca="1" t="shared" si="9"/>
        <v>0</v>
      </c>
      <c r="CMH6" s="33">
        <f ca="1" t="shared" si="9"/>
        <v>-1773</v>
      </c>
      <c r="CMI6" s="41">
        <f ca="1">IF(JC_JSDX=CMI$1,OFFSET($ARS$2,ROW()-2,CMI$3-1)-OFFSET($ARS$2,ROW()-2,CMI$4-1),0)</f>
        <v>0</v>
      </c>
      <c r="CMJ6" s="33">
        <f ca="1" t="shared" si="10"/>
        <v>0</v>
      </c>
      <c r="CMK6" s="33">
        <f ca="1" t="shared" si="10"/>
        <v>0</v>
      </c>
      <c r="CML6" s="33">
        <f ca="1" t="shared" si="10"/>
        <v>0</v>
      </c>
      <c r="CMM6" s="33">
        <f ca="1" t="shared" si="10"/>
        <v>0</v>
      </c>
      <c r="CMN6" s="33">
        <f ca="1" t="shared" si="10"/>
        <v>0</v>
      </c>
      <c r="CMO6" s="33">
        <f ca="1" t="shared" si="10"/>
        <v>0</v>
      </c>
      <c r="CMP6" s="33">
        <f ca="1" t="shared" si="10"/>
        <v>0</v>
      </c>
      <c r="CMQ6" s="33">
        <f ca="1" t="shared" si="10"/>
        <v>0</v>
      </c>
      <c r="CMR6" s="33">
        <f ca="1" t="shared" si="10"/>
        <v>0</v>
      </c>
      <c r="CMS6" s="33">
        <f ca="1" t="shared" si="11"/>
        <v>0</v>
      </c>
      <c r="CMT6" s="33">
        <f ca="1" t="shared" si="11"/>
        <v>0</v>
      </c>
      <c r="CMU6" s="33">
        <f ca="1" t="shared" si="11"/>
        <v>25485</v>
      </c>
      <c r="CMV6" s="33">
        <f ca="1" t="shared" si="11"/>
        <v>0</v>
      </c>
      <c r="CMW6" s="33">
        <f ca="1" t="shared" si="11"/>
        <v>0</v>
      </c>
      <c r="CMX6" s="33">
        <f ca="1" t="shared" si="11"/>
        <v>23599</v>
      </c>
      <c r="CMY6" s="33">
        <f ca="1" t="shared" si="11"/>
        <v>0</v>
      </c>
      <c r="CMZ6" s="33">
        <f ca="1" t="shared" si="11"/>
        <v>0</v>
      </c>
      <c r="CNA6" s="33">
        <f ca="1" t="shared" si="11"/>
        <v>0</v>
      </c>
      <c r="CNB6" s="33">
        <f ca="1" t="shared" si="11"/>
        <v>0</v>
      </c>
      <c r="CNC6" s="33">
        <f ca="1" t="shared" si="12"/>
        <v>0</v>
      </c>
      <c r="CND6" s="33">
        <f ca="1" t="shared" si="12"/>
        <v>0</v>
      </c>
      <c r="CNE6" s="33">
        <f ca="1" t="shared" si="12"/>
        <v>0</v>
      </c>
      <c r="CNF6" s="33">
        <f ca="1" t="shared" si="12"/>
        <v>0</v>
      </c>
      <c r="CNG6" s="33">
        <f ca="1" t="shared" si="12"/>
        <v>0</v>
      </c>
      <c r="CNH6" s="33">
        <f ca="1" t="shared" si="12"/>
        <v>0</v>
      </c>
      <c r="CNI6" s="33">
        <f ca="1" t="shared" si="12"/>
        <v>0</v>
      </c>
      <c r="CNJ6" s="33">
        <f ca="1" t="shared" si="12"/>
        <v>3039</v>
      </c>
      <c r="CNK6" s="33">
        <f ca="1" t="shared" si="12"/>
        <v>0</v>
      </c>
      <c r="CNL6" s="33">
        <f ca="1" t="shared" si="12"/>
        <v>0</v>
      </c>
      <c r="CNM6" s="33">
        <f ca="1" t="shared" si="13"/>
        <v>0</v>
      </c>
      <c r="CNN6" s="33">
        <f ca="1" t="shared" si="13"/>
        <v>0</v>
      </c>
      <c r="CNO6" s="33">
        <f ca="1" t="shared" si="13"/>
        <v>0</v>
      </c>
      <c r="CNP6" s="33">
        <f ca="1" t="shared" si="13"/>
        <v>0</v>
      </c>
      <c r="CNQ6" s="33">
        <f ca="1" t="shared" si="13"/>
        <v>0</v>
      </c>
      <c r="CNR6" s="33">
        <f ca="1" t="shared" si="13"/>
        <v>0</v>
      </c>
      <c r="CNS6" s="33">
        <f ca="1" t="shared" si="13"/>
        <v>0</v>
      </c>
      <c r="CNT6" s="33">
        <f ca="1" t="shared" si="13"/>
        <v>0</v>
      </c>
      <c r="CNU6" s="33">
        <f ca="1" t="shared" si="13"/>
        <v>0</v>
      </c>
      <c r="CNV6" s="33">
        <f ca="1" t="shared" si="13"/>
        <v>1426</v>
      </c>
      <c r="CNW6" s="33">
        <f ca="1" t="shared" si="14"/>
        <v>0</v>
      </c>
      <c r="CNX6" s="33">
        <f ca="1" t="shared" si="14"/>
        <v>0</v>
      </c>
      <c r="CNY6" s="33">
        <f ca="1" t="shared" si="14"/>
        <v>15477</v>
      </c>
      <c r="CNZ6" s="33">
        <f ca="1" t="shared" si="14"/>
        <v>0</v>
      </c>
      <c r="COA6" s="33">
        <f ca="1" t="shared" si="14"/>
        <v>0</v>
      </c>
      <c r="COB6" s="33">
        <f ca="1" t="shared" si="14"/>
        <v>0</v>
      </c>
      <c r="COC6" s="33">
        <f ca="1" t="shared" si="14"/>
        <v>0</v>
      </c>
      <c r="COD6" s="33">
        <f ca="1" t="shared" si="14"/>
        <v>0</v>
      </c>
      <c r="COE6" s="33">
        <f ca="1" t="shared" si="14"/>
        <v>319</v>
      </c>
      <c r="COF6" s="33">
        <f ca="1" t="shared" si="14"/>
        <v>0</v>
      </c>
      <c r="COG6" s="33">
        <f ca="1" t="shared" si="15"/>
        <v>0</v>
      </c>
      <c r="COH6" s="33">
        <f ca="1" t="shared" si="15"/>
        <v>9754</v>
      </c>
      <c r="COI6" s="33">
        <f ca="1" t="shared" si="15"/>
        <v>0</v>
      </c>
      <c r="COJ6" s="33">
        <f ca="1" t="shared" si="15"/>
        <v>0</v>
      </c>
      <c r="COK6" s="33">
        <f ca="1" t="shared" si="15"/>
        <v>4718</v>
      </c>
      <c r="COL6" s="33">
        <f ca="1" t="shared" si="15"/>
        <v>0</v>
      </c>
      <c r="COM6" s="33">
        <f ca="1" t="shared" si="15"/>
        <v>0</v>
      </c>
      <c r="CON6" s="33">
        <f ca="1" t="shared" si="15"/>
        <v>3559</v>
      </c>
      <c r="COO6" s="33">
        <f ca="1" t="shared" si="15"/>
        <v>0</v>
      </c>
      <c r="COP6" s="33">
        <f ca="1" t="shared" si="15"/>
        <v>0</v>
      </c>
      <c r="COQ6" s="33">
        <f ca="1" t="shared" si="16"/>
        <v>0</v>
      </c>
      <c r="COR6" s="33">
        <f ca="1" t="shared" si="16"/>
        <v>0</v>
      </c>
      <c r="COS6" s="33">
        <f ca="1" t="shared" si="16"/>
        <v>0</v>
      </c>
      <c r="COT6" s="33">
        <f ca="1" t="shared" si="16"/>
        <v>6824</v>
      </c>
      <c r="COU6" s="33">
        <f ca="1" t="shared" si="16"/>
        <v>0</v>
      </c>
      <c r="COV6" s="33">
        <f ca="1" t="shared" si="16"/>
        <v>0</v>
      </c>
      <c r="COW6" s="33">
        <f ca="1" t="shared" si="16"/>
        <v>0</v>
      </c>
      <c r="COX6" s="33">
        <f ca="1" t="shared" si="16"/>
        <v>0</v>
      </c>
      <c r="COY6" s="33">
        <f ca="1" t="shared" si="16"/>
        <v>0</v>
      </c>
      <c r="COZ6" s="33">
        <f ca="1" t="shared" si="16"/>
        <v>0</v>
      </c>
      <c r="CPA6" s="33">
        <f ca="1" t="shared" si="17"/>
        <v>0</v>
      </c>
      <c r="CPB6" s="33">
        <f ca="1" t="shared" si="17"/>
        <v>0</v>
      </c>
      <c r="CPC6" s="33">
        <f ca="1" t="shared" si="17"/>
        <v>0</v>
      </c>
      <c r="CPD6" s="33">
        <f ca="1" t="shared" si="17"/>
        <v>0</v>
      </c>
      <c r="CPE6" s="33">
        <f ca="1" t="shared" si="17"/>
        <v>0</v>
      </c>
      <c r="CPF6" s="33">
        <f ca="1" t="shared" si="17"/>
        <v>0</v>
      </c>
      <c r="CPG6" s="33">
        <f ca="1" t="shared" si="17"/>
        <v>0</v>
      </c>
      <c r="CPH6" s="33">
        <f ca="1" t="shared" si="17"/>
        <v>0</v>
      </c>
      <c r="CPI6" s="33">
        <f ca="1" t="shared" si="17"/>
        <v>0</v>
      </c>
      <c r="CPJ6" s="33">
        <f ca="1" t="shared" si="17"/>
        <v>0</v>
      </c>
      <c r="CPK6" s="33">
        <f ca="1" t="shared" si="18"/>
        <v>0</v>
      </c>
      <c r="CPL6" s="33">
        <f ca="1" t="shared" si="18"/>
        <v>1229</v>
      </c>
      <c r="CPM6" s="33">
        <f ca="1" t="shared" si="18"/>
        <v>0</v>
      </c>
      <c r="CPN6" s="33">
        <f ca="1" t="shared" si="18"/>
        <v>0</v>
      </c>
      <c r="CPO6" s="33">
        <f ca="1" t="shared" si="18"/>
        <v>0</v>
      </c>
      <c r="CPP6" s="33">
        <f ca="1" t="shared" si="18"/>
        <v>0</v>
      </c>
      <c r="CPQ6" s="33">
        <f ca="1" t="shared" si="18"/>
        <v>0</v>
      </c>
      <c r="CPR6" s="33">
        <f ca="1" t="shared" si="18"/>
        <v>0</v>
      </c>
      <c r="CPS6" s="33">
        <f ca="1" t="shared" si="18"/>
        <v>0</v>
      </c>
      <c r="CPT6" s="33">
        <f ca="1" t="shared" si="18"/>
        <v>0</v>
      </c>
      <c r="CPU6" s="33">
        <f ca="1" t="shared" si="19"/>
        <v>0</v>
      </c>
      <c r="CPV6" s="33">
        <f ca="1" t="shared" si="19"/>
        <v>0</v>
      </c>
      <c r="CPW6" s="39">
        <f ca="1">IF(JC_JSDX=CPW$1,OFFSET($ARS$2,ROW()-2,CPW$3-1),IF(JC_JSDX=CPV$1,-OFFSET($ARS$2,ROW()-2,CPW$4-1),0))</f>
        <v>0</v>
      </c>
      <c r="CPX6" s="40">
        <f ca="1">IF(JC_JSDX=CPX$1,OFFSET($ARS$2,ROW()-2,CPX$3-1)-OFFSET($ARS$2,ROW()-2,CPX$4-1),IF(JC_JSDX=CPW$1,-OFFSET($ARS$2,ROW()-2,CPX$4-1),IF(JC_JSDX="县级",SUM(OFFSET($ARS$2,ROW()-2,CPX$3-36,1,36)),0)))</f>
        <v>0</v>
      </c>
      <c r="CPY6" s="33">
        <f ca="1" t="shared" si="19"/>
        <v>0</v>
      </c>
      <c r="CPZ6" s="33">
        <f ca="1" t="shared" si="19"/>
        <v>0</v>
      </c>
      <c r="CQA6" s="33">
        <f ca="1" t="shared" si="19"/>
        <v>1</v>
      </c>
      <c r="CQB6" s="33">
        <f ca="1" t="shared" si="19"/>
        <v>0</v>
      </c>
      <c r="CQC6" s="33">
        <f ca="1" t="shared" si="19"/>
        <v>0</v>
      </c>
      <c r="CQD6" s="33">
        <f ca="1" t="shared" si="19"/>
        <v>0</v>
      </c>
      <c r="CQE6" s="33">
        <f ca="1" t="shared" si="20"/>
        <v>0</v>
      </c>
      <c r="CQF6" s="33">
        <f ca="1" t="shared" si="20"/>
        <v>0</v>
      </c>
      <c r="CQG6" s="33">
        <f ca="1" t="shared" si="20"/>
        <v>0</v>
      </c>
      <c r="CQH6" s="33">
        <f ca="1" t="shared" si="20"/>
        <v>0</v>
      </c>
      <c r="CQI6" s="33">
        <f ca="1" t="shared" si="20"/>
        <v>0</v>
      </c>
      <c r="CQJ6" s="33">
        <f ca="1" t="shared" si="20"/>
        <v>0</v>
      </c>
      <c r="CQK6" s="33">
        <f ca="1" t="shared" si="20"/>
        <v>0</v>
      </c>
      <c r="CQL6" s="33">
        <f ca="1" t="shared" si="20"/>
        <v>0</v>
      </c>
      <c r="CQM6" s="33">
        <f ca="1" t="shared" si="20"/>
        <v>0</v>
      </c>
      <c r="CQN6" s="33">
        <f ca="1" t="shared" si="20"/>
        <v>0</v>
      </c>
      <c r="CQO6" s="33">
        <f ca="1" t="shared" si="21"/>
        <v>0</v>
      </c>
      <c r="CQP6" s="33">
        <f ca="1" t="shared" si="21"/>
        <v>0</v>
      </c>
      <c r="CQQ6" s="33">
        <f ca="1" t="shared" si="21"/>
        <v>0</v>
      </c>
      <c r="CQR6" s="33">
        <f ca="1" t="shared" si="21"/>
        <v>0</v>
      </c>
      <c r="CQS6" s="33">
        <f ca="1" t="shared" si="21"/>
        <v>0</v>
      </c>
      <c r="CQT6" s="33">
        <f ca="1" t="shared" si="21"/>
        <v>0</v>
      </c>
      <c r="CQU6" s="33">
        <f ca="1" t="shared" si="21"/>
        <v>0</v>
      </c>
      <c r="CQV6" s="33">
        <f ca="1" t="shared" si="21"/>
        <v>0</v>
      </c>
      <c r="CQW6" s="33">
        <f ca="1" t="shared" si="21"/>
        <v>0</v>
      </c>
      <c r="CQX6" s="33">
        <f ca="1" t="shared" si="21"/>
        <v>0</v>
      </c>
      <c r="CQY6" s="33">
        <f ca="1" t="shared" si="22"/>
        <v>129</v>
      </c>
      <c r="CQZ6" s="33">
        <f ca="1" t="shared" si="22"/>
        <v>0</v>
      </c>
      <c r="CRA6" s="33">
        <f ca="1" t="shared" si="22"/>
        <v>0</v>
      </c>
      <c r="CRB6" s="33">
        <f ca="1" t="shared" si="22"/>
        <v>0</v>
      </c>
      <c r="CRC6" s="33">
        <f ca="1" t="shared" si="22"/>
        <v>0</v>
      </c>
      <c r="CRD6" s="33">
        <f ca="1" t="shared" si="22"/>
        <v>0</v>
      </c>
      <c r="CRE6" s="33">
        <f ca="1" t="shared" si="22"/>
        <v>0</v>
      </c>
      <c r="CRF6" s="33">
        <f ca="1" t="shared" si="22"/>
        <v>0</v>
      </c>
      <c r="CRG6" s="33">
        <f ca="1" t="shared" si="22"/>
        <v>0</v>
      </c>
      <c r="CRH6" s="33">
        <f ca="1" t="shared" si="22"/>
        <v>11741</v>
      </c>
      <c r="CRI6" s="33">
        <f ca="1" t="shared" si="23"/>
        <v>0</v>
      </c>
      <c r="CRJ6" s="33">
        <f ca="1" t="shared" si="23"/>
        <v>0</v>
      </c>
      <c r="CRK6" s="33">
        <f ca="1" t="shared" si="23"/>
        <v>0</v>
      </c>
      <c r="CRL6" s="33">
        <f ca="1" t="shared" si="23"/>
        <v>0</v>
      </c>
      <c r="CRM6" s="33">
        <f ca="1" t="shared" si="23"/>
        <v>0</v>
      </c>
      <c r="CRN6" s="33">
        <f ca="1" t="shared" si="23"/>
        <v>0</v>
      </c>
      <c r="CRO6" s="33">
        <f ca="1" t="shared" si="23"/>
        <v>0</v>
      </c>
      <c r="CRP6" s="33">
        <f ca="1" t="shared" si="23"/>
        <v>0</v>
      </c>
      <c r="CRQ6" s="33">
        <f ca="1" t="shared" si="23"/>
        <v>0</v>
      </c>
      <c r="CRR6" s="33">
        <f ca="1" t="shared" si="23"/>
        <v>0</v>
      </c>
      <c r="CRS6" s="33">
        <f ca="1" t="shared" si="24"/>
        <v>0</v>
      </c>
      <c r="CRT6" s="33">
        <f ca="1" t="shared" si="24"/>
        <v>0</v>
      </c>
      <c r="CRU6" s="33">
        <f ca="1" t="shared" si="24"/>
        <v>0</v>
      </c>
      <c r="CRV6" s="33">
        <f ca="1" t="shared" si="24"/>
        <v>0</v>
      </c>
      <c r="CRW6" s="33">
        <f ca="1" t="shared" si="24"/>
        <v>374</v>
      </c>
      <c r="CRX6" s="33">
        <f ca="1" t="shared" si="24"/>
        <v>0</v>
      </c>
      <c r="CRY6" s="33">
        <f ca="1" t="shared" si="24"/>
        <v>0</v>
      </c>
      <c r="CRZ6" s="33">
        <f ca="1" t="shared" si="24"/>
        <v>0</v>
      </c>
      <c r="CSA6" s="33">
        <f ca="1" t="shared" si="24"/>
        <v>0</v>
      </c>
      <c r="CSB6" s="33">
        <f ca="1" t="shared" si="24"/>
        <v>0</v>
      </c>
      <c r="CSC6" s="33">
        <f ca="1" t="shared" si="25"/>
        <v>0</v>
      </c>
      <c r="CSD6" s="33">
        <f ca="1" t="shared" si="25"/>
        <v>0</v>
      </c>
      <c r="CSE6" s="33">
        <f ca="1" t="shared" si="25"/>
        <v>0</v>
      </c>
      <c r="CSF6" s="33">
        <f ca="1" t="shared" si="25"/>
        <v>0</v>
      </c>
      <c r="CSG6" s="33">
        <f ca="1" t="shared" si="25"/>
        <v>0</v>
      </c>
      <c r="CSH6" s="39">
        <f ca="1">IF(JC_JSDX=CSH$1,OFFSET($ARS$2,ROW()-2,CSH$3-1),IF(JC_JSDX=CSG$1,-OFFSET($ARS$2,ROW()-2,CSH$4-1),0))</f>
        <v>0</v>
      </c>
      <c r="CSI6" s="40">
        <f ca="1">IF(JC_JSDX=CSI$1,OFFSET($ARS$2,ROW()-2,CSI$3-1)-OFFSET($ARS$2,ROW()-2,CSI$4-1),IF(JC_JSDX=CSH$1,-OFFSET($ARS$2,ROW()-2,CSI$4-1),IF(JC_JSDX="县级",SUM(OFFSET($ARS$2,ROW()-2,CSI$3-21,1,21)),0)))</f>
        <v>0</v>
      </c>
      <c r="CSJ6" s="33">
        <f ca="1" t="shared" si="26"/>
        <v>0</v>
      </c>
      <c r="CSK6" s="39">
        <f ca="1">IF(JC_JSDX=CSK$1,OFFSET($ARS$2,ROW()-2,CSK$3-1),IF(JC_JSDX=CSJ$1,-OFFSET($ARS$2,ROW()-2,CSK$4-1),0))</f>
        <v>0</v>
      </c>
      <c r="CSL6" s="40">
        <f ca="1">IF(JC_JSDX=CSL$1,OFFSET($ARS$2,ROW()-2,CSL$3-1)-OFFSET($ARS$2,ROW()-2,CSL$4-1),IF(JC_JSDX=CSK$1,-OFFSET($ARS$2,ROW()-2,CSL$4-1),IF(JC_JSDX="县级",OFFSET($ARS$2,ROW()-2,CSL$3-1),0)))</f>
        <v>0</v>
      </c>
      <c r="CSM6" s="33">
        <f ca="1" t="shared" si="26"/>
        <v>0</v>
      </c>
      <c r="CSN6" s="39">
        <f ca="1">IF(JC_JSDX=CSN$1,OFFSET($ARS$2,ROW()-2,CSN$3-1),IF(JC_JSDX=CSM$1,-OFFSET($ARS$2,ROW()-2,CSN$4-1),0))</f>
        <v>0</v>
      </c>
      <c r="CSO6" s="40">
        <f ca="1">IF(JC_JSDX=CSO$1,OFFSET($ARS$2,ROW()-2,CSO$3-1)-OFFSET($ARS$2,ROW()-2,CSO$4-1),IF(JC_JSDX=CSN$1,-OFFSET($ARS$2,ROW()-2,CSO$4-1),IF(JC_JSDX="县级",OFFSET($ARS$2,ROW()-2,CSO$3-1),0)))</f>
        <v>0</v>
      </c>
      <c r="CSP6" s="33">
        <f ca="1" t="shared" si="26"/>
        <v>0</v>
      </c>
      <c r="CSQ6" s="39">
        <f ca="1">IF(JC_JSDX=CSQ$1,OFFSET($ARS$2,ROW()-2,CSQ$3-1),IF(JC_JSDX=CSP$1,-OFFSET($ARS$2,ROW()-2,CSQ$4-1),0))</f>
        <v>0</v>
      </c>
      <c r="CSR6" s="40">
        <f ca="1">IF(JC_JSDX=CSR$1,OFFSET($ARS$2,ROW()-2,CSR$3-1)-OFFSET($ARS$2,ROW()-2,CSR$4-1),IF(JC_JSDX=CSQ$1,-OFFSET($ARS$2,ROW()-2,CSR$4-1),IF(JC_JSDX="县级",OFFSET($ARS$2,ROW()-2,CSR$3-1),0)))</f>
        <v>0</v>
      </c>
      <c r="CSS6" s="33">
        <f ca="1" t="shared" si="26"/>
        <v>0</v>
      </c>
      <c r="CST6" s="39">
        <f ca="1">IF(JC_JSDX=CST$1,OFFSET($ARS$2,ROW()-2,CST$3-1),IF(JC_JSDX=CSS$1,-OFFSET($ARS$2,ROW()-2,CST$4-1),0))</f>
        <v>0</v>
      </c>
      <c r="CSU6" s="40">
        <f ca="1">IF(JC_JSDX=CSU$1,OFFSET($ARS$2,ROW()-2,CSU$3-1)-OFFSET($ARS$2,ROW()-2,CSU$4-1),IF(JC_JSDX=CST$1,-OFFSET($ARS$2,ROW()-2,CSU$4-1),IF(JC_JSDX="县级",OFFSET($ARS$2,ROW()-2,CSU$3-1),0)))</f>
        <v>0</v>
      </c>
      <c r="CSV6" s="33">
        <f ca="1" t="shared" si="27"/>
        <v>0</v>
      </c>
      <c r="CSW6" s="39">
        <f ca="1">IF(JC_JSDX=CSW$1,OFFSET($ARS$2,ROW()-2,CSW$3-1),IF(JC_JSDX=CSV$1,-OFFSET($ARS$2,ROW()-2,CSW$4-1),0))</f>
        <v>0</v>
      </c>
      <c r="CSX6" s="40">
        <f ca="1">IF(JC_JSDX=CSX$1,OFFSET($ARS$2,ROW()-2,CSX$3-1)-OFFSET($ARS$2,ROW()-2,CSX$4-1),IF(JC_JSDX=CSW$1,-OFFSET($ARS$2,ROW()-2,CSX$4-1),IF(JC_JSDX="县级",OFFSET($ARS$2,ROW()-2,CSX$3-1),0)))</f>
        <v>2907</v>
      </c>
      <c r="CSY6" s="33">
        <f ca="1" t="shared" si="27"/>
        <v>0</v>
      </c>
      <c r="CSZ6" s="39">
        <f ca="1">IF(JC_JSDX=CSZ$1,OFFSET($ARS$2,ROW()-2,CSZ$3-1),IF(JC_JSDX=CSY$1,-OFFSET($ARS$2,ROW()-2,CSZ$4-1),0))</f>
        <v>0</v>
      </c>
      <c r="CTA6" s="40">
        <f ca="1">IF(JC_JSDX=CTA$1,OFFSET($ARS$2,ROW()-2,CTA$3-1)-OFFSET($ARS$2,ROW()-2,CTA$4-1),IF(JC_JSDX=CSZ$1,-OFFSET($ARS$2,ROW()-2,CTA$4-1),IF(JC_JSDX="县级",OFFSET($ARS$2,ROW()-2,CTA$3-1),0)))</f>
        <v>36071</v>
      </c>
      <c r="CTB6" s="41">
        <f ca="1">IF(JC_JSDX=CTB$1,OFFSET($ARS$2,ROW()-2,CTB$3-1)-OFFSET($ARS$2,ROW()-2,CTB$4-1),0)</f>
        <v>0</v>
      </c>
      <c r="CTC6" s="38"/>
      <c r="CTD6" s="33">
        <f ca="1" t="shared" si="28"/>
        <v>0</v>
      </c>
      <c r="CTE6" s="39">
        <f ca="1">IF(JC_JSDX=CTE$1,OFFSET($BOP$2,ROW()-2,CTE$3-1),IF(JC_JSDX=CTD$1,-OFFSET($BOP$2,ROW()-2,CTE$4-1),0))</f>
        <v>0</v>
      </c>
      <c r="CTF6" s="40">
        <f ca="1">IF(JC_JSDX=CTF$1,OFFSET($BOP$2,ROW()-2,CTF$3-1)-OFFSET($BOP$2,ROW()-2,CTF$4-1),IF(JC_JSDX=CTE$1,-OFFSET($BOP$2,ROW()-2,CTF$4-1),IF(JC_JSDX="县级",OFFSET($BOP$2,ROW()-2,CTF$3-1),0)))</f>
        <v>856</v>
      </c>
      <c r="CTG6" s="33">
        <f ca="1" t="shared" si="28"/>
        <v>0</v>
      </c>
      <c r="CTH6" s="39">
        <f ca="1">IF(JC_JSDX=CTH$1,OFFSET($BOP$2,ROW()-2,CTH$3-1),IF(JC_JSDX=CTG$1,-OFFSET($BOP$2,ROW()-2,CTH$4-1),0))</f>
        <v>0</v>
      </c>
      <c r="CTI6" s="40">
        <f ca="1">IF(JC_JSDX=CTI$1,OFFSET($BOP$2,ROW()-2,CTI$3-1)-OFFSET($BOP$2,ROW()-2,CTI$4-1),IF(JC_JSDX=CTH$1,-OFFSET($BOP$2,ROW()-2,CTI$4-1),IF(JC_JSDX="县级",OFFSET($BOP$2,ROW()-2,CTI$3-1),0)))</f>
        <v>0</v>
      </c>
      <c r="CTJ6" s="41">
        <f ca="1">IF(JC_JSDX=CTJ$1,OFFSET($BOP$2,ROW()-2,CTJ$3-1)-OFFSET($BOP$2,ROW()-2,CTJ$4-1),0)</f>
        <v>0</v>
      </c>
      <c r="CTK6" s="33">
        <f ca="1" t="shared" si="29"/>
        <v>0</v>
      </c>
      <c r="CTL6" s="39">
        <f ca="1">IF(JC_JSDX=CTL$1,OFFSET($BOP$2,ROW()-2,CTL$3-1),IF(JC_JSDX=CTK$1,-OFFSET($BOP$2,ROW()-2,CTL$4-1),0))</f>
        <v>0</v>
      </c>
      <c r="CTM6" s="40">
        <f ca="1">IF(JC_JSDX=CTM$1,OFFSET($BOP$2,ROW()-2,CTM$3-1)-OFFSET($BOP$2,ROW()-2,CTM$4-1),IF(JC_JSDX=CTL$1,-OFFSET($BOP$2,ROW()-2,CTM$4-1),IF(JC_JSDX="县级",OFFSET($BOP$2,ROW()-2,CTM$3-1),0)))</f>
        <v>89800</v>
      </c>
      <c r="CTN6" s="33">
        <f ca="1" t="shared" si="30"/>
        <v>0</v>
      </c>
      <c r="CTO6" s="39">
        <f ca="1">IF(JC_JSDX=CTO$1,OFFSET($BOP$2,ROW()-2,CTO$3-1),IF(JC_JSDX=CTN$1,-OFFSET($BOP$2,ROW()-2,CTO$4-1),0))</f>
        <v>0</v>
      </c>
      <c r="CTP6" s="40">
        <f ca="1">IF(JC_JSDX=CTP$1,OFFSET($BOP$2,ROW()-2,CTP$3-1)-OFFSET($BOP$2,ROW()-2,CTP$4-1),IF(JC_JSDX=CTO$1,-OFFSET($BOP$2,ROW()-2,CTP$4-1),IF(JC_JSDX="县级",OFFSET($BOP$2,ROW()-2,CTP$3-1),0)))</f>
        <v>0</v>
      </c>
      <c r="CTQ6" s="41">
        <f ca="1">IF(JC_JSDX=CTQ$1,OFFSET($BOP$2,ROW()-2,CTQ$3-1)-OFFSET($BOP$2,ROW()-2,CTQ$4-1),0)</f>
        <v>0</v>
      </c>
      <c r="CTR6" s="33">
        <f ca="1" t="shared" si="30"/>
        <v>0</v>
      </c>
      <c r="CTS6" s="39">
        <f ca="1">IF(JC_JSDX=CTS$1,OFFSET($BOP$2,ROW()-2,CTS$3-1),IF(JC_JSDX=CTR$1,-OFFSET($BOP$2,ROW()-2,CTS$4-1),0))</f>
        <v>0</v>
      </c>
      <c r="CTT6" s="40">
        <f ca="1">IF(JC_JSDX=CTT$1,OFFSET($BOP$2,ROW()-2,CTT$3-1)-OFFSET($BOP$2,ROW()-2,CTT$4-1),IF(JC_JSDX=CTS$1,-OFFSET($BOP$2,ROW()-2,CTT$4-1),IF(JC_JSDX="县级",OFFSET($BOP$2,ROW()-2,CTT$3-1),0)))</f>
        <v>3611</v>
      </c>
      <c r="CTU6" s="33">
        <f ca="1" t="shared" si="30"/>
        <v>0</v>
      </c>
      <c r="CTV6" s="39">
        <f ca="1">IF(JC_JSDX=CTV$1,OFFSET($BOP$2,ROW()-2,CTV$3-1),IF(JC_JSDX=CTU$1,-OFFSET($BOP$2,ROW()-2,CTV$4-1),0))</f>
        <v>0</v>
      </c>
      <c r="CTW6" s="40">
        <f ca="1">IF(JC_JSDX=CTW$1,OFFSET($BOP$2,ROW()-2,CTW$3-1)-OFFSET($BOP$2,ROW()-2,CTW$4-1),IF(JC_JSDX=CTV$1,-OFFSET($BOP$2,ROW()-2,CTW$4-1),IF(JC_JSDX="县级",OFFSET($BOP$2,ROW()-2,CTW$3-1),0)))</f>
        <v>0</v>
      </c>
      <c r="CTX6" s="38"/>
      <c r="CTY6" s="36"/>
      <c r="CTZ6" s="36"/>
      <c r="CUA6" s="36"/>
      <c r="CUB6" s="36"/>
      <c r="CUC6" s="36"/>
      <c r="CUD6" s="36"/>
      <c r="CUE6" s="36"/>
      <c r="CUF6" s="36"/>
      <c r="CUH6" s="42" t="s">
        <v>16077</v>
      </c>
    </row>
    <row r="7" s="1" customFormat="1" ht="78" customHeight="1" spans="1:1024 1025:2582">
      <c r="A7" s="24" t="str">
        <f ca="1" t="shared" si="31"/>
        <v>411323</v>
      </c>
      <c r="B7" s="25" t="str">
        <f ca="1">JC_QH</f>
        <v>县级</v>
      </c>
      <c r="C7" s="26" t="str">
        <f ca="1" t="shared" si="32"/>
        <v>西峡县</v>
      </c>
      <c r="D7" s="25" t="s">
        <v>13868</v>
      </c>
      <c r="E7" s="27" t="str">
        <f ca="1">IF(NmSH,"","请在封面页复制B2单元格内字符串重命名文件名称！")</f>
        <v/>
      </c>
      <c r="F7" s="27">
        <f ca="1">IF(表十一!$B$3=0,0,"请在表十一检查平衡情况！")</f>
        <v>0</v>
      </c>
      <c r="G7" s="27">
        <f ca="1">IF(COUNT(Q5:Q8)=4,0,"请在金色区域检查，提示对应表有数据不合逻辑！")</f>
        <v>0</v>
      </c>
      <c r="H7" s="28">
        <f ca="1">HYPERLINK(IF(表三!E106&lt;&gt;0,"#表三!E106",""),表三!E106)</f>
        <v>0</v>
      </c>
      <c r="I7" s="28">
        <f>HYPERLINK(IF(表九!E$379&lt;&gt;0,"#表九!E379",""),表九!E$379)</f>
        <v>0</v>
      </c>
      <c r="J7" s="44"/>
      <c r="K7" s="29">
        <f ca="1">HYPERLINK(IF('表三（录入表）'!$B$3&lt;&gt;0,"#'表三（录入表）'!"&amp;MID('表三（录入表）'!$B$3,FIND(" ",'表三（录入表）'!$B$3)+1,6),""),'表三（录入表）'!$B$3)</f>
        <v>0</v>
      </c>
      <c r="L7" s="29">
        <f ca="1">HYPERLINK(IF('表九（录入表）'!$B$3&lt;&gt;0,"#'表九（录入表）'!"&amp;MID('表九（录入表）'!$B$3,FIND(" ",'表九（录入表）'!$B$3)+1,6),""),'表九（录入表）'!$B$3)</f>
        <v>0</v>
      </c>
      <c r="M7" s="29">
        <f ca="1">HYPERLINK(IF(表十四!$B$3&lt;&gt;0,"#'表十四'!"&amp;MID(表十四!$B$3,FIND(" ",表十四!$B$3)+1,6),""),表十四!$B$3)</f>
        <v>0</v>
      </c>
      <c r="N7" s="30">
        <f ca="1">HYPERLINK(IF('表四（录入表）'!H229&lt;&gt;0,"#'表四（录入表）'!H229",""),'表四（录入表）'!H229)</f>
        <v>0</v>
      </c>
      <c r="O7" s="30">
        <f ca="1">HYPERLINK(IF('表十（录入表）'!H87&lt;&gt;0,"#'表十（录入表）'!H86",""),'表十（录入表）'!H87)</f>
        <v>0</v>
      </c>
      <c r="P7" s="44"/>
      <c r="Q7" s="31">
        <f ca="1">HYPERLINK(IF('表十二（录入表）'!B1&lt;&gt;0,"#'表十二（录入表）'!"&amp;MID('表十二（录入表）'!B1,FIND(" ",'表十二（录入表）'!B1)+1,6),""),IF('表十二（录入表）'!B1&lt;&gt;0,"表十二（录入表）数据不合逻辑，"&amp;'表十二（录入表）'!B1,0))</f>
        <v>0</v>
      </c>
      <c r="R7"/>
      <c r="S7" s="32"/>
      <c r="T7" s="33">
        <f ca="1">OFFSET('表一（录入表）'!$B$5,COLUMN()-$R$4,ROW()-4)</f>
        <v>77527</v>
      </c>
      <c r="U7" s="33">
        <f ca="1">OFFSET('表一（录入表）'!$B$5,COLUMN()-$R$4,ROW()-4)</f>
        <v>11461</v>
      </c>
      <c r="V7" s="33">
        <f ca="1">OFFSET('表一（录入表）'!$B$5,COLUMN()-$R$4,ROW()-4)</f>
        <v>7759</v>
      </c>
      <c r="W7" s="33">
        <f ca="1">OFFSET('表一（录入表）'!$B$5,COLUMN()-$R$4,ROW()-4)</f>
        <v>7132</v>
      </c>
      <c r="X7" s="33">
        <f ca="1">OFFSET('表一（录入表）'!$B$5,COLUMN()-$R$4,ROW()-4)</f>
        <v>6976</v>
      </c>
      <c r="Y7" s="33">
        <f ca="1">OFFSET('表一（录入表）'!$B$5,COLUMN()-$R$4,ROW()-4)</f>
        <v>4615</v>
      </c>
      <c r="Z7" s="33">
        <f ca="1">OFFSET('表一（录入表）'!$B$5,COLUMN()-$R$4,ROW()-4)</f>
        <v>4382</v>
      </c>
      <c r="AA7" s="33">
        <f ca="1">OFFSET('表一（录入表）'!$B$5,COLUMN()-$R$4,ROW()-4)</f>
        <v>7077</v>
      </c>
      <c r="AB7" s="33">
        <f ca="1">OFFSET('表一（录入表）'!$B$5,COLUMN()-$R$4,ROW()-4)</f>
        <v>1560</v>
      </c>
      <c r="AC7" s="33">
        <f ca="1">OFFSET('表一（录入表）'!$B$5,COLUMN()-$R$4,ROW()-4)</f>
        <v>2898</v>
      </c>
      <c r="AD7" s="33">
        <f ca="1">OFFSET('表一（录入表）'!$B$5,COLUMN()-$R$4,ROW()-4)</f>
        <v>9126</v>
      </c>
      <c r="AE7" s="33">
        <f ca="1">OFFSET('表一（录入表）'!$B$5,COLUMN()-$R$4,ROW()-4)</f>
        <v>2884</v>
      </c>
      <c r="AF7" s="33">
        <f ca="1">OFFSET('表一（录入表）'!$B$5,COLUMN()-$R$4,ROW()-4)</f>
        <v>352</v>
      </c>
      <c r="AG7" s="33">
        <f ca="1">OFFSET('表一（录入表）'!$B$5,COLUMN()-$R$4,ROW()-4)</f>
        <v>487</v>
      </c>
      <c r="AH7" s="33">
        <f ca="1">OFFSET('表一（录入表）'!$B$5,COLUMN()-$R$4,ROW()-4)</f>
        <v>0</v>
      </c>
      <c r="AI7" s="34"/>
      <c r="AJ7" s="32"/>
      <c r="AK7" s="33">
        <f ca="1">OFFSET('表一（录入表）'!$B$5,COLUMN()-$R$4,ROW()-4)</f>
        <v>6087</v>
      </c>
      <c r="AL7" s="33">
        <f ca="1">OFFSET('表一（录入表）'!$B$5,COLUMN()-$R$4,ROW()-4)</f>
        <v>2379</v>
      </c>
      <c r="AM7" s="33">
        <f ca="1">OFFSET('表一（录入表）'!$B$5,COLUMN()-$R$4,ROW()-4)</f>
        <v>7706</v>
      </c>
      <c r="AN7" s="33">
        <f ca="1">OFFSET('表一（录入表）'!$B$5,COLUMN()-$R$4,ROW()-4)</f>
        <v>0</v>
      </c>
      <c r="AO7" s="33">
        <f ca="1">OFFSET('表一（录入表）'!$B$5,COLUMN()-$R$4,ROW()-4)</f>
        <v>20771</v>
      </c>
      <c r="AP7" s="33">
        <f ca="1">OFFSET('表一（录入表）'!$B$5,COLUMN()-$R$4,ROW()-4)</f>
        <v>6519</v>
      </c>
      <c r="AQ7" s="33">
        <f ca="1">OFFSET('表一（录入表）'!$B$5,COLUMN()-$R$4,ROW()-4)</f>
        <v>384</v>
      </c>
      <c r="AR7" s="33">
        <f ca="1">OFFSET('表一（录入表）'!$B$5,COLUMN()-$R$4,ROW()-4)</f>
        <v>1035</v>
      </c>
      <c r="AS7" s="34"/>
      <c r="AT7" s="32"/>
      <c r="AU7"/>
      <c r="AV7" s="34"/>
      <c r="AW7" s="34"/>
      <c r="AX7" s="34"/>
      <c r="AY7" s="32"/>
      <c r="AZ7" s="33">
        <f ca="1">OFFSET('表二（录入表）'!$B$6,COLUMN()-$AU$4,ROW()-4)</f>
        <v>0</v>
      </c>
      <c r="BA7" s="33">
        <f ca="1">OFFSET('表二（录入表）'!$B$6,COLUMN()-$AU$4,ROW()-4)</f>
        <v>0</v>
      </c>
      <c r="BB7" s="33">
        <f ca="1">OFFSET('表二（录入表）'!$B$6,COLUMN()-$AU$4,ROW()-4)</f>
        <v>1354</v>
      </c>
      <c r="BC7" s="33">
        <f ca="1">OFFSET('表二（录入表）'!$B$6,COLUMN()-$AU$4,ROW()-4)</f>
        <v>0</v>
      </c>
      <c r="BD7" s="33">
        <f ca="1">OFFSET('表二（录入表）'!$B$6,COLUMN()-$AU$4,ROW()-4)</f>
        <v>38</v>
      </c>
      <c r="BE7" s="33">
        <f ca="1">OFFSET('表二（录入表）'!$B$6,COLUMN()-$AU$4,ROW()-4)</f>
        <v>934</v>
      </c>
      <c r="BF7" s="33">
        <f ca="1">OFFSET('表二（录入表）'!$B$6,COLUMN()-$AU$4,ROW()-4)</f>
        <v>0</v>
      </c>
      <c r="BG7" s="33">
        <f ca="1">OFFSET('表二（录入表）'!$B$6,COLUMN()-$AU$4,ROW()-4)</f>
        <v>628</v>
      </c>
      <c r="BH7" s="33">
        <f ca="1">OFFSET('表二（录入表）'!$B$6,COLUMN()-$AU$4,ROW()-4)</f>
        <v>57</v>
      </c>
      <c r="BI7" s="33">
        <f ca="1">OFFSET('表二（录入表）'!$B$6,COLUMN()-$AU$4,ROW()-4)</f>
        <v>66</v>
      </c>
      <c r="BJ7" s="33">
        <f ca="1">OFFSET('表二（录入表）'!$B$6,COLUMN()-$AU$4,ROW()-4)</f>
        <v>46</v>
      </c>
      <c r="BK7" s="33">
        <f ca="1">OFFSET('表二（录入表）'!$B$6,COLUMN()-$AU$4,ROW()-4)</f>
        <v>4</v>
      </c>
      <c r="BL7" s="33">
        <f ca="1">OFFSET('表二（录入表）'!$B$6,COLUMN()-$AU$4,ROW()-4)</f>
        <v>3</v>
      </c>
      <c r="BM7" s="33">
        <f ca="1">OFFSET('表二（录入表）'!$B$6,COLUMN()-$AU$4,ROW()-4)</f>
        <v>0</v>
      </c>
      <c r="BN7" s="33">
        <f ca="1">OFFSET('表二（录入表）'!$B$6,COLUMN()-$AU$4,ROW()-4)</f>
        <v>45</v>
      </c>
      <c r="BO7" s="33">
        <f ca="1">OFFSET('表二（录入表）'!$B$6,COLUMN()-$AU$4,ROW()-4)</f>
        <v>0</v>
      </c>
      <c r="BP7" s="33">
        <f ca="1">OFFSET('表二（录入表）'!$B$6,COLUMN()-$AU$4,ROW()-4)</f>
        <v>50</v>
      </c>
      <c r="BQ7" s="33">
        <f ca="1">OFFSET('表二（录入表）'!$B$6,COLUMN()-$AU$4,ROW()-4)</f>
        <v>274</v>
      </c>
      <c r="BR7" s="33">
        <f ca="1">OFFSET('表二（录入表）'!$B$6,COLUMN()-$AU$4,ROW()-4)</f>
        <v>760</v>
      </c>
      <c r="BS7" s="33">
        <f ca="1">OFFSET('表二（录入表）'!$B$6,COLUMN()-$AU$4,ROW()-4)</f>
        <v>0</v>
      </c>
      <c r="BT7" s="33">
        <f ca="1">OFFSET('表二（录入表）'!$B$6,COLUMN()-$AU$4,ROW()-4)</f>
        <v>0</v>
      </c>
      <c r="BU7" s="33">
        <f ca="1">OFFSET('表二（录入表）'!$B$6,COLUMN()-$AU$4,ROW()-4)</f>
        <v>0</v>
      </c>
      <c r="BV7" s="33">
        <f ca="1">OFFSET('表二（录入表）'!$B$6,COLUMN()-$AU$4,ROW()-4)</f>
        <v>0</v>
      </c>
      <c r="BW7" s="33">
        <f ca="1">OFFSET('表二（录入表）'!$B$6,COLUMN()-$AU$4,ROW()-4)</f>
        <v>0</v>
      </c>
      <c r="BX7" s="33">
        <f ca="1">OFFSET('表二（录入表）'!$B$6,COLUMN()-$AU$4,ROW()-4)</f>
        <v>0</v>
      </c>
      <c r="BY7" s="33">
        <f ca="1">OFFSET('表二（录入表）'!$B$6,COLUMN()-$AU$4,ROW()-4)</f>
        <v>0</v>
      </c>
      <c r="BZ7" s="33">
        <f ca="1">OFFSET('表二（录入表）'!$B$6,COLUMN()-$AU$4,ROW()-4)</f>
        <v>762</v>
      </c>
      <c r="CA7" s="33">
        <f ca="1">OFFSET('表二（录入表）'!$B$6,COLUMN()-$AU$4,ROW()-4)</f>
        <v>0</v>
      </c>
      <c r="CB7" s="33">
        <f ca="1">OFFSET('表二（录入表）'!$B$6,COLUMN()-$AU$4,ROW()-4)</f>
        <v>0</v>
      </c>
      <c r="CC7" s="33">
        <f ca="1">OFFSET('表二（录入表）'!$B$6,COLUMN()-$AU$4,ROW()-4)</f>
        <v>0</v>
      </c>
      <c r="CD7" s="33">
        <f ca="1">OFFSET('表二（录入表）'!$B$6,COLUMN()-$AU$4,ROW()-4)</f>
        <v>0</v>
      </c>
      <c r="CE7" s="33">
        <f ca="1">OFFSET('表二（录入表）'!$B$6,COLUMN()-$AU$4,ROW()-4)</f>
        <v>145</v>
      </c>
      <c r="CF7" s="33">
        <f ca="1">OFFSET('表二（录入表）'!$B$6,COLUMN()-$AU$4,ROW()-4)</f>
        <v>0</v>
      </c>
      <c r="CG7" s="33">
        <f ca="1">OFFSET('表二（录入表）'!$B$6,COLUMN()-$AU$4,ROW()-4)</f>
        <v>0</v>
      </c>
      <c r="CH7" s="33">
        <f ca="1">OFFSET('表二（录入表）'!$B$6,COLUMN()-$AU$4,ROW()-4)</f>
        <v>271</v>
      </c>
      <c r="CI7" s="33">
        <f ca="1">OFFSET('表二（录入表）'!$B$6,COLUMN()-$AU$4,ROW()-4)</f>
        <v>934</v>
      </c>
      <c r="CJ7" s="33">
        <f ca="1">OFFSET('表二（录入表）'!$B$6,COLUMN()-$AU$4,ROW()-4)</f>
        <v>0</v>
      </c>
      <c r="CK7" s="33">
        <f ca="1">OFFSET('表二（录入表）'!$B$6,COLUMN()-$AU$4,ROW()-4)</f>
        <v>1</v>
      </c>
      <c r="CL7" s="33">
        <f ca="1">OFFSET('表二（录入表）'!$B$6,COLUMN()-$AU$4,ROW()-4)</f>
        <v>0</v>
      </c>
      <c r="CM7" s="33">
        <f ca="1">OFFSET('表二（录入表）'!$B$6,COLUMN()-$AU$4,ROW()-4)</f>
        <v>0</v>
      </c>
      <c r="CN7" s="33">
        <f ca="1">OFFSET('表二（录入表）'!$B$6,COLUMN()-$AU$4,ROW()-4)</f>
        <v>0</v>
      </c>
      <c r="CO7" s="33">
        <f ca="1">OFFSET('表二（录入表）'!$B$6,COLUMN()-$AU$4,ROW()-4)</f>
        <v>0</v>
      </c>
      <c r="CP7" s="33">
        <f ca="1">OFFSET('表二（录入表）'!$B$6,COLUMN()-$AU$4,ROW()-4)</f>
        <v>0</v>
      </c>
      <c r="CQ7" s="33">
        <f ca="1">OFFSET('表二（录入表）'!$B$6,COLUMN()-$AU$4,ROW()-4)</f>
        <v>100</v>
      </c>
      <c r="CR7" s="33">
        <f ca="1">OFFSET('表二（录入表）'!$B$6,COLUMN()-$AU$4,ROW()-4)</f>
        <v>243</v>
      </c>
      <c r="CS7" s="33">
        <f ca="1">OFFSET('表二（录入表）'!$B$6,COLUMN()-$AU$4,ROW()-4)</f>
        <v>501</v>
      </c>
      <c r="CT7" s="33">
        <f ca="1">OFFSET('表二（录入表）'!$B$6,COLUMN()-$AU$4,ROW()-4)</f>
        <v>0</v>
      </c>
      <c r="CU7" s="33">
        <f ca="1">OFFSET('表二（录入表）'!$B$6,COLUMN()-$AU$4,ROW()-4)</f>
        <v>0</v>
      </c>
      <c r="CV7" s="33">
        <f ca="1">OFFSET('表二（录入表）'!$B$6,COLUMN()-$AU$4,ROW()-4)</f>
        <v>0</v>
      </c>
      <c r="CW7" s="33">
        <f ca="1">OFFSET('表二（录入表）'!$B$6,COLUMN()-$AU$4,ROW()-4)</f>
        <v>0</v>
      </c>
      <c r="CX7" s="33">
        <f ca="1">OFFSET('表二（录入表）'!$B$6,COLUMN()-$AU$4,ROW()-4)</f>
        <v>0</v>
      </c>
      <c r="CY7" s="33">
        <f ca="1">OFFSET('表二（录入表）'!$B$6,COLUMN()-$AU$4,ROW()-4)</f>
        <v>0</v>
      </c>
      <c r="CZ7" s="33">
        <f ca="1">OFFSET('表二（录入表）'!$B$6,COLUMN()-$AU$4,ROW()-4)</f>
        <v>0</v>
      </c>
      <c r="DA7" s="33">
        <f ca="1">OFFSET('表二（录入表）'!$B$6,COLUMN()-$AU$4,ROW()-4)</f>
        <v>0</v>
      </c>
      <c r="DB7" s="33">
        <f ca="1">OFFSET('表二（录入表）'!$B$6,COLUMN()-$AU$4,ROW()-4)</f>
        <v>100</v>
      </c>
      <c r="DC7" s="33">
        <f ca="1">OFFSET('表二（录入表）'!$B$6,COLUMN()-$AU$4,ROW()-4)</f>
        <v>611</v>
      </c>
      <c r="DD7" s="33">
        <f ca="1">OFFSET('表二（录入表）'!$B$6,COLUMN()-$AU$4,ROW()-4)</f>
        <v>0</v>
      </c>
      <c r="DE7" s="33">
        <f ca="1">OFFSET('表二（录入表）'!$B$6,COLUMN()-$AU$4,ROW()-4)</f>
        <v>0</v>
      </c>
      <c r="DF7" s="33">
        <f ca="1">OFFSET('表二（录入表）'!$B$6,COLUMN()-$AU$4,ROW()-4)</f>
        <v>0</v>
      </c>
      <c r="DG7" s="33">
        <f ca="1">OFFSET('表二（录入表）'!$B$6,COLUMN()-$AU$4,ROW()-4)</f>
        <v>0</v>
      </c>
      <c r="DH7" s="33">
        <f ca="1">OFFSET('表二（录入表）'!$B$6,COLUMN()-$AU$4,ROW()-4)</f>
        <v>0</v>
      </c>
      <c r="DI7" s="33">
        <f ca="1">OFFSET('表二（录入表）'!$B$6,COLUMN()-$AU$4,ROW()-4)</f>
        <v>0</v>
      </c>
      <c r="DJ7" s="33">
        <f ca="1">OFFSET('表二（录入表）'!$B$6,COLUMN()-$AU$4,ROW()-4)</f>
        <v>0</v>
      </c>
      <c r="DK7" s="33">
        <f ca="1">OFFSET('表二（录入表）'!$B$6,COLUMN()-$AU$4,ROW()-4)</f>
        <v>0</v>
      </c>
      <c r="DL7" s="33">
        <f ca="1">OFFSET('表二（录入表）'!$B$6,COLUMN()-$AU$4,ROW()-4)</f>
        <v>86</v>
      </c>
      <c r="DM7" s="33">
        <f ca="1">OFFSET('表二（录入表）'!$B$6,COLUMN()-$AU$4,ROW()-4)</f>
        <v>0</v>
      </c>
      <c r="DN7" s="33">
        <f ca="1">OFFSET('表二（录入表）'!$B$6,COLUMN()-$AU$4,ROW()-4)</f>
        <v>0</v>
      </c>
      <c r="DO7" s="33">
        <f ca="1">OFFSET('表二（录入表）'!$B$6,COLUMN()-$AU$4,ROW()-4)</f>
        <v>0</v>
      </c>
      <c r="DP7" s="33">
        <f ca="1">OFFSET('表二（录入表）'!$B$6,COLUMN()-$AU$4,ROW()-4)</f>
        <v>0</v>
      </c>
      <c r="DQ7" s="33">
        <f ca="1">OFFSET('表二（录入表）'!$B$6,COLUMN()-$AU$4,ROW()-4)</f>
        <v>0</v>
      </c>
      <c r="DR7" s="33">
        <f ca="1">OFFSET('表二（录入表）'!$B$6,COLUMN()-$AU$4,ROW()-4)</f>
        <v>0</v>
      </c>
      <c r="DS7" s="33">
        <f ca="1">OFFSET('表二（录入表）'!$B$6,COLUMN()-$AU$4,ROW()-4)</f>
        <v>200</v>
      </c>
      <c r="DT7" s="33">
        <f ca="1">OFFSET('表二（录入表）'!$B$6,COLUMN()-$AU$4,ROW()-4)</f>
        <v>854</v>
      </c>
      <c r="DU7" s="33">
        <f ca="1">OFFSET('表二（录入表）'!$B$6,COLUMN()-$AU$4,ROW()-4)</f>
        <v>0</v>
      </c>
      <c r="DV7" s="33">
        <f ca="1">OFFSET('表二（录入表）'!$B$6,COLUMN()-$AU$4,ROW()-4)</f>
        <v>0</v>
      </c>
      <c r="DW7" s="33">
        <f ca="1">OFFSET('表二（录入表）'!$B$6,COLUMN()-$AU$4,ROW()-4)</f>
        <v>3</v>
      </c>
      <c r="DX7" s="33">
        <f ca="1">OFFSET('表二（录入表）'!$B$6,COLUMN()-$AU$4,ROW()-4)</f>
        <v>0</v>
      </c>
      <c r="DY7" s="33">
        <f ca="1">OFFSET('表二（录入表）'!$B$6,COLUMN()-$AU$4,ROW()-4)</f>
        <v>0</v>
      </c>
      <c r="DZ7" s="33">
        <f ca="1">OFFSET('表二（录入表）'!$B$6,COLUMN()-$AU$4,ROW()-4)</f>
        <v>0</v>
      </c>
      <c r="EA7" s="33">
        <f ca="1">OFFSET('表二（录入表）'!$B$6,COLUMN()-$AU$4,ROW()-4)</f>
        <v>332</v>
      </c>
      <c r="EB7" s="33">
        <f ca="1">OFFSET('表二（录入表）'!$B$6,COLUMN()-$AU$4,ROW()-4)</f>
        <v>0</v>
      </c>
      <c r="EC7" s="33">
        <f ca="1">OFFSET('表二（录入表）'!$B$6,COLUMN()-$AU$4,ROW()-4)</f>
        <v>0</v>
      </c>
      <c r="ED7" s="33">
        <f ca="1">OFFSET('表二（录入表）'!$B$6,COLUMN()-$AU$4,ROW()-4)</f>
        <v>0</v>
      </c>
      <c r="EE7" s="33">
        <f ca="1">OFFSET('表二（录入表）'!$B$6,COLUMN()-$AU$4,ROW()-4)</f>
        <v>0</v>
      </c>
      <c r="EF7" s="33">
        <f ca="1">OFFSET('表二（录入表）'!$B$6,COLUMN()-$AU$4,ROW()-4)</f>
        <v>0</v>
      </c>
      <c r="EG7" s="33">
        <f ca="1">OFFSET('表二（录入表）'!$B$6,COLUMN()-$AU$4,ROW()-4)</f>
        <v>0</v>
      </c>
      <c r="EH7" s="33">
        <f ca="1">OFFSET('表二（录入表）'!$B$6,COLUMN()-$AU$4,ROW()-4)</f>
        <v>0</v>
      </c>
      <c r="EI7" s="33">
        <f ca="1">OFFSET('表二（录入表）'!$B$6,COLUMN()-$AU$4,ROW()-4)</f>
        <v>0</v>
      </c>
      <c r="EJ7" s="33">
        <f ca="1">OFFSET('表二（录入表）'!$B$6,COLUMN()-$AU$4,ROW()-4)</f>
        <v>0</v>
      </c>
      <c r="EK7" s="33">
        <f ca="1">OFFSET('表二（录入表）'!$B$6,COLUMN()-$AU$4,ROW()-4)</f>
        <v>0</v>
      </c>
      <c r="EL7" s="33">
        <f ca="1">OFFSET('表二（录入表）'!$B$6,COLUMN()-$AU$4,ROW()-4)</f>
        <v>0</v>
      </c>
      <c r="EM7" s="33">
        <f ca="1">OFFSET('表二（录入表）'!$B$6,COLUMN()-$AU$4,ROW()-4)</f>
        <v>0</v>
      </c>
      <c r="EN7" s="33">
        <f ca="1">OFFSET('表二（录入表）'!$B$6,COLUMN()-$AU$4,ROW()-4)</f>
        <v>923</v>
      </c>
      <c r="EO7" s="33">
        <f ca="1">OFFSET('表二（录入表）'!$B$6,COLUMN()-$AU$4,ROW()-4)</f>
        <v>0</v>
      </c>
      <c r="EP7" s="33">
        <f ca="1">OFFSET('表二（录入表）'!$B$6,COLUMN()-$AU$4,ROW()-4)</f>
        <v>0</v>
      </c>
      <c r="EQ7" s="33">
        <f ca="1">OFFSET('表二（录入表）'!$B$6,COLUMN()-$AU$4,ROW()-4)</f>
        <v>0</v>
      </c>
      <c r="ER7" s="33">
        <f ca="1">OFFSET('表二（录入表）'!$B$6,COLUMN()-$AU$4,ROW()-4)</f>
        <v>0</v>
      </c>
      <c r="ES7" s="33">
        <f ca="1">OFFSET('表二（录入表）'!$B$6,COLUMN()-$AU$4,ROW()-4)</f>
        <v>132</v>
      </c>
      <c r="ET7" s="33">
        <f ca="1">OFFSET('表二（录入表）'!$B$6,COLUMN()-$AU$4,ROW()-4)</f>
        <v>0</v>
      </c>
      <c r="EU7" s="33">
        <f ca="1">OFFSET('表二（录入表）'!$B$6,COLUMN()-$AU$4,ROW()-4)</f>
        <v>3147</v>
      </c>
      <c r="EV7" s="33">
        <f ca="1">OFFSET('表二（录入表）'!$B$6,COLUMN()-$AU$4,ROW()-4)</f>
        <v>624</v>
      </c>
      <c r="EW7" s="33">
        <f ca="1">OFFSET('表二（录入表）'!$B$6,COLUMN()-$AU$4,ROW()-4)</f>
        <v>0</v>
      </c>
      <c r="EX7" s="33">
        <f ca="1">OFFSET('表二（录入表）'!$B$6,COLUMN()-$AU$4,ROW()-4)</f>
        <v>0</v>
      </c>
      <c r="EY7" s="33">
        <f ca="1">OFFSET('表二（录入表）'!$B$6,COLUMN()-$AU$4,ROW()-4)</f>
        <v>54</v>
      </c>
      <c r="EZ7" s="33">
        <f ca="1">OFFSET('表二（录入表）'!$B$6,COLUMN()-$AU$4,ROW()-4)</f>
        <v>0</v>
      </c>
      <c r="FA7" s="33">
        <f ca="1">OFFSET('表二（录入表）'!$B$6,COLUMN()-$AU$4,ROW()-4)</f>
        <v>0</v>
      </c>
      <c r="FB7" s="33">
        <f ca="1">OFFSET('表二（录入表）'!$B$6,COLUMN()-$AU$4,ROW()-4)</f>
        <v>0</v>
      </c>
      <c r="FC7" s="33">
        <f ca="1">OFFSET('表二（录入表）'!$B$6,COLUMN()-$AU$4,ROW()-4)</f>
        <v>165</v>
      </c>
      <c r="FD7" s="33">
        <f ca="1">OFFSET('表二（录入表）'!$B$6,COLUMN()-$AU$4,ROW()-4)</f>
        <v>176</v>
      </c>
      <c r="FE7" s="33">
        <f ca="1">OFFSET('表二（录入表）'!$B$6,COLUMN()-$AU$4,ROW()-4)</f>
        <v>9</v>
      </c>
      <c r="FF7" s="33">
        <f ca="1">OFFSET('表二（录入表）'!$B$6,COLUMN()-$AU$4,ROW()-4)</f>
        <v>0</v>
      </c>
      <c r="FG7" s="33">
        <f ca="1">OFFSET('表二（录入表）'!$B$6,COLUMN()-$AU$4,ROW()-4)</f>
        <v>0</v>
      </c>
      <c r="FH7" s="33">
        <f ca="1">OFFSET('表二（录入表）'!$B$6,COLUMN()-$AU$4,ROW()-4)</f>
        <v>0</v>
      </c>
      <c r="FI7" s="33">
        <f ca="1">OFFSET('表二（录入表）'!$B$6,COLUMN()-$AU$4,ROW()-4)</f>
        <v>0</v>
      </c>
      <c r="FJ7" s="33">
        <f ca="1">OFFSET('表二（录入表）'!$B$6,COLUMN()-$AU$4,ROW()-4)</f>
        <v>50</v>
      </c>
      <c r="FK7" s="33">
        <f ca="1">OFFSET('表二（录入表）'!$B$6,COLUMN()-$AU$4,ROW()-4)</f>
        <v>0</v>
      </c>
      <c r="FL7" s="33">
        <f ca="1">OFFSET('表二（录入表）'!$B$6,COLUMN()-$AU$4,ROW()-4)</f>
        <v>0</v>
      </c>
      <c r="FM7" s="33">
        <f ca="1">OFFSET('表二（录入表）'!$B$6,COLUMN()-$AU$4,ROW()-4)</f>
        <v>0</v>
      </c>
      <c r="FN7" s="33">
        <f ca="1">OFFSET('表二（录入表）'!$B$6,COLUMN()-$AU$4,ROW()-4)</f>
        <v>0</v>
      </c>
      <c r="FO7" s="33">
        <f ca="1">OFFSET('表二（录入表）'!$B$6,COLUMN()-$AU$4,ROW()-4)</f>
        <v>0</v>
      </c>
      <c r="FP7" s="33">
        <f ca="1">OFFSET('表二（录入表）'!$B$6,COLUMN()-$AU$4,ROW()-4)</f>
        <v>0</v>
      </c>
      <c r="FQ7" s="33">
        <f ca="1">OFFSET('表二（录入表）'!$B$6,COLUMN()-$AU$4,ROW()-4)</f>
        <v>0</v>
      </c>
      <c r="FR7" s="33">
        <f ca="1">OFFSET('表二（录入表）'!$B$6,COLUMN()-$AU$4,ROW()-4)</f>
        <v>0</v>
      </c>
      <c r="FS7" s="33">
        <f ca="1">OFFSET('表二（录入表）'!$B$6,COLUMN()-$AU$4,ROW()-4)</f>
        <v>0</v>
      </c>
      <c r="FT7" s="33">
        <f ca="1">OFFSET('表二（录入表）'!$B$6,COLUMN()-$AU$4,ROW()-4)</f>
        <v>0</v>
      </c>
      <c r="FU7" s="33">
        <f ca="1">OFFSET('表二（录入表）'!$B$6,COLUMN()-$AU$4,ROW()-4)</f>
        <v>0</v>
      </c>
      <c r="FV7" s="33">
        <f ca="1">OFFSET('表二（录入表）'!$B$6,COLUMN()-$AU$4,ROW()-4)</f>
        <v>0</v>
      </c>
      <c r="FW7" s="33">
        <f ca="1">OFFSET('表二（录入表）'!$B$6,COLUMN()-$AU$4,ROW()-4)</f>
        <v>0</v>
      </c>
      <c r="FX7" s="33">
        <f ca="1">OFFSET('表二（录入表）'!$B$6,COLUMN()-$AU$4,ROW()-4)</f>
        <v>0</v>
      </c>
      <c r="FY7" s="33">
        <f ca="1">OFFSET('表二（录入表）'!$B$6,COLUMN()-$AU$4,ROW()-4)</f>
        <v>0</v>
      </c>
      <c r="FZ7" s="33">
        <f ca="1">OFFSET('表二（录入表）'!$B$6,COLUMN()-$AU$4,ROW()-4)</f>
        <v>0</v>
      </c>
      <c r="GA7" s="33">
        <f ca="1">OFFSET('表二（录入表）'!$B$6,COLUMN()-$AU$4,ROW()-4)</f>
        <v>0</v>
      </c>
      <c r="GB7" s="33">
        <f ca="1">OFFSET('表二（录入表）'!$B$6,COLUMN()-$AU$4,ROW()-4)</f>
        <v>0</v>
      </c>
      <c r="GC7" s="33">
        <f ca="1">OFFSET('表二（录入表）'!$B$6,COLUMN()-$AU$4,ROW()-4)</f>
        <v>0</v>
      </c>
      <c r="GD7" s="33">
        <f ca="1">OFFSET('表二（录入表）'!$B$6,COLUMN()-$AU$4,ROW()-4)</f>
        <v>204</v>
      </c>
      <c r="GE7" s="33">
        <f ca="1">OFFSET('表二（录入表）'!$B$6,COLUMN()-$AU$4,ROW()-4)</f>
        <v>0</v>
      </c>
      <c r="GF7" s="33">
        <f ca="1">OFFSET('表二（录入表）'!$B$6,COLUMN()-$AU$4,ROW()-4)</f>
        <v>0</v>
      </c>
      <c r="GG7" s="33">
        <f ca="1">OFFSET('表二（录入表）'!$B$6,COLUMN()-$AU$4,ROW()-4)</f>
        <v>16</v>
      </c>
      <c r="GH7" s="33">
        <f ca="1">OFFSET('表二（录入表）'!$B$6,COLUMN()-$AU$4,ROW()-4)</f>
        <v>72</v>
      </c>
      <c r="GI7" s="33">
        <f ca="1">OFFSET('表二（录入表）'!$B$6,COLUMN()-$AU$4,ROW()-4)</f>
        <v>671</v>
      </c>
      <c r="GJ7" s="33">
        <f ca="1">OFFSET('表二（录入表）'!$B$6,COLUMN()-$AU$4,ROW()-4)</f>
        <v>0</v>
      </c>
      <c r="GK7" s="33">
        <f ca="1">OFFSET('表二（录入表）'!$B$6,COLUMN()-$AU$4,ROW()-4)</f>
        <v>0</v>
      </c>
      <c r="GL7" s="33">
        <f ca="1">OFFSET('表二（录入表）'!$B$6,COLUMN()-$AU$4,ROW()-4)</f>
        <v>0</v>
      </c>
      <c r="GM7" s="33">
        <f ca="1">OFFSET('表二（录入表）'!$B$6,COLUMN()-$AU$4,ROW()-4)</f>
        <v>0</v>
      </c>
      <c r="GN7" s="33">
        <f ca="1">OFFSET('表二（录入表）'!$B$6,COLUMN()-$AU$4,ROW()-4)</f>
        <v>42</v>
      </c>
      <c r="GO7" s="33">
        <f ca="1">OFFSET('表二（录入表）'!$B$6,COLUMN()-$AU$4,ROW()-4)</f>
        <v>818</v>
      </c>
      <c r="GP7" s="33">
        <f ca="1">OFFSET('表二（录入表）'!$B$6,COLUMN()-$AU$4,ROW()-4)</f>
        <v>2</v>
      </c>
      <c r="GQ7" s="33">
        <f ca="1">OFFSET('表二（录入表）'!$B$6,COLUMN()-$AU$4,ROW()-4)</f>
        <v>0</v>
      </c>
      <c r="GR7" s="33">
        <f ca="1">OFFSET('表二（录入表）'!$B$6,COLUMN()-$AU$4,ROW()-4)</f>
        <v>20</v>
      </c>
      <c r="GS7" s="33">
        <f ca="1">OFFSET('表二（录入表）'!$B$6,COLUMN()-$AU$4,ROW()-4)</f>
        <v>30</v>
      </c>
      <c r="GT7" s="33">
        <f ca="1">OFFSET('表二（录入表）'!$B$6,COLUMN()-$AU$4,ROW()-4)</f>
        <v>61</v>
      </c>
      <c r="GU7" s="33">
        <f ca="1">OFFSET('表二（录入表）'!$B$6,COLUMN()-$AU$4,ROW()-4)</f>
        <v>722</v>
      </c>
      <c r="GV7" s="33">
        <f ca="1">OFFSET('表二（录入表）'!$B$6,COLUMN()-$AU$4,ROW()-4)</f>
        <v>0</v>
      </c>
      <c r="GW7" s="33">
        <f ca="1">OFFSET('表二（录入表）'!$B$6,COLUMN()-$AU$4,ROW()-4)</f>
        <v>43</v>
      </c>
      <c r="GX7" s="33">
        <f ca="1">OFFSET('表二（录入表）'!$B$6,COLUMN()-$AU$4,ROW()-4)</f>
        <v>0</v>
      </c>
      <c r="GY7" s="33">
        <f ca="1">OFFSET('表二（录入表）'!$B$6,COLUMN()-$AU$4,ROW()-4)</f>
        <v>0</v>
      </c>
      <c r="GZ7" s="33">
        <f ca="1">OFFSET('表二（录入表）'!$B$6,COLUMN()-$AU$4,ROW()-4)</f>
        <v>104</v>
      </c>
      <c r="HA7" s="33">
        <f ca="1">OFFSET('表二（录入表）'!$B$6,COLUMN()-$AU$4,ROW()-4)</f>
        <v>812</v>
      </c>
      <c r="HB7" s="33">
        <f ca="1">OFFSET('表二（录入表）'!$B$6,COLUMN()-$AU$4,ROW()-4)</f>
        <v>0</v>
      </c>
      <c r="HC7" s="33">
        <f ca="1">OFFSET('表二（录入表）'!$B$6,COLUMN()-$AU$4,ROW()-4)</f>
        <v>0</v>
      </c>
      <c r="HD7" s="33">
        <f ca="1">OFFSET('表二（录入表）'!$B$6,COLUMN()-$AU$4,ROW()-4)</f>
        <v>0</v>
      </c>
      <c r="HE7" s="33">
        <f ca="1">OFFSET('表二（录入表）'!$B$6,COLUMN()-$AU$4,ROW()-4)</f>
        <v>0</v>
      </c>
      <c r="HF7" s="33">
        <f ca="1">OFFSET('表二（录入表）'!$B$6,COLUMN()-$AU$4,ROW()-4)</f>
        <v>110</v>
      </c>
      <c r="HG7" s="33">
        <f ca="1">OFFSET('表二（录入表）'!$B$6,COLUMN()-$AU$4,ROW()-4)</f>
        <v>830</v>
      </c>
      <c r="HH7" s="33">
        <f ca="1">OFFSET('表二（录入表）'!$B$6,COLUMN()-$AU$4,ROW()-4)</f>
        <v>0</v>
      </c>
      <c r="HI7" s="33">
        <f ca="1">OFFSET('表二（录入表）'!$B$6,COLUMN()-$AU$4,ROW()-4)</f>
        <v>10</v>
      </c>
      <c r="HJ7" s="33">
        <f ca="1">OFFSET('表二（录入表）'!$B$6,COLUMN()-$AU$4,ROW()-4)</f>
        <v>0</v>
      </c>
      <c r="HK7" s="33">
        <f ca="1">OFFSET('表二（录入表）'!$B$6,COLUMN()-$AU$4,ROW()-4)</f>
        <v>27</v>
      </c>
      <c r="HL7" s="33">
        <f ca="1">OFFSET('表二（录入表）'!$B$6,COLUMN()-$AU$4,ROW()-4)</f>
        <v>162</v>
      </c>
      <c r="HM7" s="33">
        <f ca="1">OFFSET('表二（录入表）'!$B$6,COLUMN()-$AU$4,ROW()-4)</f>
        <v>725</v>
      </c>
      <c r="HN7" s="33">
        <f ca="1">OFFSET('表二（录入表）'!$B$6,COLUMN()-$AU$4,ROW()-4)</f>
        <v>0</v>
      </c>
      <c r="HO7" s="33">
        <f ca="1">OFFSET('表二（录入表）'!$B$6,COLUMN()-$AU$4,ROW()-4)</f>
        <v>0</v>
      </c>
      <c r="HP7" s="33">
        <f ca="1">OFFSET('表二（录入表）'!$B$6,COLUMN()-$AU$4,ROW()-4)</f>
        <v>1</v>
      </c>
      <c r="HQ7" s="33">
        <f ca="1">OFFSET('表二（录入表）'!$B$6,COLUMN()-$AU$4,ROW()-4)</f>
        <v>0</v>
      </c>
      <c r="HR7" s="33">
        <f ca="1">OFFSET('表二（录入表）'!$B$6,COLUMN()-$AU$4,ROW()-4)</f>
        <v>0</v>
      </c>
      <c r="HS7" s="33">
        <f ca="1">OFFSET('表二（录入表）'!$B$6,COLUMN()-$AU$4,ROW()-4)</f>
        <v>25</v>
      </c>
      <c r="HT7" s="33">
        <f ca="1">OFFSET('表二（录入表）'!$B$6,COLUMN()-$AU$4,ROW()-4)</f>
        <v>0</v>
      </c>
      <c r="HU7" s="33">
        <f ca="1">OFFSET('表二（录入表）'!$B$6,COLUMN()-$AU$4,ROW()-4)</f>
        <v>0</v>
      </c>
      <c r="HV7" s="33">
        <f ca="1">OFFSET('表二（录入表）'!$B$6,COLUMN()-$AU$4,ROW()-4)</f>
        <v>0</v>
      </c>
      <c r="HW7" s="33">
        <f ca="1">OFFSET('表二（录入表）'!$B$6,COLUMN()-$AU$4,ROW()-4)</f>
        <v>0</v>
      </c>
      <c r="HX7" s="33">
        <f ca="1">OFFSET('表二（录入表）'!$B$6,COLUMN()-$AU$4,ROW()-4)</f>
        <v>0</v>
      </c>
      <c r="HY7" s="33">
        <f ca="1">OFFSET('表二（录入表）'!$B$6,COLUMN()-$AU$4,ROW()-4)</f>
        <v>557</v>
      </c>
      <c r="HZ7" s="33">
        <f ca="1">OFFSET('表二（录入表）'!$B$6,COLUMN()-$AU$4,ROW()-4)</f>
        <v>0</v>
      </c>
      <c r="IA7" s="33">
        <f ca="1">OFFSET('表二（录入表）'!$B$6,COLUMN()-$AU$4,ROW()-4)</f>
        <v>0</v>
      </c>
      <c r="IB7" s="33">
        <f ca="1">OFFSET('表二（录入表）'!$B$6,COLUMN()-$AU$4,ROW()-4)</f>
        <v>0</v>
      </c>
      <c r="IC7" s="33">
        <f ca="1">OFFSET('表二（录入表）'!$B$6,COLUMN()-$AU$4,ROW()-4)</f>
        <v>65</v>
      </c>
      <c r="ID7" s="33">
        <f ca="1">OFFSET('表二（录入表）'!$B$6,COLUMN()-$AU$4,ROW()-4)</f>
        <v>0</v>
      </c>
      <c r="IE7" s="33">
        <f ca="1">OFFSET('表二（录入表）'!$B$6,COLUMN()-$AU$4,ROW()-4)</f>
        <v>0</v>
      </c>
      <c r="IF7" s="33">
        <f ca="1">OFFSET('表二（录入表）'!$B$6,COLUMN()-$AU$4,ROW()-4)</f>
        <v>0</v>
      </c>
      <c r="IG7" s="33">
        <f ca="1">OFFSET('表二（录入表）'!$B$6,COLUMN()-$AU$4,ROW()-4)</f>
        <v>0</v>
      </c>
      <c r="IH7" s="33">
        <f ca="1">OFFSET('表二（录入表）'!$B$6,COLUMN()-$AU$4,ROW()-4)</f>
        <v>0</v>
      </c>
      <c r="II7" s="33">
        <f ca="1">OFFSET('表二（录入表）'!$B$6,COLUMN()-$AU$4,ROW()-4)</f>
        <v>0</v>
      </c>
      <c r="IJ7" s="33">
        <f ca="1">OFFSET('表二（录入表）'!$B$6,COLUMN()-$AU$4,ROW()-4)</f>
        <v>594</v>
      </c>
      <c r="IK7" s="33">
        <f ca="1">OFFSET('表二（录入表）'!$B$6,COLUMN()-$AU$4,ROW()-4)</f>
        <v>0</v>
      </c>
      <c r="IL7" s="33">
        <f ca="1">OFFSET('表二（录入表）'!$B$6,COLUMN()-$AU$4,ROW()-4)</f>
        <v>0</v>
      </c>
      <c r="IM7" s="33">
        <f ca="1">OFFSET('表二（录入表）'!$B$6,COLUMN()-$AU$4,ROW()-4)</f>
        <v>0</v>
      </c>
      <c r="IN7" s="33">
        <f ca="1">OFFSET('表二（录入表）'!$B$6,COLUMN()-$AU$4,ROW()-4)</f>
        <v>29</v>
      </c>
      <c r="IO7" s="33">
        <f ca="1">OFFSET('表二（录入表）'!$B$6,COLUMN()-$AU$4,ROW()-4)</f>
        <v>0</v>
      </c>
      <c r="IP7" s="33">
        <f ca="1">OFFSET('表二（录入表）'!$B$6,COLUMN()-$AU$4,ROW()-4)</f>
        <v>0</v>
      </c>
      <c r="IQ7" s="33">
        <f ca="1">OFFSET('表二（录入表）'!$B$6,COLUMN()-$AU$4,ROW()-4)</f>
        <v>1</v>
      </c>
      <c r="IR7" s="33">
        <f ca="1">OFFSET('表二（录入表）'!$B$6,COLUMN()-$AU$4,ROW()-4)</f>
        <v>0</v>
      </c>
      <c r="IS7" s="33">
        <f ca="1">OFFSET('表二（录入表）'!$B$6,COLUMN()-$AU$4,ROW()-4)</f>
        <v>0</v>
      </c>
      <c r="IT7" s="33">
        <f ca="1">OFFSET('表二（录入表）'!$B$6,COLUMN()-$AU$4,ROW()-4)</f>
        <v>17</v>
      </c>
      <c r="IU7" s="33">
        <f ca="1">OFFSET('表二（录入表）'!$B$6,COLUMN()-$AU$4,ROW()-4)</f>
        <v>51</v>
      </c>
      <c r="IV7" s="33">
        <f ca="1">OFFSET('表二（录入表）'!$B$6,COLUMN()-$AU$4,ROW()-4)</f>
        <v>0</v>
      </c>
      <c r="IW7" s="33">
        <f ca="1">OFFSET('表二（录入表）'!$B$6,COLUMN()-$AU$4,ROW()-4)</f>
        <v>134</v>
      </c>
      <c r="IX7" s="33">
        <f ca="1">OFFSET('表二（录入表）'!$B$6,COLUMN()-$AU$4,ROW()-4)</f>
        <v>149</v>
      </c>
      <c r="IY7" s="33">
        <f ca="1">OFFSET('表二（录入表）'!$B$6,COLUMN()-$AU$4,ROW()-4)</f>
        <v>0</v>
      </c>
      <c r="IZ7" s="33">
        <f ca="1">OFFSET('表二（录入表）'!$B$6,COLUMN()-$AU$4,ROW()-4)</f>
        <v>0</v>
      </c>
      <c r="JA7" s="33">
        <f ca="1">OFFSET('表二（录入表）'!$B$6,COLUMN()-$AU$4,ROW()-4)</f>
        <v>0</v>
      </c>
      <c r="JB7" s="33">
        <f ca="1">OFFSET('表二（录入表）'!$B$6,COLUMN()-$AU$4,ROW()-4)</f>
        <v>4</v>
      </c>
      <c r="JC7" s="33">
        <f ca="1">OFFSET('表二（录入表）'!$B$6,COLUMN()-$AU$4,ROW()-4)</f>
        <v>963</v>
      </c>
      <c r="JD7" s="33">
        <f ca="1">OFFSET('表二（录入表）'!$B$6,COLUMN()-$AU$4,ROW()-4)</f>
        <v>0</v>
      </c>
      <c r="JE7" s="33">
        <f ca="1">OFFSET('表二（录入表）'!$B$6,COLUMN()-$AU$4,ROW()-4)</f>
        <v>0</v>
      </c>
      <c r="JF7" s="33">
        <f ca="1">OFFSET('表二（录入表）'!$B$6,COLUMN()-$AU$4,ROW()-4)</f>
        <v>44</v>
      </c>
      <c r="JG7" s="33">
        <f ca="1">OFFSET('表二（录入表）'!$B$6,COLUMN()-$AU$4,ROW()-4)</f>
        <v>0</v>
      </c>
      <c r="JH7" s="33">
        <f ca="1">OFFSET('表二（录入表）'!$B$6,COLUMN()-$AU$4,ROW()-4)</f>
        <v>174</v>
      </c>
      <c r="JI7" s="33">
        <f ca="1">OFFSET('表二（录入表）'!$B$6,COLUMN()-$AU$4,ROW()-4)</f>
        <v>0</v>
      </c>
      <c r="JJ7" s="33">
        <f ca="1">OFFSET('表二（录入表）'!$B$6,COLUMN()-$AU$4,ROW()-4)</f>
        <v>0</v>
      </c>
      <c r="JK7" s="33">
        <f ca="1">OFFSET('表二（录入表）'!$B$6,COLUMN()-$AU$4,ROW()-4)</f>
        <v>0</v>
      </c>
      <c r="JL7" s="33">
        <f ca="1">OFFSET('表二（录入表）'!$B$6,COLUMN()-$AU$4,ROW()-4)</f>
        <v>0</v>
      </c>
      <c r="JM7" s="33">
        <f ca="1">OFFSET('表二（录入表）'!$B$6,COLUMN()-$AU$4,ROW()-4)</f>
        <v>0</v>
      </c>
      <c r="JN7" s="33">
        <f ca="1">OFFSET('表二（录入表）'!$B$6,COLUMN()-$AU$4,ROW()-4)</f>
        <v>0</v>
      </c>
      <c r="JO7" s="33">
        <f ca="1">OFFSET('表二（录入表）'!$B$6,COLUMN()-$AU$4,ROW()-4)</f>
        <v>0</v>
      </c>
      <c r="JP7" s="33">
        <f ca="1">OFFSET('表二（录入表）'!$B$6,COLUMN()-$AU$4,ROW()-4)</f>
        <v>0</v>
      </c>
      <c r="JQ7" s="33">
        <f ca="1">OFFSET('表二（录入表）'!$B$6,COLUMN()-$AU$4,ROW()-4)</f>
        <v>0</v>
      </c>
      <c r="JR7" s="33">
        <f ca="1">OFFSET('表二（录入表）'!$B$6,COLUMN()-$AU$4,ROW()-4)</f>
        <v>0</v>
      </c>
      <c r="JS7" s="33">
        <f ca="1">OFFSET('表二（录入表）'!$B$6,COLUMN()-$AU$4,ROW()-4)</f>
        <v>0</v>
      </c>
      <c r="JT7" s="33">
        <f ca="1">OFFSET('表二（录入表）'!$B$6,COLUMN()-$AU$4,ROW()-4)</f>
        <v>0</v>
      </c>
      <c r="JU7" s="33">
        <f ca="1">OFFSET('表二（录入表）'!$B$6,COLUMN()-$AU$4,ROW()-4)</f>
        <v>0</v>
      </c>
      <c r="JV7" s="33">
        <f ca="1">OFFSET('表二（录入表）'!$B$6,COLUMN()-$AU$4,ROW()-4)</f>
        <v>0</v>
      </c>
      <c r="JW7" s="33">
        <f ca="1">OFFSET('表二（录入表）'!$B$6,COLUMN()-$AU$4,ROW()-4)</f>
        <v>0</v>
      </c>
      <c r="JX7" s="33">
        <f ca="1">OFFSET('表二（录入表）'!$B$6,COLUMN()-$AU$4,ROW()-4)</f>
        <v>0</v>
      </c>
      <c r="JY7" s="33">
        <f ca="1">OFFSET('表二（录入表）'!$B$6,COLUMN()-$AU$4,ROW()-4)</f>
        <v>0</v>
      </c>
      <c r="JZ7" s="33">
        <f ca="1">OFFSET('表二（录入表）'!$B$6,COLUMN()-$AU$4,ROW()-4)</f>
        <v>0</v>
      </c>
      <c r="KA7" s="33">
        <f ca="1">OFFSET('表二（录入表）'!$B$6,COLUMN()-$AU$4,ROW()-4)</f>
        <v>0</v>
      </c>
      <c r="KB7" s="33">
        <f ca="1">OFFSET('表二（录入表）'!$B$6,COLUMN()-$AU$4,ROW()-4)</f>
        <v>0</v>
      </c>
      <c r="KC7" s="33">
        <f ca="1">OFFSET('表二（录入表）'!$B$6,COLUMN()-$AU$4,ROW()-4)</f>
        <v>0</v>
      </c>
      <c r="KD7" s="33">
        <f ca="1">OFFSET('表二（录入表）'!$B$6,COLUMN()-$AU$4,ROW()-4)</f>
        <v>0</v>
      </c>
      <c r="KE7" s="33">
        <f ca="1">OFFSET('表二（录入表）'!$B$6,COLUMN()-$AU$4,ROW()-4)</f>
        <v>0</v>
      </c>
      <c r="KF7" s="33">
        <f ca="1">OFFSET('表二（录入表）'!$B$6,COLUMN()-$AU$4,ROW()-4)</f>
        <v>0</v>
      </c>
      <c r="KG7" s="33">
        <f ca="1">OFFSET('表二（录入表）'!$B$6,COLUMN()-$AU$4,ROW()-4)</f>
        <v>0</v>
      </c>
      <c r="KH7" s="33">
        <f ca="1">OFFSET('表二（录入表）'!$B$6,COLUMN()-$AU$4,ROW()-4)</f>
        <v>0</v>
      </c>
      <c r="KI7" s="33">
        <f ca="1">OFFSET('表二（录入表）'!$B$6,COLUMN()-$AU$4,ROW()-4)</f>
        <v>0</v>
      </c>
      <c r="KJ7" s="33">
        <f ca="1">OFFSET('表二（录入表）'!$B$6,COLUMN()-$AU$4,ROW()-4)</f>
        <v>0</v>
      </c>
      <c r="KK7" s="33">
        <f ca="1">OFFSET('表二（录入表）'!$B$6,COLUMN()-$AU$4,ROW()-4)</f>
        <v>0</v>
      </c>
      <c r="KL7" s="33">
        <f ca="1">OFFSET('表二（录入表）'!$B$6,COLUMN()-$AU$4,ROW()-4)</f>
        <v>0</v>
      </c>
      <c r="KM7" s="33">
        <f ca="1">OFFSET('表二（录入表）'!$B$6,COLUMN()-$AU$4,ROW()-4)</f>
        <v>0</v>
      </c>
      <c r="KN7" s="33">
        <f ca="1">OFFSET('表二（录入表）'!$B$6,COLUMN()-$AU$4,ROW()-4)</f>
        <v>0</v>
      </c>
      <c r="KO7" s="33">
        <f ca="1">OFFSET('表二（录入表）'!$B$6,COLUMN()-$AU$4,ROW()-4)</f>
        <v>0</v>
      </c>
      <c r="KP7" s="33">
        <f ca="1">OFFSET('表二（录入表）'!$B$6,COLUMN()-$AU$4,ROW()-4)</f>
        <v>0</v>
      </c>
      <c r="KQ7" s="33">
        <f ca="1">OFFSET('表二（录入表）'!$B$6,COLUMN()-$AU$4,ROW()-4)</f>
        <v>0</v>
      </c>
      <c r="KR7" s="33">
        <f ca="1">OFFSET('表二（录入表）'!$B$6,COLUMN()-$AU$4,ROW()-4)</f>
        <v>0</v>
      </c>
      <c r="KS7" s="33">
        <f ca="1">OFFSET('表二（录入表）'!$B$6,COLUMN()-$AU$4,ROW()-4)</f>
        <v>0</v>
      </c>
      <c r="KT7" s="33">
        <f ca="1">OFFSET('表二（录入表）'!$B$6,COLUMN()-$AU$4,ROW()-4)</f>
        <v>0</v>
      </c>
      <c r="KU7" s="33">
        <f ca="1">OFFSET('表二（录入表）'!$B$6,COLUMN()-$AU$4,ROW()-4)</f>
        <v>0</v>
      </c>
      <c r="KV7" s="33">
        <f ca="1">OFFSET('表二（录入表）'!$B$6,COLUMN()-$AU$4,ROW()-4)</f>
        <v>0</v>
      </c>
      <c r="KW7" s="33">
        <f ca="1">OFFSET('表二（录入表）'!$B$6,COLUMN()-$AU$4,ROW()-4)</f>
        <v>0</v>
      </c>
      <c r="KX7" s="33">
        <f ca="1">OFFSET('表二（录入表）'!$B$6,COLUMN()-$AU$4,ROW()-4)</f>
        <v>0</v>
      </c>
      <c r="KY7" s="33">
        <f ca="1">OFFSET('表二（录入表）'!$B$6,COLUMN()-$AU$4,ROW()-4)</f>
        <v>0</v>
      </c>
      <c r="KZ7" s="33">
        <f ca="1">OFFSET('表二（录入表）'!$B$6,COLUMN()-$AU$4,ROW()-4)</f>
        <v>0</v>
      </c>
      <c r="LA7" s="33">
        <f ca="1">OFFSET('表二（录入表）'!$B$6,COLUMN()-$AU$4,ROW()-4)</f>
        <v>0</v>
      </c>
      <c r="LB7" s="33">
        <f ca="1">OFFSET('表二（录入表）'!$B$6,COLUMN()-$AU$4,ROW()-4)</f>
        <v>0</v>
      </c>
      <c r="LC7" s="33">
        <f ca="1">OFFSET('表二（录入表）'!$B$6,COLUMN()-$AU$4,ROW()-4)</f>
        <v>62</v>
      </c>
      <c r="LD7" s="33">
        <f ca="1">OFFSET('表二（录入表）'!$B$6,COLUMN()-$AU$4,ROW()-4)</f>
        <v>0</v>
      </c>
      <c r="LE7" s="33">
        <f ca="1">OFFSET('表二（录入表）'!$B$6,COLUMN()-$AU$4,ROW()-4)</f>
        <v>0</v>
      </c>
      <c r="LF7" s="33">
        <f ca="1">OFFSET('表二（录入表）'!$B$6,COLUMN()-$AU$4,ROW()-4)</f>
        <v>0</v>
      </c>
      <c r="LG7" s="33">
        <f ca="1">OFFSET('表二（录入表）'!$B$6,COLUMN()-$AU$4,ROW()-4)</f>
        <v>0</v>
      </c>
      <c r="LH7" s="33">
        <f ca="1">OFFSET('表二（录入表）'!$B$6,COLUMN()-$AU$4,ROW()-4)</f>
        <v>0</v>
      </c>
      <c r="LI7" s="33">
        <f ca="1">OFFSET('表二（录入表）'!$B$6,COLUMN()-$AU$4,ROW()-4)</f>
        <v>2387</v>
      </c>
      <c r="LJ7" s="33">
        <f ca="1">OFFSET('表二（录入表）'!$B$6,COLUMN()-$AU$4,ROW()-4)</f>
        <v>0</v>
      </c>
      <c r="LK7" s="33">
        <f ca="1">OFFSET('表二（录入表）'!$B$6,COLUMN()-$AU$4,ROW()-4)</f>
        <v>0</v>
      </c>
      <c r="LL7" s="33">
        <f ca="1">OFFSET('表二（录入表）'!$B$6,COLUMN()-$AU$4,ROW()-4)</f>
        <v>0</v>
      </c>
      <c r="LM7" s="33">
        <f ca="1">OFFSET('表二（录入表）'!$B$6,COLUMN()-$AU$4,ROW()-4)</f>
        <v>0</v>
      </c>
      <c r="LN7" s="33">
        <f ca="1">OFFSET('表二（录入表）'!$B$6,COLUMN()-$AU$4,ROW()-4)</f>
        <v>0</v>
      </c>
      <c r="LO7" s="33">
        <f ca="1">OFFSET('表二（录入表）'!$B$6,COLUMN()-$AU$4,ROW()-4)</f>
        <v>0</v>
      </c>
      <c r="LP7" s="33">
        <f ca="1">OFFSET('表二（录入表）'!$B$6,COLUMN()-$AU$4,ROW()-4)</f>
        <v>0</v>
      </c>
      <c r="LQ7" s="33">
        <f ca="1">OFFSET('表二（录入表）'!$B$6,COLUMN()-$AU$4,ROW()-4)</f>
        <v>0</v>
      </c>
      <c r="LR7" s="33">
        <f ca="1">OFFSET('表二（录入表）'!$B$6,COLUMN()-$AU$4,ROW()-4)</f>
        <v>560</v>
      </c>
      <c r="LS7" s="33">
        <f ca="1">OFFSET('表二（录入表）'!$B$6,COLUMN()-$AU$4,ROW()-4)</f>
        <v>0</v>
      </c>
      <c r="LT7" s="33">
        <f ca="1">OFFSET('表二（录入表）'!$B$6,COLUMN()-$AU$4,ROW()-4)</f>
        <v>0</v>
      </c>
      <c r="LU7" s="33">
        <f ca="1">OFFSET('表二（录入表）'!$B$6,COLUMN()-$AU$4,ROW()-4)</f>
        <v>0</v>
      </c>
      <c r="LV7" s="33">
        <f ca="1">OFFSET('表二（录入表）'!$B$6,COLUMN()-$AU$4,ROW()-4)</f>
        <v>0</v>
      </c>
      <c r="LW7" s="33">
        <f ca="1">OFFSET('表二（录入表）'!$B$6,COLUMN()-$AU$4,ROW()-4)</f>
        <v>0</v>
      </c>
      <c r="LX7" s="33">
        <f ca="1">OFFSET('表二（录入表）'!$B$6,COLUMN()-$AU$4,ROW()-4)</f>
        <v>0</v>
      </c>
      <c r="LY7" s="33">
        <f ca="1">OFFSET('表二（录入表）'!$B$6,COLUMN()-$AU$4,ROW()-4)</f>
        <v>0</v>
      </c>
      <c r="LZ7" s="33">
        <f ca="1">OFFSET('表二（录入表）'!$B$6,COLUMN()-$AU$4,ROW()-4)</f>
        <v>0</v>
      </c>
      <c r="MA7" s="33">
        <f ca="1">OFFSET('表二（录入表）'!$B$6,COLUMN()-$AU$4,ROW()-4)</f>
        <v>0</v>
      </c>
      <c r="MB7" s="33">
        <f ca="1">OFFSET('表二（录入表）'!$B$6,COLUMN()-$AU$4,ROW()-4)</f>
        <v>0</v>
      </c>
      <c r="MC7" s="33">
        <f ca="1">OFFSET('表二（录入表）'!$B$6,COLUMN()-$AU$4,ROW()-4)</f>
        <v>0</v>
      </c>
      <c r="MD7" s="33">
        <f ca="1">OFFSET('表二（录入表）'!$B$6,COLUMN()-$AU$4,ROW()-4)</f>
        <v>0</v>
      </c>
      <c r="ME7" s="33">
        <f ca="1">OFFSET('表二（录入表）'!$B$6,COLUMN()-$AU$4,ROW()-4)</f>
        <v>35</v>
      </c>
      <c r="MF7" s="33">
        <f ca="1">OFFSET('表二（录入表）'!$B$6,COLUMN()-$AU$4,ROW()-4)</f>
        <v>0</v>
      </c>
      <c r="MG7" s="33">
        <f ca="1">OFFSET('表二（录入表）'!$B$6,COLUMN()-$AU$4,ROW()-4)</f>
        <v>0</v>
      </c>
      <c r="MH7" s="33">
        <f ca="1">OFFSET('表二（录入表）'!$B$6,COLUMN()-$AU$4,ROW()-4)</f>
        <v>0</v>
      </c>
      <c r="MI7" s="33">
        <f ca="1">OFFSET('表二（录入表）'!$B$6,COLUMN()-$AU$4,ROW()-4)</f>
        <v>0</v>
      </c>
      <c r="MJ7" s="33">
        <f ca="1">OFFSET('表二（录入表）'!$B$6,COLUMN()-$AU$4,ROW()-4)</f>
        <v>0</v>
      </c>
      <c r="MK7" s="33">
        <f ca="1">OFFSET('表二（录入表）'!$B$6,COLUMN()-$AU$4,ROW()-4)</f>
        <v>0</v>
      </c>
      <c r="ML7" s="33">
        <f ca="1">OFFSET('表二（录入表）'!$B$6,COLUMN()-$AU$4,ROW()-4)</f>
        <v>0</v>
      </c>
      <c r="MM7" s="33">
        <f ca="1">OFFSET('表二（录入表）'!$B$6,COLUMN()-$AU$4,ROW()-4)</f>
        <v>110</v>
      </c>
      <c r="MN7" s="33">
        <f ca="1">OFFSET('表二（录入表）'!$B$6,COLUMN()-$AU$4,ROW()-4)</f>
        <v>640</v>
      </c>
      <c r="MO7" s="33">
        <f ca="1">OFFSET('表二（录入表）'!$B$6,COLUMN()-$AU$4,ROW()-4)</f>
        <v>44</v>
      </c>
      <c r="MP7" s="33">
        <f ca="1">OFFSET('表二（录入表）'!$B$6,COLUMN()-$AU$4,ROW()-4)</f>
        <v>0</v>
      </c>
      <c r="MQ7" s="33">
        <f ca="1">OFFSET('表二（录入表）'!$B$6,COLUMN()-$AU$4,ROW()-4)</f>
        <v>24</v>
      </c>
      <c r="MR7" s="33">
        <f ca="1">OFFSET('表二（录入表）'!$B$6,COLUMN()-$AU$4,ROW()-4)</f>
        <v>0</v>
      </c>
      <c r="MS7" s="33">
        <f ca="1">OFFSET('表二（录入表）'!$B$6,COLUMN()-$AU$4,ROW()-4)</f>
        <v>0</v>
      </c>
      <c r="MT7" s="33">
        <f ca="1">OFFSET('表二（录入表）'!$B$6,COLUMN()-$AU$4,ROW()-4)</f>
        <v>44</v>
      </c>
      <c r="MU7" s="33">
        <f ca="1">OFFSET('表二（录入表）'!$B$6,COLUMN()-$AU$4,ROW()-4)</f>
        <v>0</v>
      </c>
      <c r="MV7" s="33">
        <f ca="1">OFFSET('表二（录入表）'!$B$6,COLUMN()-$AU$4,ROW()-4)</f>
        <v>18</v>
      </c>
      <c r="MW7" s="33">
        <f ca="1">OFFSET('表二（录入表）'!$B$6,COLUMN()-$AU$4,ROW()-4)</f>
        <v>0</v>
      </c>
      <c r="MX7" s="33">
        <f ca="1">OFFSET('表二（录入表）'!$B$6,COLUMN()-$AU$4,ROW()-4)</f>
        <v>0</v>
      </c>
      <c r="MY7" s="33">
        <f ca="1">OFFSET('表二（录入表）'!$B$6,COLUMN()-$AU$4,ROW()-4)</f>
        <v>0</v>
      </c>
      <c r="MZ7" s="33">
        <f ca="1">OFFSET('表二（录入表）'!$B$6,COLUMN()-$AU$4,ROW()-4)</f>
        <v>191</v>
      </c>
      <c r="NA7" s="33">
        <f ca="1">OFFSET('表二（录入表）'!$B$6,COLUMN()-$AU$4,ROW()-4)</f>
        <v>0</v>
      </c>
      <c r="NB7" s="33">
        <f ca="1">OFFSET('表二（录入表）'!$B$6,COLUMN()-$AU$4,ROW()-4)</f>
        <v>0</v>
      </c>
      <c r="NC7" s="33">
        <f ca="1">OFFSET('表二（录入表）'!$B$6,COLUMN()-$AU$4,ROW()-4)</f>
        <v>0</v>
      </c>
      <c r="ND7" s="33">
        <f ca="1">OFFSET('表二（录入表）'!$B$6,COLUMN()-$AU$4,ROW()-4)</f>
        <v>0</v>
      </c>
      <c r="NE7" s="33">
        <f ca="1">OFFSET('表二（录入表）'!$B$6,COLUMN()-$AU$4,ROW()-4)</f>
        <v>0</v>
      </c>
      <c r="NF7" s="33">
        <f ca="1">OFFSET('表二（录入表）'!$B$6,COLUMN()-$AU$4,ROW()-4)</f>
        <v>0</v>
      </c>
      <c r="NG7" s="33">
        <f ca="1">OFFSET('表二（录入表）'!$B$6,COLUMN()-$AU$4,ROW()-4)</f>
        <v>0</v>
      </c>
      <c r="NH7" s="33">
        <f ca="1">OFFSET('表二（录入表）'!$B$6,COLUMN()-$AU$4,ROW()-4)</f>
        <v>0</v>
      </c>
      <c r="NI7" s="33">
        <f ca="1">OFFSET('表二（录入表）'!$B$6,COLUMN()-$AU$4,ROW()-4)</f>
        <v>0</v>
      </c>
      <c r="NJ7" s="33">
        <f ca="1">OFFSET('表二（录入表）'!$B$6,COLUMN()-$AU$4,ROW()-4)</f>
        <v>0</v>
      </c>
      <c r="NK7" s="33">
        <f ca="1">OFFSET('表二（录入表）'!$B$6,COLUMN()-$AU$4,ROW()-4)</f>
        <v>0</v>
      </c>
      <c r="NL7" s="33">
        <f ca="1">OFFSET('表二（录入表）'!$B$6,COLUMN()-$AU$4,ROW()-4)</f>
        <v>0</v>
      </c>
      <c r="NM7" s="33">
        <f ca="1">OFFSET('表二（录入表）'!$B$6,COLUMN()-$AU$4,ROW()-4)</f>
        <v>0</v>
      </c>
      <c r="NN7" s="33">
        <f ca="1">OFFSET('表二（录入表）'!$B$6,COLUMN()-$AU$4,ROW()-4)</f>
        <v>0</v>
      </c>
      <c r="NO7" s="33">
        <f ca="1">OFFSET('表二（录入表）'!$B$6,COLUMN()-$AU$4,ROW()-4)</f>
        <v>0</v>
      </c>
      <c r="NP7" s="33">
        <f ca="1">OFFSET('表二（录入表）'!$B$6,COLUMN()-$AU$4,ROW()-4)</f>
        <v>0</v>
      </c>
      <c r="NQ7" s="33">
        <f ca="1">OFFSET('表二（录入表）'!$B$6,COLUMN()-$AU$4,ROW()-4)</f>
        <v>0</v>
      </c>
      <c r="NR7" s="33">
        <f ca="1">OFFSET('表二（录入表）'!$B$6,COLUMN()-$AU$4,ROW()-4)</f>
        <v>0</v>
      </c>
      <c r="NS7" s="33">
        <f ca="1">OFFSET('表二（录入表）'!$B$6,COLUMN()-$AU$4,ROW()-4)</f>
        <v>0</v>
      </c>
      <c r="NT7" s="33">
        <f ca="1">OFFSET('表二（录入表）'!$B$6,COLUMN()-$AU$4,ROW()-4)</f>
        <v>0</v>
      </c>
      <c r="NU7" s="33">
        <f ca="1">OFFSET('表二（录入表）'!$B$6,COLUMN()-$AU$4,ROW()-4)</f>
        <v>0</v>
      </c>
      <c r="NV7" s="33">
        <f ca="1">OFFSET('表二（录入表）'!$B$6,COLUMN()-$AU$4,ROW()-4)</f>
        <v>0</v>
      </c>
      <c r="NW7" s="33">
        <f ca="1">OFFSET('表二（录入表）'!$B$6,COLUMN()-$AU$4,ROW()-4)</f>
        <v>0</v>
      </c>
      <c r="NX7" s="33">
        <f ca="1">OFFSET('表二（录入表）'!$B$6,COLUMN()-$AU$4,ROW()-4)</f>
        <v>0</v>
      </c>
      <c r="NY7" s="33">
        <f ca="1">OFFSET('表二（录入表）'!$B$6,COLUMN()-$AU$4,ROW()-4)</f>
        <v>1</v>
      </c>
      <c r="NZ7" s="33">
        <f ca="1">OFFSET('表二（录入表）'!$B$6,COLUMN()-$AU$4,ROW()-4)</f>
        <v>0</v>
      </c>
      <c r="OA7" s="33">
        <f ca="1">OFFSET('表二（录入表）'!$B$6,COLUMN()-$AU$4,ROW()-4)</f>
        <v>0</v>
      </c>
      <c r="OB7" s="33">
        <f ca="1">OFFSET('表二（录入表）'!$B$6,COLUMN()-$AU$4,ROW()-4)</f>
        <v>0</v>
      </c>
      <c r="OC7" s="33">
        <f ca="1">OFFSET('表二（录入表）'!$B$6,COLUMN()-$AU$4,ROW()-4)</f>
        <v>0</v>
      </c>
      <c r="OD7" s="33">
        <f ca="1">OFFSET('表二（录入表）'!$B$6,COLUMN()-$AU$4,ROW()-4)</f>
        <v>0</v>
      </c>
      <c r="OE7" s="33">
        <f ca="1">OFFSET('表二（录入表）'!$B$6,COLUMN()-$AU$4,ROW()-4)</f>
        <v>6</v>
      </c>
      <c r="OF7" s="33">
        <f ca="1">OFFSET('表二（录入表）'!$B$6,COLUMN()-$AU$4,ROW()-4)</f>
        <v>686</v>
      </c>
      <c r="OG7" s="33">
        <f ca="1">OFFSET('表二（录入表）'!$B$6,COLUMN()-$AU$4,ROW()-4)</f>
        <v>4648</v>
      </c>
      <c r="OH7" s="33">
        <f ca="1">OFFSET('表二（录入表）'!$B$6,COLUMN()-$AU$4,ROW()-4)</f>
        <v>0</v>
      </c>
      <c r="OI7" s="33">
        <f ca="1">OFFSET('表二（录入表）'!$B$6,COLUMN()-$AU$4,ROW()-4)</f>
        <v>2360</v>
      </c>
      <c r="OJ7" s="33">
        <f ca="1">OFFSET('表二（录入表）'!$B$6,COLUMN()-$AU$4,ROW()-4)</f>
        <v>1402</v>
      </c>
      <c r="OK7" s="33">
        <f ca="1">OFFSET('表二（录入表）'!$B$6,COLUMN()-$AU$4,ROW()-4)</f>
        <v>11549</v>
      </c>
      <c r="OL7" s="33">
        <f ca="1">OFFSET('表二（录入表）'!$B$6,COLUMN()-$AU$4,ROW()-4)</f>
        <v>17980</v>
      </c>
      <c r="OM7" s="33">
        <f ca="1">OFFSET('表二（录入表）'!$B$6,COLUMN()-$AU$4,ROW()-4)</f>
        <v>38732</v>
      </c>
      <c r="ON7" s="33">
        <f ca="1">OFFSET('表二（录入表）'!$B$6,COLUMN()-$AU$4,ROW()-4)</f>
        <v>31399</v>
      </c>
      <c r="OO7" s="33">
        <f ca="1">OFFSET('表二（录入表）'!$B$6,COLUMN()-$AU$4,ROW()-4)</f>
        <v>40</v>
      </c>
      <c r="OP7" s="33">
        <f ca="1">OFFSET('表二（录入表）'!$B$6,COLUMN()-$AU$4,ROW()-4)</f>
        <v>10678</v>
      </c>
      <c r="OQ7" s="33">
        <f ca="1">OFFSET('表二（录入表）'!$B$6,COLUMN()-$AU$4,ROW()-4)</f>
        <v>4138</v>
      </c>
      <c r="OR7" s="33">
        <f ca="1">OFFSET('表二（录入表）'!$B$6,COLUMN()-$AU$4,ROW()-4)</f>
        <v>2031</v>
      </c>
      <c r="OS7" s="33">
        <f ca="1">OFFSET('表二（录入表）'!$B$6,COLUMN()-$AU$4,ROW()-4)</f>
        <v>0</v>
      </c>
      <c r="OT7" s="33">
        <f ca="1">OFFSET('表二（录入表）'!$B$6,COLUMN()-$AU$4,ROW()-4)</f>
        <v>13</v>
      </c>
      <c r="OU7" s="33">
        <f ca="1">OFFSET('表二（录入表）'!$B$6,COLUMN()-$AU$4,ROW()-4)</f>
        <v>0</v>
      </c>
      <c r="OV7" s="33">
        <f ca="1">OFFSET('表二（录入表）'!$B$6,COLUMN()-$AU$4,ROW()-4)</f>
        <v>0</v>
      </c>
      <c r="OW7" s="33">
        <f ca="1">OFFSET('表二（录入表）'!$B$6,COLUMN()-$AU$4,ROW()-4)</f>
        <v>0</v>
      </c>
      <c r="OX7" s="33">
        <f ca="1">OFFSET('表二（录入表）'!$B$6,COLUMN()-$AU$4,ROW()-4)</f>
        <v>0</v>
      </c>
      <c r="OY7" s="33">
        <f ca="1">OFFSET('表二（录入表）'!$B$6,COLUMN()-$AU$4,ROW()-4)</f>
        <v>0</v>
      </c>
      <c r="OZ7" s="33">
        <f ca="1">OFFSET('表二（录入表）'!$B$6,COLUMN()-$AU$4,ROW()-4)</f>
        <v>0</v>
      </c>
      <c r="PA7" s="33">
        <f ca="1">OFFSET('表二（录入表）'!$B$6,COLUMN()-$AU$4,ROW()-4)</f>
        <v>0</v>
      </c>
      <c r="PB7" s="33">
        <f ca="1">OFFSET('表二（录入表）'!$B$6,COLUMN()-$AU$4,ROW()-4)</f>
        <v>0</v>
      </c>
      <c r="PC7" s="33">
        <f ca="1">OFFSET('表二（录入表）'!$B$6,COLUMN()-$AU$4,ROW()-4)</f>
        <v>0</v>
      </c>
      <c r="PD7" s="33">
        <f ca="1">OFFSET('表二（录入表）'!$B$6,COLUMN()-$AU$4,ROW()-4)</f>
        <v>0</v>
      </c>
      <c r="PE7" s="33">
        <f ca="1">OFFSET('表二（录入表）'!$B$6,COLUMN()-$AU$4,ROW()-4)</f>
        <v>0</v>
      </c>
      <c r="PF7" s="33">
        <f ca="1">OFFSET('表二（录入表）'!$B$6,COLUMN()-$AU$4,ROW()-4)</f>
        <v>0</v>
      </c>
      <c r="PG7" s="33">
        <f ca="1">OFFSET('表二（录入表）'!$B$6,COLUMN()-$AU$4,ROW()-4)</f>
        <v>320</v>
      </c>
      <c r="PH7" s="33">
        <f ca="1">OFFSET('表二（录入表）'!$B$6,COLUMN()-$AU$4,ROW()-4)</f>
        <v>0</v>
      </c>
      <c r="PI7" s="33">
        <f ca="1">OFFSET('表二（录入表）'!$B$6,COLUMN()-$AU$4,ROW()-4)</f>
        <v>0</v>
      </c>
      <c r="PJ7" s="33">
        <f ca="1">OFFSET('表二（录入表）'!$B$6,COLUMN()-$AU$4,ROW()-4)</f>
        <v>600</v>
      </c>
      <c r="PK7" s="33">
        <f ca="1">OFFSET('表二（录入表）'!$B$6,COLUMN()-$AU$4,ROW()-4)</f>
        <v>0</v>
      </c>
      <c r="PL7" s="33">
        <f ca="1">OFFSET('表二（录入表）'!$B$6,COLUMN()-$AU$4,ROW()-4)</f>
        <v>0</v>
      </c>
      <c r="PM7" s="33">
        <f ca="1">OFFSET('表二（录入表）'!$B$6,COLUMN()-$AU$4,ROW()-4)</f>
        <v>0</v>
      </c>
      <c r="PN7" s="33">
        <f ca="1">OFFSET('表二（录入表）'!$B$6,COLUMN()-$AU$4,ROW()-4)</f>
        <v>0</v>
      </c>
      <c r="PO7" s="33">
        <f ca="1">OFFSET('表二（录入表）'!$B$6,COLUMN()-$AU$4,ROW()-4)</f>
        <v>0</v>
      </c>
      <c r="PP7" s="33">
        <f ca="1">OFFSET('表二（录入表）'!$B$6,COLUMN()-$AU$4,ROW()-4)</f>
        <v>0</v>
      </c>
      <c r="PQ7" s="33">
        <f ca="1">OFFSET('表二（录入表）'!$B$6,COLUMN()-$AU$4,ROW()-4)</f>
        <v>0</v>
      </c>
      <c r="PR7" s="33">
        <f ca="1">OFFSET('表二（录入表）'!$B$6,COLUMN()-$AU$4,ROW()-4)</f>
        <v>0</v>
      </c>
      <c r="PS7" s="33">
        <f ca="1">OFFSET('表二（录入表）'!$B$6,COLUMN()-$AU$4,ROW()-4)</f>
        <v>0</v>
      </c>
      <c r="PT7" s="33">
        <f ca="1">OFFSET('表二（录入表）'!$B$6,COLUMN()-$AU$4,ROW()-4)</f>
        <v>4200</v>
      </c>
      <c r="PU7" s="33">
        <f ca="1">OFFSET('表二（录入表）'!$B$6,COLUMN()-$AU$4,ROW()-4)</f>
        <v>4830</v>
      </c>
      <c r="PV7" s="33">
        <f ca="1">OFFSET('表二（录入表）'!$B$6,COLUMN()-$AU$4,ROW()-4)</f>
        <v>624</v>
      </c>
      <c r="PW7" s="33">
        <f ca="1">OFFSET('表二（录入表）'!$B$6,COLUMN()-$AU$4,ROW()-4)</f>
        <v>0</v>
      </c>
      <c r="PX7" s="33">
        <f ca="1">OFFSET('表二（录入表）'!$B$6,COLUMN()-$AU$4,ROW()-4)</f>
        <v>0</v>
      </c>
      <c r="PY7" s="33">
        <f ca="1">OFFSET('表二（录入表）'!$B$6,COLUMN()-$AU$4,ROW()-4)</f>
        <v>1623</v>
      </c>
      <c r="PZ7" s="33">
        <f ca="1">OFFSET('表二（录入表）'!$B$6,COLUMN()-$AU$4,ROW()-4)</f>
        <v>2263</v>
      </c>
      <c r="QA7" s="33">
        <f ca="1">OFFSET('表二（录入表）'!$B$6,COLUMN()-$AU$4,ROW()-4)</f>
        <v>0</v>
      </c>
      <c r="QB7" s="33">
        <f ca="1">OFFSET('表二（录入表）'!$B$6,COLUMN()-$AU$4,ROW()-4)</f>
        <v>0</v>
      </c>
      <c r="QC7" s="33">
        <f ca="1">OFFSET('表二（录入表）'!$B$6,COLUMN()-$AU$4,ROW()-4)</f>
        <v>0</v>
      </c>
      <c r="QD7" s="33">
        <f ca="1">OFFSET('表二（录入表）'!$B$6,COLUMN()-$AU$4,ROW()-4)</f>
        <v>0</v>
      </c>
      <c r="QE7" s="33">
        <f ca="1">OFFSET('表二（录入表）'!$B$6,COLUMN()-$AU$4,ROW()-4)</f>
        <v>0</v>
      </c>
      <c r="QF7" s="33">
        <f ca="1">OFFSET('表二（录入表）'!$B$6,COLUMN()-$AU$4,ROW()-4)</f>
        <v>0</v>
      </c>
      <c r="QG7" s="33">
        <f ca="1">OFFSET('表二（录入表）'!$B$6,COLUMN()-$AU$4,ROW()-4)</f>
        <v>1653</v>
      </c>
      <c r="QH7" s="33">
        <f ca="1">OFFSET('表二（录入表）'!$B$6,COLUMN()-$AU$4,ROW()-4)</f>
        <v>550</v>
      </c>
      <c r="QI7" s="33">
        <f ca="1">OFFSET('表二（录入表）'!$B$6,COLUMN()-$AU$4,ROW()-4)</f>
        <v>548</v>
      </c>
      <c r="QJ7" s="33">
        <f ca="1">OFFSET('表二（录入表）'!$B$6,COLUMN()-$AU$4,ROW()-4)</f>
        <v>0</v>
      </c>
      <c r="QK7" s="33">
        <f ca="1">OFFSET('表二（录入表）'!$B$6,COLUMN()-$AU$4,ROW()-4)</f>
        <v>0</v>
      </c>
      <c r="QL7" s="33">
        <f ca="1">OFFSET('表二（录入表）'!$B$6,COLUMN()-$AU$4,ROW()-4)</f>
        <v>0</v>
      </c>
      <c r="QM7" s="33">
        <f ca="1">OFFSET('表二（录入表）'!$B$6,COLUMN()-$AU$4,ROW()-4)</f>
        <v>0</v>
      </c>
      <c r="QN7" s="33">
        <f ca="1">OFFSET('表二（录入表）'!$B$6,COLUMN()-$AU$4,ROW()-4)</f>
        <v>0</v>
      </c>
      <c r="QO7" s="33">
        <f ca="1">OFFSET('表二（录入表）'!$B$6,COLUMN()-$AU$4,ROW()-4)</f>
        <v>0</v>
      </c>
      <c r="QP7" s="33">
        <f ca="1">OFFSET('表二（录入表）'!$B$6,COLUMN()-$AU$4,ROW()-4)</f>
        <v>4356</v>
      </c>
      <c r="QQ7" s="33">
        <f ca="1">OFFSET('表二（录入表）'!$B$6,COLUMN()-$AU$4,ROW()-4)</f>
        <v>0</v>
      </c>
      <c r="QR7" s="33">
        <f ca="1">OFFSET('表二（录入表）'!$B$6,COLUMN()-$AU$4,ROW()-4)</f>
        <v>0</v>
      </c>
      <c r="QS7" s="33">
        <f ca="1">OFFSET('表二（录入表）'!$B$6,COLUMN()-$AU$4,ROW()-4)</f>
        <v>0</v>
      </c>
      <c r="QT7" s="33">
        <f ca="1">OFFSET('表二（录入表）'!$B$6,COLUMN()-$AU$4,ROW()-4)</f>
        <v>0</v>
      </c>
      <c r="QU7" s="33">
        <f ca="1">OFFSET('表二（录入表）'!$B$6,COLUMN()-$AU$4,ROW()-4)</f>
        <v>0</v>
      </c>
      <c r="QV7" s="33">
        <f ca="1">OFFSET('表二（录入表）'!$B$6,COLUMN()-$AU$4,ROW()-4)</f>
        <v>0</v>
      </c>
      <c r="QW7" s="33">
        <f ca="1">OFFSET('表二（录入表）'!$B$6,COLUMN()-$AU$4,ROW()-4)</f>
        <v>0</v>
      </c>
      <c r="QX7" s="33">
        <f ca="1">OFFSET('表二（录入表）'!$B$6,COLUMN()-$AU$4,ROW()-4)</f>
        <v>0</v>
      </c>
      <c r="QY7" s="33">
        <f ca="1">OFFSET('表二（录入表）'!$B$6,COLUMN()-$AU$4,ROW()-4)</f>
        <v>1</v>
      </c>
      <c r="QZ7" s="33">
        <f ca="1">OFFSET('表二（录入表）'!$B$6,COLUMN()-$AU$4,ROW()-4)</f>
        <v>0</v>
      </c>
      <c r="RA7" s="33">
        <f ca="1">OFFSET('表二（录入表）'!$B$6,COLUMN()-$AU$4,ROW()-4)</f>
        <v>0</v>
      </c>
      <c r="RB7" s="33">
        <f ca="1">OFFSET('表二（录入表）'!$B$6,COLUMN()-$AU$4,ROW()-4)</f>
        <v>0</v>
      </c>
      <c r="RC7" s="33">
        <f ca="1">OFFSET('表二（录入表）'!$B$6,COLUMN()-$AU$4,ROW()-4)</f>
        <v>156</v>
      </c>
      <c r="RD7" s="33">
        <f ca="1">OFFSET('表二（录入表）'!$B$6,COLUMN()-$AU$4,ROW()-4)</f>
        <v>0</v>
      </c>
      <c r="RE7" s="33">
        <f ca="1">OFFSET('表二（录入表）'!$B$6,COLUMN()-$AU$4,ROW()-4)</f>
        <v>0</v>
      </c>
      <c r="RF7" s="33">
        <f ca="1">OFFSET('表二（录入表）'!$B$6,COLUMN()-$AU$4,ROW()-4)</f>
        <v>0</v>
      </c>
      <c r="RG7" s="33">
        <f ca="1">OFFSET('表二（录入表）'!$B$6,COLUMN()-$AU$4,ROW()-4)</f>
        <v>0</v>
      </c>
      <c r="RH7" s="33">
        <f ca="1">OFFSET('表二（录入表）'!$B$6,COLUMN()-$AU$4,ROW()-4)</f>
        <v>0</v>
      </c>
      <c r="RI7" s="33">
        <f ca="1">OFFSET('表二（录入表）'!$B$6,COLUMN()-$AU$4,ROW()-4)</f>
        <v>0</v>
      </c>
      <c r="RJ7" s="33">
        <f ca="1">OFFSET('表二（录入表）'!$B$6,COLUMN()-$AU$4,ROW()-4)</f>
        <v>50</v>
      </c>
      <c r="RK7" s="33">
        <f ca="1">OFFSET('表二（录入表）'!$B$6,COLUMN()-$AU$4,ROW()-4)</f>
        <v>0</v>
      </c>
      <c r="RL7" s="33">
        <f ca="1">OFFSET('表二（录入表）'!$B$6,COLUMN()-$AU$4,ROW()-4)</f>
        <v>0</v>
      </c>
      <c r="RM7" s="33">
        <f ca="1">OFFSET('表二（录入表）'!$B$6,COLUMN()-$AU$4,ROW()-4)</f>
        <v>0</v>
      </c>
      <c r="RN7" s="33">
        <f ca="1">OFFSET('表二（录入表）'!$B$6,COLUMN()-$AU$4,ROW()-4)</f>
        <v>4860</v>
      </c>
      <c r="RO7" s="33">
        <f ca="1">OFFSET('表二（录入表）'!$B$6,COLUMN()-$AU$4,ROW()-4)</f>
        <v>341</v>
      </c>
      <c r="RP7" s="33">
        <f ca="1">OFFSET('表二（录入表）'!$B$6,COLUMN()-$AU$4,ROW()-4)</f>
        <v>0</v>
      </c>
      <c r="RQ7" s="33">
        <f ca="1">OFFSET('表二（录入表）'!$B$6,COLUMN()-$AU$4,ROW()-4)</f>
        <v>0</v>
      </c>
      <c r="RR7" s="33">
        <f ca="1">OFFSET('表二（录入表）'!$B$6,COLUMN()-$AU$4,ROW()-4)</f>
        <v>39</v>
      </c>
      <c r="RS7" s="33">
        <f ca="1">OFFSET('表二（录入表）'!$B$6,COLUMN()-$AU$4,ROW()-4)</f>
        <v>148</v>
      </c>
      <c r="RT7" s="33">
        <f ca="1">OFFSET('表二（录入表）'!$B$6,COLUMN()-$AU$4,ROW()-4)</f>
        <v>23</v>
      </c>
      <c r="RU7" s="33">
        <f ca="1">OFFSET('表二（录入表）'!$B$6,COLUMN()-$AU$4,ROW()-4)</f>
        <v>116</v>
      </c>
      <c r="RV7" s="33">
        <f ca="1">OFFSET('表二（录入表）'!$B$6,COLUMN()-$AU$4,ROW()-4)</f>
        <v>74</v>
      </c>
      <c r="RW7" s="33">
        <f ca="1">OFFSET('表二（录入表）'!$B$6,COLUMN()-$AU$4,ROW()-4)</f>
        <v>200</v>
      </c>
      <c r="RX7" s="33">
        <f ca="1">OFFSET('表二（录入表）'!$B$6,COLUMN()-$AU$4,ROW()-4)</f>
        <v>0</v>
      </c>
      <c r="RY7" s="33">
        <f ca="1">OFFSET('表二（录入表）'!$B$6,COLUMN()-$AU$4,ROW()-4)</f>
        <v>30</v>
      </c>
      <c r="RZ7" s="33">
        <f ca="1">OFFSET('表二（录入表）'!$B$6,COLUMN()-$AU$4,ROW()-4)</f>
        <v>0</v>
      </c>
      <c r="SA7" s="33">
        <f ca="1">OFFSET('表二（录入表）'!$B$6,COLUMN()-$AU$4,ROW()-4)</f>
        <v>223</v>
      </c>
      <c r="SB7" s="33">
        <f ca="1">OFFSET('表二（录入表）'!$B$6,COLUMN()-$AU$4,ROW()-4)</f>
        <v>47</v>
      </c>
      <c r="SC7" s="33">
        <f ca="1">OFFSET('表二（录入表）'!$B$6,COLUMN()-$AU$4,ROW()-4)</f>
        <v>184</v>
      </c>
      <c r="SD7" s="33">
        <f ca="1">OFFSET('表二（录入表）'!$B$6,COLUMN()-$AU$4,ROW()-4)</f>
        <v>0</v>
      </c>
      <c r="SE7" s="33">
        <f ca="1">OFFSET('表二（录入表）'!$B$6,COLUMN()-$AU$4,ROW()-4)</f>
        <v>0</v>
      </c>
      <c r="SF7" s="33">
        <f ca="1">OFFSET('表二（录入表）'!$B$6,COLUMN()-$AU$4,ROW()-4)</f>
        <v>0</v>
      </c>
      <c r="SG7" s="33">
        <f ca="1">OFFSET('表二（录入表）'!$B$6,COLUMN()-$AU$4,ROW()-4)</f>
        <v>220</v>
      </c>
      <c r="SH7" s="33">
        <f ca="1">OFFSET('表二（录入表）'!$B$6,COLUMN()-$AU$4,ROW()-4)</f>
        <v>56</v>
      </c>
      <c r="SI7" s="33">
        <f ca="1">OFFSET('表二（录入表）'!$B$6,COLUMN()-$AU$4,ROW()-4)</f>
        <v>0</v>
      </c>
      <c r="SJ7" s="33">
        <f ca="1">OFFSET('表二（录入表）'!$B$6,COLUMN()-$AU$4,ROW()-4)</f>
        <v>10</v>
      </c>
      <c r="SK7" s="33">
        <f ca="1">OFFSET('表二（录入表）'!$B$6,COLUMN()-$AU$4,ROW()-4)</f>
        <v>0</v>
      </c>
      <c r="SL7" s="33">
        <f ca="1">OFFSET('表二（录入表）'!$B$6,COLUMN()-$AU$4,ROW()-4)</f>
        <v>0</v>
      </c>
      <c r="SM7" s="33">
        <f ca="1">OFFSET('表二（录入表）'!$B$6,COLUMN()-$AU$4,ROW()-4)</f>
        <v>0</v>
      </c>
      <c r="SN7" s="33">
        <f ca="1">OFFSET('表二（录入表）'!$B$6,COLUMN()-$AU$4,ROW()-4)</f>
        <v>0</v>
      </c>
      <c r="SO7" s="33">
        <f ca="1">OFFSET('表二（录入表）'!$B$6,COLUMN()-$AU$4,ROW()-4)</f>
        <v>0</v>
      </c>
      <c r="SP7" s="33">
        <f ca="1">OFFSET('表二（录入表）'!$B$6,COLUMN()-$AU$4,ROW()-4)</f>
        <v>0</v>
      </c>
      <c r="SQ7" s="33">
        <f ca="1">OFFSET('表二（录入表）'!$B$6,COLUMN()-$AU$4,ROW()-4)</f>
        <v>212</v>
      </c>
      <c r="SR7" s="33">
        <f ca="1">OFFSET('表二（录入表）'!$B$6,COLUMN()-$AU$4,ROW()-4)</f>
        <v>1</v>
      </c>
      <c r="SS7" s="33">
        <f ca="1">OFFSET('表二（录入表）'!$B$6,COLUMN()-$AU$4,ROW()-4)</f>
        <v>0</v>
      </c>
      <c r="ST7" s="33">
        <f ca="1">OFFSET('表二（录入表）'!$B$6,COLUMN()-$AU$4,ROW()-4)</f>
        <v>22</v>
      </c>
      <c r="SU7" s="33">
        <f ca="1">OFFSET('表二（录入表）'!$B$6,COLUMN()-$AU$4,ROW()-4)</f>
        <v>0</v>
      </c>
      <c r="SV7" s="33">
        <f ca="1">OFFSET('表二（录入表）'!$B$6,COLUMN()-$AU$4,ROW()-4)</f>
        <v>0</v>
      </c>
      <c r="SW7" s="33">
        <f ca="1">OFFSET('表二（录入表）'!$B$6,COLUMN()-$AU$4,ROW()-4)</f>
        <v>0</v>
      </c>
      <c r="SX7" s="33">
        <f ca="1">OFFSET('表二（录入表）'!$B$6,COLUMN()-$AU$4,ROW()-4)</f>
        <v>0</v>
      </c>
      <c r="SY7" s="33">
        <f ca="1">OFFSET('表二（录入表）'!$B$6,COLUMN()-$AU$4,ROW()-4)</f>
        <v>0</v>
      </c>
      <c r="SZ7" s="33">
        <f ca="1">OFFSET('表二（录入表）'!$B$6,COLUMN()-$AU$4,ROW()-4)</f>
        <v>0</v>
      </c>
      <c r="TA7" s="33">
        <f ca="1">OFFSET('表二（录入表）'!$B$6,COLUMN()-$AU$4,ROW()-4)</f>
        <v>23</v>
      </c>
      <c r="TB7" s="33">
        <f ca="1">OFFSET('表二（录入表）'!$B$6,COLUMN()-$AU$4,ROW()-4)</f>
        <v>0</v>
      </c>
      <c r="TC7" s="33">
        <f ca="1">OFFSET('表二（录入表）'!$B$6,COLUMN()-$AU$4,ROW()-4)</f>
        <v>170</v>
      </c>
      <c r="TD7" s="33">
        <f ca="1">OFFSET('表二（录入表）'!$B$6,COLUMN()-$AU$4,ROW()-4)</f>
        <v>0</v>
      </c>
      <c r="TE7" s="33">
        <f ca="1">OFFSET('表二（录入表）'!$B$6,COLUMN()-$AU$4,ROW()-4)</f>
        <v>0</v>
      </c>
      <c r="TF7" s="33">
        <f ca="1">OFFSET('表二（录入表）'!$B$6,COLUMN()-$AU$4,ROW()-4)</f>
        <v>0</v>
      </c>
      <c r="TG7" s="33">
        <f ca="1">OFFSET('表二（录入表）'!$B$6,COLUMN()-$AU$4,ROW()-4)</f>
        <v>0</v>
      </c>
      <c r="TH7" s="33">
        <f ca="1">OFFSET('表二（录入表）'!$B$6,COLUMN()-$AU$4,ROW()-4)</f>
        <v>0</v>
      </c>
      <c r="TI7" s="33">
        <f ca="1">OFFSET('表二（录入表）'!$B$6,COLUMN()-$AU$4,ROW()-4)</f>
        <v>301</v>
      </c>
      <c r="TJ7" s="33">
        <f ca="1">OFFSET('表二（录入表）'!$B$6,COLUMN()-$AU$4,ROW()-4)</f>
        <v>599</v>
      </c>
      <c r="TK7" s="33">
        <f ca="1">OFFSET('表二（录入表）'!$B$6,COLUMN()-$AU$4,ROW()-4)</f>
        <v>0</v>
      </c>
      <c r="TL7" s="33">
        <f ca="1">OFFSET('表二（录入表）'!$B$6,COLUMN()-$AU$4,ROW()-4)</f>
        <v>259</v>
      </c>
      <c r="TM7" s="33">
        <f ca="1">OFFSET('表二（录入表）'!$B$6,COLUMN()-$AU$4,ROW()-4)</f>
        <v>28</v>
      </c>
      <c r="TN7" s="33">
        <f ca="1">OFFSET('表二（录入表）'!$B$6,COLUMN()-$AU$4,ROW()-4)</f>
        <v>0</v>
      </c>
      <c r="TO7" s="33">
        <f ca="1">OFFSET('表二（录入表）'!$B$6,COLUMN()-$AU$4,ROW()-4)</f>
        <v>0</v>
      </c>
      <c r="TP7" s="33">
        <f ca="1">OFFSET('表二（录入表）'!$B$6,COLUMN()-$AU$4,ROW()-4)</f>
        <v>0</v>
      </c>
      <c r="TQ7" s="33">
        <f ca="1">OFFSET('表二（录入表）'!$B$6,COLUMN()-$AU$4,ROW()-4)</f>
        <v>138</v>
      </c>
      <c r="TR7" s="33">
        <f ca="1">OFFSET('表二（录入表）'!$B$6,COLUMN()-$AU$4,ROW()-4)</f>
        <v>23</v>
      </c>
      <c r="TS7" s="33">
        <f ca="1">OFFSET('表二（录入表）'!$B$6,COLUMN()-$AU$4,ROW()-4)</f>
        <v>0</v>
      </c>
      <c r="TT7" s="33">
        <f ca="1">OFFSET('表二（录入表）'!$B$6,COLUMN()-$AU$4,ROW()-4)</f>
        <v>392</v>
      </c>
      <c r="TU7" s="33">
        <f ca="1">OFFSET('表二（录入表）'!$B$6,COLUMN()-$AU$4,ROW()-4)</f>
        <v>0</v>
      </c>
      <c r="TV7" s="33">
        <f ca="1">OFFSET('表二（录入表）'!$B$6,COLUMN()-$AU$4,ROW()-4)</f>
        <v>0</v>
      </c>
      <c r="TW7" s="33">
        <f ca="1">OFFSET('表二（录入表）'!$B$6,COLUMN()-$AU$4,ROW()-4)</f>
        <v>0</v>
      </c>
      <c r="TX7" s="33">
        <f ca="1">OFFSET('表二（录入表）'!$B$6,COLUMN()-$AU$4,ROW()-4)</f>
        <v>0</v>
      </c>
      <c r="TY7" s="33">
        <f ca="1">OFFSET('表二（录入表）'!$B$6,COLUMN()-$AU$4,ROW()-4)</f>
        <v>0</v>
      </c>
      <c r="TZ7" s="33">
        <f ca="1">OFFSET('表二（录入表）'!$B$6,COLUMN()-$AU$4,ROW()-4)</f>
        <v>0</v>
      </c>
      <c r="UA7" s="33">
        <f ca="1">OFFSET('表二（录入表）'!$B$6,COLUMN()-$AU$4,ROW()-4)</f>
        <v>0</v>
      </c>
      <c r="UB7" s="33">
        <f ca="1">OFFSET('表二（录入表）'!$B$6,COLUMN()-$AU$4,ROW()-4)</f>
        <v>0</v>
      </c>
      <c r="UC7" s="33">
        <f ca="1">OFFSET('表二（录入表）'!$B$6,COLUMN()-$AU$4,ROW()-4)</f>
        <v>592</v>
      </c>
      <c r="UD7" s="33">
        <f ca="1">OFFSET('表二（录入表）'!$B$6,COLUMN()-$AU$4,ROW()-4)</f>
        <v>294</v>
      </c>
      <c r="UE7" s="33">
        <f ca="1">OFFSET('表二（录入表）'!$B$6,COLUMN()-$AU$4,ROW()-4)</f>
        <v>0</v>
      </c>
      <c r="UF7" s="33">
        <f ca="1">OFFSET('表二（录入表）'!$B$6,COLUMN()-$AU$4,ROW()-4)</f>
        <v>0</v>
      </c>
      <c r="UG7" s="33">
        <f ca="1">OFFSET('表二（录入表）'!$B$6,COLUMN()-$AU$4,ROW()-4)</f>
        <v>0</v>
      </c>
      <c r="UH7" s="33">
        <f ca="1">OFFSET('表二（录入表）'!$B$6,COLUMN()-$AU$4,ROW()-4)</f>
        <v>0</v>
      </c>
      <c r="UI7" s="33">
        <f ca="1">OFFSET('表二（录入表）'!$B$6,COLUMN()-$AU$4,ROW()-4)</f>
        <v>601</v>
      </c>
      <c r="UJ7" s="33">
        <f ca="1">OFFSET('表二（录入表）'!$B$6,COLUMN()-$AU$4,ROW()-4)</f>
        <v>0</v>
      </c>
      <c r="UK7" s="33">
        <f ca="1">OFFSET('表二（录入表）'!$B$6,COLUMN()-$AU$4,ROW()-4)</f>
        <v>0</v>
      </c>
      <c r="UL7" s="33">
        <f ca="1">OFFSET('表二（录入表）'!$B$6,COLUMN()-$AU$4,ROW()-4)</f>
        <v>253</v>
      </c>
      <c r="UM7" s="33">
        <f ca="1">OFFSET('表二（录入表）'!$B$6,COLUMN()-$AU$4,ROW()-4)</f>
        <v>5142</v>
      </c>
      <c r="UN7" s="33">
        <f ca="1">OFFSET('表二（录入表）'!$B$6,COLUMN()-$AU$4,ROW()-4)</f>
        <v>11050</v>
      </c>
      <c r="UO7" s="33">
        <f ca="1">OFFSET('表二（录入表）'!$B$6,COLUMN()-$AU$4,ROW()-4)</f>
        <v>10668</v>
      </c>
      <c r="UP7" s="33">
        <f ca="1">OFFSET('表二（录入表）'!$B$6,COLUMN()-$AU$4,ROW()-4)</f>
        <v>0</v>
      </c>
      <c r="UQ7" s="33">
        <f ca="1">OFFSET('表二（录入表）'!$B$6,COLUMN()-$AU$4,ROW()-4)</f>
        <v>757</v>
      </c>
      <c r="UR7" s="33">
        <f ca="1">OFFSET('表二（录入表）'!$B$6,COLUMN()-$AU$4,ROW()-4)</f>
        <v>19</v>
      </c>
      <c r="US7" s="33">
        <f ca="1">OFFSET('表二（录入表）'!$B$6,COLUMN()-$AU$4,ROW()-4)</f>
        <v>0</v>
      </c>
      <c r="UT7" s="33">
        <f ca="1">OFFSET('表二（录入表）'!$B$6,COLUMN()-$AU$4,ROW()-4)</f>
        <v>0</v>
      </c>
      <c r="UU7" s="33">
        <f ca="1">OFFSET('表二（录入表）'!$B$6,COLUMN()-$AU$4,ROW()-4)</f>
        <v>763</v>
      </c>
      <c r="UV7" s="33">
        <f ca="1">OFFSET('表二（录入表）'!$B$6,COLUMN()-$AU$4,ROW()-4)</f>
        <v>394</v>
      </c>
      <c r="UW7" s="33">
        <f ca="1">OFFSET('表二（录入表）'!$B$6,COLUMN()-$AU$4,ROW()-4)</f>
        <v>0</v>
      </c>
      <c r="UX7" s="33">
        <f ca="1">OFFSET('表二（录入表）'!$B$6,COLUMN()-$AU$4,ROW()-4)</f>
        <v>790</v>
      </c>
      <c r="UY7" s="33">
        <f ca="1">OFFSET('表二（录入表）'!$B$6,COLUMN()-$AU$4,ROW()-4)</f>
        <v>0</v>
      </c>
      <c r="UZ7" s="33">
        <f ca="1">OFFSET('表二（录入表）'!$B$6,COLUMN()-$AU$4,ROW()-4)</f>
        <v>0</v>
      </c>
      <c r="VA7" s="33">
        <f ca="1">OFFSET('表二（录入表）'!$B$6,COLUMN()-$AU$4,ROW()-4)</f>
        <v>0</v>
      </c>
      <c r="VB7" s="33">
        <f ca="1">OFFSET('表二（录入表）'!$B$6,COLUMN()-$AU$4,ROW()-4)</f>
        <v>0</v>
      </c>
      <c r="VC7" s="33">
        <f ca="1">OFFSET('表二（录入表）'!$B$6,COLUMN()-$AU$4,ROW()-4)</f>
        <v>103</v>
      </c>
      <c r="VD7" s="33">
        <f ca="1">OFFSET('表二（录入表）'!$B$6,COLUMN()-$AU$4,ROW()-4)</f>
        <v>918</v>
      </c>
      <c r="VE7" s="33">
        <f ca="1">OFFSET('表二（录入表）'!$B$6,COLUMN()-$AU$4,ROW()-4)</f>
        <v>4</v>
      </c>
      <c r="VF7" s="33">
        <f ca="1">OFFSET('表二（录入表）'!$B$6,COLUMN()-$AU$4,ROW()-4)</f>
        <v>678</v>
      </c>
      <c r="VG7" s="33">
        <f ca="1">OFFSET('表二（录入表）'!$B$6,COLUMN()-$AU$4,ROW()-4)</f>
        <v>51</v>
      </c>
      <c r="VH7" s="33">
        <f ca="1">OFFSET('表二（录入表）'!$B$6,COLUMN()-$AU$4,ROW()-4)</f>
        <v>630</v>
      </c>
      <c r="VI7" s="33">
        <f ca="1">OFFSET('表二（录入表）'!$B$6,COLUMN()-$AU$4,ROW()-4)</f>
        <v>0</v>
      </c>
      <c r="VJ7" s="33">
        <f ca="1">OFFSET('表二（录入表）'!$B$6,COLUMN()-$AU$4,ROW()-4)</f>
        <v>0</v>
      </c>
      <c r="VK7" s="33">
        <f ca="1">OFFSET('表二（录入表）'!$B$6,COLUMN()-$AU$4,ROW()-4)</f>
        <v>236</v>
      </c>
      <c r="VL7" s="33">
        <f ca="1">OFFSET('表二（录入表）'!$B$6,COLUMN()-$AU$4,ROW()-4)</f>
        <v>91</v>
      </c>
      <c r="VM7" s="33">
        <f ca="1">OFFSET('表二（录入表）'!$B$6,COLUMN()-$AU$4,ROW()-4)</f>
        <v>0</v>
      </c>
      <c r="VN7" s="33">
        <f ca="1">OFFSET('表二（录入表）'!$B$6,COLUMN()-$AU$4,ROW()-4)</f>
        <v>26</v>
      </c>
      <c r="VO7" s="33">
        <f ca="1">OFFSET('表二（录入表）'!$B$6,COLUMN()-$AU$4,ROW()-4)</f>
        <v>37</v>
      </c>
      <c r="VP7" s="33">
        <f ca="1">OFFSET('表二（录入表）'!$B$6,COLUMN()-$AU$4,ROW()-4)</f>
        <v>99</v>
      </c>
      <c r="VQ7" s="33">
        <f ca="1">OFFSET('表二（录入表）'!$B$6,COLUMN()-$AU$4,ROW()-4)</f>
        <v>313</v>
      </c>
      <c r="VR7" s="33">
        <f ca="1">OFFSET('表二（录入表）'!$B$6,COLUMN()-$AU$4,ROW()-4)</f>
        <v>330</v>
      </c>
      <c r="VS7" s="33">
        <f ca="1">OFFSET('表二（录入表）'!$B$6,COLUMN()-$AU$4,ROW()-4)</f>
        <v>1269</v>
      </c>
      <c r="VT7" s="33">
        <f ca="1">OFFSET('表二（录入表）'!$B$6,COLUMN()-$AU$4,ROW()-4)</f>
        <v>0</v>
      </c>
      <c r="VU7" s="33">
        <f ca="1">OFFSET('表二（录入表）'!$B$6,COLUMN()-$AU$4,ROW()-4)</f>
        <v>216</v>
      </c>
      <c r="VV7" s="33">
        <f ca="1">OFFSET('表二（录入表）'!$B$6,COLUMN()-$AU$4,ROW()-4)</f>
        <v>0</v>
      </c>
      <c r="VW7" s="33">
        <f ca="1">OFFSET('表二（录入表）'!$B$6,COLUMN()-$AU$4,ROW()-4)</f>
        <v>214</v>
      </c>
      <c r="VX7" s="33">
        <f ca="1">OFFSET('表二（录入表）'!$B$6,COLUMN()-$AU$4,ROW()-4)</f>
        <v>233</v>
      </c>
      <c r="VY7" s="33">
        <f ca="1">OFFSET('表二（录入表）'!$B$6,COLUMN()-$AU$4,ROW()-4)</f>
        <v>40</v>
      </c>
      <c r="VZ7" s="33">
        <f ca="1">OFFSET('表二（录入表）'!$B$6,COLUMN()-$AU$4,ROW()-4)</f>
        <v>0</v>
      </c>
      <c r="WA7" s="33">
        <f ca="1">OFFSET('表二（录入表）'!$B$6,COLUMN()-$AU$4,ROW()-4)</f>
        <v>0</v>
      </c>
      <c r="WB7" s="33">
        <f ca="1">OFFSET('表二（录入表）'!$B$6,COLUMN()-$AU$4,ROW()-4)</f>
        <v>69</v>
      </c>
      <c r="WC7" s="33">
        <f ca="1">OFFSET('表二（录入表）'!$B$6,COLUMN()-$AU$4,ROW()-4)</f>
        <v>0</v>
      </c>
      <c r="WD7" s="33">
        <f ca="1">OFFSET('表二（录入表）'!$B$6,COLUMN()-$AU$4,ROW()-4)</f>
        <v>0</v>
      </c>
      <c r="WE7" s="33">
        <f ca="1">OFFSET('表二（录入表）'!$B$6,COLUMN()-$AU$4,ROW()-4)</f>
        <v>756</v>
      </c>
      <c r="WF7" s="33">
        <f ca="1">OFFSET('表二（录入表）'!$B$6,COLUMN()-$AU$4,ROW()-4)</f>
        <v>174</v>
      </c>
      <c r="WG7" s="33">
        <f ca="1">OFFSET('表二（录入表）'!$B$6,COLUMN()-$AU$4,ROW()-4)</f>
        <v>0</v>
      </c>
      <c r="WH7" s="33">
        <f ca="1">OFFSET('表二（录入表）'!$B$6,COLUMN()-$AU$4,ROW()-4)</f>
        <v>0</v>
      </c>
      <c r="WI7" s="33">
        <f ca="1">OFFSET('表二（录入表）'!$B$6,COLUMN()-$AU$4,ROW()-4)</f>
        <v>0</v>
      </c>
      <c r="WJ7" s="33">
        <f ca="1">OFFSET('表二（录入表）'!$B$6,COLUMN()-$AU$4,ROW()-4)</f>
        <v>0</v>
      </c>
      <c r="WK7" s="33">
        <f ca="1">OFFSET('表二（录入表）'!$B$6,COLUMN()-$AU$4,ROW()-4)</f>
        <v>0</v>
      </c>
      <c r="WL7" s="33">
        <f ca="1">OFFSET('表二（录入表）'!$B$6,COLUMN()-$AU$4,ROW()-4)</f>
        <v>358</v>
      </c>
      <c r="WM7" s="33">
        <f ca="1">OFFSET('表二（录入表）'!$B$6,COLUMN()-$AU$4,ROW()-4)</f>
        <v>3321</v>
      </c>
      <c r="WN7" s="33">
        <f ca="1">OFFSET('表二（录入表）'!$B$6,COLUMN()-$AU$4,ROW()-4)</f>
        <v>398</v>
      </c>
      <c r="WO7" s="33">
        <f ca="1">OFFSET('表二（录入表）'!$B$6,COLUMN()-$AU$4,ROW()-4)</f>
        <v>65</v>
      </c>
      <c r="WP7" s="33">
        <f ca="1">OFFSET('表二（录入表）'!$B$6,COLUMN()-$AU$4,ROW()-4)</f>
        <v>3343</v>
      </c>
      <c r="WQ7" s="33">
        <f ca="1">OFFSET('表二（录入表）'!$B$6,COLUMN()-$AU$4,ROW()-4)</f>
        <v>3525</v>
      </c>
      <c r="WR7" s="33">
        <f ca="1">OFFSET('表二（录入表）'!$B$6,COLUMN()-$AU$4,ROW()-4)</f>
        <v>0</v>
      </c>
      <c r="WS7" s="33">
        <f ca="1">OFFSET('表二（录入表）'!$B$6,COLUMN()-$AU$4,ROW()-4)</f>
        <v>0</v>
      </c>
      <c r="WT7" s="33">
        <f ca="1">OFFSET('表二（录入表）'!$B$6,COLUMN()-$AU$4,ROW()-4)</f>
        <v>15</v>
      </c>
      <c r="WU7" s="33">
        <f ca="1">OFFSET('表二（录入表）'!$B$6,COLUMN()-$AU$4,ROW()-4)</f>
        <v>0</v>
      </c>
      <c r="WV7" s="33">
        <f ca="1">OFFSET('表二（录入表）'!$B$6,COLUMN()-$AU$4,ROW()-4)</f>
        <v>0</v>
      </c>
      <c r="WW7" s="33">
        <f ca="1">OFFSET('表二（录入表）'!$B$6,COLUMN()-$AU$4,ROW()-4)</f>
        <v>4786</v>
      </c>
      <c r="WX7" s="33">
        <f ca="1">OFFSET('表二（录入表）'!$B$6,COLUMN()-$AU$4,ROW()-4)</f>
        <v>0</v>
      </c>
      <c r="WY7" s="33">
        <f ca="1">OFFSET('表二（录入表）'!$B$6,COLUMN()-$AU$4,ROW()-4)</f>
        <v>0</v>
      </c>
      <c r="WZ7" s="33">
        <f ca="1">OFFSET('表二（录入表）'!$B$6,COLUMN()-$AU$4,ROW()-4)</f>
        <v>0</v>
      </c>
      <c r="XA7" s="33">
        <f ca="1">OFFSET('表二（录入表）'!$B$6,COLUMN()-$AU$4,ROW()-4)</f>
        <v>0</v>
      </c>
      <c r="XB7" s="33">
        <f ca="1">OFFSET('表二（录入表）'!$B$6,COLUMN()-$AU$4,ROW()-4)</f>
        <v>23</v>
      </c>
      <c r="XC7" s="33">
        <f ca="1">OFFSET('表二（录入表）'!$B$6,COLUMN()-$AU$4,ROW()-4)</f>
        <v>117</v>
      </c>
      <c r="XD7" s="33">
        <f ca="1">OFFSET('表二（录入表）'!$B$6,COLUMN()-$AU$4,ROW()-4)</f>
        <v>0</v>
      </c>
      <c r="XE7" s="33">
        <f ca="1">OFFSET('表二（录入表）'!$B$6,COLUMN()-$AU$4,ROW()-4)</f>
        <v>41</v>
      </c>
      <c r="XF7" s="33">
        <f ca="1">OFFSET('表二（录入表）'!$B$6,COLUMN()-$AU$4,ROW()-4)</f>
        <v>0</v>
      </c>
      <c r="XG7" s="33">
        <f ca="1">OFFSET('表二（录入表）'!$B$6,COLUMN()-$AU$4,ROW()-4)</f>
        <v>0</v>
      </c>
      <c r="XH7" s="33">
        <f ca="1">OFFSET('表二（录入表）'!$B$6,COLUMN()-$AU$4,ROW()-4)</f>
        <v>4</v>
      </c>
      <c r="XI7" s="33">
        <f ca="1">OFFSET('表二（录入表）'!$B$6,COLUMN()-$AU$4,ROW()-4)</f>
        <v>57</v>
      </c>
      <c r="XJ7" s="33">
        <f ca="1">OFFSET('表二（录入表）'!$B$6,COLUMN()-$AU$4,ROW()-4)</f>
        <v>0</v>
      </c>
      <c r="XK7" s="33">
        <f ca="1">OFFSET('表二（录入表）'!$B$6,COLUMN()-$AU$4,ROW()-4)</f>
        <v>0</v>
      </c>
      <c r="XL7" s="33">
        <f ca="1">OFFSET('表二（录入表）'!$B$6,COLUMN()-$AU$4,ROW()-4)</f>
        <v>0</v>
      </c>
      <c r="XM7" s="33">
        <f ca="1">OFFSET('表二（录入表）'!$B$6,COLUMN()-$AU$4,ROW()-4)</f>
        <v>560</v>
      </c>
      <c r="XN7" s="33">
        <f ca="1">OFFSET('表二（录入表）'!$B$6,COLUMN()-$AU$4,ROW()-4)</f>
        <v>0</v>
      </c>
      <c r="XO7" s="33">
        <f ca="1">OFFSET('表二（录入表）'!$B$6,COLUMN()-$AU$4,ROW()-4)</f>
        <v>93</v>
      </c>
      <c r="XP7" s="33">
        <f ca="1">OFFSET('表二（录入表）'!$B$6,COLUMN()-$AU$4,ROW()-4)</f>
        <v>159</v>
      </c>
      <c r="XQ7" s="33">
        <f ca="1">OFFSET('表二（录入表）'!$B$6,COLUMN()-$AU$4,ROW()-4)</f>
        <v>3632</v>
      </c>
      <c r="XR7" s="33">
        <f ca="1">OFFSET('表二（录入表）'!$B$6,COLUMN()-$AU$4,ROW()-4)</f>
        <v>2644</v>
      </c>
      <c r="XS7" s="33">
        <f ca="1">OFFSET('表二（录入表）'!$B$6,COLUMN()-$AU$4,ROW()-4)</f>
        <v>0</v>
      </c>
      <c r="XT7" s="33">
        <f ca="1">OFFSET('表二（录入表）'!$B$6,COLUMN()-$AU$4,ROW()-4)</f>
        <v>0</v>
      </c>
      <c r="XU7" s="33">
        <f ca="1">OFFSET('表二（录入表）'!$B$6,COLUMN()-$AU$4,ROW()-4)</f>
        <v>0</v>
      </c>
      <c r="XV7" s="33">
        <f ca="1">OFFSET('表二（录入表）'!$B$6,COLUMN()-$AU$4,ROW()-4)</f>
        <v>21</v>
      </c>
      <c r="XW7" s="33">
        <f ca="1">OFFSET('表二（录入表）'!$B$6,COLUMN()-$AU$4,ROW()-4)</f>
        <v>0</v>
      </c>
      <c r="XX7" s="33">
        <f ca="1">OFFSET('表二（录入表）'!$B$6,COLUMN()-$AU$4,ROW()-4)</f>
        <v>0</v>
      </c>
      <c r="XY7" s="33">
        <f ca="1">OFFSET('表二（录入表）'!$B$6,COLUMN()-$AU$4,ROW()-4)</f>
        <v>0</v>
      </c>
      <c r="XZ7" s="33">
        <f ca="1">OFFSET('表二（录入表）'!$B$6,COLUMN()-$AU$4,ROW()-4)</f>
        <v>0</v>
      </c>
      <c r="YA7" s="33">
        <f ca="1">OFFSET('表二（录入表）'!$B$6,COLUMN()-$AU$4,ROW()-4)</f>
        <v>0</v>
      </c>
      <c r="YB7" s="33">
        <f ca="1">OFFSET('表二（录入表）'!$B$6,COLUMN()-$AU$4,ROW()-4)</f>
        <v>0</v>
      </c>
      <c r="YC7" s="33">
        <f ca="1">OFFSET('表二（录入表）'!$B$6,COLUMN()-$AU$4,ROW()-4)</f>
        <v>0</v>
      </c>
      <c r="YD7" s="33">
        <f ca="1">OFFSET('表二（录入表）'!$B$6,COLUMN()-$AU$4,ROW()-4)</f>
        <v>577</v>
      </c>
      <c r="YE7" s="33">
        <f ca="1">OFFSET('表二（录入表）'!$B$6,COLUMN()-$AU$4,ROW()-4)</f>
        <v>0</v>
      </c>
      <c r="YF7" s="33">
        <f ca="1">OFFSET('表二（录入表）'!$B$6,COLUMN()-$AU$4,ROW()-4)</f>
        <v>5254</v>
      </c>
      <c r="YG7" s="33">
        <f ca="1">OFFSET('表二（录入表）'!$B$6,COLUMN()-$AU$4,ROW()-4)</f>
        <v>1022</v>
      </c>
      <c r="YH7" s="33">
        <f ca="1">OFFSET('表二（录入表）'!$B$6,COLUMN()-$AU$4,ROW()-4)</f>
        <v>0</v>
      </c>
      <c r="YI7" s="33">
        <f ca="1">OFFSET('表二（录入表）'!$B$6,COLUMN()-$AU$4,ROW()-4)</f>
        <v>0</v>
      </c>
      <c r="YJ7" s="33">
        <f ca="1">OFFSET('表二（录入表）'!$B$6,COLUMN()-$AU$4,ROW()-4)</f>
        <v>312</v>
      </c>
      <c r="YK7" s="33">
        <f ca="1">OFFSET('表二（录入表）'!$B$6,COLUMN()-$AU$4,ROW()-4)</f>
        <v>0</v>
      </c>
      <c r="YL7" s="33">
        <f ca="1">OFFSET('表二（录入表）'!$B$6,COLUMN()-$AU$4,ROW()-4)</f>
        <v>68</v>
      </c>
      <c r="YM7" s="33">
        <f ca="1">OFFSET('表二（录入表）'!$B$6,COLUMN()-$AU$4,ROW()-4)</f>
        <v>0</v>
      </c>
      <c r="YN7" s="33">
        <f ca="1">OFFSET('表二（录入表）'!$B$6,COLUMN()-$AU$4,ROW()-4)</f>
        <v>0</v>
      </c>
      <c r="YO7" s="33">
        <f ca="1">OFFSET('表二（录入表）'!$B$6,COLUMN()-$AU$4,ROW()-4)</f>
        <v>2880</v>
      </c>
      <c r="YP7" s="33">
        <f ca="1">OFFSET('表二（录入表）'!$B$6,COLUMN()-$AU$4,ROW()-4)</f>
        <v>323</v>
      </c>
      <c r="YQ7" s="33">
        <f ca="1">OFFSET('表二（录入表）'!$B$6,COLUMN()-$AU$4,ROW()-4)</f>
        <v>15669</v>
      </c>
      <c r="YR7" s="33">
        <f ca="1">OFFSET('表二（录入表）'!$B$6,COLUMN()-$AU$4,ROW()-4)</f>
        <v>612</v>
      </c>
      <c r="YS7" s="33">
        <f ca="1">OFFSET('表二（录入表）'!$B$6,COLUMN()-$AU$4,ROW()-4)</f>
        <v>530</v>
      </c>
      <c r="YT7" s="33">
        <f ca="1">OFFSET('表二（录入表）'!$B$6,COLUMN()-$AU$4,ROW()-4)</f>
        <v>1645</v>
      </c>
      <c r="YU7" s="33">
        <f ca="1">OFFSET('表二（录入表）'!$B$6,COLUMN()-$AU$4,ROW()-4)</f>
        <v>392</v>
      </c>
      <c r="YV7" s="33">
        <f ca="1">OFFSET('表二（录入表）'!$B$6,COLUMN()-$AU$4,ROW()-4)</f>
        <v>0</v>
      </c>
      <c r="YW7" s="33">
        <f ca="1">OFFSET('表二（录入表）'!$B$6,COLUMN()-$AU$4,ROW()-4)</f>
        <v>11</v>
      </c>
      <c r="YX7" s="33">
        <f ca="1">OFFSET('表二（录入表）'!$B$6,COLUMN()-$AU$4,ROW()-4)</f>
        <v>1904</v>
      </c>
      <c r="YY7" s="33">
        <f ca="1">OFFSET('表二（录入表）'!$B$6,COLUMN()-$AU$4,ROW()-4)</f>
        <v>14</v>
      </c>
      <c r="YZ7" s="33">
        <f ca="1">OFFSET('表二（录入表）'!$B$6,COLUMN()-$AU$4,ROW()-4)</f>
        <v>0</v>
      </c>
      <c r="ZA7" s="33">
        <f ca="1">OFFSET('表二（录入表）'!$B$6,COLUMN()-$AU$4,ROW()-4)</f>
        <v>3320</v>
      </c>
      <c r="ZB7" s="33">
        <f ca="1">OFFSET('表二（录入表）'!$B$6,COLUMN()-$AU$4,ROW()-4)</f>
        <v>0</v>
      </c>
      <c r="ZC7" s="33">
        <f ca="1">OFFSET('表二（录入表）'!$B$6,COLUMN()-$AU$4,ROW()-4)</f>
        <v>889</v>
      </c>
      <c r="ZD7" s="33">
        <f ca="1">OFFSET('表二（录入表）'!$B$6,COLUMN()-$AU$4,ROW()-4)</f>
        <v>0</v>
      </c>
      <c r="ZE7" s="33">
        <f ca="1">OFFSET('表二（录入表）'!$B$6,COLUMN()-$AU$4,ROW()-4)</f>
        <v>456</v>
      </c>
      <c r="ZF7" s="33">
        <f ca="1">OFFSET('表二（录入表）'!$B$6,COLUMN()-$AU$4,ROW()-4)</f>
        <v>60</v>
      </c>
      <c r="ZG7" s="33">
        <f ca="1">OFFSET('表二（录入表）'!$B$6,COLUMN()-$AU$4,ROW()-4)</f>
        <v>5</v>
      </c>
      <c r="ZH7" s="33">
        <f ca="1">OFFSET('表二（录入表）'!$B$6,COLUMN()-$AU$4,ROW()-4)</f>
        <v>55</v>
      </c>
      <c r="ZI7" s="33">
        <f ca="1">OFFSET('表二（录入表）'!$B$6,COLUMN()-$AU$4,ROW()-4)</f>
        <v>39</v>
      </c>
      <c r="ZJ7" s="33">
        <f ca="1">OFFSET('表二（录入表）'!$B$6,COLUMN()-$AU$4,ROW()-4)</f>
        <v>0</v>
      </c>
      <c r="ZK7" s="33">
        <f ca="1">OFFSET('表二（录入表）'!$B$6,COLUMN()-$AU$4,ROW()-4)</f>
        <v>0</v>
      </c>
      <c r="ZL7" s="33">
        <f ca="1">OFFSET('表二（录入表）'!$B$6,COLUMN()-$AU$4,ROW()-4)</f>
        <v>0</v>
      </c>
      <c r="ZM7" s="33">
        <f ca="1">OFFSET('表二（录入表）'!$B$6,COLUMN()-$AU$4,ROW()-4)</f>
        <v>0</v>
      </c>
      <c r="ZN7" s="33">
        <f ca="1">OFFSET('表二（录入表）'!$B$6,COLUMN()-$AU$4,ROW()-4)</f>
        <v>377</v>
      </c>
      <c r="ZO7" s="33">
        <f ca="1">OFFSET('表二（录入表）'!$B$6,COLUMN()-$AU$4,ROW()-4)</f>
        <v>20</v>
      </c>
      <c r="ZP7" s="33">
        <f ca="1">OFFSET('表二（录入表）'!$B$6,COLUMN()-$AU$4,ROW()-4)</f>
        <v>0</v>
      </c>
      <c r="ZQ7" s="33">
        <f ca="1">OFFSET('表二（录入表）'!$B$6,COLUMN()-$AU$4,ROW()-4)</f>
        <v>0</v>
      </c>
      <c r="ZR7" s="33">
        <f ca="1">OFFSET('表二（录入表）'!$B$6,COLUMN()-$AU$4,ROW()-4)</f>
        <v>0</v>
      </c>
      <c r="ZS7" s="33">
        <f ca="1">OFFSET('表二（录入表）'!$B$6,COLUMN()-$AU$4,ROW()-4)</f>
        <v>62</v>
      </c>
      <c r="ZT7" s="33">
        <f ca="1">OFFSET('表二（录入表）'!$B$6,COLUMN()-$AU$4,ROW()-4)</f>
        <v>0</v>
      </c>
      <c r="ZU7" s="33">
        <f ca="1">OFFSET('表二（录入表）'!$B$6,COLUMN()-$AU$4,ROW()-4)</f>
        <v>0</v>
      </c>
      <c r="ZV7" s="33">
        <f ca="1">OFFSET('表二（录入表）'!$B$6,COLUMN()-$AU$4,ROW()-4)</f>
        <v>0</v>
      </c>
      <c r="ZW7" s="33">
        <f ca="1">OFFSET('表二（录入表）'!$B$6,COLUMN()-$AU$4,ROW()-4)</f>
        <v>0</v>
      </c>
      <c r="ZX7" s="33">
        <f ca="1">OFFSET('表二（录入表）'!$B$6,COLUMN()-$AU$4,ROW()-4)</f>
        <v>0</v>
      </c>
      <c r="ZY7" s="33">
        <f ca="1">OFFSET('表二（录入表）'!$B$6,COLUMN()-$AU$4,ROW()-4)</f>
        <v>0</v>
      </c>
      <c r="ZZ7" s="33">
        <f ca="1">OFFSET('表二（录入表）'!$B$6,COLUMN()-$AU$4,ROW()-4)</f>
        <v>0</v>
      </c>
      <c r="AAA7" s="33">
        <f ca="1">OFFSET('表二（录入表）'!$B$6,COLUMN()-$AU$4,ROW()-4)</f>
        <v>0</v>
      </c>
      <c r="AAB7" s="33">
        <f ca="1">OFFSET('表二（录入表）'!$B$6,COLUMN()-$AU$4,ROW()-4)</f>
        <v>93</v>
      </c>
      <c r="AAC7" s="33">
        <f ca="1">OFFSET('表二（录入表）'!$B$6,COLUMN()-$AU$4,ROW()-4)</f>
        <v>805</v>
      </c>
      <c r="AAD7" s="33">
        <f ca="1">OFFSET('表二（录入表）'!$B$6,COLUMN()-$AU$4,ROW()-4)</f>
        <v>0</v>
      </c>
      <c r="AAE7" s="33">
        <f ca="1">OFFSET('表二（录入表）'!$B$6,COLUMN()-$AU$4,ROW()-4)</f>
        <v>0</v>
      </c>
      <c r="AAF7" s="33">
        <f ca="1">OFFSET('表二（录入表）'!$B$6,COLUMN()-$AU$4,ROW()-4)</f>
        <v>0</v>
      </c>
      <c r="AAG7" s="33">
        <f ca="1">OFFSET('表二（录入表）'!$B$6,COLUMN()-$AU$4,ROW()-4)</f>
        <v>0</v>
      </c>
      <c r="AAH7" s="33">
        <f ca="1">OFFSET('表二（录入表）'!$B$6,COLUMN()-$AU$4,ROW()-4)</f>
        <v>0</v>
      </c>
      <c r="AAI7" s="33">
        <f ca="1">OFFSET('表二（录入表）'!$B$6,COLUMN()-$AU$4,ROW()-4)</f>
        <v>0</v>
      </c>
      <c r="AAJ7" s="33">
        <f ca="1">OFFSET('表二（录入表）'!$B$6,COLUMN()-$AU$4,ROW()-4)</f>
        <v>0</v>
      </c>
      <c r="AAK7" s="33">
        <f ca="1">OFFSET('表二（录入表）'!$B$6,COLUMN()-$AU$4,ROW()-4)</f>
        <v>1332</v>
      </c>
      <c r="AAL7" s="33">
        <f ca="1">OFFSET('表二（录入表）'!$B$6,COLUMN()-$AU$4,ROW()-4)</f>
        <v>260</v>
      </c>
      <c r="AAM7" s="33">
        <f ca="1">OFFSET('表二（录入表）'!$B$6,COLUMN()-$AU$4,ROW()-4)</f>
        <v>0</v>
      </c>
      <c r="AAN7" s="33">
        <f ca="1">OFFSET('表二（录入表）'!$B$6,COLUMN()-$AU$4,ROW()-4)</f>
        <v>0</v>
      </c>
      <c r="AAO7" s="33">
        <f ca="1">OFFSET('表二（录入表）'!$B$6,COLUMN()-$AU$4,ROW()-4)</f>
        <v>2257</v>
      </c>
      <c r="AAP7" s="33">
        <f ca="1">OFFSET('表二（录入表）'!$B$6,COLUMN()-$AU$4,ROW()-4)</f>
        <v>10794</v>
      </c>
      <c r="AAQ7" s="33">
        <f ca="1">OFFSET('表二（录入表）'!$B$6,COLUMN()-$AU$4,ROW()-4)</f>
        <v>0</v>
      </c>
      <c r="AAR7" s="33">
        <f ca="1">OFFSET('表二（录入表）'!$B$6,COLUMN()-$AU$4,ROW()-4)</f>
        <v>309</v>
      </c>
      <c r="AAS7" s="33">
        <f ca="1">OFFSET('表二（录入表）'!$B$6,COLUMN()-$AU$4,ROW()-4)</f>
        <v>0</v>
      </c>
      <c r="AAT7" s="33">
        <f ca="1">OFFSET('表二（录入表）'!$B$6,COLUMN()-$AU$4,ROW()-4)</f>
        <v>0</v>
      </c>
      <c r="AAU7" s="33">
        <f ca="1">OFFSET('表二（录入表）'!$B$6,COLUMN()-$AU$4,ROW()-4)</f>
        <v>0</v>
      </c>
      <c r="AAV7" s="33">
        <f ca="1">OFFSET('表二（录入表）'!$B$6,COLUMN()-$AU$4,ROW()-4)</f>
        <v>509</v>
      </c>
      <c r="AAW7" s="33">
        <f ca="1">OFFSET('表二（录入表）'!$B$6,COLUMN()-$AU$4,ROW()-4)</f>
        <v>4150</v>
      </c>
      <c r="AAX7" s="33">
        <f ca="1">OFFSET('表二（录入表）'!$B$6,COLUMN()-$AU$4,ROW()-4)</f>
        <v>0</v>
      </c>
      <c r="AAY7" s="33">
        <f ca="1">OFFSET('表二（录入表）'!$B$6,COLUMN()-$AU$4,ROW()-4)</f>
        <v>100</v>
      </c>
      <c r="AAZ7" s="33">
        <f ca="1">OFFSET('表二（录入表）'!$B$6,COLUMN()-$AU$4,ROW()-4)</f>
        <v>0</v>
      </c>
      <c r="ABA7" s="33">
        <f ca="1">OFFSET('表二（录入表）'!$B$6,COLUMN()-$AU$4,ROW()-4)</f>
        <v>73</v>
      </c>
      <c r="ABB7" s="33">
        <f ca="1">OFFSET('表二（录入表）'!$B$6,COLUMN()-$AU$4,ROW()-4)</f>
        <v>24</v>
      </c>
      <c r="ABC7" s="33">
        <f ca="1">OFFSET('表二（录入表）'!$B$6,COLUMN()-$AU$4,ROW()-4)</f>
        <v>98</v>
      </c>
      <c r="ABD7" s="33">
        <f ca="1">OFFSET('表二（录入表）'!$B$6,COLUMN()-$AU$4,ROW()-4)</f>
        <v>0</v>
      </c>
      <c r="ABE7" s="33">
        <f ca="1">OFFSET('表二（录入表）'!$B$6,COLUMN()-$AU$4,ROW()-4)</f>
        <v>0</v>
      </c>
      <c r="ABF7" s="33">
        <f ca="1">OFFSET('表二（录入表）'!$B$6,COLUMN()-$AU$4,ROW()-4)</f>
        <v>0</v>
      </c>
      <c r="ABG7" s="33">
        <f ca="1">OFFSET('表二（录入表）'!$B$6,COLUMN()-$AU$4,ROW()-4)</f>
        <v>0</v>
      </c>
      <c r="ABH7" s="33">
        <f ca="1">OFFSET('表二（录入表）'!$B$6,COLUMN()-$AU$4,ROW()-4)</f>
        <v>0</v>
      </c>
      <c r="ABI7" s="33">
        <f ca="1">OFFSET('表二（录入表）'!$B$6,COLUMN()-$AU$4,ROW()-4)</f>
        <v>0</v>
      </c>
      <c r="ABJ7" s="33">
        <f ca="1">OFFSET('表二（录入表）'!$B$6,COLUMN()-$AU$4,ROW()-4)</f>
        <v>0</v>
      </c>
      <c r="ABK7" s="33">
        <f ca="1">OFFSET('表二（录入表）'!$B$6,COLUMN()-$AU$4,ROW()-4)</f>
        <v>0</v>
      </c>
      <c r="ABL7" s="33">
        <f ca="1">OFFSET('表二（录入表）'!$B$6,COLUMN()-$AU$4,ROW()-4)</f>
        <v>0</v>
      </c>
      <c r="ABM7" s="33">
        <f ca="1">OFFSET('表二（录入表）'!$B$6,COLUMN()-$AU$4,ROW()-4)</f>
        <v>0</v>
      </c>
      <c r="ABN7" s="33">
        <f ca="1">OFFSET('表二（录入表）'!$B$6,COLUMN()-$AU$4,ROW()-4)</f>
        <v>0</v>
      </c>
      <c r="ABO7" s="33">
        <f ca="1">OFFSET('表二（录入表）'!$B$6,COLUMN()-$AU$4,ROW()-4)</f>
        <v>0</v>
      </c>
      <c r="ABP7" s="33">
        <f ca="1">OFFSET('表二（录入表）'!$B$6,COLUMN()-$AU$4,ROW()-4)</f>
        <v>0</v>
      </c>
      <c r="ABQ7" s="33">
        <f ca="1">OFFSET('表二（录入表）'!$B$6,COLUMN()-$AU$4,ROW()-4)</f>
        <v>0</v>
      </c>
      <c r="ABR7" s="33">
        <f ca="1">OFFSET('表二（录入表）'!$B$6,COLUMN()-$AU$4,ROW()-4)</f>
        <v>0</v>
      </c>
      <c r="ABS7" s="33">
        <f ca="1">OFFSET('表二（录入表）'!$B$6,COLUMN()-$AU$4,ROW()-4)</f>
        <v>0</v>
      </c>
      <c r="ABT7" s="33">
        <f ca="1">OFFSET('表二（录入表）'!$B$6,COLUMN()-$AU$4,ROW()-4)</f>
        <v>0</v>
      </c>
      <c r="ABU7" s="33">
        <f ca="1">OFFSET('表二（录入表）'!$B$6,COLUMN()-$AU$4,ROW()-4)</f>
        <v>0</v>
      </c>
      <c r="ABV7" s="33">
        <f ca="1">OFFSET('表二（录入表）'!$B$6,COLUMN()-$AU$4,ROW()-4)</f>
        <v>0</v>
      </c>
      <c r="ABW7" s="33">
        <f ca="1">OFFSET('表二（录入表）'!$B$6,COLUMN()-$AU$4,ROW()-4)</f>
        <v>0</v>
      </c>
      <c r="ABX7" s="33">
        <f ca="1">OFFSET('表二（录入表）'!$B$6,COLUMN()-$AU$4,ROW()-4)</f>
        <v>0</v>
      </c>
      <c r="ABY7" s="33">
        <f ca="1">OFFSET('表二（录入表）'!$B$6,COLUMN()-$AU$4,ROW()-4)</f>
        <v>0</v>
      </c>
      <c r="ABZ7" s="33">
        <f ca="1">OFFSET('表二（录入表）'!$B$6,COLUMN()-$AU$4,ROW()-4)</f>
        <v>0</v>
      </c>
      <c r="ACA7" s="33">
        <f ca="1">OFFSET('表二（录入表）'!$B$6,COLUMN()-$AU$4,ROW()-4)</f>
        <v>0</v>
      </c>
      <c r="ACB7" s="33">
        <f ca="1">OFFSET('表二（录入表）'!$B$6,COLUMN()-$AU$4,ROW()-4)</f>
        <v>0</v>
      </c>
      <c r="ACC7" s="33">
        <f ca="1">OFFSET('表二（录入表）'!$B$6,COLUMN()-$AU$4,ROW()-4)</f>
        <v>0</v>
      </c>
      <c r="ACD7" s="33">
        <f ca="1">OFFSET('表二（录入表）'!$B$6,COLUMN()-$AU$4,ROW()-4)</f>
        <v>0</v>
      </c>
      <c r="ACE7" s="33">
        <f ca="1">OFFSET('表二（录入表）'!$B$6,COLUMN()-$AU$4,ROW()-4)</f>
        <v>0</v>
      </c>
      <c r="ACF7" s="33">
        <f ca="1">OFFSET('表二（录入表）'!$B$6,COLUMN()-$AU$4,ROW()-4)</f>
        <v>0</v>
      </c>
      <c r="ACG7" s="33">
        <f ca="1">OFFSET('表二（录入表）'!$B$6,COLUMN()-$AU$4,ROW()-4)</f>
        <v>563</v>
      </c>
      <c r="ACH7" s="33">
        <f ca="1">OFFSET('表二（录入表）'!$B$6,COLUMN()-$AU$4,ROW()-4)</f>
        <v>162</v>
      </c>
      <c r="ACI7" s="33">
        <f ca="1">OFFSET('表二（录入表）'!$B$6,COLUMN()-$AU$4,ROW()-4)</f>
        <v>268</v>
      </c>
      <c r="ACJ7" s="33">
        <f ca="1">OFFSET('表二（录入表）'!$B$6,COLUMN()-$AU$4,ROW()-4)</f>
        <v>0</v>
      </c>
      <c r="ACK7" s="33">
        <f ca="1">OFFSET('表二（录入表）'!$B$6,COLUMN()-$AU$4,ROW()-4)</f>
        <v>0</v>
      </c>
      <c r="ACL7" s="33">
        <f ca="1">OFFSET('表二（录入表）'!$B$6,COLUMN()-$AU$4,ROW()-4)</f>
        <v>0</v>
      </c>
      <c r="ACM7" s="33">
        <f ca="1">OFFSET('表二（录入表）'!$B$6,COLUMN()-$AU$4,ROW()-4)</f>
        <v>0</v>
      </c>
      <c r="ACN7" s="33">
        <f ca="1">OFFSET('表二（录入表）'!$B$6,COLUMN()-$AU$4,ROW()-4)</f>
        <v>0</v>
      </c>
      <c r="ACO7" s="33">
        <f ca="1">OFFSET('表二（录入表）'!$B$6,COLUMN()-$AU$4,ROW()-4)</f>
        <v>0</v>
      </c>
      <c r="ACP7" s="33">
        <f ca="1">OFFSET('表二（录入表）'!$B$6,COLUMN()-$AU$4,ROW()-4)</f>
        <v>0</v>
      </c>
      <c r="ACQ7" s="33">
        <f ca="1">OFFSET('表二（录入表）'!$B$6,COLUMN()-$AU$4,ROW()-4)</f>
        <v>0</v>
      </c>
      <c r="ACR7" s="33">
        <f ca="1">OFFSET('表二（录入表）'!$B$6,COLUMN()-$AU$4,ROW()-4)</f>
        <v>19</v>
      </c>
      <c r="ACS7" s="33">
        <f ca="1">OFFSET('表二（录入表）'!$B$6,COLUMN()-$AU$4,ROW()-4)</f>
        <v>0</v>
      </c>
      <c r="ACT7" s="33">
        <f ca="1">OFFSET('表二（录入表）'!$B$6,COLUMN()-$AU$4,ROW()-4)</f>
        <v>5</v>
      </c>
      <c r="ACU7" s="33">
        <f ca="1">OFFSET('表二（录入表）'!$B$6,COLUMN()-$AU$4,ROW()-4)</f>
        <v>2286</v>
      </c>
      <c r="ACV7" s="33">
        <f ca="1">OFFSET('表二（录入表）'!$B$6,COLUMN()-$AU$4,ROW()-4)</f>
        <v>105</v>
      </c>
      <c r="ACW7" s="33">
        <f ca="1">OFFSET('表二（录入表）'!$B$6,COLUMN()-$AU$4,ROW()-4)</f>
        <v>830</v>
      </c>
      <c r="ACX7" s="33">
        <f ca="1">OFFSET('表二（录入表）'!$B$6,COLUMN()-$AU$4,ROW()-4)</f>
        <v>0</v>
      </c>
      <c r="ACY7" s="33">
        <f ca="1">OFFSET('表二（录入表）'!$B$6,COLUMN()-$AU$4,ROW()-4)</f>
        <v>213</v>
      </c>
      <c r="ACZ7" s="33">
        <f ca="1">OFFSET('表二（录入表）'!$B$6,COLUMN()-$AU$4,ROW()-4)</f>
        <v>886</v>
      </c>
      <c r="ADA7" s="33">
        <f ca="1">OFFSET('表二（录入表）'!$B$6,COLUMN()-$AU$4,ROW()-4)</f>
        <v>10</v>
      </c>
      <c r="ADB7" s="33">
        <f ca="1">OFFSET('表二（录入表）'!$B$6,COLUMN()-$AU$4,ROW()-4)</f>
        <v>0</v>
      </c>
      <c r="ADC7" s="33">
        <f ca="1">OFFSET('表二（录入表）'!$B$6,COLUMN()-$AU$4,ROW()-4)</f>
        <v>0</v>
      </c>
      <c r="ADD7" s="33">
        <f ca="1">OFFSET('表二（录入表）'!$B$6,COLUMN()-$AU$4,ROW()-4)</f>
        <v>0</v>
      </c>
      <c r="ADE7" s="33">
        <f ca="1">OFFSET('表二（录入表）'!$B$6,COLUMN()-$AU$4,ROW()-4)</f>
        <v>0</v>
      </c>
      <c r="ADF7" s="33">
        <f ca="1">OFFSET('表二（录入表）'!$B$6,COLUMN()-$AU$4,ROW()-4)</f>
        <v>13</v>
      </c>
      <c r="ADG7" s="33">
        <f ca="1">OFFSET('表二（录入表）'!$B$6,COLUMN()-$AU$4,ROW()-4)</f>
        <v>2054</v>
      </c>
      <c r="ADH7" s="33">
        <f ca="1">OFFSET('表二（录入表）'!$B$6,COLUMN()-$AU$4,ROW()-4)</f>
        <v>0</v>
      </c>
      <c r="ADI7" s="33">
        <f ca="1">OFFSET('表二（录入表）'!$B$6,COLUMN()-$AU$4,ROW()-4)</f>
        <v>646</v>
      </c>
      <c r="ADJ7" s="33">
        <f ca="1">OFFSET('表二（录入表）'!$B$6,COLUMN()-$AU$4,ROW()-4)</f>
        <v>0</v>
      </c>
      <c r="ADK7" s="33">
        <f ca="1">OFFSET('表二（录入表）'!$B$6,COLUMN()-$AU$4,ROW()-4)</f>
        <v>25</v>
      </c>
      <c r="ADL7" s="33">
        <f ca="1">OFFSET('表二（录入表）'!$B$6,COLUMN()-$AU$4,ROW()-4)</f>
        <v>4</v>
      </c>
      <c r="ADM7" s="33">
        <f ca="1">OFFSET('表二（录入表）'!$B$6,COLUMN()-$AU$4,ROW()-4)</f>
        <v>0</v>
      </c>
      <c r="ADN7" s="33">
        <f ca="1">OFFSET('表二（录入表）'!$B$6,COLUMN()-$AU$4,ROW()-4)</f>
        <v>0</v>
      </c>
      <c r="ADO7" s="33">
        <f ca="1">OFFSET('表二（录入表）'!$B$6,COLUMN()-$AU$4,ROW()-4)</f>
        <v>0</v>
      </c>
      <c r="ADP7" s="33">
        <f ca="1">OFFSET('表二（录入表）'!$B$6,COLUMN()-$AU$4,ROW()-4)</f>
        <v>0</v>
      </c>
      <c r="ADQ7" s="33">
        <f ca="1">OFFSET('表二（录入表）'!$B$6,COLUMN()-$AU$4,ROW()-4)</f>
        <v>42</v>
      </c>
      <c r="ADR7" s="33">
        <f ca="1">OFFSET('表二（录入表）'!$B$6,COLUMN()-$AU$4,ROW()-4)</f>
        <v>6479</v>
      </c>
      <c r="ADS7" s="33">
        <f ca="1">OFFSET('表二（录入表）'!$B$6,COLUMN()-$AU$4,ROW()-4)</f>
        <v>252</v>
      </c>
      <c r="ADT7" s="33">
        <f ca="1">OFFSET('表二（录入表）'!$B$6,COLUMN()-$AU$4,ROW()-4)</f>
        <v>0</v>
      </c>
      <c r="ADU7" s="33">
        <f ca="1">OFFSET('表二（录入表）'!$B$6,COLUMN()-$AU$4,ROW()-4)</f>
        <v>0</v>
      </c>
      <c r="ADV7" s="33">
        <f ca="1">OFFSET('表二（录入表）'!$B$6,COLUMN()-$AU$4,ROW()-4)</f>
        <v>2677</v>
      </c>
      <c r="ADW7" s="33">
        <f ca="1">OFFSET('表二（录入表）'!$B$6,COLUMN()-$AU$4,ROW()-4)</f>
        <v>2471</v>
      </c>
      <c r="ADX7" s="33">
        <f ca="1">OFFSET('表二（录入表）'!$B$6,COLUMN()-$AU$4,ROW()-4)</f>
        <v>35</v>
      </c>
      <c r="ADY7" s="33">
        <f ca="1">OFFSET('表二（录入表）'!$B$6,COLUMN()-$AU$4,ROW()-4)</f>
        <v>30</v>
      </c>
      <c r="ADZ7" s="33">
        <f ca="1">OFFSET('表二（录入表）'!$B$6,COLUMN()-$AU$4,ROW()-4)</f>
        <v>688</v>
      </c>
      <c r="AEA7" s="33">
        <f ca="1">OFFSET('表二（录入表）'!$B$6,COLUMN()-$AU$4,ROW()-4)</f>
        <v>110</v>
      </c>
      <c r="AEB7" s="33">
        <f ca="1">OFFSET('表二（录入表）'!$B$6,COLUMN()-$AU$4,ROW()-4)</f>
        <v>1</v>
      </c>
      <c r="AEC7" s="33">
        <f ca="1">OFFSET('表二（录入表）'!$B$6,COLUMN()-$AU$4,ROW()-4)</f>
        <v>0</v>
      </c>
      <c r="AED7" s="33">
        <f ca="1">OFFSET('表二（录入表）'!$B$6,COLUMN()-$AU$4,ROW()-4)</f>
        <v>0</v>
      </c>
      <c r="AEE7" s="33">
        <f ca="1">OFFSET('表二（录入表）'!$B$6,COLUMN()-$AU$4,ROW()-4)</f>
        <v>0</v>
      </c>
      <c r="AEF7" s="33">
        <f ca="1">OFFSET('表二（录入表）'!$B$6,COLUMN()-$AU$4,ROW()-4)</f>
        <v>33</v>
      </c>
      <c r="AEG7" s="33">
        <f ca="1">OFFSET('表二（录入表）'!$B$6,COLUMN()-$AU$4,ROW()-4)</f>
        <v>0</v>
      </c>
      <c r="AEH7" s="33">
        <f ca="1">OFFSET('表二（录入表）'!$B$6,COLUMN()-$AU$4,ROW()-4)</f>
        <v>0</v>
      </c>
      <c r="AEI7" s="33">
        <f ca="1">OFFSET('表二（录入表）'!$B$6,COLUMN()-$AU$4,ROW()-4)</f>
        <v>0</v>
      </c>
      <c r="AEJ7" s="33">
        <f ca="1">OFFSET('表二（录入表）'!$B$6,COLUMN()-$AU$4,ROW()-4)</f>
        <v>65</v>
      </c>
      <c r="AEK7" s="33">
        <f ca="1">OFFSET('表二（录入表）'!$B$6,COLUMN()-$AU$4,ROW()-4)</f>
        <v>0</v>
      </c>
      <c r="AEL7" s="33">
        <f ca="1">OFFSET('表二（录入表）'!$B$6,COLUMN()-$AU$4,ROW()-4)</f>
        <v>0</v>
      </c>
      <c r="AEM7" s="33">
        <f ca="1">OFFSET('表二（录入表）'!$B$6,COLUMN()-$AU$4,ROW()-4)</f>
        <v>5</v>
      </c>
      <c r="AEN7" s="33">
        <f ca="1">OFFSET('表二（录入表）'!$B$6,COLUMN()-$AU$4,ROW()-4)</f>
        <v>1539</v>
      </c>
      <c r="AEO7" s="33">
        <f ca="1">OFFSET('表二（录入表）'!$B$6,COLUMN()-$AU$4,ROW()-4)</f>
        <v>224</v>
      </c>
      <c r="AEP7" s="33">
        <f ca="1">OFFSET('表二（录入表）'!$B$6,COLUMN()-$AU$4,ROW()-4)</f>
        <v>0</v>
      </c>
      <c r="AEQ7" s="33">
        <f ca="1">OFFSET('表二（录入表）'!$B$6,COLUMN()-$AU$4,ROW()-4)</f>
        <v>0</v>
      </c>
      <c r="AER7" s="33">
        <f ca="1">OFFSET('表二（录入表）'!$B$6,COLUMN()-$AU$4,ROW()-4)</f>
        <v>2149</v>
      </c>
      <c r="AES7" s="33">
        <f ca="1">OFFSET('表二（录入表）'!$B$6,COLUMN()-$AU$4,ROW()-4)</f>
        <v>3016</v>
      </c>
      <c r="AET7" s="33">
        <f ca="1">OFFSET('表二（录入表）'!$B$6,COLUMN()-$AU$4,ROW()-4)</f>
        <v>239</v>
      </c>
      <c r="AEU7" s="33">
        <f ca="1">OFFSET('表二（录入表）'!$B$6,COLUMN()-$AU$4,ROW()-4)</f>
        <v>0</v>
      </c>
      <c r="AEV7" s="33">
        <f ca="1">OFFSET('表二（录入表）'!$B$6,COLUMN()-$AU$4,ROW()-4)</f>
        <v>0</v>
      </c>
      <c r="AEW7" s="33">
        <f ca="1">OFFSET('表二（录入表）'!$B$6,COLUMN()-$AU$4,ROW()-4)</f>
        <v>0</v>
      </c>
      <c r="AEX7" s="33">
        <f ca="1">OFFSET('表二（录入表）'!$B$6,COLUMN()-$AU$4,ROW()-4)</f>
        <v>3729</v>
      </c>
      <c r="AEY7" s="33">
        <f ca="1">OFFSET('表二（录入表）'!$B$6,COLUMN()-$AU$4,ROW()-4)</f>
        <v>0</v>
      </c>
      <c r="AEZ7" s="33">
        <f ca="1">OFFSET('表二（录入表）'!$B$6,COLUMN()-$AU$4,ROW()-4)</f>
        <v>0</v>
      </c>
      <c r="AFA7" s="33">
        <f ca="1">OFFSET('表二（录入表）'!$B$6,COLUMN()-$AU$4,ROW()-4)</f>
        <v>0</v>
      </c>
      <c r="AFB7" s="33">
        <f ca="1">OFFSET('表二（录入表）'!$B$6,COLUMN()-$AU$4,ROW()-4)</f>
        <v>105</v>
      </c>
      <c r="AFC7" s="33">
        <f ca="1">OFFSET('表二（录入表）'!$B$6,COLUMN()-$AU$4,ROW()-4)</f>
        <v>3</v>
      </c>
      <c r="AFD7" s="33">
        <f ca="1">OFFSET('表二（录入表）'!$B$6,COLUMN()-$AU$4,ROW()-4)</f>
        <v>13</v>
      </c>
      <c r="AFE7" s="33">
        <f ca="1">OFFSET('表二（录入表）'!$B$6,COLUMN()-$AU$4,ROW()-4)</f>
        <v>0</v>
      </c>
      <c r="AFF7" s="33">
        <f ca="1">OFFSET('表二（录入表）'!$B$6,COLUMN()-$AU$4,ROW()-4)</f>
        <v>0</v>
      </c>
      <c r="AFG7" s="33">
        <f ca="1">OFFSET('表二（录入表）'!$B$6,COLUMN()-$AU$4,ROW()-4)</f>
        <v>263</v>
      </c>
      <c r="AFH7" s="33">
        <f ca="1">OFFSET('表二（录入表）'!$B$6,COLUMN()-$AU$4,ROW()-4)</f>
        <v>114</v>
      </c>
      <c r="AFI7" s="33">
        <f ca="1">OFFSET('表二（录入表）'!$B$6,COLUMN()-$AU$4,ROW()-4)</f>
        <v>0</v>
      </c>
      <c r="AFJ7" s="33">
        <f ca="1">OFFSET('表二（录入表）'!$B$6,COLUMN()-$AU$4,ROW()-4)</f>
        <v>0</v>
      </c>
      <c r="AFK7" s="33">
        <f ca="1">OFFSET('表二（录入表）'!$B$6,COLUMN()-$AU$4,ROW()-4)</f>
        <v>1496</v>
      </c>
      <c r="AFL7" s="33">
        <f ca="1">OFFSET('表二（录入表）'!$B$6,COLUMN()-$AU$4,ROW()-4)</f>
        <v>2706</v>
      </c>
      <c r="AFM7" s="33">
        <f ca="1">OFFSET('表二（录入表）'!$B$6,COLUMN()-$AU$4,ROW()-4)</f>
        <v>0</v>
      </c>
      <c r="AFN7" s="33">
        <f ca="1">OFFSET('表二（录入表）'!$B$6,COLUMN()-$AU$4,ROW()-4)</f>
        <v>0</v>
      </c>
      <c r="AFO7" s="33">
        <f ca="1">OFFSET('表二（录入表）'!$B$6,COLUMN()-$AU$4,ROW()-4)</f>
        <v>3082</v>
      </c>
      <c r="AFP7" s="33">
        <f ca="1">OFFSET('表二（录入表）'!$B$6,COLUMN()-$AU$4,ROW()-4)</f>
        <v>795</v>
      </c>
      <c r="AFQ7" s="33">
        <f ca="1">OFFSET('表二（录入表）'!$B$6,COLUMN()-$AU$4,ROW()-4)</f>
        <v>2922</v>
      </c>
      <c r="AFR7" s="33">
        <f ca="1">OFFSET('表二（录入表）'!$B$6,COLUMN()-$AU$4,ROW()-4)</f>
        <v>0</v>
      </c>
      <c r="AFS7" s="33">
        <f ca="1">OFFSET('表二（录入表）'!$B$6,COLUMN()-$AU$4,ROW()-4)</f>
        <v>0</v>
      </c>
      <c r="AFT7" s="33">
        <f ca="1">OFFSET('表二（录入表）'!$B$6,COLUMN()-$AU$4,ROW()-4)</f>
        <v>0</v>
      </c>
      <c r="AFU7" s="33">
        <f ca="1">OFFSET('表二（录入表）'!$B$6,COLUMN()-$AU$4,ROW()-4)</f>
        <v>3394</v>
      </c>
      <c r="AFV7" s="33">
        <f ca="1">OFFSET('表二（录入表）'!$B$6,COLUMN()-$AU$4,ROW()-4)</f>
        <v>2831</v>
      </c>
      <c r="AFW7" s="33">
        <f ca="1">OFFSET('表二（录入表）'!$B$6,COLUMN()-$AU$4,ROW()-4)</f>
        <v>6600</v>
      </c>
      <c r="AFX7" s="33">
        <f ca="1">OFFSET('表二（录入表）'!$B$6,COLUMN()-$AU$4,ROW()-4)</f>
        <v>0</v>
      </c>
      <c r="AFY7" s="33">
        <f ca="1">OFFSET('表二（录入表）'!$B$6,COLUMN()-$AU$4,ROW()-4)</f>
        <v>2484</v>
      </c>
      <c r="AFZ7" s="33">
        <f ca="1">OFFSET('表二（录入表）'!$B$6,COLUMN()-$AU$4,ROW()-4)</f>
        <v>0</v>
      </c>
      <c r="AGA7" s="33">
        <f ca="1">OFFSET('表二（录入表）'!$B$6,COLUMN()-$AU$4,ROW()-4)</f>
        <v>0</v>
      </c>
      <c r="AGB7" s="33">
        <f ca="1">OFFSET('表二（录入表）'!$B$6,COLUMN()-$AU$4,ROW()-4)</f>
        <v>1511</v>
      </c>
      <c r="AGC7" s="33">
        <f ca="1">OFFSET('表二（录入表）'!$B$6,COLUMN()-$AU$4,ROW()-4)</f>
        <v>60</v>
      </c>
      <c r="AGD7" s="33">
        <f ca="1">OFFSET('表二（录入表）'!$B$6,COLUMN()-$AU$4,ROW()-4)</f>
        <v>0</v>
      </c>
      <c r="AGE7" s="33">
        <f ca="1">OFFSET('表二（录入表）'!$B$6,COLUMN()-$AU$4,ROW()-4)</f>
        <v>11</v>
      </c>
      <c r="AGF7" s="33">
        <f ca="1">OFFSET('表二（录入表）'!$B$6,COLUMN()-$AU$4,ROW()-4)</f>
        <v>0</v>
      </c>
      <c r="AGG7" s="33">
        <f ca="1">OFFSET('表二（录入表）'!$B$6,COLUMN()-$AU$4,ROW()-4)</f>
        <v>0</v>
      </c>
      <c r="AGH7" s="33">
        <f ca="1">OFFSET('表二（录入表）'!$B$6,COLUMN()-$AU$4,ROW()-4)</f>
        <v>0</v>
      </c>
      <c r="AGI7" s="33">
        <f ca="1">OFFSET('表二（录入表）'!$B$6,COLUMN()-$AU$4,ROW()-4)</f>
        <v>1744</v>
      </c>
      <c r="AGJ7" s="33">
        <f ca="1">OFFSET('表二（录入表）'!$B$6,COLUMN()-$AU$4,ROW()-4)</f>
        <v>941</v>
      </c>
      <c r="AGK7" s="33">
        <f ca="1">OFFSET('表二（录入表）'!$B$6,COLUMN()-$AU$4,ROW()-4)</f>
        <v>0</v>
      </c>
      <c r="AGL7" s="33">
        <f ca="1">OFFSET('表二（录入表）'!$B$6,COLUMN()-$AU$4,ROW()-4)</f>
        <v>132</v>
      </c>
      <c r="AGM7" s="33">
        <f ca="1">OFFSET('表二（录入表）'!$B$6,COLUMN()-$AU$4,ROW()-4)</f>
        <v>6031</v>
      </c>
      <c r="AGN7" s="33">
        <f ca="1">OFFSET('表二（录入表）'!$B$6,COLUMN()-$AU$4,ROW()-4)</f>
        <v>2094</v>
      </c>
      <c r="AGO7" s="33">
        <f ca="1">OFFSET('表二（录入表）'!$B$6,COLUMN()-$AU$4,ROW()-4)</f>
        <v>0</v>
      </c>
      <c r="AGP7" s="33">
        <f ca="1">OFFSET('表二（录入表）'!$B$6,COLUMN()-$AU$4,ROW()-4)</f>
        <v>0</v>
      </c>
      <c r="AGQ7" s="33">
        <f ca="1">OFFSET('表二（录入表）'!$B$6,COLUMN()-$AU$4,ROW()-4)</f>
        <v>6</v>
      </c>
      <c r="AGR7" s="33">
        <f ca="1">OFFSET('表二（录入表）'!$B$6,COLUMN()-$AU$4,ROW()-4)</f>
        <v>0</v>
      </c>
      <c r="AGS7" s="33">
        <f ca="1">OFFSET('表二（录入表）'!$B$6,COLUMN()-$AU$4,ROW()-4)</f>
        <v>0</v>
      </c>
      <c r="AGT7" s="33">
        <f ca="1">OFFSET('表二（录入表）'!$B$6,COLUMN()-$AU$4,ROW()-4)</f>
        <v>0</v>
      </c>
      <c r="AGU7" s="33">
        <f ca="1">OFFSET('表二（录入表）'!$B$6,COLUMN()-$AU$4,ROW()-4)</f>
        <v>0</v>
      </c>
      <c r="AGV7" s="33">
        <f ca="1">OFFSET('表二（录入表）'!$B$6,COLUMN()-$AU$4,ROW()-4)</f>
        <v>0</v>
      </c>
      <c r="AGW7" s="33">
        <f ca="1">OFFSET('表二（录入表）'!$B$6,COLUMN()-$AU$4,ROW()-4)</f>
        <v>0</v>
      </c>
      <c r="AGX7" s="33">
        <f ca="1">OFFSET('表二（录入表）'!$B$6,COLUMN()-$AU$4,ROW()-4)</f>
        <v>0</v>
      </c>
      <c r="AGY7" s="33">
        <f ca="1">OFFSET('表二（录入表）'!$B$6,COLUMN()-$AU$4,ROW()-4)</f>
        <v>16</v>
      </c>
      <c r="AGZ7" s="33">
        <f ca="1">OFFSET('表二（录入表）'!$B$6,COLUMN()-$AU$4,ROW()-4)</f>
        <v>0</v>
      </c>
      <c r="AHA7" s="33">
        <f ca="1">OFFSET('表二（录入表）'!$B$6,COLUMN()-$AU$4,ROW()-4)</f>
        <v>0</v>
      </c>
      <c r="AHB7" s="33">
        <f ca="1">OFFSET('表二（录入表）'!$B$6,COLUMN()-$AU$4,ROW()-4)</f>
        <v>0</v>
      </c>
      <c r="AHC7" s="33">
        <f ca="1">OFFSET('表二（录入表）'!$B$6,COLUMN()-$AU$4,ROW()-4)</f>
        <v>209</v>
      </c>
      <c r="AHD7" s="33">
        <f ca="1">OFFSET('表二（录入表）'!$B$6,COLUMN()-$AU$4,ROW()-4)</f>
        <v>0</v>
      </c>
      <c r="AHE7" s="33">
        <f ca="1">OFFSET('表二（录入表）'!$B$6,COLUMN()-$AU$4,ROW()-4)</f>
        <v>0</v>
      </c>
      <c r="AHF7" s="33">
        <f ca="1">OFFSET('表二（录入表）'!$B$6,COLUMN()-$AU$4,ROW()-4)</f>
        <v>0</v>
      </c>
      <c r="AHG7" s="33">
        <f ca="1">OFFSET('表二（录入表）'!$B$6,COLUMN()-$AU$4,ROW()-4)</f>
        <v>0</v>
      </c>
      <c r="AHH7" s="33">
        <f ca="1">OFFSET('表二（录入表）'!$B$6,COLUMN()-$AU$4,ROW()-4)</f>
        <v>0</v>
      </c>
      <c r="AHI7" s="33">
        <f ca="1">OFFSET('表二（录入表）'!$B$6,COLUMN()-$AU$4,ROW()-4)</f>
        <v>0</v>
      </c>
      <c r="AHJ7" s="33">
        <f ca="1">OFFSET('表二（录入表）'!$B$6,COLUMN()-$AU$4,ROW()-4)</f>
        <v>0</v>
      </c>
      <c r="AHK7" s="33">
        <f ca="1">OFFSET('表二（录入表）'!$B$6,COLUMN()-$AU$4,ROW()-4)</f>
        <v>0</v>
      </c>
      <c r="AHL7" s="33">
        <f ca="1">OFFSET('表二（录入表）'!$B$6,COLUMN()-$AU$4,ROW()-4)</f>
        <v>0</v>
      </c>
      <c r="AHM7" s="33">
        <f ca="1">OFFSET('表二（录入表）'!$B$6,COLUMN()-$AU$4,ROW()-4)</f>
        <v>0</v>
      </c>
      <c r="AHN7" s="33">
        <f ca="1">OFFSET('表二（录入表）'!$B$6,COLUMN()-$AU$4,ROW()-4)</f>
        <v>0</v>
      </c>
      <c r="AHO7" s="33">
        <f ca="1">OFFSET('表二（录入表）'!$B$6,COLUMN()-$AU$4,ROW()-4)</f>
        <v>0</v>
      </c>
      <c r="AHP7" s="33">
        <f ca="1">OFFSET('表二（录入表）'!$B$6,COLUMN()-$AU$4,ROW()-4)</f>
        <v>0</v>
      </c>
      <c r="AHQ7" s="33">
        <f ca="1">OFFSET('表二（录入表）'!$B$6,COLUMN()-$AU$4,ROW()-4)</f>
        <v>0</v>
      </c>
      <c r="AHR7" s="33">
        <f ca="1">OFFSET('表二（录入表）'!$B$6,COLUMN()-$AU$4,ROW()-4)</f>
        <v>0</v>
      </c>
      <c r="AHS7" s="33">
        <f ca="1">OFFSET('表二（录入表）'!$B$6,COLUMN()-$AU$4,ROW()-4)</f>
        <v>0</v>
      </c>
      <c r="AHT7" s="33">
        <f ca="1">OFFSET('表二（录入表）'!$B$6,COLUMN()-$AU$4,ROW()-4)</f>
        <v>0</v>
      </c>
      <c r="AHU7" s="33">
        <f ca="1">OFFSET('表二（录入表）'!$B$6,COLUMN()-$AU$4,ROW()-4)</f>
        <v>0</v>
      </c>
      <c r="AHV7" s="33">
        <f ca="1">OFFSET('表二（录入表）'!$B$6,COLUMN()-$AU$4,ROW()-4)</f>
        <v>0</v>
      </c>
      <c r="AHW7" s="33">
        <f ca="1">OFFSET('表二（录入表）'!$B$6,COLUMN()-$AU$4,ROW()-4)</f>
        <v>0</v>
      </c>
      <c r="AHX7" s="33">
        <f ca="1">OFFSET('表二（录入表）'!$B$6,COLUMN()-$AU$4,ROW()-4)</f>
        <v>0</v>
      </c>
      <c r="AHY7" s="33">
        <f ca="1">OFFSET('表二（录入表）'!$B$6,COLUMN()-$AU$4,ROW()-4)</f>
        <v>0</v>
      </c>
      <c r="AHZ7" s="33">
        <f ca="1">OFFSET('表二（录入表）'!$B$6,COLUMN()-$AU$4,ROW()-4)</f>
        <v>0</v>
      </c>
      <c r="AIA7" s="33">
        <f ca="1">OFFSET('表二（录入表）'!$B$6,COLUMN()-$AU$4,ROW()-4)</f>
        <v>0</v>
      </c>
      <c r="AIB7" s="33">
        <f ca="1">OFFSET('表二（录入表）'!$B$6,COLUMN()-$AU$4,ROW()-4)</f>
        <v>0</v>
      </c>
      <c r="AIC7" s="33">
        <f ca="1">OFFSET('表二（录入表）'!$B$6,COLUMN()-$AU$4,ROW()-4)</f>
        <v>508</v>
      </c>
      <c r="AID7" s="33">
        <f ca="1">OFFSET('表二（录入表）'!$B$6,COLUMN()-$AU$4,ROW()-4)</f>
        <v>0</v>
      </c>
      <c r="AIE7" s="33">
        <f ca="1">OFFSET('表二（录入表）'!$B$6,COLUMN()-$AU$4,ROW()-4)</f>
        <v>0</v>
      </c>
      <c r="AIF7" s="33">
        <f ca="1">OFFSET('表二（录入表）'!$B$6,COLUMN()-$AU$4,ROW()-4)</f>
        <v>0</v>
      </c>
      <c r="AIG7" s="33">
        <f ca="1">OFFSET('表二（录入表）'!$B$6,COLUMN()-$AU$4,ROW()-4)</f>
        <v>0</v>
      </c>
      <c r="AIH7" s="33">
        <f ca="1">OFFSET('表二（录入表）'!$B$6,COLUMN()-$AU$4,ROW()-4)</f>
        <v>0</v>
      </c>
      <c r="AII7" s="33">
        <f ca="1">OFFSET('表二（录入表）'!$B$6,COLUMN()-$AU$4,ROW()-4)</f>
        <v>0</v>
      </c>
      <c r="AIJ7" s="33">
        <f ca="1">OFFSET('表二（录入表）'!$B$6,COLUMN()-$AU$4,ROW()-4)</f>
        <v>0</v>
      </c>
      <c r="AIK7" s="33">
        <f ca="1">OFFSET('表二（录入表）'!$B$6,COLUMN()-$AU$4,ROW()-4)</f>
        <v>0</v>
      </c>
      <c r="AIL7" s="33">
        <f ca="1">OFFSET('表二（录入表）'!$B$6,COLUMN()-$AU$4,ROW()-4)</f>
        <v>0</v>
      </c>
      <c r="AIM7" s="33">
        <f ca="1">OFFSET('表二（录入表）'!$B$6,COLUMN()-$AU$4,ROW()-4)</f>
        <v>0</v>
      </c>
      <c r="AIN7" s="33">
        <f ca="1">OFFSET('表二（录入表）'!$B$6,COLUMN()-$AU$4,ROW()-4)</f>
        <v>0</v>
      </c>
      <c r="AIO7" s="33">
        <f ca="1">OFFSET('表二（录入表）'!$B$6,COLUMN()-$AU$4,ROW()-4)</f>
        <v>0</v>
      </c>
      <c r="AIP7" s="33">
        <f ca="1">OFFSET('表二（录入表）'!$B$6,COLUMN()-$AU$4,ROW()-4)</f>
        <v>0</v>
      </c>
      <c r="AIQ7" s="33">
        <f ca="1">OFFSET('表二（录入表）'!$B$6,COLUMN()-$AU$4,ROW()-4)</f>
        <v>0</v>
      </c>
      <c r="AIR7" s="33">
        <f ca="1">OFFSET('表二（录入表）'!$B$6,COLUMN()-$AU$4,ROW()-4)</f>
        <v>0</v>
      </c>
      <c r="AIS7" s="33">
        <f ca="1">OFFSET('表二（录入表）'!$B$6,COLUMN()-$AU$4,ROW()-4)</f>
        <v>0</v>
      </c>
      <c r="AIT7" s="33">
        <f ca="1">OFFSET('表二（录入表）'!$B$6,COLUMN()-$AU$4,ROW()-4)</f>
        <v>0</v>
      </c>
      <c r="AIU7" s="33">
        <f ca="1">OFFSET('表二（录入表）'!$B$6,COLUMN()-$AU$4,ROW()-4)</f>
        <v>0</v>
      </c>
      <c r="AIV7" s="33">
        <f ca="1">OFFSET('表二（录入表）'!$B$6,COLUMN()-$AU$4,ROW()-4)</f>
        <v>0</v>
      </c>
      <c r="AIW7" s="33">
        <f ca="1">OFFSET('表二（录入表）'!$B$6,COLUMN()-$AU$4,ROW()-4)</f>
        <v>0</v>
      </c>
      <c r="AIX7" s="33">
        <f ca="1">OFFSET('表二（录入表）'!$B$6,COLUMN()-$AU$4,ROW()-4)</f>
        <v>0</v>
      </c>
      <c r="AIY7" s="33">
        <f ca="1">OFFSET('表二（录入表）'!$B$6,COLUMN()-$AU$4,ROW()-4)</f>
        <v>0</v>
      </c>
      <c r="AIZ7" s="33">
        <f ca="1">OFFSET('表二（录入表）'!$B$6,COLUMN()-$AU$4,ROW()-4)</f>
        <v>0</v>
      </c>
      <c r="AJA7" s="33">
        <f ca="1">OFFSET('表二（录入表）'!$B$6,COLUMN()-$AU$4,ROW()-4)</f>
        <v>0</v>
      </c>
      <c r="AJB7" s="33">
        <f ca="1">OFFSET('表二（录入表）'!$B$6,COLUMN()-$AU$4,ROW()-4)</f>
        <v>0</v>
      </c>
      <c r="AJC7" s="33">
        <f ca="1">OFFSET('表二（录入表）'!$B$6,COLUMN()-$AU$4,ROW()-4)</f>
        <v>0</v>
      </c>
      <c r="AJD7" s="33">
        <f ca="1">OFFSET('表二（录入表）'!$B$6,COLUMN()-$AU$4,ROW()-4)</f>
        <v>0</v>
      </c>
      <c r="AJE7" s="33">
        <f ca="1">OFFSET('表二（录入表）'!$B$6,COLUMN()-$AU$4,ROW()-4)</f>
        <v>0</v>
      </c>
      <c r="AJF7" s="33">
        <f ca="1">OFFSET('表二（录入表）'!$B$6,COLUMN()-$AU$4,ROW()-4)</f>
        <v>296</v>
      </c>
      <c r="AJG7" s="33">
        <f ca="1">OFFSET('表二（录入表）'!$B$6,COLUMN()-$AU$4,ROW()-4)</f>
        <v>0</v>
      </c>
      <c r="AJH7" s="33">
        <f ca="1">OFFSET('表二（录入表）'!$B$6,COLUMN()-$AU$4,ROW()-4)</f>
        <v>0</v>
      </c>
      <c r="AJI7" s="33">
        <f ca="1">OFFSET('表二（录入表）'!$B$6,COLUMN()-$AU$4,ROW()-4)</f>
        <v>0</v>
      </c>
      <c r="AJJ7" s="33">
        <f ca="1">OFFSET('表二（录入表）'!$B$6,COLUMN()-$AU$4,ROW()-4)</f>
        <v>0</v>
      </c>
      <c r="AJK7" s="33">
        <f ca="1">OFFSET('表二（录入表）'!$B$6,COLUMN()-$AU$4,ROW()-4)</f>
        <v>0</v>
      </c>
      <c r="AJL7" s="33">
        <f ca="1">OFFSET('表二（录入表）'!$B$6,COLUMN()-$AU$4,ROW()-4)</f>
        <v>0</v>
      </c>
      <c r="AJM7" s="33">
        <f ca="1">OFFSET('表二（录入表）'!$B$6,COLUMN()-$AU$4,ROW()-4)</f>
        <v>45</v>
      </c>
      <c r="AJN7" s="33">
        <f ca="1">OFFSET('表二（录入表）'!$B$6,COLUMN()-$AU$4,ROW()-4)</f>
        <v>0</v>
      </c>
      <c r="AJO7" s="33">
        <f ca="1">OFFSET('表二（录入表）'!$B$6,COLUMN()-$AU$4,ROW()-4)</f>
        <v>329</v>
      </c>
      <c r="AJP7" s="33">
        <f ca="1">OFFSET('表二（录入表）'!$B$6,COLUMN()-$AU$4,ROW()-4)</f>
        <v>0</v>
      </c>
      <c r="AJQ7" s="33">
        <f ca="1">OFFSET('表二（录入表）'!$B$6,COLUMN()-$AU$4,ROW()-4)</f>
        <v>0</v>
      </c>
      <c r="AJR7" s="33">
        <f ca="1">OFFSET('表二（录入表）'!$B$6,COLUMN()-$AU$4,ROW()-4)</f>
        <v>0</v>
      </c>
      <c r="AJS7" s="33">
        <f ca="1">OFFSET('表二（录入表）'!$B$6,COLUMN()-$AU$4,ROW()-4)</f>
        <v>0</v>
      </c>
      <c r="AJT7" s="33">
        <f ca="1">OFFSET('表二（录入表）'!$B$6,COLUMN()-$AU$4,ROW()-4)</f>
        <v>0</v>
      </c>
      <c r="AJU7" s="33">
        <f ca="1">OFFSET('表二（录入表）'!$B$6,COLUMN()-$AU$4,ROW()-4)</f>
        <v>21</v>
      </c>
      <c r="AJV7" s="33">
        <f ca="1">OFFSET('表二（录入表）'!$B$6,COLUMN()-$AU$4,ROW()-4)</f>
        <v>0</v>
      </c>
      <c r="AJW7" s="33">
        <f ca="1">OFFSET('表二（录入表）'!$B$6,COLUMN()-$AU$4,ROW()-4)</f>
        <v>0</v>
      </c>
      <c r="AJX7" s="33">
        <f ca="1">OFFSET('表二（录入表）'!$B$6,COLUMN()-$AU$4,ROW()-4)</f>
        <v>0</v>
      </c>
      <c r="AJY7" s="33">
        <f ca="1">OFFSET('表二（录入表）'!$B$6,COLUMN()-$AU$4,ROW()-4)</f>
        <v>193</v>
      </c>
      <c r="AJZ7" s="33">
        <f ca="1">OFFSET('表二（录入表）'!$B$6,COLUMN()-$AU$4,ROW()-4)</f>
        <v>0</v>
      </c>
      <c r="AKA7" s="33">
        <f ca="1">OFFSET('表二（录入表）'!$B$6,COLUMN()-$AU$4,ROW()-4)</f>
        <v>1521</v>
      </c>
      <c r="AKB7" s="33">
        <f ca="1">OFFSET('表二（录入表）'!$B$6,COLUMN()-$AU$4,ROW()-4)</f>
        <v>0</v>
      </c>
      <c r="AKC7" s="33">
        <f ca="1">OFFSET('表二（录入表）'!$B$6,COLUMN()-$AU$4,ROW()-4)</f>
        <v>0</v>
      </c>
      <c r="AKD7" s="33">
        <f ca="1">OFFSET('表二（录入表）'!$B$6,COLUMN()-$AU$4,ROW()-4)</f>
        <v>0</v>
      </c>
      <c r="AKE7" s="33">
        <f ca="1">OFFSET('表二（录入表）'!$B$6,COLUMN()-$AU$4,ROW()-4)</f>
        <v>0</v>
      </c>
      <c r="AKF7" s="33">
        <f ca="1">OFFSET('表二（录入表）'!$B$6,COLUMN()-$AU$4,ROW()-4)</f>
        <v>0</v>
      </c>
      <c r="AKG7" s="33">
        <f ca="1">OFFSET('表二（录入表）'!$B$6,COLUMN()-$AU$4,ROW()-4)</f>
        <v>63</v>
      </c>
      <c r="AKH7" s="33">
        <f ca="1">OFFSET('表二（录入表）'!$B$6,COLUMN()-$AU$4,ROW()-4)</f>
        <v>0</v>
      </c>
      <c r="AKI7" s="33">
        <f ca="1">OFFSET('表二（录入表）'!$B$6,COLUMN()-$AU$4,ROW()-4)</f>
        <v>0</v>
      </c>
      <c r="AKJ7" s="33">
        <f ca="1">OFFSET('表二（录入表）'!$B$6,COLUMN()-$AU$4,ROW()-4)</f>
        <v>0</v>
      </c>
      <c r="AKK7" s="33">
        <f ca="1">OFFSET('表二（录入表）'!$B$6,COLUMN()-$AU$4,ROW()-4)</f>
        <v>0</v>
      </c>
      <c r="AKL7" s="33">
        <f ca="1">OFFSET('表二（录入表）'!$B$6,COLUMN()-$AU$4,ROW()-4)</f>
        <v>0</v>
      </c>
      <c r="AKM7" s="33">
        <f ca="1">OFFSET('表二（录入表）'!$B$6,COLUMN()-$AU$4,ROW()-4)</f>
        <v>0</v>
      </c>
      <c r="AKN7" s="33">
        <f ca="1">OFFSET('表二（录入表）'!$B$6,COLUMN()-$AU$4,ROW()-4)</f>
        <v>106</v>
      </c>
      <c r="AKO7" s="33">
        <f ca="1">OFFSET('表二（录入表）'!$B$6,COLUMN()-$AU$4,ROW()-4)</f>
        <v>30</v>
      </c>
      <c r="AKP7" s="33">
        <f ca="1">OFFSET('表二（录入表）'!$B$6,COLUMN()-$AU$4,ROW()-4)</f>
        <v>0</v>
      </c>
      <c r="AKQ7" s="33">
        <f ca="1">OFFSET('表二（录入表）'!$B$6,COLUMN()-$AU$4,ROW()-4)</f>
        <v>0</v>
      </c>
      <c r="AKR7" s="33">
        <f ca="1">OFFSET('表二（录入表）'!$B$6,COLUMN()-$AU$4,ROW()-4)</f>
        <v>0</v>
      </c>
      <c r="AKS7" s="33">
        <f ca="1">OFFSET('表二（录入表）'!$B$6,COLUMN()-$AU$4,ROW()-4)</f>
        <v>0</v>
      </c>
      <c r="AKT7" s="33">
        <f ca="1">OFFSET('表二（录入表）'!$B$6,COLUMN()-$AU$4,ROW()-4)</f>
        <v>0</v>
      </c>
      <c r="AKU7" s="33">
        <f ca="1">OFFSET('表二（录入表）'!$B$6,COLUMN()-$AU$4,ROW()-4)</f>
        <v>0</v>
      </c>
      <c r="AKV7" s="33">
        <f ca="1">OFFSET('表二（录入表）'!$B$6,COLUMN()-$AU$4,ROW()-4)</f>
        <v>2</v>
      </c>
      <c r="AKW7" s="33">
        <f ca="1">OFFSET('表二（录入表）'!$B$6,COLUMN()-$AU$4,ROW()-4)</f>
        <v>0</v>
      </c>
      <c r="AKX7" s="33">
        <f ca="1">OFFSET('表二（录入表）'!$B$6,COLUMN()-$AU$4,ROW()-4)</f>
        <v>0</v>
      </c>
      <c r="AKY7" s="33">
        <f ca="1">OFFSET('表二（录入表）'!$B$6,COLUMN()-$AU$4,ROW()-4)</f>
        <v>0</v>
      </c>
      <c r="AKZ7" s="33">
        <f ca="1">OFFSET('表二（录入表）'!$B$6,COLUMN()-$AU$4,ROW()-4)</f>
        <v>0</v>
      </c>
      <c r="ALA7" s="33">
        <f ca="1">OFFSET('表二（录入表）'!$B$6,COLUMN()-$AU$4,ROW()-4)</f>
        <v>0</v>
      </c>
      <c r="ALB7" s="33">
        <f ca="1">OFFSET('表二（录入表）'!$B$6,COLUMN()-$AU$4,ROW()-4)</f>
        <v>0</v>
      </c>
      <c r="ALC7" s="33">
        <f ca="1">OFFSET('表二（录入表）'!$B$6,COLUMN()-$AU$4,ROW()-4)</f>
        <v>0</v>
      </c>
      <c r="ALD7" s="33">
        <f ca="1">OFFSET('表二（录入表）'!$B$6,COLUMN()-$AU$4,ROW()-4)</f>
        <v>0</v>
      </c>
      <c r="ALE7" s="33">
        <f ca="1">OFFSET('表二（录入表）'!$B$6,COLUMN()-$AU$4,ROW()-4)</f>
        <v>0</v>
      </c>
      <c r="ALF7" s="33">
        <f ca="1">OFFSET('表二（录入表）'!$B$6,COLUMN()-$AU$4,ROW()-4)</f>
        <v>0</v>
      </c>
      <c r="ALG7" s="33">
        <f ca="1">OFFSET('表二（录入表）'!$B$6,COLUMN()-$AU$4,ROW()-4)</f>
        <v>0</v>
      </c>
      <c r="ALH7" s="33">
        <f ca="1">OFFSET('表二（录入表）'!$B$6,COLUMN()-$AU$4,ROW()-4)</f>
        <v>0</v>
      </c>
      <c r="ALI7" s="33">
        <f ca="1">OFFSET('表二（录入表）'!$B$6,COLUMN()-$AU$4,ROW()-4)</f>
        <v>0</v>
      </c>
      <c r="ALJ7" s="33">
        <f ca="1">OFFSET('表二（录入表）'!$B$6,COLUMN()-$AU$4,ROW()-4)</f>
        <v>0</v>
      </c>
      <c r="ALK7" s="33">
        <f ca="1">OFFSET('表二（录入表）'!$B$6,COLUMN()-$AU$4,ROW()-4)</f>
        <v>0</v>
      </c>
      <c r="ALL7" s="33">
        <f ca="1">OFFSET('表二（录入表）'!$B$6,COLUMN()-$AU$4,ROW()-4)</f>
        <v>0</v>
      </c>
      <c r="ALM7" s="33">
        <f ca="1">OFFSET('表二（录入表）'!$B$6,COLUMN()-$AU$4,ROW()-4)</f>
        <v>0</v>
      </c>
      <c r="ALN7" s="33">
        <f ca="1">OFFSET('表二（录入表）'!$B$6,COLUMN()-$AU$4,ROW()-4)</f>
        <v>0</v>
      </c>
      <c r="ALO7" s="33">
        <f ca="1">OFFSET('表二（录入表）'!$B$6,COLUMN()-$AU$4,ROW()-4)</f>
        <v>0</v>
      </c>
      <c r="ALP7" s="33">
        <f ca="1">OFFSET('表二（录入表）'!$B$6,COLUMN()-$AU$4,ROW()-4)</f>
        <v>0</v>
      </c>
      <c r="ALQ7" s="33">
        <f ca="1">OFFSET('表二（录入表）'!$B$6,COLUMN()-$AU$4,ROW()-4)</f>
        <v>0</v>
      </c>
      <c r="ALR7" s="33">
        <f ca="1">OFFSET('表二（录入表）'!$B$6,COLUMN()-$AU$4,ROW()-4)</f>
        <v>0</v>
      </c>
      <c r="ALS7" s="33">
        <f ca="1">OFFSET('表二（录入表）'!$B$6,COLUMN()-$AU$4,ROW()-4)</f>
        <v>0</v>
      </c>
      <c r="ALT7" s="33">
        <f ca="1">OFFSET('表二（录入表）'!$B$6,COLUMN()-$AU$4,ROW()-4)</f>
        <v>0</v>
      </c>
      <c r="ALU7" s="33">
        <f ca="1">OFFSET('表二（录入表）'!$B$6,COLUMN()-$AU$4,ROW()-4)</f>
        <v>0</v>
      </c>
      <c r="ALV7" s="33">
        <f ca="1">OFFSET('表二（录入表）'!$B$6,COLUMN()-$AU$4,ROW()-4)</f>
        <v>0</v>
      </c>
      <c r="ALW7" s="33">
        <f ca="1">OFFSET('表二（录入表）'!$B$6,COLUMN()-$AU$4,ROW()-4)</f>
        <v>0</v>
      </c>
      <c r="ALX7" s="33">
        <f ca="1">OFFSET('表二（录入表）'!$B$6,COLUMN()-$AU$4,ROW()-4)</f>
        <v>0</v>
      </c>
      <c r="ALY7" s="33">
        <f ca="1">OFFSET('表二（录入表）'!$B$6,COLUMN()-$AU$4,ROW()-4)</f>
        <v>0</v>
      </c>
      <c r="ALZ7" s="33">
        <f ca="1">OFFSET('表二（录入表）'!$B$6,COLUMN()-$AU$4,ROW()-4)</f>
        <v>0</v>
      </c>
      <c r="AMA7" s="33">
        <f ca="1">OFFSET('表二（录入表）'!$B$6,COLUMN()-$AU$4,ROW()-4)</f>
        <v>0</v>
      </c>
      <c r="AMB7" s="33">
        <f ca="1">OFFSET('表二（录入表）'!$B$6,COLUMN()-$AU$4,ROW()-4)</f>
        <v>0</v>
      </c>
      <c r="AMC7" s="33">
        <f ca="1">OFFSET('表二（录入表）'!$B$6,COLUMN()-$AU$4,ROW()-4)</f>
        <v>1050</v>
      </c>
      <c r="AMD7" s="33">
        <f ca="1">OFFSET('表二（录入表）'!$B$6,COLUMN()-$AU$4,ROW()-4)</f>
        <v>0</v>
      </c>
      <c r="AME7" s="33">
        <f ca="1">OFFSET('表二（录入表）'!$B$6,COLUMN()-$AU$4,ROW()-4)</f>
        <v>0</v>
      </c>
      <c r="AMF7" s="33">
        <f ca="1">OFFSET('表二（录入表）'!$B$6,COLUMN()-$AU$4,ROW()-4)</f>
        <v>0</v>
      </c>
      <c r="AMG7" s="33">
        <f ca="1">OFFSET('表二（录入表）'!$B$6,COLUMN()-$AU$4,ROW()-4)</f>
        <v>666</v>
      </c>
      <c r="AMH7" s="33">
        <f ca="1">OFFSET('表二（录入表）'!$B$6,COLUMN()-$AU$4,ROW()-4)</f>
        <v>0</v>
      </c>
      <c r="AMI7" s="33">
        <f ca="1">OFFSET('表二（录入表）'!$B$6,COLUMN()-$AU$4,ROW()-4)</f>
        <v>0</v>
      </c>
      <c r="AMJ7" s="33">
        <f ca="1">OFFSET('表二（录入表）'!$B$6,COLUMN()-$AU$4,ROW()-4)</f>
        <v>0</v>
      </c>
      <c r="AMK7" s="33">
        <f ca="1">OFFSET('表二（录入表）'!$B$6,COLUMN()-$AU$4,ROW()-4)</f>
        <v>0</v>
      </c>
      <c r="AML7" s="33">
        <f ca="1">OFFSET('表二（录入表）'!$B$6,COLUMN()-$AU$4,ROW()-4)</f>
        <v>0</v>
      </c>
      <c r="AMM7" s="33">
        <f ca="1">OFFSET('表二（录入表）'!$B$6,COLUMN()-$AU$4,ROW()-4)</f>
        <v>0</v>
      </c>
      <c r="AMN7" s="33">
        <f ca="1">OFFSET('表二（录入表）'!$B$6,COLUMN()-$AU$4,ROW()-4)</f>
        <v>0</v>
      </c>
      <c r="AMO7" s="33">
        <f ca="1">OFFSET('表二（录入表）'!$B$6,COLUMN()-$AU$4,ROW()-4)</f>
        <v>0</v>
      </c>
      <c r="AMP7" s="33">
        <f ca="1">OFFSET('表二（录入表）'!$B$6,COLUMN()-$AU$4,ROW()-4)</f>
        <v>0</v>
      </c>
      <c r="AMQ7" s="33">
        <f ca="1">OFFSET('表二（录入表）'!$B$6,COLUMN()-$AU$4,ROW()-4)</f>
        <v>0</v>
      </c>
      <c r="AMR7" s="33">
        <f ca="1">OFFSET('表二（录入表）'!$B$6,COLUMN()-$AU$4,ROW()-4)</f>
        <v>0</v>
      </c>
      <c r="AMS7" s="33">
        <f ca="1">OFFSET('表二（录入表）'!$B$6,COLUMN()-$AU$4,ROW()-4)</f>
        <v>0</v>
      </c>
      <c r="AMT7" s="33">
        <f ca="1">OFFSET('表二（录入表）'!$B$6,COLUMN()-$AU$4,ROW()-4)</f>
        <v>0</v>
      </c>
      <c r="AMU7" s="33">
        <f ca="1">OFFSET('表二（录入表）'!$B$6,COLUMN()-$AU$4,ROW()-4)</f>
        <v>0</v>
      </c>
      <c r="AMV7" s="33">
        <f ca="1">OFFSET('表二（录入表）'!$B$6,COLUMN()-$AU$4,ROW()-4)</f>
        <v>0</v>
      </c>
      <c r="AMW7" s="33">
        <f ca="1">OFFSET('表二（录入表）'!$B$6,COLUMN()-$AU$4,ROW()-4)</f>
        <v>0</v>
      </c>
      <c r="AMX7" s="33">
        <f ca="1">OFFSET('表二（录入表）'!$B$6,COLUMN()-$AU$4,ROW()-4)</f>
        <v>0</v>
      </c>
      <c r="AMY7" s="33">
        <f ca="1">OFFSET('表二（录入表）'!$B$6,COLUMN()-$AU$4,ROW()-4)</f>
        <v>0</v>
      </c>
      <c r="AMZ7" s="33">
        <f ca="1">OFFSET('表二（录入表）'!$B$6,COLUMN()-$AU$4,ROW()-4)</f>
        <v>0</v>
      </c>
      <c r="ANA7" s="33">
        <f ca="1">OFFSET('表二（录入表）'!$B$6,COLUMN()-$AU$4,ROW()-4)</f>
        <v>0</v>
      </c>
      <c r="ANB7" s="33">
        <f ca="1">OFFSET('表二（录入表）'!$B$6,COLUMN()-$AU$4,ROW()-4)</f>
        <v>3120</v>
      </c>
      <c r="ANC7" s="33">
        <f ca="1">OFFSET('表二（录入表）'!$B$6,COLUMN()-$AU$4,ROW()-4)</f>
        <v>7</v>
      </c>
      <c r="AND7" s="33">
        <f ca="1">OFFSET('表二（录入表）'!$B$6,COLUMN()-$AU$4,ROW()-4)</f>
        <v>0</v>
      </c>
      <c r="ANE7" s="33">
        <f ca="1">OFFSET('表二（录入表）'!$B$6,COLUMN()-$AU$4,ROW()-4)</f>
        <v>0</v>
      </c>
      <c r="ANF7" s="33">
        <f ca="1">OFFSET('表二（录入表）'!$B$6,COLUMN()-$AU$4,ROW()-4)</f>
        <v>37</v>
      </c>
      <c r="ANG7" s="33">
        <f ca="1">OFFSET('表二（录入表）'!$B$6,COLUMN()-$AU$4,ROW()-4)</f>
        <v>0</v>
      </c>
      <c r="ANH7" s="33">
        <f ca="1">OFFSET('表二（录入表）'!$B$6,COLUMN()-$AU$4,ROW()-4)</f>
        <v>0</v>
      </c>
      <c r="ANI7" s="33">
        <f ca="1">OFFSET('表二（录入表）'!$B$6,COLUMN()-$AU$4,ROW()-4)</f>
        <v>0</v>
      </c>
      <c r="ANJ7" s="33">
        <f ca="1">OFFSET('表二（录入表）'!$B$6,COLUMN()-$AU$4,ROW()-4)</f>
        <v>41</v>
      </c>
      <c r="ANK7" s="33">
        <f ca="1">OFFSET('表二（录入表）'!$B$6,COLUMN()-$AU$4,ROW()-4)</f>
        <v>0</v>
      </c>
      <c r="ANL7" s="33">
        <f ca="1">OFFSET('表二（录入表）'!$B$6,COLUMN()-$AU$4,ROW()-4)</f>
        <v>0</v>
      </c>
      <c r="ANM7" s="33">
        <f ca="1">OFFSET('表二（录入表）'!$B$6,COLUMN()-$AU$4,ROW()-4)</f>
        <v>0</v>
      </c>
      <c r="ANN7" s="33">
        <f ca="1">OFFSET('表二（录入表）'!$B$6,COLUMN()-$AU$4,ROW()-4)</f>
        <v>0</v>
      </c>
      <c r="ANO7" s="33">
        <f ca="1">OFFSET('表二（录入表）'!$B$6,COLUMN()-$AU$4,ROW()-4)</f>
        <v>0</v>
      </c>
      <c r="ANP7" s="33">
        <f ca="1">OFFSET('表二（录入表）'!$B$6,COLUMN()-$AU$4,ROW()-4)</f>
        <v>2</v>
      </c>
      <c r="ANQ7" s="33">
        <f ca="1">OFFSET('表二（录入表）'!$B$6,COLUMN()-$AU$4,ROW()-4)</f>
        <v>0</v>
      </c>
      <c r="ANR7" s="33">
        <f ca="1">OFFSET('表二（录入表）'!$B$6,COLUMN()-$AU$4,ROW()-4)</f>
        <v>0</v>
      </c>
      <c r="ANS7" s="33">
        <f ca="1">OFFSET('表二（录入表）'!$B$6,COLUMN()-$AU$4,ROW()-4)</f>
        <v>0</v>
      </c>
      <c r="ANT7" s="33">
        <f ca="1">OFFSET('表二（录入表）'!$B$6,COLUMN()-$AU$4,ROW()-4)</f>
        <v>0</v>
      </c>
      <c r="ANU7" s="33">
        <f ca="1">OFFSET('表二（录入表）'!$B$6,COLUMN()-$AU$4,ROW()-4)</f>
        <v>42</v>
      </c>
      <c r="ANV7" s="33">
        <f ca="1">OFFSET('表二（录入表）'!$B$6,COLUMN()-$AU$4,ROW()-4)</f>
        <v>982</v>
      </c>
      <c r="ANW7" s="33">
        <f ca="1">OFFSET('表二（录入表）'!$B$6,COLUMN()-$AU$4,ROW()-4)</f>
        <v>0</v>
      </c>
      <c r="ANX7" s="33">
        <f ca="1">OFFSET('表二（录入表）'!$B$6,COLUMN()-$AU$4,ROW()-4)</f>
        <v>0</v>
      </c>
      <c r="ANY7" s="33">
        <f ca="1">OFFSET('表二（录入表）'!$B$6,COLUMN()-$AU$4,ROW()-4)</f>
        <v>1510</v>
      </c>
      <c r="ANZ7" s="33">
        <f ca="1">OFFSET('表二（录入表）'!$B$6,COLUMN()-$AU$4,ROW()-4)</f>
        <v>3861</v>
      </c>
      <c r="AOA7" s="33">
        <f ca="1">OFFSET('表二（录入表）'!$B$6,COLUMN()-$AU$4,ROW()-4)</f>
        <v>0</v>
      </c>
      <c r="AOB7" s="33">
        <f ca="1">OFFSET('表二（录入表）'!$B$6,COLUMN()-$AU$4,ROW()-4)</f>
        <v>0</v>
      </c>
      <c r="AOC7" s="33">
        <f ca="1">OFFSET('表二（录入表）'!$B$6,COLUMN()-$AU$4,ROW()-4)</f>
        <v>0</v>
      </c>
      <c r="AOD7" s="33">
        <f ca="1">OFFSET('表二（录入表）'!$B$6,COLUMN()-$AU$4,ROW()-4)</f>
        <v>0</v>
      </c>
      <c r="AOE7" s="33">
        <f ca="1">OFFSET('表二（录入表）'!$B$6,COLUMN()-$AU$4,ROW()-4)</f>
        <v>14</v>
      </c>
      <c r="AOF7" s="33">
        <f ca="1">OFFSET('表二（录入表）'!$B$6,COLUMN()-$AU$4,ROW()-4)</f>
        <v>462</v>
      </c>
      <c r="AOG7" s="33">
        <f ca="1">OFFSET('表二（录入表）'!$B$6,COLUMN()-$AU$4,ROW()-4)</f>
        <v>0</v>
      </c>
      <c r="AOH7" s="33">
        <f ca="1">OFFSET('表二（录入表）'!$B$6,COLUMN()-$AU$4,ROW()-4)</f>
        <v>0</v>
      </c>
      <c r="AOI7" s="33">
        <f ca="1">OFFSET('表二（录入表）'!$B$6,COLUMN()-$AU$4,ROW()-4)</f>
        <v>0</v>
      </c>
      <c r="AOJ7" s="33">
        <f ca="1">OFFSET('表二（录入表）'!$B$6,COLUMN()-$AU$4,ROW()-4)</f>
        <v>0</v>
      </c>
      <c r="AOK7" s="33">
        <f ca="1">OFFSET('表二（录入表）'!$B$6,COLUMN()-$AU$4,ROW()-4)</f>
        <v>0</v>
      </c>
      <c r="AOL7" s="33">
        <f ca="1">OFFSET('表二（录入表）'!$B$6,COLUMN()-$AU$4,ROW()-4)</f>
        <v>0</v>
      </c>
      <c r="AOM7" s="33">
        <f ca="1">OFFSET('表二（录入表）'!$B$6,COLUMN()-$AU$4,ROW()-4)</f>
        <v>0</v>
      </c>
      <c r="AON7" s="33">
        <f ca="1">OFFSET('表二（录入表）'!$B$6,COLUMN()-$AU$4,ROW()-4)</f>
        <v>0</v>
      </c>
      <c r="AOO7" s="33">
        <f ca="1">OFFSET('表二（录入表）'!$B$6,COLUMN()-$AU$4,ROW()-4)</f>
        <v>0</v>
      </c>
      <c r="AOP7" s="33">
        <f ca="1">OFFSET('表二（录入表）'!$B$6,COLUMN()-$AU$4,ROW()-4)</f>
        <v>0</v>
      </c>
      <c r="AOQ7" s="33">
        <f ca="1">OFFSET('表二（录入表）'!$B$6,COLUMN()-$AU$4,ROW()-4)</f>
        <v>0</v>
      </c>
      <c r="AOR7" s="33">
        <f ca="1">OFFSET('表二（录入表）'!$B$6,COLUMN()-$AU$4,ROW()-4)</f>
        <v>460</v>
      </c>
      <c r="AOS7" s="33">
        <f ca="1">OFFSET('表二（录入表）'!$B$6,COLUMN()-$AU$4,ROW()-4)</f>
        <v>0</v>
      </c>
      <c r="AOT7" s="33">
        <f ca="1">OFFSET('表二（录入表）'!$B$6,COLUMN()-$AU$4,ROW()-4)</f>
        <v>0</v>
      </c>
      <c r="AOU7" s="33">
        <f ca="1">OFFSET('表二（录入表）'!$B$6,COLUMN()-$AU$4,ROW()-4)</f>
        <v>0</v>
      </c>
      <c r="AOV7" s="33">
        <f ca="1">OFFSET('表二（录入表）'!$B$6,COLUMN()-$AU$4,ROW()-4)</f>
        <v>25</v>
      </c>
      <c r="AOW7" s="33">
        <f ca="1">OFFSET('表二（录入表）'!$B$6,COLUMN()-$AU$4,ROW()-4)</f>
        <v>0</v>
      </c>
      <c r="AOX7" s="33">
        <f ca="1">OFFSET('表二（录入表）'!$B$6,COLUMN()-$AU$4,ROW()-4)</f>
        <v>0</v>
      </c>
      <c r="AOY7" s="33">
        <f ca="1">OFFSET('表二（录入表）'!$B$6,COLUMN()-$AU$4,ROW()-4)</f>
        <v>0</v>
      </c>
      <c r="AOZ7" s="33">
        <f ca="1">OFFSET('表二（录入表）'!$B$6,COLUMN()-$AU$4,ROW()-4)</f>
        <v>0</v>
      </c>
      <c r="APA7" s="33">
        <f ca="1">OFFSET('表二（录入表）'!$B$6,COLUMN()-$AU$4,ROW()-4)</f>
        <v>0</v>
      </c>
      <c r="APB7" s="33">
        <f ca="1">OFFSET('表二（录入表）'!$B$6,COLUMN()-$AU$4,ROW()-4)</f>
        <v>0</v>
      </c>
      <c r="APC7" s="33">
        <f ca="1">OFFSET('表二（录入表）'!$B$6,COLUMN()-$AU$4,ROW()-4)</f>
        <v>0</v>
      </c>
      <c r="APD7" s="33">
        <f ca="1">OFFSET('表二（录入表）'!$B$6,COLUMN()-$AU$4,ROW()-4)</f>
        <v>0</v>
      </c>
      <c r="APE7" s="33">
        <f ca="1">OFFSET('表二（录入表）'!$B$6,COLUMN()-$AU$4,ROW()-4)</f>
        <v>260</v>
      </c>
      <c r="APF7" s="33">
        <f ca="1">OFFSET('表二（录入表）'!$B$6,COLUMN()-$AU$4,ROW()-4)</f>
        <v>0</v>
      </c>
      <c r="APG7" s="33">
        <f ca="1">OFFSET('表二（录入表）'!$B$6,COLUMN()-$AU$4,ROW()-4)</f>
        <v>0</v>
      </c>
      <c r="APH7" s="33">
        <f ca="1">OFFSET('表二（录入表）'!$B$6,COLUMN()-$AU$4,ROW()-4)</f>
        <v>0</v>
      </c>
      <c r="API7" s="33">
        <f ca="1">OFFSET('表二（录入表）'!$B$6,COLUMN()-$AU$4,ROW()-4)</f>
        <v>0</v>
      </c>
      <c r="APJ7" s="33">
        <f ca="1">OFFSET('表二（录入表）'!$B$6,COLUMN()-$AU$4,ROW()-4)</f>
        <v>0</v>
      </c>
      <c r="APK7" s="33">
        <f ca="1">OFFSET('表二（录入表）'!$B$6,COLUMN()-$AU$4,ROW()-4)</f>
        <v>0</v>
      </c>
      <c r="APL7" s="33">
        <f ca="1">OFFSET('表二（录入表）'!$B$6,COLUMN()-$AU$4,ROW()-4)</f>
        <v>0</v>
      </c>
      <c r="APM7" s="33">
        <f ca="1">OFFSET('表二（录入表）'!$B$6,COLUMN()-$AU$4,ROW()-4)</f>
        <v>0</v>
      </c>
      <c r="APN7" s="33">
        <f ca="1">OFFSET('表二（录入表）'!$B$6,COLUMN()-$AU$4,ROW()-4)</f>
        <v>0</v>
      </c>
      <c r="APO7" s="33">
        <f ca="1">OFFSET('表二（录入表）'!$B$6,COLUMN()-$AU$4,ROW()-4)</f>
        <v>0</v>
      </c>
      <c r="APP7" s="33">
        <f ca="1">OFFSET('表二（录入表）'!$B$6,COLUMN()-$AU$4,ROW()-4)</f>
        <v>40</v>
      </c>
      <c r="APQ7" s="33">
        <f ca="1">OFFSET('表二（录入表）'!$B$6,COLUMN()-$AU$4,ROW()-4)</f>
        <v>0</v>
      </c>
      <c r="APR7" s="33">
        <f ca="1">OFFSET('表二（录入表）'!$B$6,COLUMN()-$AU$4,ROW()-4)</f>
        <v>0</v>
      </c>
      <c r="APS7" s="33">
        <f ca="1">OFFSET('表二（录入表）'!$B$6,COLUMN()-$AU$4,ROW()-4)</f>
        <v>0</v>
      </c>
      <c r="APT7" s="33">
        <f ca="1">OFFSET('表二（录入表）'!$B$6,COLUMN()-$AU$4,ROW()-4)</f>
        <v>330</v>
      </c>
      <c r="APU7" s="33">
        <f ca="1">OFFSET('表二（录入表）'!$B$6,COLUMN()-$AU$4,ROW()-4)</f>
        <v>0</v>
      </c>
      <c r="APV7" s="33">
        <f ca="1">OFFSET('表二（录入表）'!$B$6,COLUMN()-$AU$4,ROW()-4)</f>
        <v>0</v>
      </c>
      <c r="APW7" s="33">
        <f ca="1">OFFSET('表二（录入表）'!$B$6,COLUMN()-$AU$4,ROW()-4)</f>
        <v>0</v>
      </c>
      <c r="APX7" s="33">
        <f ca="1">OFFSET('表二（录入表）'!$B$6,COLUMN()-$AU$4,ROW()-4)</f>
        <v>0</v>
      </c>
      <c r="APY7" s="33">
        <f ca="1">OFFSET('表二（录入表）'!$B$6,COLUMN()-$AU$4,ROW()-4)</f>
        <v>0</v>
      </c>
      <c r="APZ7" s="33">
        <f ca="1">OFFSET('表二（录入表）'!$B$6,COLUMN()-$AU$4,ROW()-4)</f>
        <v>0</v>
      </c>
      <c r="AQA7" s="33">
        <f ca="1">OFFSET('表二（录入表）'!$B$6,COLUMN()-$AU$4,ROW()-4)</f>
        <v>0</v>
      </c>
      <c r="AQB7" s="33">
        <f ca="1">OFFSET('表二（录入表）'!$B$6,COLUMN()-$AU$4,ROW()-4)</f>
        <v>84</v>
      </c>
      <c r="AQC7" s="33">
        <f ca="1">OFFSET('表二（录入表）'!$B$6,COLUMN()-$AU$4,ROW()-4)</f>
        <v>32</v>
      </c>
      <c r="AQD7" s="33">
        <f ca="1">OFFSET('表二（录入表）'!$B$6,COLUMN()-$AU$4,ROW()-4)</f>
        <v>0</v>
      </c>
      <c r="AQE7" s="33">
        <f ca="1">OFFSET('表二（录入表）'!$B$6,COLUMN()-$AU$4,ROW()-4)</f>
        <v>0</v>
      </c>
      <c r="AQF7" s="33">
        <f ca="1">OFFSET('表二（录入表）'!$B$6,COLUMN()-$AU$4,ROW()-4)</f>
        <v>0</v>
      </c>
      <c r="AQG7" s="33">
        <f ca="1">OFFSET('表二（录入表）'!$B$6,COLUMN()-$AU$4,ROW()-4)</f>
        <v>0</v>
      </c>
      <c r="AQH7" s="33">
        <f ca="1">OFFSET('表二（录入表）'!$B$6,COLUMN()-$AU$4,ROW()-4)</f>
        <v>0</v>
      </c>
      <c r="AQI7" s="33">
        <f ca="1">OFFSET('表二（录入表）'!$B$6,COLUMN()-$AU$4,ROW()-4)</f>
        <v>0</v>
      </c>
      <c r="AQJ7" s="33">
        <f ca="1">OFFSET('表二（录入表）'!$B$6,COLUMN()-$AU$4,ROW()-4)</f>
        <v>0</v>
      </c>
      <c r="AQK7" s="33">
        <f ca="1">OFFSET('表二（录入表）'!$B$6,COLUMN()-$AU$4,ROW()-4)</f>
        <v>0</v>
      </c>
      <c r="AQL7" s="33">
        <f ca="1">OFFSET('表二（录入表）'!$B$6,COLUMN()-$AU$4,ROW()-4)</f>
        <v>0</v>
      </c>
      <c r="AQM7" s="33">
        <f ca="1">OFFSET('表二（录入表）'!$B$6,COLUMN()-$AU$4,ROW()-4)</f>
        <v>0</v>
      </c>
      <c r="AQN7" s="33">
        <f ca="1">OFFSET('表二（录入表）'!$B$6,COLUMN()-$AU$4,ROW()-4)</f>
        <v>0</v>
      </c>
      <c r="AQO7" s="33">
        <f ca="1">OFFSET('表二（录入表）'!$B$6,COLUMN()-$AU$4,ROW()-4)</f>
        <v>0</v>
      </c>
      <c r="AQP7" s="33">
        <f ca="1">OFFSET('表二（录入表）'!$B$6,COLUMN()-$AU$4,ROW()-4)</f>
        <v>0</v>
      </c>
      <c r="AQQ7" s="33">
        <f ca="1">OFFSET('表二（录入表）'!$B$6,COLUMN()-$AU$4,ROW()-4)</f>
        <v>0</v>
      </c>
      <c r="AQR7" s="33">
        <f ca="1">OFFSET('表二（录入表）'!$B$6,COLUMN()-$AU$4,ROW()-4)</f>
        <v>0</v>
      </c>
      <c r="AQS7" s="33">
        <f ca="1">OFFSET('表二（录入表）'!$B$6,COLUMN()-$AU$4,ROW()-4)</f>
        <v>0</v>
      </c>
      <c r="AQT7" s="33">
        <f ca="1">OFFSET('表二（录入表）'!$B$6,COLUMN()-$AU$4,ROW()-4)</f>
        <v>0</v>
      </c>
      <c r="AQU7" s="33">
        <f ca="1">OFFSET('表二（录入表）'!$B$6,COLUMN()-$AU$4,ROW()-4)</f>
        <v>0</v>
      </c>
      <c r="AQV7" s="33">
        <f ca="1">OFFSET('表二（录入表）'!$B$6,COLUMN()-$AU$4,ROW()-4)</f>
        <v>0</v>
      </c>
      <c r="AQW7" s="33">
        <f ca="1">OFFSET('表二（录入表）'!$B$6,COLUMN()-$AU$4,ROW()-4)</f>
        <v>0</v>
      </c>
      <c r="AQX7" s="33">
        <f ca="1">OFFSET('表二（录入表）'!$B$6,COLUMN()-$AU$4,ROW()-4)</f>
        <v>0</v>
      </c>
      <c r="AQY7" s="33">
        <f ca="1">OFFSET('表二（录入表）'!$B$6,COLUMN()-$AU$4,ROW()-4)</f>
        <v>0</v>
      </c>
      <c r="AQZ7" s="33">
        <f ca="1">OFFSET('表二（录入表）'!$B$6,COLUMN()-$AU$4,ROW()-4)</f>
        <v>0</v>
      </c>
      <c r="ARA7" s="33">
        <f ca="1">OFFSET('表二（录入表）'!$B$6,COLUMN()-$AU$4,ROW()-4)</f>
        <v>0</v>
      </c>
      <c r="ARB7" s="33">
        <f ca="1">OFFSET('表二（录入表）'!$B$6,COLUMN()-$AU$4,ROW()-4)</f>
        <v>0</v>
      </c>
      <c r="ARC7" s="33">
        <f ca="1">OFFSET('表二（录入表）'!$B$6,COLUMN()-$AU$4,ROW()-4)</f>
        <v>0</v>
      </c>
      <c r="ARD7" s="33">
        <f ca="1">OFFSET('表二（录入表）'!$B$6,COLUMN()-$AU$4,ROW()-4)</f>
        <v>0</v>
      </c>
      <c r="ARE7" s="33">
        <f ca="1">OFFSET('表二（录入表）'!$B$6,COLUMN()-$AU$4,ROW()-4)</f>
        <v>0</v>
      </c>
      <c r="ARF7" s="33">
        <f ca="1">OFFSET('表二（录入表）'!$B$6,COLUMN()-$AU$4,ROW()-4)</f>
        <v>1571</v>
      </c>
      <c r="ARG7" s="33">
        <f ca="1">OFFSET('表二（录入表）'!$B$6,COLUMN()-$AU$4,ROW()-4)</f>
        <v>429</v>
      </c>
      <c r="ARH7" s="33">
        <f ca="1">OFFSET('表二（录入表）'!$B$6,COLUMN()-$AU$4,ROW()-4)</f>
        <v>0</v>
      </c>
      <c r="ARI7" s="33">
        <f ca="1">OFFSET('表二（录入表）'!$B$6,COLUMN()-$AU$4,ROW()-4)</f>
        <v>0</v>
      </c>
      <c r="ARJ7" s="32"/>
      <c r="ARK7" s="32"/>
      <c r="ARL7" s="33">
        <f ca="1">OFFSET('表二（录入表）'!$B$6,COLUMN()-$AU$4,ROW()-4)</f>
        <v>0</v>
      </c>
      <c r="ARM7" s="33">
        <f ca="1">OFFSET('表二（录入表）'!$B$6,COLUMN()-$AU$4,ROW()-4)</f>
        <v>5067</v>
      </c>
      <c r="ARN7" s="33">
        <f ca="1">OFFSET('表二（录入表）'!$B$6,COLUMN()-$AU$4,ROW()-4)</f>
        <v>0</v>
      </c>
      <c r="ARO7" s="33">
        <f ca="1">OFFSET('表二（录入表）'!$B$6,COLUMN()-$AU$4,ROW()-4)</f>
        <v>0</v>
      </c>
      <c r="ARP7" s="33">
        <f ca="1">OFFSET('表二（录入表）'!$B$6,COLUMN()-$AU$4,ROW()-4)</f>
        <v>0</v>
      </c>
      <c r="ARQ7" s="33">
        <f ca="1">OFFSET('表二（录入表）'!$B$6,COLUMN()-$AU$4,ROW()-4)</f>
        <v>1</v>
      </c>
      <c r="ARR7"/>
      <c r="ARS7" s="32"/>
      <c r="ART7" s="32"/>
      <c r="ARU7" s="33">
        <f ca="1">OFFSET('表三（录入表）'!$B$6,COLUMN()-$ARR$4,ROW()-4)</f>
        <v>3700</v>
      </c>
      <c r="ARV7" s="33">
        <f ca="1">OFFSET('表三（录入表）'!$B$6,COLUMN()-$ARR$4,ROW()-4)</f>
        <v>0</v>
      </c>
      <c r="ARW7" s="33">
        <f ca="1">OFFSET('表三（录入表）'!$B$6,COLUMN()-$ARR$4,ROW()-4)</f>
        <v>0</v>
      </c>
      <c r="ARX7" s="33">
        <f ca="1">OFFSET('表三（录入表）'!$B$6,COLUMN()-$ARR$4,ROW()-4)</f>
        <v>1085</v>
      </c>
      <c r="ARY7" s="33">
        <f ca="1">OFFSET('表三（录入表）'!$B$6,COLUMN()-$ARR$4,ROW()-4)</f>
        <v>883</v>
      </c>
      <c r="ARZ7" s="33">
        <f ca="1">OFFSET('表三（录入表）'!$B$6,COLUMN()-$ARR$4,ROW()-4)</f>
        <v>3851</v>
      </c>
      <c r="ASA7" s="33">
        <f ca="1">OFFSET('表三（录入表）'!$B$6,COLUMN()-$ARR$4,ROW()-4)</f>
        <v>27</v>
      </c>
      <c r="ASB7" s="33">
        <f ca="1">OFFSET('表三（录入表）'!$B$6,COLUMN()-$ARR$4,ROW()-4)</f>
        <v>-4033</v>
      </c>
      <c r="ASC7" s="33">
        <f ca="1">OFFSET('表三（录入表）'!$B$6,COLUMN()-$ARR$4,ROW()-4)</f>
        <v>0</v>
      </c>
      <c r="ASD7" s="33">
        <f ca="1">OFFSET('表三（录入表）'!$B$6,COLUMN()-$ARR$4,ROW()-4)</f>
        <v>0</v>
      </c>
      <c r="ASE7" s="33">
        <f ca="1">OFFSET('表三（录入表）'!$B$6,COLUMN()-$ARR$4,ROW()-4)</f>
        <v>45197</v>
      </c>
      <c r="ASF7" s="33">
        <f ca="1">OFFSET('表三（录入表）'!$B$6,COLUMN()-$ARR$4,ROW()-4)</f>
        <v>13678</v>
      </c>
      <c r="ASG7" s="33">
        <f ca="1">OFFSET('表三（录入表）'!$B$6,COLUMN()-$ARR$4,ROW()-4)</f>
        <v>1353</v>
      </c>
      <c r="ASH7" s="33">
        <f ca="1">OFFSET('表三（录入表）'!$B$6,COLUMN()-$ARR$4,ROW()-4)</f>
        <v>0</v>
      </c>
      <c r="ASI7" s="33">
        <f ca="1">OFFSET('表三（录入表）'!$B$6,COLUMN()-$ARR$4,ROW()-4)</f>
        <v>0</v>
      </c>
      <c r="ASJ7" s="33">
        <f ca="1">OFFSET('表三（录入表）'!$B$6,COLUMN()-$ARR$4,ROW()-4)</f>
        <v>0</v>
      </c>
      <c r="ASK7" s="33">
        <f ca="1">OFFSET('表三（录入表）'!$B$6,COLUMN()-$ARR$4,ROW()-4)</f>
        <v>0</v>
      </c>
      <c r="ASL7" s="33">
        <f ca="1">OFFSET('表三（录入表）'!$B$6,COLUMN()-$ARR$4,ROW()-4)</f>
        <v>30663</v>
      </c>
      <c r="ASM7" s="33">
        <f ca="1">OFFSET('表三（录入表）'!$B$6,COLUMN()-$ARR$4,ROW()-4)</f>
        <v>24193</v>
      </c>
      <c r="ASN7" s="33">
        <f ca="1">OFFSET('表三（录入表）'!$B$6,COLUMN()-$ARR$4,ROW()-4)</f>
        <v>0</v>
      </c>
      <c r="ASO7" s="33">
        <f ca="1">OFFSET('表三（录入表）'!$B$6,COLUMN()-$ARR$4,ROW()-4)</f>
        <v>0</v>
      </c>
      <c r="ASP7" s="33">
        <f ca="1">OFFSET('表三（录入表）'!$B$6,COLUMN()-$ARR$4,ROW()-4)</f>
        <v>0</v>
      </c>
      <c r="ASQ7" s="33">
        <f ca="1">OFFSET('表三（录入表）'!$B$6,COLUMN()-$ARR$4,ROW()-4)</f>
        <v>4443</v>
      </c>
      <c r="ASR7" s="33">
        <f ca="1">OFFSET('表三（录入表）'!$B$6,COLUMN()-$ARR$4,ROW()-4)</f>
        <v>0</v>
      </c>
      <c r="ASS7" s="33">
        <f ca="1">OFFSET('表三（录入表）'!$B$6,COLUMN()-$ARR$4,ROW()-4)</f>
        <v>0</v>
      </c>
      <c r="AST7" s="33">
        <f ca="1">OFFSET('表三（录入表）'!$B$6,COLUMN()-$ARR$4,ROW()-4)</f>
        <v>0</v>
      </c>
      <c r="ASU7" s="33">
        <f ca="1">OFFSET('表三（录入表）'!$B$6,COLUMN()-$ARR$4,ROW()-4)</f>
        <v>1797</v>
      </c>
      <c r="ASV7" s="33">
        <f ca="1">OFFSET('表三（录入表）'!$B$6,COLUMN()-$ARR$4,ROW()-4)</f>
        <v>16295</v>
      </c>
      <c r="ASW7" s="33">
        <f ca="1">OFFSET('表三（录入表）'!$B$6,COLUMN()-$ARR$4,ROW()-4)</f>
        <v>0</v>
      </c>
      <c r="ASX7" s="33">
        <f ca="1">OFFSET('表三（录入表）'!$B$6,COLUMN()-$ARR$4,ROW()-4)</f>
        <v>642</v>
      </c>
      <c r="ASY7" s="33">
        <f ca="1">OFFSET('表三（录入表）'!$B$6,COLUMN()-$ARR$4,ROW()-4)</f>
        <v>11437</v>
      </c>
      <c r="ASZ7" s="33">
        <f ca="1">OFFSET('表三（录入表）'!$B$6,COLUMN()-$ARR$4,ROW()-4)</f>
        <v>10651</v>
      </c>
      <c r="ATA7" s="33">
        <f ca="1">OFFSET('表三（录入表）'!$B$6,COLUMN()-$ARR$4,ROW()-4)</f>
        <v>10696</v>
      </c>
      <c r="ATB7" s="33">
        <f ca="1">OFFSET('表三（录入表）'!$B$6,COLUMN()-$ARR$4,ROW()-4)</f>
        <v>73</v>
      </c>
      <c r="ATC7" s="33">
        <f ca="1">OFFSET('表三（录入表）'!$B$6,COLUMN()-$ARR$4,ROW()-4)</f>
        <v>11792</v>
      </c>
      <c r="ATD7" s="33">
        <f ca="1">OFFSET('表三（录入表）'!$B$6,COLUMN()-$ARR$4,ROW()-4)</f>
        <v>1343</v>
      </c>
      <c r="ATE7" s="33">
        <f ca="1">OFFSET('表三（录入表）'!$B$6,COLUMN()-$ARR$4,ROW()-4)</f>
        <v>0</v>
      </c>
      <c r="ATF7" s="33">
        <f ca="1">OFFSET('表三（录入表）'!$B$6,COLUMN()-$ARR$4,ROW()-4)</f>
        <v>0</v>
      </c>
      <c r="ATG7" s="33">
        <f ca="1">OFFSET('表三（录入表）'!$B$6,COLUMN()-$ARR$4,ROW()-4)</f>
        <v>0</v>
      </c>
      <c r="ATH7" s="33">
        <f ca="1">OFFSET('表三（录入表）'!$B$6,COLUMN()-$ARR$4,ROW()-4)</f>
        <v>0</v>
      </c>
      <c r="ATI7" s="33">
        <f ca="1">OFFSET('表三（录入表）'!$B$6,COLUMN()-$ARR$4,ROW()-4)</f>
        <v>1833</v>
      </c>
      <c r="ATJ7" s="33">
        <f ca="1">OFFSET('表三（录入表）'!$B$6,COLUMN()-$ARR$4,ROW()-4)</f>
        <v>0</v>
      </c>
      <c r="ATK7" s="33">
        <f ca="1">OFFSET('表三（录入表）'!$B$6,COLUMN()-$ARR$4,ROW()-4)</f>
        <v>2</v>
      </c>
      <c r="ATL7" s="33">
        <f ca="1">OFFSET('表三（录入表）'!$B$6,COLUMN()-$ARR$4,ROW()-4)</f>
        <v>0</v>
      </c>
      <c r="ATM7" s="33">
        <f ca="1">OFFSET('表三（录入表）'!$B$6,COLUMN()-$ARR$4,ROW()-4)</f>
        <v>4919</v>
      </c>
      <c r="ATN7" s="33">
        <f ca="1">OFFSET('表三（录入表）'!$B$6,COLUMN()-$ARR$4,ROW()-4)</f>
        <v>104</v>
      </c>
      <c r="ATO7" s="33">
        <f ca="1">OFFSET('表三（录入表）'!$B$6,COLUMN()-$ARR$4,ROW()-4)</f>
        <v>0</v>
      </c>
      <c r="ATP7" s="33">
        <f ca="1">OFFSET('表三（录入表）'!$B$6,COLUMN()-$ARR$4,ROW()-4)</f>
        <v>12</v>
      </c>
      <c r="ATQ7" s="33">
        <f ca="1">OFFSET('表三（录入表）'!$B$6,COLUMN()-$ARR$4,ROW()-4)</f>
        <v>32</v>
      </c>
      <c r="ATR7" s="33">
        <f ca="1">OFFSET('表三（录入表）'!$B$6,COLUMN()-$ARR$4,ROW()-4)</f>
        <v>2863</v>
      </c>
      <c r="ATS7" s="33">
        <f ca="1">OFFSET('表三（录入表）'!$B$6,COLUMN()-$ARR$4,ROW()-4)</f>
        <v>548</v>
      </c>
      <c r="ATT7" s="33">
        <f ca="1">OFFSET('表三（录入表）'!$B$6,COLUMN()-$ARR$4,ROW()-4)</f>
        <v>684</v>
      </c>
      <c r="ATU7" s="33">
        <f ca="1">OFFSET('表三（录入表）'!$B$6,COLUMN()-$ARR$4,ROW()-4)</f>
        <v>14</v>
      </c>
      <c r="ATV7" s="33">
        <f ca="1">OFFSET('表三（录入表）'!$B$6,COLUMN()-$ARR$4,ROW()-4)</f>
        <v>169</v>
      </c>
      <c r="ATW7" s="33">
        <f ca="1">OFFSET('表三（录入表）'!$B$6,COLUMN()-$ARR$4,ROW()-4)</f>
        <v>15691</v>
      </c>
      <c r="ATX7" s="33">
        <f ca="1">OFFSET('表三（录入表）'!$B$6,COLUMN()-$ARR$4,ROW()-4)</f>
        <v>0</v>
      </c>
      <c r="ATY7" s="33">
        <f ca="1">OFFSET('表三（录入表）'!$B$6,COLUMN()-$ARR$4,ROW()-4)</f>
        <v>19900</v>
      </c>
      <c r="ATZ7" s="33">
        <f ca="1">OFFSET('表三（录入表）'!$B$6,COLUMN()-$ARR$4,ROW()-4)</f>
        <v>9150</v>
      </c>
      <c r="AUA7" s="33">
        <f ca="1">OFFSET('表三（录入表）'!$B$6,COLUMN()-$ARR$4,ROW()-4)</f>
        <v>0</v>
      </c>
      <c r="AUB7" s="33">
        <f ca="1">OFFSET('表三（录入表）'!$B$6,COLUMN()-$ARR$4,ROW()-4)</f>
        <v>0</v>
      </c>
      <c r="AUC7" s="33">
        <f ca="1">OFFSET('表三（录入表）'!$B$6,COLUMN()-$ARR$4,ROW()-4)</f>
        <v>0</v>
      </c>
      <c r="AUD7" s="33">
        <f ca="1">OFFSET('表三（录入表）'!$B$6,COLUMN()-$ARR$4,ROW()-4)</f>
        <v>481</v>
      </c>
      <c r="AUE7" s="33">
        <f ca="1">OFFSET('表三（录入表）'!$B$6,COLUMN()-$ARR$4,ROW()-4)</f>
        <v>0</v>
      </c>
      <c r="AUF7" s="33">
        <f ca="1">OFFSET('表三（录入表）'!$B$6,COLUMN()-$ARR$4,ROW()-4)</f>
        <v>0</v>
      </c>
      <c r="AUG7" s="33">
        <f ca="1">OFFSET('表三（录入表）'!$B$6,COLUMN()-$ARR$4,ROW()-4)</f>
        <v>2000</v>
      </c>
      <c r="AUH7" s="33">
        <f ca="1">OFFSET('表三（录入表）'!$B$6,COLUMN()-$ARR$4,ROW()-4)</f>
        <v>0</v>
      </c>
      <c r="AUI7" s="33">
        <f ca="1">OFFSET('表三（录入表）'!$B$6,COLUMN()-$ARR$4,ROW()-4)</f>
        <v>0</v>
      </c>
      <c r="AUJ7" s="33">
        <f ca="1">OFFSET('表三（录入表）'!$B$6,COLUMN()-$ARR$4,ROW()-4)</f>
        <v>0</v>
      </c>
      <c r="AUK7" s="33">
        <f ca="1">OFFSET('表三（录入表）'!$B$6,COLUMN()-$ARR$4,ROW()-4)</f>
        <v>0</v>
      </c>
      <c r="AUL7" s="33">
        <f ca="1">OFFSET('表三（录入表）'!$B$6,COLUMN()-$ARR$4,ROW()-4)</f>
        <v>11000</v>
      </c>
      <c r="AUM7" s="33">
        <f ca="1">OFFSET('表三（录入表）'!$B$6,COLUMN()-$ARR$4,ROW()-4)</f>
        <v>0</v>
      </c>
      <c r="AUN7" s="33">
        <f ca="1">OFFSET('表三（录入表）'!$B$6,COLUMN()-$ARR$4,ROW()-4)</f>
        <v>13400</v>
      </c>
      <c r="AUO7" s="33">
        <f ca="1">OFFSET('表三（录入表）'!$B$6,COLUMN()-$ARR$4,ROW()-4)</f>
        <v>0</v>
      </c>
      <c r="AUP7" s="33">
        <f ca="1">OFFSET('表三（录入表）'!$B$6,COLUMN()-$ARR$4,ROW()-4)</f>
        <v>0</v>
      </c>
      <c r="AUQ7" s="33">
        <f ca="1">OFFSET('表三（录入表）'!$B$6,COLUMN()-$ARR$4,ROW()-4)</f>
        <v>0</v>
      </c>
      <c r="AUR7" s="33">
        <f ca="1">OFFSET('表三（录入表）'!$B$6,COLUMN()-$ARR$4,ROW()-4)</f>
        <v>1000</v>
      </c>
      <c r="AUS7" s="33">
        <f ca="1">OFFSET('表三（录入表）'!$B$6,COLUMN()-$ARR$4,ROW()-4)</f>
        <v>0</v>
      </c>
      <c r="AUT7" s="33">
        <f ca="1">OFFSET('表三（录入表）'!$B$6,COLUMN()-$ARR$4,ROW()-4)</f>
        <v>0</v>
      </c>
      <c r="AUU7" s="33">
        <f ca="1">OFFSET('表三（录入表）'!$B$6,COLUMN()-$ARR$4,ROW()-4)</f>
        <v>0</v>
      </c>
      <c r="AUV7" s="33">
        <f ca="1">OFFSET('表三（录入表）'!$B$6,COLUMN()-$ARR$4,ROW()-4)</f>
        <v>0</v>
      </c>
      <c r="AUW7" s="33">
        <f ca="1">OFFSET('表三（录入表）'!$B$6,COLUMN()-$ARR$4,ROW()-4)</f>
        <v>0</v>
      </c>
      <c r="AUX7" s="33">
        <f ca="1">OFFSET('表三（录入表）'!$B$6,COLUMN()-$ARR$4,ROW()-4)</f>
        <v>0</v>
      </c>
      <c r="AUY7" s="33">
        <f ca="1">OFFSET('表三（录入表）'!$B$6,COLUMN()-$ARR$4,ROW()-4)</f>
        <v>0</v>
      </c>
      <c r="AUZ7" s="33">
        <f ca="1">OFFSET('表三（录入表）'!$B$6,COLUMN()-$ARR$4,ROW()-4)</f>
        <v>0</v>
      </c>
      <c r="AVA7" s="33">
        <f ca="1">OFFSET('表三（录入表）'!$B$6,COLUMN()-$ARR$4,ROW()-4)</f>
        <v>0</v>
      </c>
      <c r="AVB7" s="33">
        <f ca="1">OFFSET('表三（录入表）'!$B$6,COLUMN()-$ARR$4,ROW()-4)</f>
        <v>0</v>
      </c>
      <c r="AVC7" s="33">
        <f ca="1">OFFSET('表三（录入表）'!$B$6,COLUMN()-$ARR$4,ROW()-4)</f>
        <v>0</v>
      </c>
      <c r="AVD7" s="33">
        <f ca="1">OFFSET('表三（录入表）'!$B$6,COLUMN()-$ARR$4,ROW()-4)</f>
        <v>0</v>
      </c>
      <c r="AVE7" s="33">
        <f ca="1">OFFSET('表三（录入表）'!$B$6,COLUMN()-$ARR$4,ROW()-4)</f>
        <v>0</v>
      </c>
      <c r="AVF7" s="33">
        <f ca="1">OFFSET('表三（录入表）'!$B$6,COLUMN()-$ARR$4,ROW()-4)</f>
        <v>0</v>
      </c>
      <c r="AVG7" s="33">
        <f ca="1">OFFSET('表三（录入表）'!$B$6,COLUMN()-$ARR$4,ROW()-4)</f>
        <v>0</v>
      </c>
      <c r="AVH7" s="33">
        <f ca="1">OFFSET('表三（录入表）'!$B$6,COLUMN()-$ARR$4,ROW()-4)</f>
        <v>0</v>
      </c>
      <c r="AVI7" s="33">
        <f ca="1">OFFSET('表三（录入表）'!$B$6,COLUMN()-$ARR$4,ROW()-4)</f>
        <v>0</v>
      </c>
      <c r="AVJ7" s="33">
        <f ca="1">OFFSET('表三（录入表）'!$B$6,COLUMN()-$ARR$4,ROW()-4)</f>
        <v>0</v>
      </c>
      <c r="AVK7" s="33">
        <f ca="1">OFFSET('表三（录入表）'!$B$6,COLUMN()-$ARR$4,ROW()-4)</f>
        <v>0</v>
      </c>
      <c r="AVL7" s="33">
        <f ca="1">OFFSET('表三（录入表）'!$B$6,COLUMN()-$ARR$4,ROW()-4)</f>
        <v>0</v>
      </c>
      <c r="AVM7" s="33">
        <f ca="1">OFFSET('表三（录入表）'!$B$6,COLUMN()-$ARR$4,ROW()-4)</f>
        <v>2907</v>
      </c>
      <c r="AVN7" s="33">
        <f ca="1">OFFSET('表三（录入表）'!$B$6,COLUMN()-$ARR$4,ROW()-4)</f>
        <v>38808</v>
      </c>
      <c r="AVO7" s="33">
        <f ca="1">OFFSET('表三（录入表）'!$B$6,COLUMN()-$ARR$4,ROW()-4)</f>
        <v>0</v>
      </c>
      <c r="AVP7" s="33">
        <f ca="1">OFFSET('表三（录入表）'!$B$6,COLUMN()-$ARR$4,ROW()-4)</f>
        <v>0</v>
      </c>
      <c r="AVQ7" s="33">
        <f ca="1">OFFSET('表三（录入表）'!$B$6,COLUMN()-$ARR$4,ROW()-4)</f>
        <v>0</v>
      </c>
      <c r="AVR7" s="33">
        <f ca="1">OFFSET('表三（录入表）'!$B$6,COLUMN()-$ARR$4,ROW()-4)</f>
        <v>0</v>
      </c>
      <c r="AVS7" s="33">
        <f ca="1">OFFSET('表三（录入表）'!$B$6,COLUMN()-$ARR$4,ROW()-4)</f>
        <v>0</v>
      </c>
      <c r="AVT7" s="33">
        <f ca="1">OFFSET('表三（录入表）'!$B$6,COLUMN()-$ARR$4,ROW()-4)</f>
        <v>0</v>
      </c>
      <c r="AVU7" s="33">
        <f ca="1">OFFSET('表三（录入表）'!$B$6,COLUMN()-$ARR$4,ROW()-4)</f>
        <v>0</v>
      </c>
      <c r="AVV7" s="33">
        <f ca="1">OFFSET('表三（录入表）'!$B$6,COLUMN()-$ARR$4,ROW()-4)</f>
        <v>0</v>
      </c>
      <c r="AVW7" s="33">
        <f ca="1">OFFSET('表三（录入表）'!$B$6,COLUMN()-$ARR$4,ROW()-4)</f>
        <v>0</v>
      </c>
      <c r="AVX7" s="33">
        <f ca="1">OFFSET('表三（录入表）'!$B$6,COLUMN()-$ARR$4,ROW()-4)</f>
        <v>917</v>
      </c>
      <c r="AVY7" s="33">
        <f ca="1">OFFSET('表三（录入表）'!$B$6,COLUMN()-$ARR$4,ROW()-4)</f>
        <v>0</v>
      </c>
      <c r="AVZ7" s="33">
        <f ca="1">OFFSET('表三（录入表）'!$B$6,COLUMN()-$ARR$4,ROW()-4)</f>
        <v>0</v>
      </c>
      <c r="AWA7" s="33">
        <f ca="1">OFFSET('表三（录入表）'!$B$6,COLUMN()-$ARR$4,ROW()-4)</f>
        <v>0</v>
      </c>
      <c r="AWB7" s="33">
        <f ca="1">OFFSET('表三（录入表）'!$B$6,COLUMN()-$ARR$4,ROW()-4)</f>
        <v>0</v>
      </c>
      <c r="AWC7" s="33">
        <f ca="1">OFFSET('表三（录入表）'!$B$6,COLUMN()-$ARR$4,ROW()-4)</f>
        <v>0</v>
      </c>
      <c r="AWD7" s="33">
        <f ca="1">OFFSET('表三（录入表）'!$B$6,COLUMN()-$ARR$4,ROW()-4)</f>
        <v>0</v>
      </c>
      <c r="AWE7" s="33">
        <f ca="1">OFFSET('表三（录入表）'!$B$6,COLUMN()-$ARR$4,ROW()-4)</f>
        <v>0</v>
      </c>
      <c r="AWF7" s="33">
        <f ca="1">OFFSET('表三（录入表）'!$B$6,COLUMN()-$ARR$4,ROW()-4)</f>
        <v>0</v>
      </c>
      <c r="AWG7" s="33">
        <f ca="1">OFFSET('表三（录入表）'!$B$6,COLUMN()-$ARR$4,ROW()-4)</f>
        <v>0</v>
      </c>
      <c r="AWH7" s="33">
        <f ca="1">OFFSET('表三（录入表）'!$B$6,COLUMN()-$ARR$4,ROW()-4)</f>
        <v>0</v>
      </c>
      <c r="AWI7" s="33">
        <f ca="1">OFFSET('表三（录入表）'!$B$6,COLUMN()-$ARR$4,ROW()-4)</f>
        <v>0</v>
      </c>
      <c r="AWJ7" s="33">
        <f ca="1">OFFSET('表三（录入表）'!$B$6,COLUMN()-$ARR$4,ROW()-4)</f>
        <v>0</v>
      </c>
      <c r="AWK7" s="33">
        <f ca="1">OFFSET('表三（录入表）'!$B$6,COLUMN()-$ARR$4,ROW()-4)</f>
        <v>0</v>
      </c>
      <c r="AWL7" s="33">
        <f ca="1">OFFSET('表三（录入表）'!$B$6,COLUMN()-$ARR$4,ROW()-4)</f>
        <v>14920</v>
      </c>
      <c r="AWM7" s="33">
        <f ca="1">OFFSET('表三（录入表）'!$B$6,COLUMN()-$ARR$4,ROW()-4)</f>
        <v>0</v>
      </c>
      <c r="AWN7" s="33">
        <f ca="1">OFFSET('表三（录入表）'!$B$6,COLUMN()-$ARR$4,ROW()-4)</f>
        <v>0</v>
      </c>
      <c r="AWO7" s="33">
        <f ca="1">OFFSET('表三（录入表）'!$B$6,COLUMN()-$ARR$4,ROW()-4)</f>
        <v>0</v>
      </c>
      <c r="AWP7" s="35"/>
      <c r="AWQ7" s="33">
        <f ca="1">OFFSET('表四（录入表）'!$B$6,COLUMN()-$AWP$4,ROW()-3)</f>
        <v>0</v>
      </c>
      <c r="AWR7" s="33">
        <f ca="1">OFFSET('表四（录入表）'!$B$6,COLUMN()-$AWP$4,ROW()-3)</f>
        <v>0</v>
      </c>
      <c r="AWS7" s="33">
        <f ca="1">OFFSET('表四（录入表）'!$B$6,COLUMN()-$AWP$4,ROW()-3)</f>
        <v>0</v>
      </c>
      <c r="AWT7" s="33">
        <f ca="1">OFFSET('表四（录入表）'!$B$6,COLUMN()-$AWP$4,ROW()-3)</f>
        <v>0</v>
      </c>
      <c r="AWU7" s="33">
        <f ca="1">OFFSET('表四（录入表）'!$B$6,COLUMN()-$AWP$4,ROW()-3)</f>
        <v>0</v>
      </c>
      <c r="AWV7" s="33">
        <f ca="1">OFFSET('表四（录入表）'!$B$6,COLUMN()-$AWP$4,ROW()-3)</f>
        <v>0</v>
      </c>
      <c r="AWW7" s="33">
        <f ca="1">OFFSET('表四（录入表）'!$B$6,COLUMN()-$AWP$4,ROW()-3)</f>
        <v>0</v>
      </c>
      <c r="AWX7" s="33">
        <f ca="1">OFFSET('表四（录入表）'!$B$6,COLUMN()-$AWP$4,ROW()-3)</f>
        <v>0</v>
      </c>
      <c r="AWY7" s="33">
        <f ca="1">OFFSET('表四（录入表）'!$B$6,COLUMN()-$AWP$4,ROW()-3)</f>
        <v>0</v>
      </c>
      <c r="AWZ7" s="33">
        <f ca="1">OFFSET('表四（录入表）'!$B$6,COLUMN()-$AWP$4,ROW()-3)</f>
        <v>0</v>
      </c>
      <c r="AXA7" s="33">
        <f ca="1">OFFSET('表四（录入表）'!$B$6,COLUMN()-$AWP$4,ROW()-3)</f>
        <v>0</v>
      </c>
      <c r="AXB7" s="33">
        <f ca="1">OFFSET('表四（录入表）'!$B$6,COLUMN()-$AWP$4,ROW()-3)</f>
        <v>0</v>
      </c>
      <c r="AXC7" s="33">
        <f ca="1">OFFSET('表四（录入表）'!$B$6,COLUMN()-$AWP$4,ROW()-3)</f>
        <v>0</v>
      </c>
      <c r="AXD7" s="33">
        <f ca="1">OFFSET('表四（录入表）'!$B$6,COLUMN()-$AWP$4,ROW()-3)</f>
        <v>0</v>
      </c>
      <c r="AXE7" s="33">
        <f ca="1">OFFSET('表四（录入表）'!$B$6,COLUMN()-$AWP$4,ROW()-3)</f>
        <v>0</v>
      </c>
      <c r="AXF7" s="33">
        <f ca="1">OFFSET('表四（录入表）'!$B$6,COLUMN()-$AWP$4,ROW()-3)</f>
        <v>0</v>
      </c>
      <c r="AXG7" s="33">
        <f ca="1">OFFSET('表四（录入表）'!$B$6,COLUMN()-$AWP$4,ROW()-3)</f>
        <v>0</v>
      </c>
      <c r="AXH7" s="33">
        <f ca="1">OFFSET('表四（录入表）'!$B$6,COLUMN()-$AWP$4,ROW()-3)</f>
        <v>0</v>
      </c>
      <c r="AXI7" s="33">
        <f ca="1">OFFSET('表四（录入表）'!$B$6,COLUMN()-$AWP$4,ROW()-3)</f>
        <v>0</v>
      </c>
      <c r="AXJ7" s="33">
        <f ca="1">OFFSET('表四（录入表）'!$B$6,COLUMN()-$AWP$4,ROW()-3)</f>
        <v>0</v>
      </c>
      <c r="AXK7" s="33">
        <f ca="1">OFFSET('表四（录入表）'!$B$6,COLUMN()-$AWP$4,ROW()-3)</f>
        <v>0</v>
      </c>
      <c r="AXL7" s="33">
        <f ca="1">OFFSET('表四（录入表）'!$B$6,COLUMN()-$AWP$4,ROW()-3)</f>
        <v>0</v>
      </c>
      <c r="AXM7" s="33">
        <f ca="1">OFFSET('表四（录入表）'!$B$6,COLUMN()-$AWP$4,ROW()-3)</f>
        <v>0</v>
      </c>
      <c r="AXN7" s="33">
        <f ca="1">OFFSET('表四（录入表）'!$B$6,COLUMN()-$AWP$4,ROW()-3)</f>
        <v>0</v>
      </c>
      <c r="AXO7" s="33">
        <f ca="1">OFFSET('表四（录入表）'!$B$6,COLUMN()-$AWP$4,ROW()-3)</f>
        <v>0</v>
      </c>
      <c r="AXP7" s="33">
        <f ca="1">OFFSET('表四（录入表）'!$B$6,COLUMN()-$AWP$4,ROW()-3)</f>
        <v>0</v>
      </c>
      <c r="AXQ7" s="33">
        <f ca="1">OFFSET('表四（录入表）'!$B$6,COLUMN()-$AWP$4,ROW()-3)</f>
        <v>0</v>
      </c>
      <c r="AXR7" s="33">
        <f ca="1">OFFSET('表四（录入表）'!$B$6,COLUMN()-$AWP$4,ROW()-3)</f>
        <v>0</v>
      </c>
      <c r="AXS7" s="33">
        <f ca="1">OFFSET('表四（录入表）'!$B$6,COLUMN()-$AWP$4,ROW()-3)</f>
        <v>0</v>
      </c>
      <c r="AXT7" s="33">
        <f ca="1">OFFSET('表四（录入表）'!$B$6,COLUMN()-$AWP$4,ROW()-3)</f>
        <v>0</v>
      </c>
      <c r="AXU7" s="33">
        <f ca="1">OFFSET('表四（录入表）'!$B$6,COLUMN()-$AWP$4,ROW()-3)</f>
        <v>0</v>
      </c>
      <c r="AXV7" s="33">
        <f ca="1">OFFSET('表四（录入表）'!$B$6,COLUMN()-$AWP$4,ROW()-3)</f>
        <v>0</v>
      </c>
      <c r="AXW7" s="33">
        <f ca="1">OFFSET('表四（录入表）'!$B$6,COLUMN()-$AWP$4,ROW()-3)</f>
        <v>0</v>
      </c>
      <c r="AXX7" s="33">
        <f ca="1">OFFSET('表四（录入表）'!$B$6,COLUMN()-$AWP$4,ROW()-3)</f>
        <v>0</v>
      </c>
      <c r="AXY7" s="33">
        <f ca="1">OFFSET('表四（录入表）'!$B$6,COLUMN()-$AWP$4,ROW()-3)</f>
        <v>0</v>
      </c>
      <c r="AXZ7" s="33">
        <f ca="1">OFFSET('表四（录入表）'!$B$6,COLUMN()-$AWP$4,ROW()-3)</f>
        <v>0</v>
      </c>
      <c r="AYA7" s="33">
        <f ca="1">OFFSET('表四（录入表）'!$B$6,COLUMN()-$AWP$4,ROW()-3)</f>
        <v>0</v>
      </c>
      <c r="AYB7" s="33">
        <f ca="1">OFFSET('表四（录入表）'!$B$6,COLUMN()-$AWP$4,ROW()-3)</f>
        <v>0</v>
      </c>
      <c r="AYC7" s="33">
        <f ca="1">OFFSET('表四（录入表）'!$B$6,COLUMN()-$AWP$4,ROW()-3)</f>
        <v>0</v>
      </c>
      <c r="AYD7" s="33">
        <f ca="1">OFFSET('表四（录入表）'!$B$6,COLUMN()-$AWP$4,ROW()-3)</f>
        <v>0</v>
      </c>
      <c r="AYE7" s="33">
        <f ca="1">OFFSET('表四（录入表）'!$B$6,COLUMN()-$AWP$4,ROW()-3)</f>
        <v>0</v>
      </c>
      <c r="AYF7" s="33">
        <f ca="1">OFFSET('表四（录入表）'!$B$6,COLUMN()-$AWP$4,ROW()-3)</f>
        <v>0</v>
      </c>
      <c r="AYG7" s="33">
        <f ca="1">OFFSET('表四（录入表）'!$B$6,COLUMN()-$AWP$4,ROW()-3)</f>
        <v>0</v>
      </c>
      <c r="AYH7" s="33">
        <f ca="1">OFFSET('表四（录入表）'!$B$6,COLUMN()-$AWP$4,ROW()-3)</f>
        <v>0</v>
      </c>
      <c r="AYI7" s="33">
        <f ca="1">OFFSET('表四（录入表）'!$B$6,COLUMN()-$AWP$4,ROW()-3)</f>
        <v>0</v>
      </c>
      <c r="AYJ7" s="33">
        <f ca="1">OFFSET('表四（录入表）'!$B$6,COLUMN()-$AWP$4,ROW()-3)</f>
        <v>0</v>
      </c>
      <c r="AYK7" s="33">
        <f ca="1">OFFSET('表四（录入表）'!$B$6,COLUMN()-$AWP$4,ROW()-3)</f>
        <v>0</v>
      </c>
      <c r="AYL7" s="33">
        <f ca="1">OFFSET('表四（录入表）'!$B$6,COLUMN()-$AWP$4,ROW()-3)</f>
        <v>0</v>
      </c>
      <c r="AYM7" s="33">
        <f ca="1">OFFSET('表四（录入表）'!$B$6,COLUMN()-$AWP$4,ROW()-3)</f>
        <v>0</v>
      </c>
      <c r="AYN7" s="33">
        <f ca="1">OFFSET('表四（录入表）'!$B$6,COLUMN()-$AWP$4,ROW()-3)</f>
        <v>0</v>
      </c>
      <c r="AYO7" s="33">
        <f ca="1">OFFSET('表四（录入表）'!$B$6,COLUMN()-$AWP$4,ROW()-3)</f>
        <v>0</v>
      </c>
      <c r="AYP7" s="33">
        <f ca="1">OFFSET('表四（录入表）'!$B$6,COLUMN()-$AWP$4,ROW()-3)</f>
        <v>0</v>
      </c>
      <c r="AYQ7" s="33">
        <f ca="1">OFFSET('表四（录入表）'!$B$6,COLUMN()-$AWP$4,ROW()-3)</f>
        <v>0</v>
      </c>
      <c r="AYR7" s="33">
        <f ca="1">OFFSET('表四（录入表）'!$B$6,COLUMN()-$AWP$4,ROW()-3)</f>
        <v>0</v>
      </c>
      <c r="AYS7" s="33">
        <f ca="1">OFFSET('表四（录入表）'!$B$6,COLUMN()-$AWP$4,ROW()-3)</f>
        <v>0</v>
      </c>
      <c r="AYT7" s="33">
        <f ca="1">OFFSET('表四（录入表）'!$B$6,COLUMN()-$AWP$4,ROW()-3)</f>
        <v>0</v>
      </c>
      <c r="AYU7" s="33">
        <f ca="1">OFFSET('表四（录入表）'!$B$6,COLUMN()-$AWP$4,ROW()-3)</f>
        <v>0</v>
      </c>
      <c r="AYV7" s="33">
        <f ca="1">OFFSET('表四（录入表）'!$B$6,COLUMN()-$AWP$4,ROW()-3)</f>
        <v>0</v>
      </c>
      <c r="AYW7" s="33">
        <f ca="1">OFFSET('表四（录入表）'!$B$6,COLUMN()-$AWP$4,ROW()-3)</f>
        <v>0</v>
      </c>
      <c r="AYX7" s="33">
        <f ca="1">OFFSET('表四（录入表）'!$B$6,COLUMN()-$AWP$4,ROW()-3)</f>
        <v>0</v>
      </c>
      <c r="AYY7" s="33">
        <f ca="1">OFFSET('表四（录入表）'!$B$6,COLUMN()-$AWP$4,ROW()-3)</f>
        <v>0</v>
      </c>
      <c r="AYZ7" s="33">
        <f ca="1">OFFSET('表四（录入表）'!$B$6,COLUMN()-$AWP$4,ROW()-3)</f>
        <v>0</v>
      </c>
      <c r="AZA7" s="33">
        <f ca="1">OFFSET('表四（录入表）'!$B$6,COLUMN()-$AWP$4,ROW()-3)</f>
        <v>0</v>
      </c>
      <c r="AZB7" s="33">
        <f ca="1">OFFSET('表四（录入表）'!$B$6,COLUMN()-$AWP$4,ROW()-3)</f>
        <v>0</v>
      </c>
      <c r="AZC7" s="33">
        <f ca="1">OFFSET('表四（录入表）'!$B$6,COLUMN()-$AWP$4,ROW()-3)</f>
        <v>0</v>
      </c>
      <c r="AZD7" s="33">
        <f ca="1">OFFSET('表四（录入表）'!$B$6,COLUMN()-$AWP$4,ROW()-3)</f>
        <v>0</v>
      </c>
      <c r="AZE7" s="33">
        <f ca="1">OFFSET('表四（录入表）'!$B$6,COLUMN()-$AWP$4,ROW()-3)</f>
        <v>0</v>
      </c>
      <c r="AZF7" s="33">
        <f ca="1">OFFSET('表四（录入表）'!$B$6,COLUMN()-$AWP$4,ROW()-3)</f>
        <v>0</v>
      </c>
      <c r="AZG7" s="33">
        <f ca="1">OFFSET('表四（录入表）'!$B$6,COLUMN()-$AWP$4,ROW()-3)</f>
        <v>0</v>
      </c>
      <c r="AZH7" s="33">
        <f ca="1">OFFSET('表四（录入表）'!$B$6,COLUMN()-$AWP$4,ROW()-3)</f>
        <v>0</v>
      </c>
      <c r="AZI7" s="33">
        <f ca="1">OFFSET('表四（录入表）'!$B$6,COLUMN()-$AWP$4,ROW()-3)</f>
        <v>0</v>
      </c>
      <c r="AZJ7" s="33">
        <f ca="1">OFFSET('表四（录入表）'!$B$6,COLUMN()-$AWP$4,ROW()-3)</f>
        <v>0</v>
      </c>
      <c r="AZK7" s="33">
        <f ca="1">OFFSET('表四（录入表）'!$B$6,COLUMN()-$AWP$4,ROW()-3)</f>
        <v>0</v>
      </c>
      <c r="AZL7" s="33">
        <f ca="1">OFFSET('表四（录入表）'!$B$6,COLUMN()-$AWP$4,ROW()-3)</f>
        <v>0</v>
      </c>
      <c r="AZM7" s="33">
        <f ca="1">OFFSET('表四（录入表）'!$B$6,COLUMN()-$AWP$4,ROW()-3)</f>
        <v>0</v>
      </c>
      <c r="AZN7" s="33">
        <f ca="1">OFFSET('表四（录入表）'!$B$6,COLUMN()-$AWP$4,ROW()-3)</f>
        <v>0</v>
      </c>
      <c r="AZO7" s="33">
        <f ca="1">OFFSET('表四（录入表）'!$B$6,COLUMN()-$AWP$4,ROW()-3)</f>
        <v>0</v>
      </c>
      <c r="AZP7" s="33">
        <f ca="1">OFFSET('表四（录入表）'!$B$6,COLUMN()-$AWP$4,ROW()-3)</f>
        <v>0</v>
      </c>
      <c r="AZQ7" s="33">
        <f ca="1">OFFSET('表四（录入表）'!$B$6,COLUMN()-$AWP$4,ROW()-3)</f>
        <v>0</v>
      </c>
      <c r="AZR7" s="33">
        <f ca="1">OFFSET('表四（录入表）'!$B$6,COLUMN()-$AWP$4,ROW()-3)</f>
        <v>0</v>
      </c>
      <c r="AZS7" s="33">
        <f ca="1">OFFSET('表四（录入表）'!$B$6,COLUMN()-$AWP$4,ROW()-3)</f>
        <v>0</v>
      </c>
      <c r="AZT7" s="33">
        <f ca="1">OFFSET('表四（录入表）'!$B$6,COLUMN()-$AWP$4,ROW()-3)</f>
        <v>0</v>
      </c>
      <c r="AZU7" s="33">
        <f ca="1">OFFSET('表四（录入表）'!$B$6,COLUMN()-$AWP$4,ROW()-3)</f>
        <v>0</v>
      </c>
      <c r="AZV7" s="33">
        <f ca="1">OFFSET('表四（录入表）'!$B$6,COLUMN()-$AWP$4,ROW()-3)</f>
        <v>0</v>
      </c>
      <c r="AZW7" s="33">
        <f ca="1">OFFSET('表四（录入表）'!$B$6,COLUMN()-$AWP$4,ROW()-3)</f>
        <v>0</v>
      </c>
      <c r="AZX7" s="33">
        <f ca="1">OFFSET('表四（录入表）'!$B$6,COLUMN()-$AWP$4,ROW()-3)</f>
        <v>0</v>
      </c>
      <c r="AZY7" s="33">
        <f ca="1">OFFSET('表四（录入表）'!$B$6,COLUMN()-$AWP$4,ROW()-3)</f>
        <v>0</v>
      </c>
      <c r="AZZ7" s="33">
        <f ca="1">OFFSET('表四（录入表）'!$B$6,COLUMN()-$AWP$4,ROW()-3)</f>
        <v>0</v>
      </c>
      <c r="BAA7" s="33">
        <f ca="1">OFFSET('表四（录入表）'!$B$6,COLUMN()-$AWP$4,ROW()-3)</f>
        <v>0</v>
      </c>
      <c r="BAB7" s="33">
        <f ca="1">OFFSET('表四（录入表）'!$B$6,COLUMN()-$AWP$4,ROW()-3)</f>
        <v>0</v>
      </c>
      <c r="BAC7" s="33">
        <f ca="1">OFFSET('表四（录入表）'!$B$6,COLUMN()-$AWP$4,ROW()-3)</f>
        <v>0</v>
      </c>
      <c r="BAD7" s="33">
        <f ca="1">OFFSET('表四（录入表）'!$B$6,COLUMN()-$AWP$4,ROW()-3)</f>
        <v>0</v>
      </c>
      <c r="BAE7" s="33">
        <f ca="1">OFFSET('表四（录入表）'!$B$6,COLUMN()-$AWP$4,ROW()-3)</f>
        <v>0</v>
      </c>
      <c r="BAF7" s="33">
        <f ca="1">OFFSET('表四（录入表）'!$B$6,COLUMN()-$AWP$4,ROW()-3)</f>
        <v>0</v>
      </c>
      <c r="BAG7" s="33">
        <f ca="1">OFFSET('表四（录入表）'!$B$6,COLUMN()-$AWP$4,ROW()-3)</f>
        <v>0</v>
      </c>
      <c r="BAH7" s="33">
        <f ca="1">OFFSET('表四（录入表）'!$B$6,COLUMN()-$AWP$4,ROW()-3)</f>
        <v>0</v>
      </c>
      <c r="BAI7" s="33">
        <f ca="1">OFFSET('表四（录入表）'!$B$6,COLUMN()-$AWP$4,ROW()-3)</f>
        <v>0</v>
      </c>
      <c r="BAJ7" s="33">
        <f ca="1">OFFSET('表四（录入表）'!$B$6,COLUMN()-$AWP$4,ROW()-3)</f>
        <v>0</v>
      </c>
      <c r="BAK7" s="33">
        <f ca="1">OFFSET('表四（录入表）'!$B$6,COLUMN()-$AWP$4,ROW()-3)</f>
        <v>0</v>
      </c>
      <c r="BAL7" s="33">
        <f ca="1">OFFSET('表四（录入表）'!$B$6,COLUMN()-$AWP$4,ROW()-3)</f>
        <v>0</v>
      </c>
      <c r="BAM7" s="33">
        <f ca="1">OFFSET('表四（录入表）'!$B$6,COLUMN()-$AWP$4,ROW()-3)</f>
        <v>0</v>
      </c>
      <c r="BAN7" s="33">
        <f ca="1">OFFSET('表四（录入表）'!$B$6,COLUMN()-$AWP$4,ROW()-3)</f>
        <v>0</v>
      </c>
      <c r="BAO7" s="33">
        <f ca="1">OFFSET('表四（录入表）'!$B$6,COLUMN()-$AWP$4,ROW()-3)</f>
        <v>0</v>
      </c>
      <c r="BAP7" s="33">
        <f ca="1">OFFSET('表四（录入表）'!$B$6,COLUMN()-$AWP$4,ROW()-3)</f>
        <v>0</v>
      </c>
      <c r="BAQ7" s="33">
        <f ca="1">OFFSET('表四（录入表）'!$B$6,COLUMN()-$AWP$4,ROW()-3)</f>
        <v>0</v>
      </c>
      <c r="BAR7" s="33">
        <f ca="1">OFFSET('表四（录入表）'!$B$6,COLUMN()-$AWP$4,ROW()-3)</f>
        <v>0</v>
      </c>
      <c r="BAS7" s="33">
        <f ca="1">OFFSET('表四（录入表）'!$B$6,COLUMN()-$AWP$4,ROW()-3)</f>
        <v>0</v>
      </c>
      <c r="BAT7" s="33">
        <f ca="1">OFFSET('表四（录入表）'!$B$6,COLUMN()-$AWP$4,ROW()-3)</f>
        <v>0</v>
      </c>
      <c r="BAU7" s="33">
        <f ca="1">OFFSET('表四（录入表）'!$B$6,COLUMN()-$AWP$4,ROW()-3)</f>
        <v>0</v>
      </c>
      <c r="BAV7" s="33">
        <f ca="1">OFFSET('表四（录入表）'!$B$6,COLUMN()-$AWP$4,ROW()-3)</f>
        <v>0</v>
      </c>
      <c r="BAW7" s="33">
        <f ca="1">OFFSET('表四（录入表）'!$B$6,COLUMN()-$AWP$4,ROW()-3)</f>
        <v>0</v>
      </c>
      <c r="BAX7" s="33">
        <f ca="1">OFFSET('表四（录入表）'!$B$6,COLUMN()-$AWP$4,ROW()-3)</f>
        <v>0</v>
      </c>
      <c r="BAY7" s="33">
        <f ca="1">OFFSET('表四（录入表）'!$B$6,COLUMN()-$AWP$4,ROW()-3)</f>
        <v>0</v>
      </c>
      <c r="BAZ7" s="33">
        <f ca="1">OFFSET('表四（录入表）'!$B$6,COLUMN()-$AWP$4,ROW()-3)</f>
        <v>0</v>
      </c>
      <c r="BBA7" s="33">
        <f ca="1">OFFSET('表四（录入表）'!$B$6,COLUMN()-$AWP$4,ROW()-3)</f>
        <v>0</v>
      </c>
      <c r="BBB7" s="33">
        <f ca="1">OFFSET('表四（录入表）'!$B$6,COLUMN()-$AWP$4,ROW()-3)</f>
        <v>0</v>
      </c>
      <c r="BBC7" s="33">
        <f ca="1">OFFSET('表四（录入表）'!$B$6,COLUMN()-$AWP$4,ROW()-3)</f>
        <v>0</v>
      </c>
      <c r="BBD7" s="33">
        <f ca="1">OFFSET('表四（录入表）'!$B$6,COLUMN()-$AWP$4,ROW()-3)</f>
        <v>0</v>
      </c>
      <c r="BBE7" s="33">
        <f ca="1">OFFSET('表四（录入表）'!$B$6,COLUMN()-$AWP$4,ROW()-3)</f>
        <v>0</v>
      </c>
      <c r="BBF7" s="33">
        <f ca="1">OFFSET('表四（录入表）'!$B$6,COLUMN()-$AWP$4,ROW()-3)</f>
        <v>0</v>
      </c>
      <c r="BBG7" s="33">
        <f ca="1">OFFSET('表四（录入表）'!$B$6,COLUMN()-$AWP$4,ROW()-3)</f>
        <v>0</v>
      </c>
      <c r="BBH7" s="33">
        <f ca="1">OFFSET('表四（录入表）'!$B$6,COLUMN()-$AWP$4,ROW()-3)</f>
        <v>0</v>
      </c>
      <c r="BBI7" s="33">
        <f ca="1">OFFSET('表四（录入表）'!$B$6,COLUMN()-$AWP$4,ROW()-3)</f>
        <v>0</v>
      </c>
      <c r="BBJ7" s="33">
        <f ca="1">OFFSET('表四（录入表）'!$B$6,COLUMN()-$AWP$4,ROW()-3)</f>
        <v>0</v>
      </c>
      <c r="BBK7" s="33">
        <f ca="1">OFFSET('表四（录入表）'!$B$6,COLUMN()-$AWP$4,ROW()-3)</f>
        <v>0</v>
      </c>
      <c r="BBL7" s="33">
        <f ca="1">OFFSET('表四（录入表）'!$B$6,COLUMN()-$AWP$4,ROW()-3)</f>
        <v>0</v>
      </c>
      <c r="BBM7" s="33">
        <f ca="1">OFFSET('表四（录入表）'!$B$6,COLUMN()-$AWP$4,ROW()-3)</f>
        <v>0</v>
      </c>
      <c r="BBN7" s="33">
        <f ca="1">OFFSET('表四（录入表）'!$B$6,COLUMN()-$AWP$4,ROW()-3)</f>
        <v>0</v>
      </c>
      <c r="BBO7" s="33">
        <f ca="1">OFFSET('表四（录入表）'!$B$6,COLUMN()-$AWP$4,ROW()-3)</f>
        <v>0</v>
      </c>
      <c r="BBP7" s="33">
        <f ca="1">OFFSET('表四（录入表）'!$B$6,COLUMN()-$AWP$4,ROW()-3)</f>
        <v>0</v>
      </c>
      <c r="BBQ7" s="33">
        <f ca="1">OFFSET('表四（录入表）'!$B$6,COLUMN()-$AWP$4,ROW()-3)</f>
        <v>0</v>
      </c>
      <c r="BBR7" s="33">
        <f ca="1">OFFSET('表四（录入表）'!$B$6,COLUMN()-$AWP$4,ROW()-3)</f>
        <v>0</v>
      </c>
      <c r="BBS7" s="33">
        <f ca="1">OFFSET('表四（录入表）'!$B$6,COLUMN()-$AWP$4,ROW()-3)</f>
        <v>0</v>
      </c>
      <c r="BBT7" s="33">
        <f ca="1">OFFSET('表四（录入表）'!$B$6,COLUMN()-$AWP$4,ROW()-3)</f>
        <v>0</v>
      </c>
      <c r="BBU7" s="33">
        <f ca="1">OFFSET('表四（录入表）'!$B$6,COLUMN()-$AWP$4,ROW()-3)</f>
        <v>0</v>
      </c>
      <c r="BBV7" s="33">
        <f ca="1">OFFSET('表四（录入表）'!$B$6,COLUMN()-$AWP$4,ROW()-3)</f>
        <v>0</v>
      </c>
      <c r="BBW7" s="33">
        <f ca="1">OFFSET('表四（录入表）'!$B$6,COLUMN()-$AWP$4,ROW()-3)</f>
        <v>0</v>
      </c>
      <c r="BBX7" s="33">
        <f ca="1">OFFSET('表四（录入表）'!$B$6,COLUMN()-$AWP$4,ROW()-3)</f>
        <v>0</v>
      </c>
      <c r="BBY7" s="33">
        <f ca="1">OFFSET('表四（录入表）'!$B$6,COLUMN()-$AWP$4,ROW()-3)</f>
        <v>0</v>
      </c>
      <c r="BBZ7" s="33">
        <f ca="1">OFFSET('表四（录入表）'!$B$6,COLUMN()-$AWP$4,ROW()-3)</f>
        <v>0</v>
      </c>
      <c r="BCA7" s="33">
        <f ca="1">OFFSET('表四（录入表）'!$B$6,COLUMN()-$AWP$4,ROW()-3)</f>
        <v>0</v>
      </c>
      <c r="BCB7" s="33">
        <f ca="1">OFFSET('表四（录入表）'!$B$6,COLUMN()-$AWP$4,ROW()-3)</f>
        <v>0</v>
      </c>
      <c r="BCC7" s="33">
        <f ca="1">OFFSET('表四（录入表）'!$B$6,COLUMN()-$AWP$4,ROW()-3)</f>
        <v>0</v>
      </c>
      <c r="BCD7" s="33">
        <f ca="1">OFFSET('表四（录入表）'!$B$6,COLUMN()-$AWP$4,ROW()-3)</f>
        <v>0</v>
      </c>
      <c r="BCE7" s="33">
        <f ca="1">OFFSET('表四（录入表）'!$B$6,COLUMN()-$AWP$4,ROW()-3)</f>
        <v>0</v>
      </c>
      <c r="BCF7" s="33">
        <f ca="1">OFFSET('表四（录入表）'!$B$6,COLUMN()-$AWP$4,ROW()-3)</f>
        <v>0</v>
      </c>
      <c r="BCG7" s="33">
        <f ca="1">OFFSET('表四（录入表）'!$B$6,COLUMN()-$AWP$4,ROW()-3)</f>
        <v>0</v>
      </c>
      <c r="BCH7" s="33">
        <f ca="1">OFFSET('表四（录入表）'!$B$6,COLUMN()-$AWP$4,ROW()-3)</f>
        <v>0</v>
      </c>
      <c r="BCI7" s="33">
        <f ca="1">OFFSET('表四（录入表）'!$B$6,COLUMN()-$AWP$4,ROW()-3)</f>
        <v>0</v>
      </c>
      <c r="BCJ7" s="33">
        <f ca="1">OFFSET('表四（录入表）'!$B$6,COLUMN()-$AWP$4,ROW()-3)</f>
        <v>0</v>
      </c>
      <c r="BCK7" s="33">
        <f ca="1">OFFSET('表四（录入表）'!$B$6,COLUMN()-$AWP$4,ROW()-3)</f>
        <v>0</v>
      </c>
      <c r="BCL7" s="33">
        <f ca="1">OFFSET('表四（录入表）'!$B$6,COLUMN()-$AWP$4,ROW()-3)</f>
        <v>0</v>
      </c>
      <c r="BCM7" s="33">
        <f ca="1">OFFSET('表四（录入表）'!$B$6,COLUMN()-$AWP$4,ROW()-3)</f>
        <v>0</v>
      </c>
      <c r="BCN7" s="33">
        <f ca="1">OFFSET('表四（录入表）'!$B$6,COLUMN()-$AWP$4,ROW()-3)</f>
        <v>0</v>
      </c>
      <c r="BCO7" s="33">
        <f ca="1">OFFSET('表四（录入表）'!$B$6,COLUMN()-$AWP$4,ROW()-3)</f>
        <v>0</v>
      </c>
      <c r="BCP7" s="33">
        <f ca="1">OFFSET('表四（录入表）'!$B$6,COLUMN()-$AWP$4,ROW()-3)</f>
        <v>0</v>
      </c>
      <c r="BCQ7" s="33">
        <f ca="1">OFFSET('表四（录入表）'!$B$6,COLUMN()-$AWP$4,ROW()-3)</f>
        <v>0</v>
      </c>
      <c r="BCR7" s="33">
        <f ca="1">OFFSET('表四（录入表）'!$B$6,COLUMN()-$AWP$4,ROW()-3)</f>
        <v>0</v>
      </c>
      <c r="BCS7" s="33">
        <f ca="1">OFFSET('表四（录入表）'!$B$6,COLUMN()-$AWP$4,ROW()-3)</f>
        <v>0</v>
      </c>
      <c r="BCT7" s="33">
        <f ca="1">OFFSET('表四（录入表）'!$B$6,COLUMN()-$AWP$4,ROW()-3)</f>
        <v>0</v>
      </c>
      <c r="BCU7" s="33">
        <f ca="1">OFFSET('表四（录入表）'!$B$6,COLUMN()-$AWP$4,ROW()-3)</f>
        <v>0</v>
      </c>
      <c r="BCV7" s="33">
        <f ca="1">OFFSET('表四（录入表）'!$B$6,COLUMN()-$AWP$4,ROW()-3)</f>
        <v>0</v>
      </c>
      <c r="BCW7" s="33">
        <f ca="1">OFFSET('表四（录入表）'!$B$6,COLUMN()-$AWP$4,ROW()-3)</f>
        <v>0</v>
      </c>
      <c r="BCX7" s="33">
        <f ca="1">OFFSET('表四（录入表）'!$B$6,COLUMN()-$AWP$4,ROW()-3)</f>
        <v>0</v>
      </c>
      <c r="BCY7" s="33">
        <f ca="1">OFFSET('表四（录入表）'!$B$6,COLUMN()-$AWP$4,ROW()-3)</f>
        <v>0</v>
      </c>
      <c r="BCZ7" s="33">
        <f ca="1">OFFSET('表四（录入表）'!$B$6,COLUMN()-$AWP$4,ROW()-3)</f>
        <v>0</v>
      </c>
      <c r="BDA7" s="33">
        <f ca="1">OFFSET('表四（录入表）'!$B$6,COLUMN()-$AWP$4,ROW()-3)</f>
        <v>0</v>
      </c>
      <c r="BDB7" s="33">
        <f ca="1">OFFSET('表四（录入表）'!$B$6,COLUMN()-$AWP$4,ROW()-3)</f>
        <v>0</v>
      </c>
      <c r="BDC7" s="33">
        <f ca="1">OFFSET('表四（录入表）'!$B$6,COLUMN()-$AWP$4,ROW()-3)</f>
        <v>0</v>
      </c>
      <c r="BDD7" s="33">
        <f ca="1">OFFSET('表四（录入表）'!$B$6,COLUMN()-$AWP$4,ROW()-3)</f>
        <v>0</v>
      </c>
      <c r="BDE7" s="33">
        <f ca="1">OFFSET('表四（录入表）'!$B$6,COLUMN()-$AWP$4,ROW()-3)</f>
        <v>0</v>
      </c>
      <c r="BDF7" s="33">
        <f ca="1">OFFSET('表四（录入表）'!$B$6,COLUMN()-$AWP$4,ROW()-3)</f>
        <v>0</v>
      </c>
      <c r="BDG7" s="33">
        <f ca="1">OFFSET('表四（录入表）'!$B$6,COLUMN()-$AWP$4,ROW()-3)</f>
        <v>0</v>
      </c>
      <c r="BDH7" s="33">
        <f ca="1">OFFSET('表四（录入表）'!$B$6,COLUMN()-$AWP$4,ROW()-3)</f>
        <v>0</v>
      </c>
      <c r="BDI7" s="33">
        <f ca="1">OFFSET('表四（录入表）'!$B$6,COLUMN()-$AWP$4,ROW()-3)</f>
        <v>0</v>
      </c>
      <c r="BDJ7" s="33">
        <f ca="1">OFFSET('表四（录入表）'!$B$6,COLUMN()-$AWP$4,ROW()-3)</f>
        <v>0</v>
      </c>
      <c r="BDK7" s="33">
        <f ca="1">OFFSET('表四（录入表）'!$B$6,COLUMN()-$AWP$4,ROW()-3)</f>
        <v>0</v>
      </c>
      <c r="BDL7" s="33">
        <f ca="1">OFFSET('表四（录入表）'!$B$6,COLUMN()-$AWP$4,ROW()-3)</f>
        <v>0</v>
      </c>
      <c r="BDM7" s="33">
        <f ca="1">OFFSET('表四（录入表）'!$B$6,COLUMN()-$AWP$4,ROW()-3)</f>
        <v>0</v>
      </c>
      <c r="BDN7" s="33">
        <f ca="1">OFFSET('表四（录入表）'!$B$6,COLUMN()-$AWP$4,ROW()-3)</f>
        <v>0</v>
      </c>
      <c r="BDO7" s="33">
        <f ca="1">OFFSET('表四（录入表）'!$B$6,COLUMN()-$AWP$4,ROW()-3)</f>
        <v>0</v>
      </c>
      <c r="BDP7" s="33">
        <f ca="1">OFFSET('表四（录入表）'!$B$6,COLUMN()-$AWP$4,ROW()-3)</f>
        <v>0</v>
      </c>
      <c r="BDQ7" s="33">
        <f ca="1">OFFSET('表四（录入表）'!$B$6,COLUMN()-$AWP$4,ROW()-3)</f>
        <v>0</v>
      </c>
      <c r="BDR7" s="33">
        <f ca="1">OFFSET('表四（录入表）'!$B$6,COLUMN()-$AWP$4,ROW()-3)</f>
        <v>0</v>
      </c>
      <c r="BDS7" s="33">
        <f ca="1">OFFSET('表四（录入表）'!$B$6,COLUMN()-$AWP$4,ROW()-3)</f>
        <v>0</v>
      </c>
      <c r="BDT7" s="33">
        <f ca="1">OFFSET('表四（录入表）'!$B$6,COLUMN()-$AWP$4,ROW()-3)</f>
        <v>0</v>
      </c>
      <c r="BDU7" s="33">
        <f ca="1">OFFSET('表四（录入表）'!$B$6,COLUMN()-$AWP$4,ROW()-3)</f>
        <v>0</v>
      </c>
      <c r="BDV7" s="33">
        <f ca="1">OFFSET('表四（录入表）'!$B$6,COLUMN()-$AWP$4,ROW()-3)</f>
        <v>0</v>
      </c>
      <c r="BDW7" s="33">
        <f ca="1">OFFSET('表四（录入表）'!$B$6,COLUMN()-$AWP$4,ROW()-3)</f>
        <v>0</v>
      </c>
      <c r="BDX7" s="33">
        <f ca="1">OFFSET('表四（录入表）'!$B$6,COLUMN()-$AWP$4,ROW()-3)</f>
        <v>0</v>
      </c>
      <c r="BDY7" s="33">
        <f ca="1">OFFSET('表四（录入表）'!$B$6,COLUMN()-$AWP$4,ROW()-3)</f>
        <v>0</v>
      </c>
      <c r="BDZ7" s="33">
        <f ca="1">OFFSET('表四（录入表）'!$B$6,COLUMN()-$AWP$4,ROW()-3)</f>
        <v>0</v>
      </c>
      <c r="BEA7" s="33">
        <f ca="1">OFFSET('表四（录入表）'!$B$6,COLUMN()-$AWP$4,ROW()-3)</f>
        <v>0</v>
      </c>
      <c r="BEB7" s="34"/>
      <c r="BEC7" s="34"/>
      <c r="BED7" s="34"/>
      <c r="BEE7" s="34"/>
      <c r="BEF7" s="34"/>
      <c r="BEG7" s="34"/>
      <c r="BEH7" s="34"/>
      <c r="BEI7" s="34"/>
      <c r="BEJ7" s="34"/>
      <c r="BEK7" s="34"/>
      <c r="BEL7" s="34"/>
      <c r="BEM7" s="34"/>
      <c r="BEN7" s="34"/>
      <c r="BEO7" s="34"/>
      <c r="BEP7" s="34"/>
      <c r="BEQ7" s="34"/>
      <c r="BER7" s="34"/>
      <c r="BES7" s="34"/>
      <c r="BET7" s="34"/>
      <c r="BEU7" s="34"/>
      <c r="BEV7" s="34"/>
      <c r="BEW7" s="34"/>
      <c r="BEX7" s="34"/>
      <c r="BEY7" s="34"/>
      <c r="BEZ7" s="34"/>
      <c r="BFA7" s="34"/>
      <c r="BFB7" s="34"/>
      <c r="BFC7" s="34"/>
      <c r="BFD7" s="34"/>
      <c r="BFE7" s="34"/>
      <c r="BFF7" s="34"/>
      <c r="BFG7" s="34"/>
      <c r="BFH7" s="34"/>
      <c r="BFI7" s="34"/>
      <c r="BFJ7" s="34"/>
      <c r="BFK7" s="34"/>
      <c r="BFL7" s="34"/>
      <c r="BFM7" s="34"/>
      <c r="BFN7" s="34"/>
      <c r="BFO7" s="34"/>
      <c r="BFP7" s="34"/>
      <c r="BFQ7" s="34"/>
      <c r="BFR7" s="34"/>
      <c r="BFS7" s="34"/>
      <c r="BFT7" s="34"/>
      <c r="BFU7" s="34"/>
      <c r="BFV7" s="34"/>
      <c r="BFW7" s="34"/>
      <c r="BFX7" s="34"/>
      <c r="BFY7" s="34"/>
      <c r="BFZ7" s="34"/>
      <c r="BGA7" s="34"/>
      <c r="BGB7" s="34"/>
      <c r="BGC7" s="34"/>
      <c r="BGD7" s="34"/>
      <c r="BGE7" s="34"/>
      <c r="BGF7" s="34"/>
      <c r="BGG7" s="34"/>
      <c r="BGH7" s="34"/>
      <c r="BGI7" s="34"/>
      <c r="BGJ7" s="34"/>
      <c r="BGK7" s="34"/>
      <c r="BGL7" s="34"/>
      <c r="BGM7" s="34"/>
      <c r="BGN7" s="34"/>
      <c r="BGO7" s="34"/>
      <c r="BGP7" s="34"/>
      <c r="BGQ7" s="34"/>
      <c r="BGR7" s="34"/>
      <c r="BGS7" s="34"/>
      <c r="BGT7" s="34"/>
      <c r="BGU7" s="34"/>
      <c r="BGV7" s="34"/>
      <c r="BGW7" s="34"/>
      <c r="BGX7" s="34"/>
      <c r="BGY7" s="34"/>
      <c r="BGZ7" s="34"/>
      <c r="BHA7" s="34"/>
      <c r="BHB7" s="34"/>
      <c r="BHC7" s="34"/>
      <c r="BHD7" s="34"/>
      <c r="BHE7" s="34"/>
      <c r="BHF7" s="34"/>
      <c r="BHG7" s="34"/>
      <c r="BHH7" s="34"/>
      <c r="BHI7" s="34"/>
      <c r="BHJ7" s="34"/>
      <c r="BHK7" s="34"/>
      <c r="BHL7" s="34"/>
      <c r="BHM7" s="34"/>
      <c r="BHN7" s="34"/>
      <c r="BHO7" s="34"/>
      <c r="BHP7" s="34"/>
      <c r="BHQ7" s="34"/>
      <c r="BHR7" s="34"/>
      <c r="BHS7" s="34"/>
      <c r="BHT7" s="34"/>
      <c r="BHU7" s="34"/>
      <c r="BHV7" s="34"/>
      <c r="BHW7" s="34"/>
      <c r="BHX7" s="34"/>
      <c r="BHY7" s="34"/>
      <c r="BHZ7" s="34"/>
      <c r="BIA7" s="34"/>
      <c r="BIB7" s="34"/>
      <c r="BIC7" s="34"/>
      <c r="BID7" s="34"/>
      <c r="BIE7" s="34"/>
      <c r="BIF7" s="34"/>
      <c r="BIG7" s="34"/>
      <c r="BIH7" s="34"/>
      <c r="BII7" s="34"/>
      <c r="BIJ7" s="34"/>
      <c r="BIK7" s="34"/>
      <c r="BIL7" s="34"/>
      <c r="BIM7" s="34"/>
      <c r="BIN7" s="34"/>
      <c r="BIO7" s="34"/>
      <c r="BIP7" s="34"/>
      <c r="BIQ7" s="34"/>
      <c r="BIR7" s="34"/>
      <c r="BIS7" s="34"/>
      <c r="BIT7" s="34"/>
      <c r="BIU7" s="34"/>
      <c r="BIV7" s="34"/>
      <c r="BIW7" s="34"/>
      <c r="BIX7" s="34"/>
      <c r="BIY7" s="34"/>
      <c r="BIZ7" s="34"/>
      <c r="BJA7" s="34"/>
      <c r="BJB7" s="34"/>
      <c r="BJC7" s="34"/>
      <c r="BJD7" s="34"/>
      <c r="BJE7" s="34"/>
      <c r="BJF7" s="34"/>
      <c r="BJG7" s="34"/>
      <c r="BJH7" s="34"/>
      <c r="BJI7" s="34"/>
      <c r="BJJ7" s="34"/>
      <c r="BJK7" s="34"/>
      <c r="BJL7" s="34"/>
      <c r="BJM7" s="34"/>
      <c r="BJN7" s="34"/>
      <c r="BJO7" s="34"/>
      <c r="BJP7" s="34"/>
      <c r="BJQ7" s="34"/>
      <c r="BJR7" s="34"/>
      <c r="BJS7" s="34"/>
      <c r="BJT7" s="34"/>
      <c r="BJU7" s="34"/>
      <c r="BJV7" s="34"/>
      <c r="BJW7" s="34"/>
      <c r="BJX7" s="34"/>
      <c r="BJY7" s="34"/>
      <c r="BJZ7" s="34"/>
      <c r="BKA7" s="34"/>
      <c r="BKB7" s="34"/>
      <c r="BKC7" s="34"/>
      <c r="BKD7" s="34"/>
      <c r="BKE7" s="34"/>
      <c r="BKF7" s="34"/>
      <c r="BKG7" s="34"/>
      <c r="BKH7" s="34"/>
      <c r="BKI7" s="34"/>
      <c r="BKJ7" s="34"/>
      <c r="BKK7" s="34"/>
      <c r="BKL7" s="34"/>
      <c r="BKM7" s="34"/>
      <c r="BKN7" s="34"/>
      <c r="BKO7" s="34"/>
      <c r="BKP7" s="34"/>
      <c r="BKQ7" s="34"/>
      <c r="BKR7" s="34"/>
      <c r="BKS7" s="34"/>
      <c r="BKT7" s="34"/>
      <c r="BKU7" s="34"/>
      <c r="BKV7" s="34"/>
      <c r="BKW7" s="34"/>
      <c r="BKX7" s="34"/>
      <c r="BKY7" s="34"/>
      <c r="BKZ7" s="34"/>
      <c r="BLA7" s="34"/>
      <c r="BLB7" s="34"/>
      <c r="BLC7" s="34"/>
      <c r="BLD7" s="34"/>
      <c r="BLE7" s="34"/>
      <c r="BLF7" s="34"/>
      <c r="BLG7" s="34"/>
      <c r="BLH7" s="34"/>
      <c r="BLI7" s="34"/>
      <c r="BLJ7" s="34"/>
      <c r="BLK7" s="34"/>
      <c r="BLL7" s="34"/>
      <c r="BLM7" s="34"/>
      <c r="BLN7"/>
      <c r="BLO7" s="33">
        <f ca="1">OFFSET('表五（录入表）'!$B$6,COLUMN()-$BLN$4,ROW()-3)</f>
        <v>0</v>
      </c>
      <c r="BLP7" s="33">
        <f ca="1">OFFSET('表五（录入表）'!$B$6,COLUMN()-$BLN$4,ROW()-3)</f>
        <v>0</v>
      </c>
      <c r="BLQ7" s="33">
        <f ca="1">OFFSET('表五（录入表）'!$B$6,COLUMN()-$BLN$4,ROW()-3)</f>
        <v>0</v>
      </c>
      <c r="BLR7" s="33">
        <f ca="1">OFFSET('表五（录入表）'!$B$6,COLUMN()-$BLN$4,ROW()-3)</f>
        <v>0</v>
      </c>
      <c r="BLS7" s="33">
        <f ca="1">OFFSET('表五（录入表）'!$B$6,COLUMN()-$BLN$4,ROW()-3)</f>
        <v>8510</v>
      </c>
      <c r="BLT7" s="33">
        <f ca="1">OFFSET('表五（录入表）'!$B$6,COLUMN()-$BLN$4,ROW()-3)</f>
        <v>7696</v>
      </c>
      <c r="BLU7" s="33">
        <f ca="1">OFFSET('表五（录入表）'!$B$6,COLUMN()-$BLN$4,ROW()-3)</f>
        <v>2869</v>
      </c>
      <c r="BLV7" s="33">
        <f ca="1">OFFSET('表五（录入表）'!$B$6,COLUMN()-$BLN$4,ROW()-3)</f>
        <v>6300</v>
      </c>
      <c r="BLW7" s="33">
        <f ca="1">OFFSET('表五（录入表）'!$B$6,COLUMN()-$BLN$4,ROW()-3)</f>
        <v>7762</v>
      </c>
      <c r="BLX7" s="33">
        <f ca="1">OFFSET('表五（录入表）'!$B$6,COLUMN()-$BLN$4,ROW()-3)</f>
        <v>796</v>
      </c>
      <c r="BLY7" s="33">
        <f ca="1">OFFSET('表五（录入表）'!$B$6,COLUMN()-$BLN$4,ROW()-3)</f>
        <v>1151</v>
      </c>
      <c r="BLZ7" s="33">
        <f ca="1">OFFSET('表五（录入表）'!$B$6,COLUMN()-$BLN$4,ROW()-3)</f>
        <v>24000</v>
      </c>
      <c r="BMA7" s="33">
        <f ca="1">OFFSET('表五（录入表）'!$B$6,COLUMN()-$BLN$4,ROW()-3)</f>
        <v>435</v>
      </c>
      <c r="BMB7" s="33">
        <f ca="1">OFFSET('表五（录入表）'!$B$6,COLUMN()-$BLN$4,ROW()-3)</f>
        <v>636</v>
      </c>
      <c r="BMC7" s="33">
        <f ca="1">OFFSET('表五（录入表）'!$B$6,COLUMN()-$BLN$4,ROW()-3)</f>
        <v>835</v>
      </c>
      <c r="BMD7" s="33">
        <f ca="1">OFFSET('表五（录入表）'!$B$6,COLUMN()-$BLN$4,ROW()-3)</f>
        <v>0</v>
      </c>
      <c r="BME7" s="33">
        <f ca="1">OFFSET('表五（录入表）'!$B$6,COLUMN()-$BLN$4,ROW()-3)</f>
        <v>0</v>
      </c>
      <c r="BMF7" s="33">
        <f ca="1">OFFSET('表五（录入表）'!$B$6,COLUMN()-$BLN$4,ROW()-3)</f>
        <v>0</v>
      </c>
      <c r="BMG7" s="33">
        <f ca="1">OFFSET('表五（录入表）'!$B$6,COLUMN()-$BLN$4,ROW()-3)</f>
        <v>783</v>
      </c>
      <c r="BMH7" s="33">
        <f ca="1">OFFSET('表五（录入表）'!$B$6,COLUMN()-$BLN$4,ROW()-3)</f>
        <v>42</v>
      </c>
      <c r="BMI7" s="33">
        <f ca="1">OFFSET('表五（录入表）'!$B$6,COLUMN()-$BLN$4,ROW()-3)</f>
        <v>939</v>
      </c>
      <c r="BMJ7" s="34"/>
      <c r="BMK7" s="33">
        <f ca="1">OFFSET('表五（录入表）'!$B$6,COLUMN()-$BLN$4,ROW()-3)</f>
        <v>0</v>
      </c>
      <c r="BMM7" s="33">
        <f ca="1">OFFSET('表五（录入表）'!$B$6,COLUMN()-$BML$4,ROW()+1)</f>
        <v>0</v>
      </c>
      <c r="BMN7" s="33">
        <f ca="1">OFFSET('表五（录入表）'!$B$6,COLUMN()-$BML$4,ROW()+1)</f>
        <v>0</v>
      </c>
      <c r="BMO7" s="33">
        <f ca="1">OFFSET('表五（录入表）'!$B$6,COLUMN()-$BML$4,ROW()+1)</f>
        <v>0</v>
      </c>
      <c r="BMP7" s="33">
        <f ca="1">OFFSET('表五（录入表）'!$B$6,COLUMN()-$BML$4,ROW()+1)</f>
        <v>0</v>
      </c>
      <c r="BMQ7" s="33">
        <f ca="1">OFFSET('表五（录入表）'!$B$6,COLUMN()-$BML$4,ROW()+1)</f>
        <v>0</v>
      </c>
      <c r="BMR7" s="33">
        <f ca="1">OFFSET('表五（录入表）'!$B$6,COLUMN()-$BML$4,ROW()+1)</f>
        <v>0</v>
      </c>
      <c r="BMS7" s="33">
        <f ca="1">OFFSET('表五（录入表）'!$B$6,COLUMN()-$BML$4,ROW()+1)</f>
        <v>0</v>
      </c>
      <c r="BMT7" s="33">
        <f ca="1">OFFSET('表五（录入表）'!$B$6,COLUMN()-$BML$4,ROW()+1)</f>
        <v>0</v>
      </c>
      <c r="BMU7" s="33">
        <f ca="1">OFFSET('表五（录入表）'!$B$6,COLUMN()-$BML$4,ROW()+1)</f>
        <v>0</v>
      </c>
      <c r="BMV7" s="33">
        <f ca="1">OFFSET('表五（录入表）'!$B$6,COLUMN()-$BML$4,ROW()+1)</f>
        <v>0</v>
      </c>
      <c r="BMW7" s="33">
        <f ca="1">OFFSET('表五（录入表）'!$B$6,COLUMN()-$BML$4,ROW()+1)</f>
        <v>0</v>
      </c>
      <c r="BMX7" s="33">
        <f ca="1">OFFSET('表五（录入表）'!$B$6,COLUMN()-$BML$4,ROW()+1)</f>
        <v>0</v>
      </c>
      <c r="BMY7" s="33">
        <f ca="1">OFFSET('表五（录入表）'!$B$6,COLUMN()-$BML$4,ROW()+1)</f>
        <v>0</v>
      </c>
      <c r="BMZ7" s="33">
        <f ca="1">OFFSET('表五（录入表）'!$B$6,COLUMN()-$BML$4,ROW()+1)</f>
        <v>0</v>
      </c>
      <c r="BNA7" s="33">
        <f ca="1">OFFSET('表五（录入表）'!$B$6,COLUMN()-$BML$4,ROW()+1)</f>
        <v>0</v>
      </c>
      <c r="BNB7" s="33">
        <f ca="1">OFFSET('表五（录入表）'!$B$6,COLUMN()-$BML$4,ROW()+1)</f>
        <v>0</v>
      </c>
      <c r="BNC7" s="33">
        <f ca="1">OFFSET('表五（录入表）'!$B$6,COLUMN()-$BML$4,ROW()+1)</f>
        <v>0</v>
      </c>
      <c r="BND7" s="33">
        <f ca="1">OFFSET('表五（录入表）'!$B$6,COLUMN()-$BML$4,ROW()+1)</f>
        <v>0</v>
      </c>
      <c r="BNE7" s="33">
        <f ca="1">OFFSET('表五（录入表）'!$B$6,COLUMN()-$BML$4,ROW()+1)</f>
        <v>0</v>
      </c>
      <c r="BNF7" s="33">
        <f ca="1">OFFSET('表五（录入表）'!$B$6,COLUMN()-$BML$4,ROW()+1)</f>
        <v>0</v>
      </c>
      <c r="BNG7" s="33">
        <f ca="1">OFFSET('表五（录入表）'!$B$6,COLUMN()-$BML$4,ROW()+1)</f>
        <v>0</v>
      </c>
      <c r="BNH7" s="34"/>
      <c r="BNI7" s="33">
        <f ca="1">OFFSET('表五（录入表）'!$B$6,COLUMN()-$BML$4,ROW()+1)</f>
        <v>0</v>
      </c>
      <c r="BNJ7"/>
      <c r="BNK7" s="33">
        <f ca="1">OFFSET('表五（录入表）'!$B$6,COLUMN()-$BNJ$4,ROW()+3)</f>
        <v>0</v>
      </c>
      <c r="BNL7" s="33">
        <f ca="1">OFFSET('表五（录入表）'!$B$6,COLUMN()-$BNJ$4,ROW()+3)</f>
        <v>0</v>
      </c>
      <c r="BNM7" s="33">
        <f ca="1">OFFSET('表五（录入表）'!$B$6,COLUMN()-$BNJ$4,ROW()+3)</f>
        <v>0</v>
      </c>
      <c r="BNN7" s="33">
        <f ca="1">OFFSET('表五（录入表）'!$B$6,COLUMN()-$BNJ$4,ROW()+3)</f>
        <v>569</v>
      </c>
      <c r="BNO7" s="33">
        <f ca="1">OFFSET('表五（录入表）'!$B$6,COLUMN()-$BNJ$4,ROW()+3)</f>
        <v>8810</v>
      </c>
      <c r="BNP7" s="33">
        <f ca="1">OFFSET('表五（录入表）'!$B$6,COLUMN()-$BNJ$4,ROW()+3)</f>
        <v>659</v>
      </c>
      <c r="BNQ7" s="33">
        <f ca="1">OFFSET('表五（录入表）'!$B$6,COLUMN()-$BNJ$4,ROW()+3)</f>
        <v>88</v>
      </c>
      <c r="BNR7" s="33">
        <f ca="1">OFFSET('表五（录入表）'!$B$6,COLUMN()-$BNJ$4,ROW()+3)</f>
        <v>22555</v>
      </c>
      <c r="BNS7" s="33">
        <f ca="1">OFFSET('表五（录入表）'!$B$6,COLUMN()-$BNJ$4,ROW()+3)</f>
        <v>659</v>
      </c>
      <c r="BNT7" s="33">
        <f ca="1">OFFSET('表五（录入表）'!$B$6,COLUMN()-$BNJ$4,ROW()+3)</f>
        <v>0</v>
      </c>
      <c r="BNU7" s="33">
        <f ca="1">OFFSET('表五（录入表）'!$B$6,COLUMN()-$BNJ$4,ROW()+3)</f>
        <v>0</v>
      </c>
      <c r="BNV7" s="33">
        <f ca="1">OFFSET('表五（录入表）'!$B$6,COLUMN()-$BNJ$4,ROW()+3)</f>
        <v>0</v>
      </c>
      <c r="BNW7" s="33">
        <f ca="1">OFFSET('表五（录入表）'!$B$6,COLUMN()-$BNJ$4,ROW()+3)</f>
        <v>0</v>
      </c>
      <c r="BNX7" s="33">
        <f ca="1">OFFSET('表五（录入表）'!$B$6,COLUMN()-$BNJ$4,ROW()+3)</f>
        <v>127</v>
      </c>
      <c r="BNY7" s="33">
        <f ca="1">OFFSET('表五（录入表）'!$B$6,COLUMN()-$BNJ$4,ROW()+3)</f>
        <v>16</v>
      </c>
      <c r="BNZ7" s="33">
        <f ca="1">OFFSET('表五（录入表）'!$B$6,COLUMN()-$BNJ$4,ROW()+3)</f>
        <v>0</v>
      </c>
      <c r="BOA7" s="33">
        <f ca="1">OFFSET('表五（录入表）'!$B$6,COLUMN()-$BNJ$4,ROW()+3)</f>
        <v>0</v>
      </c>
      <c r="BOB7" s="33">
        <f ca="1">OFFSET('表五（录入表）'!$B$6,COLUMN()-$BNJ$4,ROW()+3)</f>
        <v>0</v>
      </c>
      <c r="BOC7" s="33">
        <f ca="1">OFFSET('表五（录入表）'!$B$6,COLUMN()-$BNJ$4,ROW()+3)</f>
        <v>0</v>
      </c>
      <c r="BOD7" s="33">
        <f ca="1">OFFSET('表五（录入表）'!$B$6,COLUMN()-$BNJ$4,ROW()+3)</f>
        <v>0</v>
      </c>
      <c r="BOE7" s="33">
        <f ca="1">OFFSET('表五（录入表）'!$B$6,COLUMN()-$BNJ$4,ROW()+3)</f>
        <v>0</v>
      </c>
      <c r="BOF7" s="34"/>
      <c r="BOG7" s="33">
        <f ca="1">OFFSET('表五（录入表）'!$B$6,COLUMN()-$BNJ$4,ROW()+3)</f>
        <v>0</v>
      </c>
      <c r="BOH7"/>
      <c r="BOI7" s="33">
        <f ca="1">OFFSET('表八（录入表）'!$B$6,COLUMN()-$BOH$4,ROW()-4)</f>
        <v>0</v>
      </c>
      <c r="BOJ7" s="32"/>
      <c r="BOK7" s="33">
        <f ca="1">OFFSET('表八（录入表）'!$B$6,COLUMN()-$BOH$4,ROW()-4)</f>
        <v>120</v>
      </c>
      <c r="BOL7" s="33">
        <f ca="1">OFFSET('表八（录入表）'!$B$6,COLUMN()-$BOH$4,ROW()-4)</f>
        <v>1298</v>
      </c>
      <c r="BOM7" s="33">
        <f ca="1">OFFSET('表八（录入表）'!$B$6,COLUMN()-$BOH$4,ROW()-4)</f>
        <v>1765</v>
      </c>
      <c r="BON7" s="32"/>
      <c r="BOO7" s="3"/>
      <c r="BOP7" s="33">
        <f ca="1">OFFSET('表九（录入表）'!$B$6,COLUMN()-$BOO$4,ROW()-4)</f>
        <v>6600</v>
      </c>
      <c r="BOQ7" s="33">
        <f ca="1">OFFSET('表九（录入表）'!$B$6,COLUMN()-$BOO$4,ROW()-4)</f>
        <v>0</v>
      </c>
      <c r="BOR7" s="33">
        <f ca="1">OFFSET('表九（录入表）'!$B$6,COLUMN()-$BOO$4,ROW()-4)</f>
        <v>0</v>
      </c>
      <c r="BOS7" s="33">
        <f ca="1">OFFSET('表九（录入表）'!$B$6,COLUMN()-$BOO$4,ROW()-4)</f>
        <v>0</v>
      </c>
      <c r="BOT7" s="33">
        <f ca="1">OFFSET('表九（录入表）'!$B$6,COLUMN()-$BOO$4,ROW()-4)</f>
        <v>353</v>
      </c>
      <c r="BOU7" s="33">
        <f ca="1">OFFSET('表九（录入表）'!$B$6,COLUMN()-$BOO$4,ROW()-4)</f>
        <v>90</v>
      </c>
      <c r="BOV7" s="33">
        <f ca="1">OFFSET('表九（录入表）'!$B$6,COLUMN()-$BOO$4,ROW()-4)</f>
        <v>12515</v>
      </c>
      <c r="BOW7" s="33">
        <f ca="1">OFFSET('表九（录入表）'!$B$6,COLUMN()-$BOO$4,ROW()-4)</f>
        <v>158</v>
      </c>
      <c r="BOX7" s="33">
        <f ca="1">OFFSET('表九（录入表）'!$B$6,COLUMN()-$BOO$4,ROW()-4)</f>
        <v>0</v>
      </c>
      <c r="BOY7" s="33">
        <f ca="1">OFFSET('表九（录入表）'!$B$6,COLUMN()-$BOO$4,ROW()-4)</f>
        <v>-230</v>
      </c>
      <c r="BOZ7" s="33">
        <f ca="1">OFFSET('表九（录入表）'!$B$6,COLUMN()-$BOO$4,ROW()-4)</f>
        <v>38</v>
      </c>
      <c r="BPA7" s="33">
        <f ca="1">OFFSET('表九（录入表）'!$B$6,COLUMN()-$BOO$4,ROW()-4)</f>
        <v>0</v>
      </c>
      <c r="BPB7" s="33">
        <f ca="1">OFFSET('表九（录入表）'!$B$6,COLUMN()-$BOO$4,ROW()-4)</f>
        <v>0</v>
      </c>
      <c r="BPC7" s="33">
        <f ca="1">OFFSET('表九（录入表）'!$B$6,COLUMN()-$BOO$4,ROW()-4)</f>
        <v>0</v>
      </c>
      <c r="BPD7" s="33">
        <f ca="1">OFFSET('表九（录入表）'!$B$6,COLUMN()-$BOO$4,ROW()-4)</f>
        <v>710</v>
      </c>
      <c r="BPE7" s="33">
        <f ca="1">OFFSET('表九（录入表）'!$B$6,COLUMN()-$BOO$4,ROW()-4)</f>
        <v>0</v>
      </c>
      <c r="BPF7" s="33">
        <f ca="1">OFFSET('表九（录入表）'!$B$6,COLUMN()-$BOO$4,ROW()-4)</f>
        <v>0</v>
      </c>
      <c r="BPG7" s="33">
        <f ca="1">OFFSET('表九（录入表）'!$B$6,COLUMN()-$BOO$4,ROW()-4)</f>
        <v>0</v>
      </c>
      <c r="BPH7" s="33">
        <f ca="1">OFFSET('表九（录入表）'!$B$6,COLUMN()-$BOO$4,ROW()-4)</f>
        <v>446</v>
      </c>
      <c r="BPI7" s="33">
        <f ca="1">OFFSET('表九（录入表）'!$B$6,COLUMN()-$BOO$4,ROW()-4)</f>
        <v>0</v>
      </c>
      <c r="BPJ7" s="33">
        <f ca="1">OFFSET('表九（录入表）'!$B$6,COLUMN()-$BOO$4,ROW()-4)</f>
        <v>0</v>
      </c>
      <c r="BPK7" s="33">
        <f ca="1">OFFSET('表九（录入表）'!$B$6,COLUMN()-$BOO$4,ROW()-4)</f>
        <v>0</v>
      </c>
      <c r="BPL7" s="33">
        <f ca="1">OFFSET('表九（录入表）'!$B$6,COLUMN()-$BOO$4,ROW()-4)</f>
        <v>0</v>
      </c>
      <c r="BPM7" s="33">
        <f ca="1">OFFSET('表九（录入表）'!$B$6,COLUMN()-$BOO$4,ROW()-4)</f>
        <v>0</v>
      </c>
      <c r="BPN7" s="33">
        <f ca="1">OFFSET('表九（录入表）'!$B$6,COLUMN()-$BOO$4,ROW()-4)</f>
        <v>0</v>
      </c>
      <c r="BPO7" s="33">
        <f ca="1">OFFSET('表九（录入表）'!$B$6,COLUMN()-$BOO$4,ROW()-4)</f>
        <v>0</v>
      </c>
      <c r="BPP7" s="33">
        <f ca="1">OFFSET('表九（录入表）'!$B$6,COLUMN()-$BOO$4,ROW()-4)</f>
        <v>0</v>
      </c>
      <c r="BPQ7" s="33">
        <f ca="1">OFFSET('表九（录入表）'!$B$6,COLUMN()-$BOO$4,ROW()-4)</f>
        <v>0</v>
      </c>
      <c r="BPR7" s="33">
        <f ca="1">OFFSET('表九（录入表）'!$B$6,COLUMN()-$BOO$4,ROW()-4)</f>
        <v>0</v>
      </c>
      <c r="BPS7" s="33">
        <f ca="1">OFFSET('表九（录入表）'!$B$6,COLUMN()-$BOO$4,ROW()-4)</f>
        <v>0</v>
      </c>
      <c r="BPT7" s="33">
        <f ca="1">OFFSET('表九（录入表）'!$B$6,COLUMN()-$BOO$4,ROW()-4)</f>
        <v>0</v>
      </c>
      <c r="BPU7" s="33">
        <f ca="1">OFFSET('表九（录入表）'!$B$6,COLUMN()-$BOO$4,ROW()-4)</f>
        <v>0</v>
      </c>
      <c r="BPV7" s="33">
        <f ca="1">OFFSET('表九（录入表）'!$B$6,COLUMN()-$BOO$4,ROW()-4)</f>
        <v>0</v>
      </c>
      <c r="BPW7" s="33">
        <f ca="1">OFFSET('表九（录入表）'!$B$6,COLUMN()-$BOO$4,ROW()-4)</f>
        <v>0</v>
      </c>
      <c r="BPX7" s="33">
        <f ca="1">OFFSET('表九（录入表）'!$B$6,COLUMN()-$BOO$4,ROW()-4)</f>
        <v>0</v>
      </c>
      <c r="BPY7" s="33">
        <f ca="1">OFFSET('表九（录入表）'!$B$6,COLUMN()-$BOO$4,ROW()-4)</f>
        <v>0</v>
      </c>
      <c r="BPZ7" s="33">
        <f ca="1">OFFSET('表九（录入表）'!$B$6,COLUMN()-$BOO$4,ROW()-4)</f>
        <v>0</v>
      </c>
      <c r="BQA7" s="33">
        <f ca="1">OFFSET('表九（录入表）'!$B$6,COLUMN()-$BOO$4,ROW()-4)</f>
        <v>0</v>
      </c>
      <c r="BQB7" s="33">
        <f ca="1">OFFSET('表九（录入表）'!$B$6,COLUMN()-$BOO$4,ROW()-4)</f>
        <v>0</v>
      </c>
      <c r="BQC7" s="33">
        <f ca="1">OFFSET('表九（录入表）'!$B$6,COLUMN()-$BOO$4,ROW()-4)</f>
        <v>0</v>
      </c>
      <c r="BQD7" s="33">
        <f ca="1">OFFSET('表九（录入表）'!$B$6,COLUMN()-$BOO$4,ROW()-4)</f>
        <v>0</v>
      </c>
      <c r="BQE7" s="33">
        <f ca="1">OFFSET('表九（录入表）'!$B$6,COLUMN()-$BOO$4,ROW()-4)</f>
        <v>0</v>
      </c>
      <c r="BQF7" s="33">
        <f ca="1">OFFSET('表九（录入表）'!$B$6,COLUMN()-$BOO$4,ROW()-4)</f>
        <v>13716</v>
      </c>
      <c r="BQG7" s="33">
        <f ca="1">OFFSET('表九（录入表）'!$B$6,COLUMN()-$BOO$4,ROW()-4)</f>
        <v>0</v>
      </c>
      <c r="BQH7" s="33">
        <f ca="1">OFFSET('表九（录入表）'!$B$6,COLUMN()-$BOO$4,ROW()-4)</f>
        <v>0</v>
      </c>
      <c r="BQI7" s="33">
        <f ca="1">OFFSET('表九（录入表）'!$B$6,COLUMN()-$BOO$4,ROW()-4)</f>
        <v>0</v>
      </c>
      <c r="BQJ7" s="33">
        <f ca="1">OFFSET('表九（录入表）'!$B$6,COLUMN()-$BOO$4,ROW()-4)</f>
        <v>0</v>
      </c>
      <c r="BQK7" s="33">
        <f ca="1">OFFSET('表九（录入表）'!$B$6,COLUMN()-$BOO$4,ROW()-4)</f>
        <v>0</v>
      </c>
      <c r="BQL7" s="33">
        <f ca="1">OFFSET('表九（录入表）'!$B$6,COLUMN()-$BOO$4,ROW()-4)</f>
        <v>0</v>
      </c>
      <c r="BQM7" s="33">
        <f ca="1">OFFSET('表九（录入表）'!$B$6,COLUMN()-$BOO$4,ROW()-4)</f>
        <v>0</v>
      </c>
      <c r="BQN7" s="33">
        <f ca="1">OFFSET('表九（录入表）'!$B$6,COLUMN()-$BOO$4,ROW()-4)</f>
        <v>0</v>
      </c>
      <c r="BQO7" s="33">
        <f ca="1">OFFSET('表九（录入表）'!$B$6,COLUMN()-$BOO$4,ROW()-4)</f>
        <v>0</v>
      </c>
      <c r="BQP7" s="33">
        <f ca="1">OFFSET('表九（录入表）'!$B$6,COLUMN()-$BOO$4,ROW()-4)</f>
        <v>0</v>
      </c>
      <c r="BQQ7" s="33">
        <f ca="1">OFFSET('表九（录入表）'!$B$6,COLUMN()-$BOO$4,ROW()-4)</f>
        <v>0</v>
      </c>
      <c r="BQR7" s="33">
        <f ca="1">OFFSET('表九（录入表）'!$B$6,COLUMN()-$BOO$4,ROW()-4)</f>
        <v>0</v>
      </c>
      <c r="BQS7" s="33">
        <f ca="1">OFFSET('表九（录入表）'!$B$6,COLUMN()-$BOO$4,ROW()-4)</f>
        <v>0</v>
      </c>
      <c r="BQT7" s="33">
        <f ca="1">OFFSET('表九（录入表）'!$B$6,COLUMN()-$BOO$4,ROW()-4)</f>
        <v>8956</v>
      </c>
      <c r="BQU7" s="33">
        <f ca="1">OFFSET('表九（录入表）'!$B$6,COLUMN()-$BOO$4,ROW()-4)</f>
        <v>97500</v>
      </c>
      <c r="BQV7" s="33">
        <f ca="1">OFFSET('表九（录入表）'!$B$6,COLUMN()-$BOO$4,ROW()-4)</f>
        <v>0</v>
      </c>
      <c r="BQW7" s="33">
        <f ca="1">OFFSET('表九（录入表）'!$B$6,COLUMN()-$BOO$4,ROW()-4)</f>
        <v>0</v>
      </c>
      <c r="BQX7" s="33">
        <f ca="1">OFFSET('表九（录入表）'!$B$6,COLUMN()-$BOO$4,ROW()-4)</f>
        <v>0</v>
      </c>
      <c r="BQY7" s="33">
        <f ca="1">OFFSET('表九（录入表）'!$B$6,COLUMN()-$BOO$4,ROW()-4)</f>
        <v>0</v>
      </c>
      <c r="BQZ7" s="33">
        <f ca="1">OFFSET('表九（录入表）'!$B$6,COLUMN()-$BOO$4,ROW()-4)</f>
        <v>0</v>
      </c>
      <c r="BRA7" s="33">
        <f ca="1">OFFSET('表九（录入表）'!$B$6,COLUMN()-$BOO$4,ROW()-4)</f>
        <v>0</v>
      </c>
      <c r="BRB7" s="33">
        <f ca="1">OFFSET('表九（录入表）'!$B$6,COLUMN()-$BOO$4,ROW()-4)</f>
        <v>0</v>
      </c>
      <c r="BRC7" s="33">
        <f ca="1">OFFSET('表九（录入表）'!$B$6,COLUMN()-$BOO$4,ROW()-4)</f>
        <v>0</v>
      </c>
      <c r="BRD7" s="33">
        <f ca="1">OFFSET('表九（录入表）'!$B$6,COLUMN()-$BOO$4,ROW()-4)</f>
        <v>0</v>
      </c>
      <c r="BRE7" s="33">
        <f ca="1">OFFSET('表九（录入表）'!$B$6,COLUMN()-$BOO$4,ROW()-4)</f>
        <v>0</v>
      </c>
      <c r="BRF7" s="33">
        <f ca="1">OFFSET('表九（录入表）'!$B$6,COLUMN()-$BOO$4,ROW()-4)</f>
        <v>0</v>
      </c>
      <c r="BRG7" s="33">
        <f ca="1">OFFSET('表九（录入表）'!$B$6,COLUMN()-$BOO$4,ROW()-4)</f>
        <v>0</v>
      </c>
      <c r="BRH7" s="33">
        <f ca="1">OFFSET('表九（录入表）'!$B$6,COLUMN()-$BOO$4,ROW()-4)</f>
        <v>0</v>
      </c>
      <c r="BRI7" s="33">
        <f ca="1">OFFSET('表九（录入表）'!$B$6,COLUMN()-$BOO$4,ROW()-4)</f>
        <v>0</v>
      </c>
      <c r="BRJ7" s="33">
        <f ca="1">OFFSET('表九（录入表）'!$B$6,COLUMN()-$BOO$4,ROW()-4)</f>
        <v>0</v>
      </c>
      <c r="BRK7" s="33">
        <f ca="1">OFFSET('表九（录入表）'!$B$6,COLUMN()-$BOO$4,ROW()-4)</f>
        <v>0</v>
      </c>
      <c r="BRL7" s="33">
        <f ca="1">OFFSET('表九（录入表）'!$B$6,COLUMN()-$BOO$4,ROW()-4)</f>
        <v>0</v>
      </c>
      <c r="BRM7" s="33">
        <f ca="1">OFFSET('表九（录入表）'!$B$6,COLUMN()-$BOO$4,ROW()-4)</f>
        <v>0</v>
      </c>
      <c r="BRN7" s="33">
        <f ca="1">OFFSET('表九（录入表）'!$B$6,COLUMN()-$BOO$4,ROW()-4)</f>
        <v>0</v>
      </c>
      <c r="BRO7" s="33">
        <f ca="1">OFFSET('表九（录入表）'!$B$6,COLUMN()-$BOO$4,ROW()-4)</f>
        <v>0</v>
      </c>
      <c r="BRP7" s="33">
        <f ca="1">OFFSET('表九（录入表）'!$B$6,COLUMN()-$BOO$4,ROW()-4)</f>
        <v>1</v>
      </c>
      <c r="BRQ7" s="33">
        <f ca="1">OFFSET('表九（录入表）'!$B$6,COLUMN()-$BOO$4,ROW()-4)</f>
        <v>0</v>
      </c>
      <c r="BRR7" s="33">
        <f ca="1">OFFSET('表九（录入表）'!$B$6,COLUMN()-$BOO$4,ROW()-4)</f>
        <v>0</v>
      </c>
      <c r="BRS7" s="33">
        <f ca="1">OFFSET('表九（录入表）'!$B$6,COLUMN()-$BOO$4,ROW()-4)</f>
        <v>0</v>
      </c>
      <c r="BRT7" s="33">
        <f ca="1">OFFSET('表九（录入表）'!$B$6,COLUMN()-$BOO$4,ROW()-4)</f>
        <v>0</v>
      </c>
      <c r="BRU7" s="33">
        <f ca="1">OFFSET('表九（录入表）'!$B$6,COLUMN()-$BOO$4,ROW()-4)</f>
        <v>0</v>
      </c>
      <c r="BRV7" s="33">
        <f ca="1">OFFSET('表九（录入表）'!$B$6,COLUMN()-$BOO$4,ROW()-4)</f>
        <v>0</v>
      </c>
      <c r="BRW7" s="33">
        <f ca="1">OFFSET('表九（录入表）'!$B$6,COLUMN()-$BOO$4,ROW()-4)</f>
        <v>18</v>
      </c>
      <c r="BRX7" s="33">
        <f ca="1">OFFSET('表九（录入表）'!$B$6,COLUMN()-$BOO$4,ROW()-4)</f>
        <v>0</v>
      </c>
      <c r="BRY7" s="33">
        <f ca="1">OFFSET('表九（录入表）'!$B$6,COLUMN()-$BOO$4,ROW()-4)</f>
        <v>0</v>
      </c>
      <c r="BRZ7" s="33">
        <f ca="1">OFFSET('表九（录入表）'!$B$6,COLUMN()-$BOO$4,ROW()-4)</f>
        <v>0</v>
      </c>
      <c r="BSA7" s="33">
        <f ca="1">OFFSET('表九（录入表）'!$B$6,COLUMN()-$BOO$4,ROW()-4)</f>
        <v>0</v>
      </c>
      <c r="BSB7" s="33">
        <f ca="1">OFFSET('表九（录入表）'!$B$6,COLUMN()-$BOO$4,ROW()-4)</f>
        <v>0</v>
      </c>
      <c r="BSC7" s="33">
        <f ca="1">OFFSET('表九（录入表）'!$B$6,COLUMN()-$BOO$4,ROW()-4)</f>
        <v>0</v>
      </c>
      <c r="BSD7" s="33">
        <f ca="1">OFFSET('表九（录入表）'!$B$6,COLUMN()-$BOO$4,ROW()-4)</f>
        <v>0</v>
      </c>
      <c r="BSE7" s="33">
        <f ca="1">OFFSET('表九（录入表）'!$B$6,COLUMN()-$BOO$4,ROW()-4)</f>
        <v>0</v>
      </c>
      <c r="BSF7" s="33">
        <f ca="1">OFFSET('表九（录入表）'!$B$6,COLUMN()-$BOO$4,ROW()-4)</f>
        <v>0</v>
      </c>
      <c r="BSG7" s="33">
        <f ca="1">OFFSET('表九（录入表）'!$B$6,COLUMN()-$BOO$4,ROW()-4)</f>
        <v>0</v>
      </c>
      <c r="BSH7" s="33">
        <f ca="1">OFFSET('表九（录入表）'!$B$6,COLUMN()-$BOO$4,ROW()-4)</f>
        <v>0</v>
      </c>
      <c r="BSI7" s="33">
        <f ca="1">OFFSET('表九（录入表）'!$B$6,COLUMN()-$BOO$4,ROW()-4)</f>
        <v>0</v>
      </c>
      <c r="BSJ7" s="33">
        <f ca="1">OFFSET('表九（录入表）'!$B$6,COLUMN()-$BOO$4,ROW()-4)</f>
        <v>0</v>
      </c>
      <c r="BSK7" s="33">
        <f ca="1">OFFSET('表九（录入表）'!$B$6,COLUMN()-$BOO$4,ROW()-4)</f>
        <v>0</v>
      </c>
      <c r="BSL7" s="33">
        <f ca="1">OFFSET('表九（录入表）'!$B$6,COLUMN()-$BOO$4,ROW()-4)</f>
        <v>0</v>
      </c>
      <c r="BSM7" s="33">
        <f ca="1">OFFSET('表九（录入表）'!$B$6,COLUMN()-$BOO$4,ROW()-4)</f>
        <v>0</v>
      </c>
      <c r="BSN7" s="33">
        <f ca="1">OFFSET('表九（录入表）'!$B$6,COLUMN()-$BOO$4,ROW()-4)</f>
        <v>0</v>
      </c>
      <c r="BSO7" s="33">
        <f ca="1">OFFSET('表九（录入表）'!$B$6,COLUMN()-$BOO$4,ROW()-4)</f>
        <v>0</v>
      </c>
      <c r="BSP7" s="33">
        <f ca="1">OFFSET('表九（录入表）'!$B$6,COLUMN()-$BOO$4,ROW()-4)</f>
        <v>0</v>
      </c>
      <c r="BSQ7" s="33">
        <f ca="1">OFFSET('表九（录入表）'!$B$6,COLUMN()-$BOO$4,ROW()-4)</f>
        <v>0</v>
      </c>
      <c r="BSR7" s="33">
        <f ca="1">OFFSET('表九（录入表）'!$B$6,COLUMN()-$BOO$4,ROW()-4)</f>
        <v>0</v>
      </c>
      <c r="BSS7" s="33">
        <f ca="1">OFFSET('表九（录入表）'!$B$6,COLUMN()-$BOO$4,ROW()-4)</f>
        <v>0</v>
      </c>
      <c r="BST7" s="33">
        <f ca="1">OFFSET('表九（录入表）'!$B$6,COLUMN()-$BOO$4,ROW()-4)</f>
        <v>0</v>
      </c>
      <c r="BSU7" s="33">
        <f ca="1">OFFSET('表九（录入表）'!$B$6,COLUMN()-$BOO$4,ROW()-4)</f>
        <v>0</v>
      </c>
      <c r="BSV7" s="33">
        <f ca="1">OFFSET('表九（录入表）'!$B$6,COLUMN()-$BOO$4,ROW()-4)</f>
        <v>0</v>
      </c>
      <c r="BSW7" s="33">
        <f ca="1">OFFSET('表九（录入表）'!$B$6,COLUMN()-$BOO$4,ROW()-4)</f>
        <v>0</v>
      </c>
      <c r="BSX7" s="33">
        <f ca="1">OFFSET('表九（录入表）'!$B$6,COLUMN()-$BOO$4,ROW()-4)</f>
        <v>0</v>
      </c>
      <c r="BSY7" s="33">
        <f ca="1">OFFSET('表九（录入表）'!$B$6,COLUMN()-$BOO$4,ROW()-4)</f>
        <v>0</v>
      </c>
      <c r="BSZ7" s="33">
        <f ca="1">OFFSET('表九（录入表）'!$B$6,COLUMN()-$BOO$4,ROW()-4)</f>
        <v>0</v>
      </c>
      <c r="BTA7" s="33">
        <f ca="1">OFFSET('表九（录入表）'!$B$6,COLUMN()-$BOO$4,ROW()-4)</f>
        <v>0</v>
      </c>
      <c r="BTB7" s="33">
        <f ca="1">OFFSET('表九（录入表）'!$B$6,COLUMN()-$BOO$4,ROW()-4)</f>
        <v>0</v>
      </c>
      <c r="BTC7" s="33">
        <f ca="1">OFFSET('表九（录入表）'!$B$6,COLUMN()-$BOO$4,ROW()-4)</f>
        <v>0</v>
      </c>
      <c r="BTD7" s="33">
        <f ca="1">OFFSET('表九（录入表）'!$B$6,COLUMN()-$BOO$4,ROW()-4)</f>
        <v>60</v>
      </c>
      <c r="BTE7" s="33">
        <f ca="1">OFFSET('表九（录入表）'!$B$6,COLUMN()-$BOO$4,ROW()-4)</f>
        <v>0</v>
      </c>
      <c r="BTF7" s="33">
        <f ca="1">OFFSET('表九（录入表）'!$B$6,COLUMN()-$BOO$4,ROW()-4)</f>
        <v>0</v>
      </c>
      <c r="BTG7" s="33">
        <f ca="1">OFFSET('表九（录入表）'!$B$6,COLUMN()-$BOO$4,ROW()-4)</f>
        <v>0</v>
      </c>
      <c r="BTH7" s="33">
        <f ca="1">OFFSET('表九（录入表）'!$B$6,COLUMN()-$BOO$4,ROW()-4)</f>
        <v>0</v>
      </c>
      <c r="BTI7" s="33">
        <f ca="1">OFFSET('表九（录入表）'!$B$6,COLUMN()-$BOO$4,ROW()-4)</f>
        <v>0</v>
      </c>
      <c r="BTJ7" s="33">
        <f ca="1">OFFSET('表九（录入表）'!$B$6,COLUMN()-$BOO$4,ROW()-4)</f>
        <v>0</v>
      </c>
      <c r="BTK7" s="33">
        <f ca="1">OFFSET('表九（录入表）'!$B$6,COLUMN()-$BOO$4,ROW()-4)</f>
        <v>0</v>
      </c>
      <c r="BTL7" s="33">
        <f ca="1">OFFSET('表九（录入表）'!$B$6,COLUMN()-$BOO$4,ROW()-4)</f>
        <v>0</v>
      </c>
      <c r="BTM7" s="33">
        <f ca="1">OFFSET('表九（录入表）'!$B$6,COLUMN()-$BOO$4,ROW()-4)</f>
        <v>0</v>
      </c>
      <c r="BTN7" s="33">
        <f ca="1">OFFSET('表九（录入表）'!$B$6,COLUMN()-$BOO$4,ROW()-4)</f>
        <v>5</v>
      </c>
      <c r="BTO7" s="33">
        <f ca="1">OFFSET('表九（录入表）'!$B$6,COLUMN()-$BOO$4,ROW()-4)</f>
        <v>4734</v>
      </c>
      <c r="BTP7" s="33">
        <f ca="1">OFFSET('表九（录入表）'!$B$6,COLUMN()-$BOO$4,ROW()-4)</f>
        <v>0</v>
      </c>
      <c r="BTQ7" s="33">
        <f ca="1">OFFSET('表九（录入表）'!$B$6,COLUMN()-$BOO$4,ROW()-4)</f>
        <v>0</v>
      </c>
      <c r="BTR7" s="33">
        <f ca="1">OFFSET('表九（录入表）'!$B$6,COLUMN()-$BOO$4,ROW()-4)</f>
        <v>353</v>
      </c>
      <c r="BTS7" s="33">
        <f ca="1">OFFSET('表九（录入表）'!$B$6,COLUMN()-$BOO$4,ROW()-4)</f>
        <v>550</v>
      </c>
      <c r="BTT7" s="33">
        <f ca="1">OFFSET('表九（录入表）'!$B$6,COLUMN()-$BOO$4,ROW()-4)</f>
        <v>0</v>
      </c>
      <c r="BTU7" s="33">
        <f ca="1">OFFSET('表九（录入表）'!$B$6,COLUMN()-$BOO$4,ROW()-4)</f>
        <v>0</v>
      </c>
      <c r="BTV7" s="33">
        <f ca="1">OFFSET('表九（录入表）'!$B$6,COLUMN()-$BOO$4,ROW()-4)</f>
        <v>0</v>
      </c>
      <c r="BTW7" s="33">
        <f ca="1">OFFSET('表九（录入表）'!$B$6,COLUMN()-$BOO$4,ROW()-4)</f>
        <v>0</v>
      </c>
      <c r="BTX7" s="33">
        <f ca="1">OFFSET('表九（录入表）'!$B$6,COLUMN()-$BOO$4,ROW()-4)</f>
        <v>710</v>
      </c>
      <c r="BTY7" s="33">
        <f ca="1">OFFSET('表九（录入表）'!$B$6,COLUMN()-$BOO$4,ROW()-4)</f>
        <v>0</v>
      </c>
      <c r="BTZ7" s="33">
        <f ca="1">OFFSET('表九（录入表）'!$B$6,COLUMN()-$BOO$4,ROW()-4)</f>
        <v>0</v>
      </c>
      <c r="BUA7" s="33">
        <f ca="1">OFFSET('表九（录入表）'!$B$6,COLUMN()-$BOO$4,ROW()-4)</f>
        <v>446</v>
      </c>
      <c r="BUB7" s="33">
        <f ca="1">OFFSET('表九（录入表）'!$B$6,COLUMN()-$BOO$4,ROW()-4)</f>
        <v>0</v>
      </c>
      <c r="BUC7" s="33">
        <f ca="1">OFFSET('表九（录入表）'!$B$6,COLUMN()-$BOO$4,ROW()-4)</f>
        <v>0</v>
      </c>
      <c r="BUD7" s="33">
        <f ca="1">OFFSET('表九（录入表）'!$B$6,COLUMN()-$BOO$4,ROW()-4)</f>
        <v>0</v>
      </c>
      <c r="BUE7" s="33">
        <f ca="1">OFFSET('表九（录入表）'!$B$6,COLUMN()-$BOO$4,ROW()-4)</f>
        <v>0</v>
      </c>
      <c r="BUF7" s="33">
        <f ca="1">OFFSET('表九（录入表）'!$B$6,COLUMN()-$BOO$4,ROW()-4)</f>
        <v>0</v>
      </c>
      <c r="BUG7" s="33">
        <f ca="1">OFFSET('表九（录入表）'!$B$6,COLUMN()-$BOO$4,ROW()-4)</f>
        <v>0</v>
      </c>
      <c r="BUH7" s="33">
        <f ca="1">OFFSET('表九（录入表）'!$B$6,COLUMN()-$BOO$4,ROW()-4)</f>
        <v>0</v>
      </c>
      <c r="BUI7" s="33">
        <f ca="1">OFFSET('表九（录入表）'!$B$6,COLUMN()-$BOO$4,ROW()-4)</f>
        <v>0</v>
      </c>
      <c r="BUJ7" s="33">
        <f ca="1">OFFSET('表九（录入表）'!$B$6,COLUMN()-$BOO$4,ROW()-4)</f>
        <v>0</v>
      </c>
      <c r="BUK7" s="33">
        <f ca="1">OFFSET('表九（录入表）'!$B$6,COLUMN()-$BOO$4,ROW()-4)</f>
        <v>0</v>
      </c>
      <c r="BUL7" s="33">
        <f ca="1">OFFSET('表九（录入表）'!$B$6,COLUMN()-$BOO$4,ROW()-4)</f>
        <v>0</v>
      </c>
      <c r="BUM7" s="33">
        <f ca="1">OFFSET('表九（录入表）'!$B$6,COLUMN()-$BOO$4,ROW()-4)</f>
        <v>0</v>
      </c>
      <c r="BUN7" s="33">
        <f ca="1">OFFSET('表九（录入表）'!$B$6,COLUMN()-$BOO$4,ROW()-4)</f>
        <v>0</v>
      </c>
      <c r="BUO7" s="33">
        <f ca="1">OFFSET('表九（录入表）'!$B$6,COLUMN()-$BOO$4,ROW()-4)</f>
        <v>0</v>
      </c>
      <c r="BUP7" s="33">
        <f ca="1">OFFSET('表九（录入表）'!$B$6,COLUMN()-$BOO$4,ROW()-4)</f>
        <v>0</v>
      </c>
      <c r="BUQ7" s="33">
        <f ca="1">OFFSET('表九（录入表）'!$B$6,COLUMN()-$BOO$4,ROW()-4)</f>
        <v>0</v>
      </c>
      <c r="BUR7" s="33">
        <f ca="1">OFFSET('表九（录入表）'!$B$6,COLUMN()-$BOO$4,ROW()-4)</f>
        <v>0</v>
      </c>
      <c r="BUS7" s="33">
        <f ca="1">OFFSET('表九（录入表）'!$B$6,COLUMN()-$BOO$4,ROW()-4)</f>
        <v>0</v>
      </c>
      <c r="BUT7" s="33">
        <f ca="1">OFFSET('表九（录入表）'!$B$6,COLUMN()-$BOO$4,ROW()-4)</f>
        <v>0</v>
      </c>
      <c r="BUU7" s="33">
        <f ca="1">OFFSET('表九（录入表）'!$B$6,COLUMN()-$BOO$4,ROW()-4)</f>
        <v>0</v>
      </c>
      <c r="BUV7" s="33">
        <f ca="1">OFFSET('表九（录入表）'!$B$6,COLUMN()-$BOO$4,ROW()-4)</f>
        <v>18500</v>
      </c>
      <c r="BUW7" s="33">
        <f ca="1">OFFSET('表九（录入表）'!$B$6,COLUMN()-$BOO$4,ROW()-4)</f>
        <v>230</v>
      </c>
      <c r="BUX7" s="33">
        <f ca="1">OFFSET('表九（录入表）'!$B$6,COLUMN()-$BOO$4,ROW()-4)</f>
        <v>0</v>
      </c>
      <c r="BUY7" s="33">
        <f ca="1">OFFSET('表九（录入表）'!$B$6,COLUMN()-$BOO$4,ROW()-4)</f>
        <v>0</v>
      </c>
      <c r="BUZ7" s="33">
        <f ca="1">OFFSET('表九（录入表）'!$B$6,COLUMN()-$BOO$4,ROW()-4)</f>
        <v>0</v>
      </c>
      <c r="BVA7" s="33">
        <f ca="1">OFFSET('表九（录入表）'!$B$6,COLUMN()-$BOO$4,ROW()-4)</f>
        <v>0</v>
      </c>
      <c r="BVB7" s="33">
        <f ca="1">OFFSET('表九（录入表）'!$B$6,COLUMN()-$BOO$4,ROW()-4)</f>
        <v>14</v>
      </c>
      <c r="BVC7" s="33">
        <f ca="1">OFFSET('表九（录入表）'!$B$6,COLUMN()-$BOO$4,ROW()-4)</f>
        <v>0</v>
      </c>
      <c r="BVD7" s="33">
        <f ca="1">OFFSET('表九（录入表）'!$B$6,COLUMN()-$BOO$4,ROW()-4)</f>
        <v>0</v>
      </c>
      <c r="BVE7" s="33">
        <f ca="1">OFFSET('表九（录入表）'!$B$6,COLUMN()-$BOO$4,ROW()-4)</f>
        <v>0</v>
      </c>
      <c r="BVF7" s="33">
        <f ca="1">OFFSET('表九（录入表）'!$B$6,COLUMN()-$BOO$4,ROW()-4)</f>
        <v>0</v>
      </c>
      <c r="BVG7" s="33">
        <f ca="1">OFFSET('表九（录入表）'!$B$6,COLUMN()-$BOO$4,ROW()-4)</f>
        <v>0</v>
      </c>
      <c r="BVH7" s="33">
        <f ca="1">OFFSET('表九（录入表）'!$B$6,COLUMN()-$BOO$4,ROW()-4)</f>
        <v>0</v>
      </c>
      <c r="BVI7" s="33">
        <f ca="1">OFFSET('表九（录入表）'!$B$6,COLUMN()-$BOO$4,ROW()-4)</f>
        <v>0</v>
      </c>
      <c r="BVJ7" s="33">
        <f ca="1">OFFSET('表九（录入表）'!$B$6,COLUMN()-$BOO$4,ROW()-4)</f>
        <v>0</v>
      </c>
      <c r="BVK7" s="33">
        <f ca="1">OFFSET('表九（录入表）'!$B$6,COLUMN()-$BOO$4,ROW()-4)</f>
        <v>0</v>
      </c>
      <c r="BVL7" s="33">
        <f ca="1">OFFSET('表九（录入表）'!$B$6,COLUMN()-$BOO$4,ROW()-4)</f>
        <v>0</v>
      </c>
      <c r="BVM7" s="33">
        <f ca="1">OFFSET('表九（录入表）'!$B$6,COLUMN()-$BOO$4,ROW()-4)</f>
        <v>0</v>
      </c>
      <c r="BVN7" s="33">
        <f ca="1">OFFSET('表九（录入表）'!$B$6,COLUMN()-$BOO$4,ROW()-4)</f>
        <v>0</v>
      </c>
      <c r="BVO7" s="33">
        <f ca="1">OFFSET('表九（录入表）'!$B$6,COLUMN()-$BOO$4,ROW()-4)</f>
        <v>0</v>
      </c>
      <c r="BVP7" s="33">
        <f ca="1">OFFSET('表九（录入表）'!$B$6,COLUMN()-$BOO$4,ROW()-4)</f>
        <v>0</v>
      </c>
      <c r="BVQ7" s="33">
        <f ca="1">OFFSET('表九（录入表）'!$B$6,COLUMN()-$BOO$4,ROW()-4)</f>
        <v>192</v>
      </c>
      <c r="BVR7" s="33">
        <f ca="1">OFFSET('表九（录入表）'!$B$6,COLUMN()-$BOO$4,ROW()-4)</f>
        <v>776</v>
      </c>
      <c r="BVS7" s="33">
        <f ca="1">OFFSET('表九（录入表）'!$B$6,COLUMN()-$BOO$4,ROW()-4)</f>
        <v>0</v>
      </c>
      <c r="BVT7" s="33">
        <f ca="1">OFFSET('表九（录入表）'!$B$6,COLUMN()-$BOO$4,ROW()-4)</f>
        <v>0</v>
      </c>
      <c r="BVU7" s="33">
        <f ca="1">OFFSET('表九（录入表）'!$B$6,COLUMN()-$BOO$4,ROW()-4)</f>
        <v>284</v>
      </c>
      <c r="BVV7" s="33">
        <f ca="1">OFFSET('表九（录入表）'!$B$6,COLUMN()-$BOO$4,ROW()-4)</f>
        <v>0</v>
      </c>
      <c r="BVW7" s="33">
        <f ca="1">OFFSET('表九（录入表）'!$B$6,COLUMN()-$BOO$4,ROW()-4)</f>
        <v>0</v>
      </c>
      <c r="BVX7" s="33">
        <f ca="1">OFFSET('表九（录入表）'!$B$6,COLUMN()-$BOO$4,ROW()-4)</f>
        <v>0</v>
      </c>
      <c r="BVY7" s="33">
        <f ca="1">OFFSET('表九（录入表）'!$B$6,COLUMN()-$BOO$4,ROW()-4)</f>
        <v>0</v>
      </c>
      <c r="BVZ7" s="33">
        <f ca="1">OFFSET('表九（录入表）'!$B$6,COLUMN()-$BOO$4,ROW()-4)</f>
        <v>0</v>
      </c>
      <c r="BWA7" s="33">
        <f ca="1">OFFSET('表九（录入表）'!$B$6,COLUMN()-$BOO$4,ROW()-4)</f>
        <v>0</v>
      </c>
      <c r="BWB7" s="33">
        <f ca="1">OFFSET('表九（录入表）'!$B$6,COLUMN()-$BOO$4,ROW()-4)</f>
        <v>0</v>
      </c>
      <c r="BWC7" s="33">
        <f ca="1">OFFSET('表九（录入表）'!$B$6,COLUMN()-$BOO$4,ROW()-4)</f>
        <v>0</v>
      </c>
      <c r="BWD7" s="33">
        <f ca="1">OFFSET('表九（录入表）'!$B$6,COLUMN()-$BOO$4,ROW()-4)</f>
        <v>0</v>
      </c>
      <c r="BWE7" s="33">
        <f ca="1">OFFSET('表九（录入表）'!$B$6,COLUMN()-$BOO$4,ROW()-4)</f>
        <v>0</v>
      </c>
      <c r="BWF7" s="33">
        <f ca="1">OFFSET('表九（录入表）'!$B$6,COLUMN()-$BOO$4,ROW()-4)</f>
        <v>0</v>
      </c>
      <c r="BWG7" s="33">
        <f ca="1">OFFSET('表九（录入表）'!$B$6,COLUMN()-$BOO$4,ROW()-4)</f>
        <v>0</v>
      </c>
      <c r="BWH7" s="33">
        <f ca="1">OFFSET('表九（录入表）'!$B$6,COLUMN()-$BOO$4,ROW()-4)</f>
        <v>0</v>
      </c>
      <c r="BWI7" s="33">
        <f ca="1">OFFSET('表九（录入表）'!$B$6,COLUMN()-$BOO$4,ROW()-4)</f>
        <v>0</v>
      </c>
      <c r="BWJ7" s="33">
        <f ca="1">OFFSET('表九（录入表）'!$B$6,COLUMN()-$BOO$4,ROW()-4)</f>
        <v>0</v>
      </c>
      <c r="BWK7" s="33">
        <f ca="1">OFFSET('表九（录入表）'!$B$6,COLUMN()-$BOO$4,ROW()-4)</f>
        <v>0</v>
      </c>
      <c r="BWL7" s="33">
        <f ca="1">OFFSET('表九（录入表）'!$B$6,COLUMN()-$BOO$4,ROW()-4)</f>
        <v>0</v>
      </c>
      <c r="BWM7" s="33">
        <f ca="1">OFFSET('表九（录入表）'!$B$6,COLUMN()-$BOO$4,ROW()-4)</f>
        <v>0</v>
      </c>
      <c r="BWN7" s="33">
        <f ca="1">OFFSET('表九（录入表）'!$B$6,COLUMN()-$BOO$4,ROW()-4)</f>
        <v>0</v>
      </c>
      <c r="BWO7" s="33">
        <f ca="1">OFFSET('表九（录入表）'!$B$6,COLUMN()-$BOO$4,ROW()-4)</f>
        <v>0</v>
      </c>
      <c r="BWP7" s="33">
        <f ca="1">OFFSET('表九（录入表）'!$B$6,COLUMN()-$BOO$4,ROW()-4)</f>
        <v>0</v>
      </c>
      <c r="BWQ7" s="33">
        <f ca="1">OFFSET('表九（录入表）'!$B$6,COLUMN()-$BOO$4,ROW()-4)</f>
        <v>0</v>
      </c>
      <c r="BWR7" s="33">
        <f ca="1">OFFSET('表九（录入表）'!$B$6,COLUMN()-$BOO$4,ROW()-4)</f>
        <v>0</v>
      </c>
      <c r="BWS7" s="33">
        <f ca="1">OFFSET('表九（录入表）'!$B$6,COLUMN()-$BOO$4,ROW()-4)</f>
        <v>0</v>
      </c>
      <c r="BWT7" s="33">
        <f ca="1">OFFSET('表九（录入表）'!$B$6,COLUMN()-$BOO$4,ROW()-4)</f>
        <v>0</v>
      </c>
      <c r="BWU7" s="33">
        <f ca="1">OFFSET('表九（录入表）'!$B$6,COLUMN()-$BOO$4,ROW()-4)</f>
        <v>0</v>
      </c>
      <c r="BWV7" s="33">
        <f ca="1">OFFSET('表九（录入表）'!$B$6,COLUMN()-$BOO$4,ROW()-4)</f>
        <v>0</v>
      </c>
      <c r="BWW7" s="33">
        <f ca="1">OFFSET('表九（录入表）'!$B$6,COLUMN()-$BOO$4,ROW()-4)</f>
        <v>0</v>
      </c>
      <c r="BWX7" s="33">
        <f ca="1">OFFSET('表九（录入表）'!$B$6,COLUMN()-$BOO$4,ROW()-4)</f>
        <v>0</v>
      </c>
      <c r="BWY7" s="33">
        <f ca="1">OFFSET('表九（录入表）'!$B$6,COLUMN()-$BOO$4,ROW()-4)</f>
        <v>0</v>
      </c>
      <c r="BWZ7" s="33">
        <f ca="1">OFFSET('表九（录入表）'!$B$6,COLUMN()-$BOO$4,ROW()-4)</f>
        <v>0</v>
      </c>
      <c r="BXA7" s="33">
        <f ca="1">OFFSET('表九（录入表）'!$B$6,COLUMN()-$BOO$4,ROW()-4)</f>
        <v>0</v>
      </c>
      <c r="BXB7" s="33">
        <f ca="1">OFFSET('表九（录入表）'!$B$6,COLUMN()-$BOO$4,ROW()-4)</f>
        <v>0</v>
      </c>
      <c r="BXC7" s="33">
        <f ca="1">OFFSET('表九（录入表）'!$B$6,COLUMN()-$BOO$4,ROW()-4)</f>
        <v>0</v>
      </c>
      <c r="BXD7" s="33">
        <f ca="1">OFFSET('表九（录入表）'!$B$6,COLUMN()-$BOO$4,ROW()-4)</f>
        <v>0</v>
      </c>
      <c r="BXE7" s="33">
        <f ca="1">OFFSET('表九（录入表）'!$B$6,COLUMN()-$BOO$4,ROW()-4)</f>
        <v>0</v>
      </c>
      <c r="BXF7" s="33">
        <f ca="1">OFFSET('表九（录入表）'!$B$6,COLUMN()-$BOO$4,ROW()-4)</f>
        <v>0</v>
      </c>
      <c r="BXG7" s="33">
        <f ca="1">OFFSET('表九（录入表）'!$B$6,COLUMN()-$BOO$4,ROW()-4)</f>
        <v>0</v>
      </c>
      <c r="BXH7" s="33">
        <f ca="1">OFFSET('表九（录入表）'!$B$6,COLUMN()-$BOO$4,ROW()-4)</f>
        <v>0</v>
      </c>
      <c r="BXI7" s="33">
        <f ca="1">OFFSET('表九（录入表）'!$B$6,COLUMN()-$BOO$4,ROW()-4)</f>
        <v>0</v>
      </c>
      <c r="BXJ7" s="33">
        <f ca="1">OFFSET('表九（录入表）'!$B$6,COLUMN()-$BOO$4,ROW()-4)</f>
        <v>0</v>
      </c>
      <c r="BXK7" s="33">
        <f ca="1">OFFSET('表九（录入表）'!$B$6,COLUMN()-$BOO$4,ROW()-4)</f>
        <v>0</v>
      </c>
      <c r="BXL7" s="33">
        <f ca="1">OFFSET('表九（录入表）'!$B$6,COLUMN()-$BOO$4,ROW()-4)</f>
        <v>0</v>
      </c>
      <c r="BXM7" s="33">
        <f ca="1">OFFSET('表九（录入表）'!$B$6,COLUMN()-$BOO$4,ROW()-4)</f>
        <v>0</v>
      </c>
      <c r="BXN7" s="33">
        <f ca="1">OFFSET('表九（录入表）'!$B$6,COLUMN()-$BOO$4,ROW()-4)</f>
        <v>0</v>
      </c>
      <c r="BXO7" s="33">
        <f ca="1">OFFSET('表九（录入表）'!$B$6,COLUMN()-$BOO$4,ROW()-4)</f>
        <v>0</v>
      </c>
      <c r="BXP7" s="33">
        <f ca="1">OFFSET('表九（录入表）'!$B$6,COLUMN()-$BOO$4,ROW()-4)</f>
        <v>0</v>
      </c>
      <c r="BXQ7" s="33">
        <f ca="1">OFFSET('表九（录入表）'!$B$6,COLUMN()-$BOO$4,ROW()-4)</f>
        <v>0</v>
      </c>
      <c r="BXR7" s="33">
        <f ca="1">OFFSET('表九（录入表）'!$B$6,COLUMN()-$BOO$4,ROW()-4)</f>
        <v>0</v>
      </c>
      <c r="BXS7" s="33">
        <f ca="1">OFFSET('表九（录入表）'!$B$6,COLUMN()-$BOO$4,ROW()-4)</f>
        <v>0</v>
      </c>
      <c r="BXT7" s="33">
        <f ca="1">OFFSET('表九（录入表）'!$B$6,COLUMN()-$BOO$4,ROW()-4)</f>
        <v>0</v>
      </c>
      <c r="BXU7" s="33">
        <f ca="1">OFFSET('表九（录入表）'!$B$6,COLUMN()-$BOO$4,ROW()-4)</f>
        <v>1839</v>
      </c>
      <c r="BXV7" s="33">
        <f ca="1">OFFSET('表九（录入表）'!$B$6,COLUMN()-$BOO$4,ROW()-4)</f>
        <v>0</v>
      </c>
      <c r="BXW7" s="33">
        <f ca="1">OFFSET('表九（录入表）'!$B$6,COLUMN()-$BOO$4,ROW()-4)</f>
        <v>0</v>
      </c>
      <c r="BXX7" s="33">
        <f ca="1">OFFSET('表九（录入表）'!$B$6,COLUMN()-$BOO$4,ROW()-4)</f>
        <v>0</v>
      </c>
      <c r="BXY7" s="33">
        <f ca="1">OFFSET('表九（录入表）'!$B$6,COLUMN()-$BOO$4,ROW()-4)</f>
        <v>0</v>
      </c>
      <c r="BXZ7" s="33">
        <f ca="1">OFFSET('表九（录入表）'!$B$6,COLUMN()-$BOO$4,ROW()-4)</f>
        <v>0</v>
      </c>
      <c r="BYA7" s="33">
        <f ca="1">OFFSET('表九（录入表）'!$B$6,COLUMN()-$BOO$4,ROW()-4)</f>
        <v>0</v>
      </c>
      <c r="BYB7" s="33">
        <f ca="1">OFFSET('表九（录入表）'!$B$6,COLUMN()-$BOO$4,ROW()-4)</f>
        <v>0</v>
      </c>
      <c r="BYC7" s="33">
        <f ca="1">OFFSET('表九（录入表）'!$B$6,COLUMN()-$BOO$4,ROW()-4)</f>
        <v>0</v>
      </c>
      <c r="BYD7" s="33">
        <f ca="1">OFFSET('表九（录入表）'!$B$6,COLUMN()-$BOO$4,ROW()-4)</f>
        <v>0</v>
      </c>
      <c r="BYE7" s="33">
        <f ca="1">OFFSET('表九（录入表）'!$B$6,COLUMN()-$BOO$4,ROW()-4)</f>
        <v>0</v>
      </c>
      <c r="BYF7" s="33">
        <f ca="1">OFFSET('表九（录入表）'!$B$6,COLUMN()-$BOO$4,ROW()-4)</f>
        <v>0</v>
      </c>
      <c r="BYG7" s="33">
        <f ca="1">OFFSET('表九（录入表）'!$B$6,COLUMN()-$BOO$4,ROW()-4)</f>
        <v>0</v>
      </c>
      <c r="BYH7" s="33">
        <f ca="1">OFFSET('表九（录入表）'!$B$6,COLUMN()-$BOO$4,ROW()-4)</f>
        <v>0</v>
      </c>
      <c r="BYI7" s="33">
        <f ca="1">OFFSET('表九（录入表）'!$B$6,COLUMN()-$BOO$4,ROW()-4)</f>
        <v>0</v>
      </c>
      <c r="BYJ7" s="33">
        <f ca="1">OFFSET('表九（录入表）'!$B$6,COLUMN()-$BOO$4,ROW()-4)</f>
        <v>55287</v>
      </c>
      <c r="BYK7" s="33">
        <f ca="1">OFFSET('表九（录入表）'!$B$6,COLUMN()-$BOO$4,ROW()-4)</f>
        <v>0</v>
      </c>
      <c r="BYL7" s="33">
        <f ca="1">OFFSET('表九（录入表）'!$B$6,COLUMN()-$BOO$4,ROW()-4)</f>
        <v>0</v>
      </c>
      <c r="BYM7" s="33">
        <f ca="1">OFFSET('表九（录入表）'!$B$6,COLUMN()-$BOO$4,ROW()-4)</f>
        <v>0</v>
      </c>
      <c r="BYN7" s="33">
        <f ca="1">OFFSET('表九（录入表）'!$B$6,COLUMN()-$BOO$4,ROW()-4)</f>
        <v>0</v>
      </c>
      <c r="BYO7" s="33">
        <f ca="1">OFFSET('表九（录入表）'!$B$6,COLUMN()-$BOO$4,ROW()-4)</f>
        <v>0</v>
      </c>
      <c r="BYP7" s="33">
        <f ca="1">OFFSET('表九（录入表）'!$B$6,COLUMN()-$BOO$4,ROW()-4)</f>
        <v>0</v>
      </c>
      <c r="BYQ7" s="33">
        <f ca="1">OFFSET('表九（录入表）'!$B$6,COLUMN()-$BOO$4,ROW()-4)</f>
        <v>0</v>
      </c>
      <c r="BYR7" s="33">
        <f ca="1">OFFSET('表九（录入表）'!$B$6,COLUMN()-$BOO$4,ROW()-4)</f>
        <v>0</v>
      </c>
      <c r="BYS7" s="33">
        <f ca="1">OFFSET('表九（录入表）'!$B$6,COLUMN()-$BOO$4,ROW()-4)</f>
        <v>0</v>
      </c>
      <c r="BYT7" s="33">
        <f ca="1">OFFSET('表九（录入表）'!$B$6,COLUMN()-$BOO$4,ROW()-4)</f>
        <v>0</v>
      </c>
      <c r="BYU7" s="33">
        <f ca="1">OFFSET('表九（录入表）'!$B$6,COLUMN()-$BOO$4,ROW()-4)</f>
        <v>0</v>
      </c>
      <c r="BYV7" s="33">
        <f ca="1">OFFSET('表九（录入表）'!$B$6,COLUMN()-$BOO$4,ROW()-4)</f>
        <v>0</v>
      </c>
      <c r="BYW7" s="33">
        <f ca="1">OFFSET('表九（录入表）'!$B$6,COLUMN()-$BOO$4,ROW()-4)</f>
        <v>490</v>
      </c>
      <c r="BYX7" s="33">
        <f ca="1">OFFSET('表九（录入表）'!$B$6,COLUMN()-$BOO$4,ROW()-4)</f>
        <v>454</v>
      </c>
      <c r="BYY7" s="33">
        <f ca="1">OFFSET('表九（录入表）'!$B$6,COLUMN()-$BOO$4,ROW()-4)</f>
        <v>0</v>
      </c>
      <c r="BYZ7" s="33">
        <f ca="1">OFFSET('表九（录入表）'!$B$6,COLUMN()-$BOO$4,ROW()-4)</f>
        <v>0</v>
      </c>
      <c r="BZA7" s="33">
        <f ca="1">OFFSET('表九（录入表）'!$B$6,COLUMN()-$BOO$4,ROW()-4)</f>
        <v>105</v>
      </c>
      <c r="BZB7" s="33">
        <f ca="1">OFFSET('表九（录入表）'!$B$6,COLUMN()-$BOO$4,ROW()-4)</f>
        <v>0</v>
      </c>
      <c r="BZC7" s="33">
        <f ca="1">OFFSET('表九（录入表）'!$B$6,COLUMN()-$BOO$4,ROW()-4)</f>
        <v>0</v>
      </c>
      <c r="BZD7" s="33">
        <f ca="1">OFFSET('表九（录入表）'!$B$6,COLUMN()-$BOO$4,ROW()-4)</f>
        <v>0</v>
      </c>
      <c r="BZE7" s="33">
        <f ca="1">OFFSET('表九（录入表）'!$B$6,COLUMN()-$BOO$4,ROW()-4)</f>
        <v>0</v>
      </c>
      <c r="BZF7" s="33">
        <f ca="1">OFFSET('表九（录入表）'!$B$6,COLUMN()-$BOO$4,ROW()-4)</f>
        <v>13</v>
      </c>
      <c r="BZG7" s="33">
        <f ca="1">OFFSET('表九（录入表）'!$B$6,COLUMN()-$BOO$4,ROW()-4)</f>
        <v>0</v>
      </c>
      <c r="BZH7" s="33">
        <f ca="1">OFFSET('表九（录入表）'!$B$6,COLUMN()-$BOO$4,ROW()-4)</f>
        <v>0</v>
      </c>
      <c r="BZI7" s="33">
        <f ca="1">OFFSET('表九（录入表）'!$B$6,COLUMN()-$BOO$4,ROW()-4)</f>
        <v>0</v>
      </c>
      <c r="BZJ7" s="33">
        <f ca="1">OFFSET('表九（录入表）'!$B$6,COLUMN()-$BOO$4,ROW()-4)</f>
        <v>0</v>
      </c>
      <c r="BZK7" s="33">
        <f ca="1">OFFSET('表九（录入表）'!$B$6,COLUMN()-$BOO$4,ROW()-4)</f>
        <v>0</v>
      </c>
      <c r="BZL7" s="33">
        <f ca="1">OFFSET('表九（录入表）'!$B$6,COLUMN()-$BOO$4,ROW()-4)</f>
        <v>0</v>
      </c>
      <c r="BZM7" s="33">
        <f ca="1">OFFSET('表九（录入表）'!$B$6,COLUMN()-$BOO$4,ROW()-4)</f>
        <v>0</v>
      </c>
      <c r="BZN7" s="33">
        <f ca="1">OFFSET('表九（录入表）'!$B$6,COLUMN()-$BOO$4,ROW()-4)</f>
        <v>0</v>
      </c>
      <c r="BZO7" s="33">
        <f ca="1">OFFSET('表九（录入表）'!$B$6,COLUMN()-$BOO$4,ROW()-4)</f>
        <v>0</v>
      </c>
      <c r="BZP7" s="33">
        <f ca="1">OFFSET('表九（录入表）'!$B$6,COLUMN()-$BOO$4,ROW()-4)</f>
        <v>0</v>
      </c>
      <c r="BZQ7" s="33">
        <f ca="1">OFFSET('表九（录入表）'!$B$6,COLUMN()-$BOO$4,ROW()-4)</f>
        <v>0</v>
      </c>
      <c r="BZR7" s="33">
        <f ca="1">OFFSET('表九（录入表）'!$B$6,COLUMN()-$BOO$4,ROW()-4)</f>
        <v>0</v>
      </c>
      <c r="BZS7" s="33">
        <f ca="1">OFFSET('表九（录入表）'!$B$6,COLUMN()-$BOO$4,ROW()-4)</f>
        <v>0</v>
      </c>
      <c r="BZT7" s="33">
        <f ca="1">OFFSET('表九（录入表）'!$B$6,COLUMN()-$BOO$4,ROW()-4)</f>
        <v>0</v>
      </c>
      <c r="BZU7" s="33">
        <f ca="1">OFFSET('表九（录入表）'!$B$6,COLUMN()-$BOO$4,ROW()-4)</f>
        <v>17719</v>
      </c>
      <c r="BZV7" s="33">
        <f ca="1">OFFSET('表九（录入表）'!$B$6,COLUMN()-$BOO$4,ROW()-4)</f>
        <v>0</v>
      </c>
      <c r="BZW7" s="33">
        <f ca="1">OFFSET('表九（录入表）'!$B$6,COLUMN()-$BOO$4,ROW()-4)</f>
        <v>0</v>
      </c>
      <c r="BZX7" s="33">
        <f ca="1">OFFSET('表九（录入表）'!$B$6,COLUMN()-$BOO$4,ROW()-4)</f>
        <v>0</v>
      </c>
      <c r="BZY7" s="33">
        <f ca="1">OFFSET('表九（录入表）'!$B$6,COLUMN()-$BOO$4,ROW()-4)</f>
        <v>0</v>
      </c>
      <c r="BZZ7" s="33">
        <f ca="1">OFFSET('表九（录入表）'!$B$6,COLUMN()-$BOO$4,ROW()-4)</f>
        <v>0</v>
      </c>
      <c r="CAA7" s="33">
        <f ca="1">OFFSET('表九（录入表）'!$B$6,COLUMN()-$BOO$4,ROW()-4)</f>
        <v>0</v>
      </c>
      <c r="CAB7" s="33">
        <f ca="1">OFFSET('表九（录入表）'!$B$6,COLUMN()-$BOO$4,ROW()-4)</f>
        <v>0</v>
      </c>
      <c r="CAC7" s="33">
        <f ca="1">OFFSET('表九（录入表）'!$B$6,COLUMN()-$BOO$4,ROW()-4)</f>
        <v>0</v>
      </c>
      <c r="CAD7" s="33">
        <f ca="1">OFFSET('表九（录入表）'!$B$6,COLUMN()-$BOO$4,ROW()-4)</f>
        <v>0</v>
      </c>
      <c r="CAE7" s="33">
        <f ca="1">OFFSET('表九（录入表）'!$B$6,COLUMN()-$BOO$4,ROW()-4)</f>
        <v>0</v>
      </c>
      <c r="CAF7" s="33">
        <f ca="1">OFFSET('表九（录入表）'!$B$6,COLUMN()-$BOO$4,ROW()-4)</f>
        <v>0</v>
      </c>
      <c r="CAG7" s="33">
        <f ca="1">OFFSET('表九（录入表）'!$B$6,COLUMN()-$BOO$4,ROW()-4)</f>
        <v>0</v>
      </c>
      <c r="CAH7" s="33">
        <f ca="1">OFFSET('表九（录入表）'!$B$6,COLUMN()-$BOO$4,ROW()-4)</f>
        <v>0</v>
      </c>
      <c r="CAI7" s="33">
        <f ca="1">OFFSET('表九（录入表）'!$B$6,COLUMN()-$BOO$4,ROW()-4)</f>
        <v>0</v>
      </c>
      <c r="CAJ7" s="33">
        <f ca="1">OFFSET('表九（录入表）'!$B$6,COLUMN()-$BOO$4,ROW()-4)</f>
        <v>1</v>
      </c>
      <c r="CAK7" s="33">
        <f ca="1">OFFSET('表九（录入表）'!$B$6,COLUMN()-$BOO$4,ROW()-4)</f>
        <v>0</v>
      </c>
      <c r="CAL7" s="33">
        <f ca="1">OFFSET('表九（录入表）'!$B$6,COLUMN()-$BOO$4,ROW()-4)</f>
        <v>0</v>
      </c>
      <c r="CAM7" s="33">
        <f ca="1">OFFSET('表九（录入表）'!$B$6,COLUMN()-$BOO$4,ROW()-4)</f>
        <v>0</v>
      </c>
      <c r="CAN7" s="33">
        <f ca="1">OFFSET('表九（录入表）'!$B$6,COLUMN()-$BOO$4,ROW()-4)</f>
        <v>0</v>
      </c>
      <c r="CAO7" s="33">
        <f ca="1">OFFSET('表九（录入表）'!$B$6,COLUMN()-$BOO$4,ROW()-4)</f>
        <v>0</v>
      </c>
      <c r="CAP7" s="33">
        <f ca="1">OFFSET('表九（录入表）'!$B$6,COLUMN()-$BOO$4,ROW()-4)</f>
        <v>0</v>
      </c>
      <c r="CAQ7" s="33">
        <f ca="1">OFFSET('表九（录入表）'!$B$6,COLUMN()-$BOO$4,ROW()-4)</f>
        <v>0</v>
      </c>
      <c r="CAR7" s="33">
        <f ca="1">OFFSET('表九（录入表）'!$B$6,COLUMN()-$BOO$4,ROW()-4)</f>
        <v>0</v>
      </c>
      <c r="CAS7" s="33">
        <f ca="1">OFFSET('表九（录入表）'!$B$6,COLUMN()-$BOO$4,ROW()-4)</f>
        <v>0</v>
      </c>
      <c r="CAT7" s="33">
        <f ca="1">OFFSET('表九（录入表）'!$B$6,COLUMN()-$BOO$4,ROW()-4)</f>
        <v>0</v>
      </c>
      <c r="CAU7" s="33">
        <f ca="1">OFFSET('表九（录入表）'!$B$6,COLUMN()-$BOO$4,ROW()-4)</f>
        <v>0</v>
      </c>
      <c r="CAV7" s="33">
        <f ca="1">OFFSET('表九（录入表）'!$B$6,COLUMN()-$BOO$4,ROW()-4)</f>
        <v>0</v>
      </c>
      <c r="CAW7" s="33">
        <f ca="1">OFFSET('表九（录入表）'!$B$6,COLUMN()-$BOO$4,ROW()-4)</f>
        <v>0</v>
      </c>
      <c r="CAX7" s="33">
        <f ca="1">OFFSET('表九（录入表）'!$B$6,COLUMN()-$BOO$4,ROW()-4)</f>
        <v>0</v>
      </c>
      <c r="CAY7" s="33">
        <f ca="1">OFFSET('表九（录入表）'!$B$6,COLUMN()-$BOO$4,ROW()-4)</f>
        <v>0</v>
      </c>
      <c r="CAZ7" s="33">
        <f ca="1">OFFSET('表九（录入表）'!$B$6,COLUMN()-$BOO$4,ROW()-4)</f>
        <v>0</v>
      </c>
      <c r="CBA7" s="33">
        <f ca="1">OFFSET('表九（录入表）'!$B$6,COLUMN()-$BOO$4,ROW()-4)</f>
        <v>0</v>
      </c>
      <c r="CBB7" s="33">
        <f ca="1">OFFSET('表九（录入表）'!$B$6,COLUMN()-$BOO$4,ROW()-4)</f>
        <v>0</v>
      </c>
      <c r="CBC7" s="33">
        <f ca="1">OFFSET('表九（录入表）'!$B$6,COLUMN()-$BOO$4,ROW()-4)</f>
        <v>0</v>
      </c>
      <c r="CBD7" s="33">
        <f ca="1">OFFSET('表九（录入表）'!$B$6,COLUMN()-$BOO$4,ROW()-4)</f>
        <v>0</v>
      </c>
      <c r="CBE7" s="33">
        <f ca="1">OFFSET('表九（录入表）'!$B$6,COLUMN()-$BOO$4,ROW()-4)</f>
        <v>0</v>
      </c>
      <c r="CBF7" s="33">
        <f ca="1">OFFSET('表九（录入表）'!$B$6,COLUMN()-$BOO$4,ROW()-4)</f>
        <v>0</v>
      </c>
      <c r="CBG7" s="33">
        <f ca="1">OFFSET('表九（录入表）'!$B$6,COLUMN()-$BOO$4,ROW()-4)</f>
        <v>81</v>
      </c>
      <c r="CBH7" s="33">
        <f ca="1">OFFSET('表九（录入表）'!$B$6,COLUMN()-$BOO$4,ROW()-4)</f>
        <v>0</v>
      </c>
      <c r="CBI7" s="33">
        <f ca="1">OFFSET('表九（录入表）'!$B$6,COLUMN()-$BOO$4,ROW()-4)</f>
        <v>0</v>
      </c>
      <c r="CBJ7" s="33">
        <f ca="1">OFFSET('表九（录入表）'!$B$6,COLUMN()-$BOO$4,ROW()-4)</f>
        <v>0</v>
      </c>
      <c r="CBK7" s="33">
        <f ca="1">OFFSET('表九（录入表）'!$B$6,COLUMN()-$BOO$4,ROW()-4)</f>
        <v>0</v>
      </c>
      <c r="CBL7" s="33">
        <f ca="1">OFFSET('表九（录入表）'!$B$6,COLUMN()-$BOO$4,ROW()-4)</f>
        <v>14421</v>
      </c>
      <c r="CBM7" s="33">
        <f ca="1">OFFSET('表九（录入表）'!$B$6,COLUMN()-$BOO$4,ROW()-4)</f>
        <v>0</v>
      </c>
      <c r="CBN7" s="33">
        <f ca="1">OFFSET('表九（录入表）'!$B$6,COLUMN()-$BOO$4,ROW()-4)</f>
        <v>0</v>
      </c>
      <c r="CBO7" s="33">
        <f ca="1">OFFSET('表九（录入表）'!$B$6,COLUMN()-$BOO$4,ROW()-4)</f>
        <v>23569</v>
      </c>
      <c r="CBP7" s="33">
        <f ca="1">OFFSET('表九（录入表）'!$B$6,COLUMN()-$BOO$4,ROW()-4)</f>
        <v>0</v>
      </c>
      <c r="CBQ7" s="33">
        <f ca="1">OFFSET('表九（录入表）'!$B$6,COLUMN()-$BOO$4,ROW()-4)</f>
        <v>0</v>
      </c>
      <c r="CBR7" s="34"/>
      <c r="CBS7" s="33">
        <f ca="1">OFFSET('表十（录入表）'!$B$6,COLUMN()-$CBR$4,ROW()-3)</f>
        <v>0</v>
      </c>
      <c r="CBT7" s="33">
        <f ca="1">OFFSET('表十（录入表）'!$B$6,COLUMN()-$CBR$4,ROW()-3)</f>
        <v>0</v>
      </c>
      <c r="CBU7" s="33">
        <f ca="1">OFFSET('表十（录入表）'!$B$6,COLUMN()-$CBR$4,ROW()-3)</f>
        <v>0</v>
      </c>
      <c r="CBV7" s="33">
        <f ca="1">OFFSET('表十（录入表）'!$B$6,COLUMN()-$CBR$4,ROW()-3)</f>
        <v>0</v>
      </c>
      <c r="CBW7" s="33">
        <f ca="1">OFFSET('表十（录入表）'!$B$6,COLUMN()-$CBR$4,ROW()-3)</f>
        <v>0</v>
      </c>
      <c r="CBX7" s="33">
        <f ca="1">OFFSET('表十（录入表）'!$B$6,COLUMN()-$CBR$4,ROW()-3)</f>
        <v>0</v>
      </c>
      <c r="CBY7" s="33">
        <f ca="1">OFFSET('表十（录入表）'!$B$6,COLUMN()-$CBR$4,ROW()-3)</f>
        <v>0</v>
      </c>
      <c r="CBZ7" s="33">
        <f ca="1">OFFSET('表十（录入表）'!$B$6,COLUMN()-$CBR$4,ROW()-3)</f>
        <v>0</v>
      </c>
      <c r="CCA7" s="33">
        <f ca="1">OFFSET('表十（录入表）'!$B$6,COLUMN()-$CBR$4,ROW()-3)</f>
        <v>0</v>
      </c>
      <c r="CCB7" s="33">
        <f ca="1">OFFSET('表十（录入表）'!$B$6,COLUMN()-$CBR$4,ROW()-3)</f>
        <v>0</v>
      </c>
      <c r="CCC7" s="36"/>
      <c r="CCD7" s="33">
        <f ca="1">OFFSET('表十（录入表）'!$B$6,COLUMN()-$CBR$4,ROW()-3)</f>
        <v>0</v>
      </c>
      <c r="CCE7" s="33">
        <f ca="1">OFFSET('表十（录入表）'!$B$6,COLUMN()-$CBR$4,ROW()-3)</f>
        <v>0</v>
      </c>
      <c r="CCF7" s="33">
        <f ca="1">OFFSET('表十（录入表）'!$B$6,COLUMN()-$CBR$4,ROW()-3)</f>
        <v>0</v>
      </c>
      <c r="CCG7" s="33">
        <f ca="1">OFFSET('表十（录入表）'!$B$6,COLUMN()-$CBR$4,ROW()-3)</f>
        <v>0</v>
      </c>
      <c r="CCH7" s="33">
        <f ca="1">OFFSET('表十（录入表）'!$B$6,COLUMN()-$CBR$4,ROW()-3)</f>
        <v>0</v>
      </c>
      <c r="CCI7" s="33">
        <f ca="1">OFFSET('表十（录入表）'!$B$6,COLUMN()-$CBR$4,ROW()-3)</f>
        <v>0</v>
      </c>
      <c r="CCJ7" s="33">
        <f ca="1">OFFSET('表十（录入表）'!$B$6,COLUMN()-$CBR$4,ROW()-3)</f>
        <v>0</v>
      </c>
      <c r="CCK7" s="33">
        <f ca="1">OFFSET('表十（录入表）'!$B$6,COLUMN()-$CBR$4,ROW()-3)</f>
        <v>0</v>
      </c>
      <c r="CCL7" s="33">
        <f ca="1">OFFSET('表十（录入表）'!$B$6,COLUMN()-$CBR$4,ROW()-3)</f>
        <v>0</v>
      </c>
      <c r="CCM7" s="33">
        <f ca="1">OFFSET('表十（录入表）'!$B$6,COLUMN()-$CBR$4,ROW()-3)</f>
        <v>0</v>
      </c>
      <c r="CCN7" s="33">
        <f ca="1">OFFSET('表十（录入表）'!$B$6,COLUMN()-$CBR$4,ROW()-3)</f>
        <v>0</v>
      </c>
      <c r="CCO7" s="33">
        <f ca="1">OFFSET('表十（录入表）'!$B$6,COLUMN()-$CBR$4,ROW()-3)</f>
        <v>0</v>
      </c>
      <c r="CCP7" s="33">
        <f ca="1">OFFSET('表十（录入表）'!$B$6,COLUMN()-$CBR$4,ROW()-3)</f>
        <v>0</v>
      </c>
      <c r="CCQ7" s="33">
        <f ca="1">OFFSET('表十（录入表）'!$B$6,COLUMN()-$CBR$4,ROW()-3)</f>
        <v>0</v>
      </c>
      <c r="CCR7" s="33">
        <f ca="1">OFFSET('表十（录入表）'!$B$6,COLUMN()-$CBR$4,ROW()-3)</f>
        <v>0</v>
      </c>
      <c r="CCS7" s="33">
        <f ca="1">OFFSET('表十（录入表）'!$B$6,COLUMN()-$CBR$4,ROW()-3)</f>
        <v>0</v>
      </c>
      <c r="CCT7" s="33">
        <f ca="1">OFFSET('表十（录入表）'!$B$6,COLUMN()-$CBR$4,ROW()-3)</f>
        <v>0</v>
      </c>
      <c r="CCU7" s="33">
        <f ca="1">OFFSET('表十（录入表）'!$B$6,COLUMN()-$CBR$4,ROW()-3)</f>
        <v>0</v>
      </c>
      <c r="CCV7" s="33">
        <f ca="1">OFFSET('表十（录入表）'!$B$6,COLUMN()-$CBR$4,ROW()-3)</f>
        <v>0</v>
      </c>
      <c r="CCW7" s="33">
        <f ca="1">OFFSET('表十（录入表）'!$B$6,COLUMN()-$CBR$4,ROW()-3)</f>
        <v>0</v>
      </c>
      <c r="CCX7" s="33">
        <f ca="1">OFFSET('表十（录入表）'!$B$6,COLUMN()-$CBR$4,ROW()-3)</f>
        <v>0</v>
      </c>
      <c r="CCY7" s="33">
        <f ca="1">OFFSET('表十（录入表）'!$B$6,COLUMN()-$CBR$4,ROW()-3)</f>
        <v>0</v>
      </c>
      <c r="CCZ7" s="33">
        <f ca="1">OFFSET('表十（录入表）'!$B$6,COLUMN()-$CBR$4,ROW()-3)</f>
        <v>0</v>
      </c>
      <c r="CDA7" s="33">
        <f ca="1">OFFSET('表十（录入表）'!$B$6,COLUMN()-$CBR$4,ROW()-3)</f>
        <v>0</v>
      </c>
      <c r="CDB7" s="33">
        <f ca="1">OFFSET('表十（录入表）'!$B$6,COLUMN()-$CBR$4,ROW()-3)</f>
        <v>0</v>
      </c>
      <c r="CDC7" s="33">
        <f ca="1">OFFSET('表十（录入表）'!$B$6,COLUMN()-$CBR$4,ROW()-3)</f>
        <v>0</v>
      </c>
      <c r="CDD7" s="33">
        <f ca="1">OFFSET('表十（录入表）'!$B$6,COLUMN()-$CBR$4,ROW()-3)</f>
        <v>0</v>
      </c>
      <c r="CDE7" s="33">
        <f ca="1">OFFSET('表十（录入表）'!$B$6,COLUMN()-$CBR$4,ROW()-3)</f>
        <v>0</v>
      </c>
      <c r="CDF7" s="33">
        <f ca="1">OFFSET('表十（录入表）'!$B$6,COLUMN()-$CBR$4,ROW()-3)</f>
        <v>0</v>
      </c>
      <c r="CDG7" s="33">
        <f ca="1">OFFSET('表十（录入表）'!$B$6,COLUMN()-$CBR$4,ROW()-3)</f>
        <v>0</v>
      </c>
      <c r="CDH7" s="33">
        <f ca="1">OFFSET('表十（录入表）'!$B$6,COLUMN()-$CBR$4,ROW()-3)</f>
        <v>0</v>
      </c>
      <c r="CDI7" s="33">
        <f ca="1">OFFSET('表十（录入表）'!$B$6,COLUMN()-$CBR$4,ROW()-3)</f>
        <v>0</v>
      </c>
      <c r="CDJ7" s="33">
        <f ca="1">OFFSET('表十（录入表）'!$B$6,COLUMN()-$CBR$4,ROW()-3)</f>
        <v>0</v>
      </c>
      <c r="CDK7" s="33">
        <f ca="1">OFFSET('表十（录入表）'!$B$6,COLUMN()-$CBR$4,ROW()-3)</f>
        <v>0</v>
      </c>
      <c r="CDL7" s="33">
        <f ca="1">OFFSET('表十（录入表）'!$B$6,COLUMN()-$CBR$4,ROW()-3)</f>
        <v>0</v>
      </c>
      <c r="CDM7" s="33">
        <f ca="1">OFFSET('表十（录入表）'!$B$6,COLUMN()-$CBR$4,ROW()-3)</f>
        <v>0</v>
      </c>
      <c r="CDN7" s="33">
        <f ca="1">OFFSET('表十（录入表）'!$B$6,COLUMN()-$CBR$4,ROW()-3)</f>
        <v>0</v>
      </c>
      <c r="CDO7" s="33">
        <f ca="1">OFFSET('表十（录入表）'!$B$6,COLUMN()-$CBR$4,ROW()-3)</f>
        <v>0</v>
      </c>
      <c r="CDP7" s="33">
        <f ca="1">OFFSET('表十（录入表）'!$B$6,COLUMN()-$CBR$4,ROW()-3)</f>
        <v>0</v>
      </c>
      <c r="CDQ7" s="33">
        <f ca="1">OFFSET('表十（录入表）'!$B$6,COLUMN()-$CBR$4,ROW()-3)</f>
        <v>0</v>
      </c>
      <c r="CDR7" s="33">
        <f ca="1">OFFSET('表十（录入表）'!$B$6,COLUMN()-$CBR$4,ROW()-3)</f>
        <v>0</v>
      </c>
      <c r="CDS7" s="33">
        <f ca="1">OFFSET('表十（录入表）'!$B$6,COLUMN()-$CBR$4,ROW()-3)</f>
        <v>0</v>
      </c>
      <c r="CDT7" s="33">
        <f ca="1">OFFSET('表十（录入表）'!$B$6,COLUMN()-$CBR$4,ROW()-3)</f>
        <v>0</v>
      </c>
      <c r="CDU7" s="33">
        <f ca="1">OFFSET('表十（录入表）'!$B$6,COLUMN()-$CBR$4,ROW()-3)</f>
        <v>0</v>
      </c>
      <c r="CDV7" s="33">
        <f ca="1">OFFSET('表十（录入表）'!$B$6,COLUMN()-$CBR$4,ROW()-3)</f>
        <v>0</v>
      </c>
      <c r="CDW7" s="33">
        <f ca="1">OFFSET('表十（录入表）'!$B$6,COLUMN()-$CBR$4,ROW()-3)</f>
        <v>0</v>
      </c>
      <c r="CDX7" s="33">
        <f ca="1">OFFSET('表十（录入表）'!$B$6,COLUMN()-$CBR$4,ROW()-3)</f>
        <v>0</v>
      </c>
      <c r="CDY7" s="3"/>
      <c r="CDZ7" s="36"/>
      <c r="CEA7" s="36"/>
      <c r="CEB7" s="36"/>
      <c r="CEC7" s="36"/>
      <c r="CED7" s="36"/>
      <c r="CEE7" s="36"/>
      <c r="CEF7" s="36"/>
      <c r="CEG7" s="36"/>
      <c r="CEH7" s="36"/>
      <c r="CEI7" s="36"/>
      <c r="CEJ7" s="34"/>
      <c r="CEK7" s="36"/>
      <c r="CEL7" s="36"/>
      <c r="CEM7" s="36"/>
      <c r="CEN7" s="36"/>
      <c r="CEO7" s="36"/>
      <c r="CEP7" s="36"/>
      <c r="CEQ7" s="36"/>
      <c r="CER7" s="36"/>
      <c r="CES7" s="36"/>
      <c r="CET7" s="36"/>
      <c r="CEU7" s="36"/>
      <c r="CEV7" s="36"/>
      <c r="CEW7" s="36"/>
      <c r="CEX7" s="36"/>
      <c r="CEY7" s="36"/>
      <c r="CEZ7" s="36"/>
      <c r="CFA7" s="36"/>
      <c r="CFB7" s="36"/>
      <c r="CFC7" s="36"/>
      <c r="CFD7" s="36"/>
      <c r="CFE7" s="36"/>
      <c r="CFF7" s="36"/>
      <c r="CFG7" s="36"/>
      <c r="CFH7" s="36"/>
      <c r="CFI7" s="36"/>
      <c r="CFJ7" s="36"/>
      <c r="CFK7" s="36"/>
      <c r="CFL7" s="36"/>
      <c r="CFM7" s="36"/>
      <c r="CFN7" s="36"/>
      <c r="CFO7" s="36"/>
      <c r="CFP7" s="36"/>
      <c r="CFQ7" s="36"/>
      <c r="CFR7" s="36"/>
      <c r="CFS7" s="36"/>
      <c r="CFT7" s="36"/>
      <c r="CFU7" s="36"/>
      <c r="CFV7" s="36"/>
      <c r="CFW7" s="36"/>
      <c r="CFX7" s="36"/>
      <c r="CFY7" s="36"/>
      <c r="CFZ7" s="36"/>
      <c r="CGA7" s="36"/>
      <c r="CGB7" s="36"/>
      <c r="CGC7" s="36"/>
      <c r="CGD7" s="36"/>
      <c r="CGE7" s="36"/>
      <c r="CGF7" s="3"/>
      <c r="CGG7" s="33">
        <f ca="1">OFFSET('表十二（录入表）'!$B$6,COLUMN()-$CGF$4,ROW()-6)</f>
        <v>0</v>
      </c>
      <c r="CGH7" s="33">
        <f ca="1">OFFSET('表十二（录入表）'!$B$6,COLUMN()-$CGF$4,ROW()-6)</f>
        <v>0</v>
      </c>
      <c r="CGI7" s="33">
        <f ca="1">OFFSET('表十二（录入表）'!$B$6,COLUMN()-$CGF$4,ROW()-6)</f>
        <v>0</v>
      </c>
      <c r="CGJ7" s="33">
        <f ca="1">OFFSET('表十二（录入表）'!$B$6,COLUMN()-$CGF$4,ROW()-6)</f>
        <v>0</v>
      </c>
      <c r="CGK7" s="33">
        <f ca="1">OFFSET('表十二（录入表）'!$B$6,COLUMN()-$CGF$4,ROW()-6)</f>
        <v>0</v>
      </c>
      <c r="CGL7" s="33">
        <f ca="1">OFFSET('表十二（录入表）'!$B$6,COLUMN()-$CGF$4,ROW()-6)</f>
        <v>0</v>
      </c>
      <c r="CGM7" s="33">
        <f ca="1">OFFSET('表十二（录入表）'!$B$6,COLUMN()-$CGF$4,ROW()-6)</f>
        <v>0</v>
      </c>
      <c r="CGN7" s="33">
        <f ca="1">OFFSET('表十二（录入表）'!$B$6,COLUMN()-$CGF$4,ROW()-6)</f>
        <v>0</v>
      </c>
      <c r="CGO7" s="33">
        <f ca="1">OFFSET('表十二（录入表）'!$B$6,COLUMN()-$CGF$4,ROW()-6)</f>
        <v>0</v>
      </c>
      <c r="CGP7" s="33">
        <f ca="1">OFFSET('表十二（录入表）'!$B$6,COLUMN()-$CGF$4,ROW()-6)</f>
        <v>0</v>
      </c>
      <c r="CGQ7" s="33">
        <f ca="1">OFFSET('表十二（录入表）'!$B$6,COLUMN()-$CGF$4,ROW()-6)</f>
        <v>0</v>
      </c>
      <c r="CGR7" s="33">
        <f ca="1">OFFSET('表十二（录入表）'!$B$6,COLUMN()-$CGF$4,ROW()-6)</f>
        <v>0</v>
      </c>
      <c r="CGS7" s="33">
        <f ca="1">OFFSET('表十二（录入表）'!$B$6,COLUMN()-$CGF$4,ROW()-6)</f>
        <v>0</v>
      </c>
      <c r="CGT7" s="33">
        <f ca="1">OFFSET('表十二（录入表）'!$B$6,COLUMN()-$CGF$4,ROW()-6)</f>
        <v>0</v>
      </c>
      <c r="CGU7" s="33">
        <f ca="1">OFFSET('表十二（录入表）'!$B$6,COLUMN()-$CGF$4,ROW()-6)</f>
        <v>0</v>
      </c>
      <c r="CGV7" s="33">
        <f ca="1">OFFSET('表十二（录入表）'!$B$6,COLUMN()-$CGF$4,ROW()-6)</f>
        <v>0</v>
      </c>
      <c r="CGW7" s="33">
        <f ca="1">OFFSET('表十二（录入表）'!$B$6,COLUMN()-$CGF$4,ROW()-6)</f>
        <v>0</v>
      </c>
      <c r="CGX7" s="33">
        <f ca="1">OFFSET('表十二（录入表）'!$B$6,COLUMN()-$CGF$4,ROW()-6)</f>
        <v>0</v>
      </c>
      <c r="CGY7" s="33">
        <f ca="1">OFFSET('表十二（录入表）'!$B$6,COLUMN()-$CGF$4,ROW()-6)</f>
        <v>0</v>
      </c>
      <c r="CGZ7" s="33">
        <f ca="1">OFFSET('表十二（录入表）'!$B$6,COLUMN()-$CGF$4,ROW()-6)</f>
        <v>0</v>
      </c>
      <c r="CHA7" s="33">
        <f ca="1">OFFSET('表十二（录入表）'!$B$6,COLUMN()-$CGF$4,ROW()-6)</f>
        <v>0</v>
      </c>
      <c r="CHB7" s="33">
        <f ca="1">OFFSET('表十二（录入表）'!$B$6,COLUMN()-$CGF$4,ROW()-6)</f>
        <v>0</v>
      </c>
      <c r="CHC7" s="33">
        <f ca="1">OFFSET('表十二（录入表）'!$B$6,COLUMN()-$CGF$4,ROW()-6)</f>
        <v>0</v>
      </c>
      <c r="CHD7" s="33">
        <f ca="1">OFFSET('表十二（录入表）'!$B$6,COLUMN()-$CGF$4,ROW()-6)</f>
        <v>0</v>
      </c>
      <c r="CHE7" s="33">
        <f ca="1">OFFSET('表十二（录入表）'!$B$6,COLUMN()-$CGF$4,ROW()-6)</f>
        <v>0</v>
      </c>
      <c r="CHF7" s="33">
        <f ca="1">OFFSET('表十二（录入表）'!$B$6,COLUMN()-$CGF$4,ROW()-6)</f>
        <v>0</v>
      </c>
      <c r="CHG7" s="33">
        <f ca="1">OFFSET('表十二（录入表）'!$B$6,COLUMN()-$CGF$4,ROW()-6)</f>
        <v>0</v>
      </c>
      <c r="CHH7" s="33">
        <f ca="1">OFFSET('表十二（录入表）'!$B$6,COLUMN()-$CGF$4,ROW()-6)</f>
        <v>0</v>
      </c>
      <c r="CHI7" s="33">
        <f ca="1">OFFSET('表十二（录入表）'!$B$6,COLUMN()-$CGF$4,ROW()-6)</f>
        <v>0</v>
      </c>
      <c r="CHJ7" s="33">
        <f ca="1">OFFSET('表十二（录入表）'!$B$6,COLUMN()-$CGF$4,ROW()-6)</f>
        <v>0</v>
      </c>
      <c r="CHK7" s="33">
        <f ca="1">OFFSET('表十二（录入表）'!$B$6,COLUMN()-$CGF$4,ROW()-6)</f>
        <v>0</v>
      </c>
      <c r="CHL7" s="33">
        <f ca="1">OFFSET('表十二（录入表）'!$B$6,COLUMN()-$CGF$4,ROW()-6)</f>
        <v>0</v>
      </c>
      <c r="CHM7" s="33">
        <f ca="1">OFFSET('表十二（录入表）'!$B$6,COLUMN()-$CGF$4,ROW()-6)</f>
        <v>0</v>
      </c>
      <c r="CHN7" s="33">
        <f ca="1">OFFSET('表十二（录入表）'!$B$6,COLUMN()-$CGF$4,ROW()-6)</f>
        <v>0</v>
      </c>
      <c r="CHO7" s="33">
        <f ca="1">OFFSET('表十二（录入表）'!$B$6,COLUMN()-$CGF$4,ROW()-6)</f>
        <v>0</v>
      </c>
      <c r="CHP7" s="33">
        <f ca="1">OFFSET('表十二（录入表）'!$B$6,COLUMN()-$CGF$4,ROW()-6)</f>
        <v>0</v>
      </c>
      <c r="CHQ7" s="33">
        <f ca="1">OFFSET('表十二（录入表）'!$B$6,COLUMN()-$CGF$4,ROW()-6)</f>
        <v>0</v>
      </c>
      <c r="CHR7" s="33">
        <f ca="1">OFFSET('表十二（录入表）'!$B$6,COLUMN()-$CGF$4,ROW()-6)</f>
        <v>0</v>
      </c>
      <c r="CHS7" s="33">
        <f ca="1">OFFSET('表十二（录入表）'!$B$6,COLUMN()-$CGF$4,ROW()-6)</f>
        <v>0</v>
      </c>
      <c r="CHT7" s="33">
        <f ca="1">OFFSET('表十二（录入表）'!$B$6,COLUMN()-$CGF$4,ROW()-6)</f>
        <v>0</v>
      </c>
      <c r="CHU7" s="33">
        <f ca="1">OFFSET('表十二（录入表）'!$B$6,COLUMN()-$CGF$4,ROW()-6)</f>
        <v>0</v>
      </c>
      <c r="CHV7" s="33">
        <f ca="1">OFFSET('表十二（录入表）'!$B$6,COLUMN()-$CGF$4,ROW()-6)</f>
        <v>11000</v>
      </c>
      <c r="CHW7" s="34"/>
      <c r="CHX7" s="33">
        <f ca="1">OFFSET('表十二（录入表）'!$B$6,COLUMN()-$CGF$4,ROW()-6)</f>
        <v>20</v>
      </c>
      <c r="CHY7" s="33">
        <f ca="1">OFFSET('表十二（录入表）'!$B$6,COLUMN()-$CGF$4,ROW()-6)</f>
        <v>0</v>
      </c>
      <c r="CHZ7" s="33">
        <f ca="1">OFFSET('表十二（录入表）'!$B$6,COLUMN()-$CGF$4,ROW()-6)</f>
        <v>0</v>
      </c>
      <c r="CIA7" s="33">
        <f ca="1">OFFSET('表十二（录入表）'!$B$6,COLUMN()-$CGF$4,ROW()-6)</f>
        <v>0</v>
      </c>
      <c r="CIB7" s="33">
        <f ca="1">OFFSET('表十二（录入表）'!$B$6,COLUMN()-$CGF$4,ROW()-6)</f>
        <v>0</v>
      </c>
      <c r="CIC7" s="3"/>
      <c r="CID7" s="33">
        <f ca="1">OFFSET('表十三（录入表）'!$B$6,COLUMN()-$CIC$4,ROW()-4)</f>
        <v>0</v>
      </c>
      <c r="CIE7" s="33">
        <f ca="1">OFFSET('表十三（录入表）'!$B$6,COLUMN()-$CIC$4,ROW()-4)</f>
        <v>0</v>
      </c>
      <c r="CIF7" s="33">
        <f ca="1">OFFSET('表十三（录入表）'!$B$6,COLUMN()-$CIC$4,ROW()-4)</f>
        <v>0</v>
      </c>
      <c r="CIG7" s="33">
        <f ca="1">OFFSET('表十三（录入表）'!$B$6,COLUMN()-$CIC$4,ROW()-4)</f>
        <v>0</v>
      </c>
      <c r="CIH7" s="33">
        <f ca="1">OFFSET('表十三（录入表）'!$B$6,COLUMN()-$CIC$4,ROW()-4)</f>
        <v>0</v>
      </c>
      <c r="CII7" s="33">
        <f ca="1">OFFSET('表十三（录入表）'!$B$6,COLUMN()-$CIC$4,ROW()-4)</f>
        <v>0</v>
      </c>
      <c r="CIJ7" s="33">
        <f ca="1">OFFSET('表十三（录入表）'!$B$6,COLUMN()-$CIC$4,ROW()-4)</f>
        <v>0</v>
      </c>
      <c r="CIK7" s="33">
        <f ca="1">OFFSET('表十三（录入表）'!$B$6,COLUMN()-$CIC$4,ROW()-4)</f>
        <v>0</v>
      </c>
      <c r="CIL7" s="33">
        <f ca="1">OFFSET('表十三（录入表）'!$B$6,COLUMN()-$CIC$4,ROW()-4)</f>
        <v>0</v>
      </c>
      <c r="CIM7" s="33">
        <f ca="1">OFFSET('表十三（录入表）'!$B$6,COLUMN()-$CIC$4,ROW()-4)</f>
        <v>20</v>
      </c>
      <c r="CIN7" s="33">
        <f ca="1">OFFSET('表十三（录入表）'!$B$6,COLUMN()-$CIC$4,ROW()-4)</f>
        <v>0</v>
      </c>
      <c r="CIO7" s="33">
        <f ca="1">OFFSET('表十三（录入表）'!$B$6,COLUMN()-$CIC$4,ROW()-4)</f>
        <v>0</v>
      </c>
      <c r="CIP7" s="33">
        <f ca="1">OFFSET('表十三（录入表）'!$B$6,COLUMN()-$CIC$4,ROW()-4)</f>
        <v>0</v>
      </c>
      <c r="CIQ7" s="33">
        <f ca="1">OFFSET('表十三（录入表）'!$B$6,COLUMN()-$CIC$4,ROW()-4)</f>
        <v>0</v>
      </c>
      <c r="CIR7" s="33">
        <f ca="1">OFFSET('表十三（录入表）'!$B$6,COLUMN()-$CIC$4,ROW()-4)</f>
        <v>0</v>
      </c>
      <c r="CIS7" s="33">
        <f ca="1">OFFSET('表十三（录入表）'!$B$6,COLUMN()-$CIC$4,ROW()-4)</f>
        <v>0</v>
      </c>
      <c r="CIT7" s="33">
        <f ca="1">OFFSET('表十三（录入表）'!$B$6,COLUMN()-$CIC$4,ROW()-4)</f>
        <v>0</v>
      </c>
      <c r="CIU7" s="33">
        <f ca="1">OFFSET('表十三（录入表）'!$B$6,COLUMN()-$CIC$4,ROW()-4)</f>
        <v>0</v>
      </c>
      <c r="CIV7" s="33">
        <f ca="1">OFFSET('表十三（录入表）'!$B$6,COLUMN()-$CIC$4,ROW()-4)</f>
        <v>0</v>
      </c>
      <c r="CIW7" s="33">
        <f ca="1">OFFSET('表十三（录入表）'!$B$6,COLUMN()-$CIC$4,ROW()-4)</f>
        <v>0</v>
      </c>
      <c r="CIX7" s="34"/>
      <c r="CIY7" s="33">
        <f ca="1">OFFSET('表十三（录入表）'!$B$6,COLUMN()-$CIC$4,ROW()-6)</f>
        <v>0</v>
      </c>
      <c r="CIZ7" s="33">
        <f ca="1">OFFSET('表十三（录入表）'!$B$6,COLUMN()-$CIC$4,ROW()-6)</f>
        <v>0</v>
      </c>
      <c r="CJA7" s="33">
        <f ca="1">OFFSET('表十三（录入表）'!$B$6,COLUMN()-$CIC$4,ROW()-6)</f>
        <v>0</v>
      </c>
      <c r="CJB7" s="33">
        <f ca="1">OFFSET('表十三（录入表）'!$B$6,COLUMN()-$CIC$4,ROW()-6)</f>
        <v>0</v>
      </c>
      <c r="CJC7" s="32"/>
      <c r="CJD7" s="33">
        <f ca="1">OFFSET('表十三（录入表）'!$B$6,COLUMN()-$CIC$4,ROW()-6)</f>
        <v>0</v>
      </c>
      <c r="CJE7" s="3"/>
      <c r="CJF7" s="33">
        <f ca="1">OFFSET('表十三（录入表）'!$B$6,COLUMN()-$CJE$4,ROW())</f>
        <v>0</v>
      </c>
      <c r="CJG7" s="33">
        <f ca="1">OFFSET('表十三（录入表）'!$B$6,COLUMN()-$CJE$4,ROW())</f>
        <v>0</v>
      </c>
      <c r="CJH7" s="33">
        <f ca="1">OFFSET('表十三（录入表）'!$B$6,COLUMN()-$CJE$4,ROW())</f>
        <v>0</v>
      </c>
      <c r="CJI7" s="33">
        <f ca="1">OFFSET('表十三（录入表）'!$B$6,COLUMN()-$CJE$4,ROW())</f>
        <v>0</v>
      </c>
      <c r="CJJ7" s="33">
        <f ca="1">OFFSET('表十三（录入表）'!$B$6,COLUMN()-$CJE$4,ROW())</f>
        <v>0</v>
      </c>
      <c r="CJK7" s="33">
        <f ca="1">OFFSET('表十三（录入表）'!$B$6,COLUMN()-$CJE$4,ROW())</f>
        <v>0</v>
      </c>
      <c r="CJL7" s="33">
        <f ca="1">OFFSET('表十三（录入表）'!$B$6,COLUMN()-$CJE$4,ROW())</f>
        <v>0</v>
      </c>
      <c r="CJM7" s="33">
        <f ca="1">OFFSET('表十三（录入表）'!$B$6,COLUMN()-$CJE$4,ROW())</f>
        <v>0</v>
      </c>
      <c r="CJN7" s="33">
        <f ca="1">OFFSET('表十三（录入表）'!$B$6,COLUMN()-$CJE$4,ROW())</f>
        <v>0</v>
      </c>
      <c r="CJO7" s="33">
        <f ca="1">OFFSET('表十三（录入表）'!$B$6,COLUMN()-$CJE$4,ROW())</f>
        <v>20</v>
      </c>
      <c r="CJP7" s="33">
        <f ca="1">OFFSET('表十三（录入表）'!$B$6,COLUMN()-$CJE$4,ROW())</f>
        <v>0</v>
      </c>
      <c r="CJQ7" s="33">
        <f ca="1">OFFSET('表十三（录入表）'!$B$6,COLUMN()-$CJE$4,ROW())</f>
        <v>0</v>
      </c>
      <c r="CJR7" s="33">
        <f ca="1">OFFSET('表十三（录入表）'!$B$6,COLUMN()-$CJE$4,ROW())</f>
        <v>0</v>
      </c>
      <c r="CJS7" s="33">
        <f ca="1">OFFSET('表十三（录入表）'!$B$6,COLUMN()-$CJE$4,ROW())</f>
        <v>0</v>
      </c>
      <c r="CJT7" s="33">
        <f ca="1">OFFSET('表十三（录入表）'!$B$6,COLUMN()-$CJE$4,ROW())</f>
        <v>0</v>
      </c>
      <c r="CJU7" s="33">
        <f ca="1">OFFSET('表十三（录入表）'!$B$6,COLUMN()-$CJE$4,ROW())</f>
        <v>0</v>
      </c>
      <c r="CJV7" s="33">
        <f ca="1">OFFSET('表十三（录入表）'!$B$6,COLUMN()-$CJE$4,ROW())</f>
        <v>0</v>
      </c>
      <c r="CJW7" s="33">
        <f ca="1">OFFSET('表十三（录入表）'!$B$6,COLUMN()-$CJE$4,ROW())</f>
        <v>0</v>
      </c>
      <c r="CJX7" s="33">
        <f ca="1">OFFSET('表十三（录入表）'!$B$6,COLUMN()-$CJE$4,ROW())</f>
        <v>0</v>
      </c>
      <c r="CJY7" s="33">
        <f ca="1">OFFSET('表十三（录入表）'!$B$6,COLUMN()-$CJE$4,ROW())</f>
        <v>0</v>
      </c>
      <c r="CJZ7" s="3"/>
      <c r="CKA7" s="34"/>
      <c r="CKB7" s="37"/>
      <c r="CKC7" s="37"/>
      <c r="CKD7" s="37"/>
      <c r="CKE7" s="37"/>
      <c r="CKF7" s="37"/>
      <c r="CKG7" s="37"/>
      <c r="CKH7" s="37"/>
      <c r="CKI7" s="37"/>
      <c r="CKJ7" s="37"/>
      <c r="CKK7" s="37"/>
      <c r="CKL7" s="37"/>
      <c r="CKM7" s="37"/>
      <c r="CKN7" s="37"/>
      <c r="CKO7" s="37"/>
      <c r="CKP7" s="37"/>
      <c r="CKQ7" s="37"/>
      <c r="CKR7" s="37"/>
      <c r="CKS7" s="37"/>
      <c r="CKT7" s="37"/>
      <c r="CKU7" s="37"/>
      <c r="CKV7" s="37"/>
      <c r="CKW7" s="37"/>
      <c r="CKX7" s="37"/>
      <c r="CKY7" s="37"/>
      <c r="CKZ7" s="37"/>
      <c r="CLA7" s="37"/>
      <c r="CLB7" s="37"/>
      <c r="CLC7" s="37"/>
      <c r="CLD7" s="38"/>
      <c r="CLE7" s="33">
        <f ca="1" t="shared" si="7"/>
        <v>0</v>
      </c>
      <c r="CLF7" s="33">
        <f ca="1" t="shared" si="7"/>
        <v>0</v>
      </c>
      <c r="CLG7" s="33">
        <f ca="1" t="shared" si="7"/>
        <v>1085</v>
      </c>
      <c r="CLH7" s="33">
        <f ca="1" t="shared" si="7"/>
        <v>0</v>
      </c>
      <c r="CLI7" s="33">
        <f ca="1" t="shared" si="7"/>
        <v>0</v>
      </c>
      <c r="CLJ7" s="33">
        <f ca="1" t="shared" si="7"/>
        <v>883</v>
      </c>
      <c r="CLK7" s="33">
        <f ca="1" t="shared" si="7"/>
        <v>0</v>
      </c>
      <c r="CLL7" s="33">
        <f ca="1" t="shared" si="7"/>
        <v>0</v>
      </c>
      <c r="CLM7" s="33">
        <f ca="1" t="shared" si="7"/>
        <v>3851</v>
      </c>
      <c r="CLN7" s="33">
        <f ca="1" t="shared" si="7"/>
        <v>0</v>
      </c>
      <c r="CLO7" s="33">
        <f ca="1" t="shared" si="8"/>
        <v>0</v>
      </c>
      <c r="CLP7" s="33">
        <f ca="1" t="shared" si="8"/>
        <v>27</v>
      </c>
      <c r="CLQ7" s="33">
        <f ca="1" t="shared" si="8"/>
        <v>0</v>
      </c>
      <c r="CLR7" s="33">
        <f ca="1" t="shared" si="8"/>
        <v>0</v>
      </c>
      <c r="CLS7" s="33">
        <f ca="1" t="shared" si="8"/>
        <v>-4033</v>
      </c>
      <c r="CLT7" s="33">
        <f ca="1" t="shared" si="8"/>
        <v>0</v>
      </c>
      <c r="CLU7" s="39">
        <f ca="1">IF(JC_JSDX=CLU$1,OFFSET($ARS$2,ROW()-2,CLU$3-1),IF(JC_JSDX=CLT$1,-OFFSET($ARS$2,ROW()-2,CLU$4-1),0))</f>
        <v>0</v>
      </c>
      <c r="CLV7" s="40">
        <f ca="1">IF(JC_JSDX=CLV$1,OFFSET($ARS$2,ROW()-2,CLV$3-1)-OFFSET($ARS$2,ROW()-2,CLV$4-1),IF(JC_JSDX=CLU$1,-OFFSET($ARS$2,ROW()-2,CLV$4-1),IF(JC_JSDX="县级",SUM(OFFSET($ARS$2,ROW()-2,CLV$3-6,1,6)),0)))</f>
        <v>0</v>
      </c>
      <c r="CLW7" s="33">
        <f ca="1" t="shared" si="8"/>
        <v>0</v>
      </c>
      <c r="CLX7" s="33">
        <f ca="1" t="shared" si="8"/>
        <v>0</v>
      </c>
      <c r="CLY7" s="33">
        <f ca="1" t="shared" si="9"/>
        <v>0</v>
      </c>
      <c r="CLZ7" s="33">
        <f ca="1" t="shared" si="9"/>
        <v>0</v>
      </c>
      <c r="CMA7" s="33">
        <f ca="1" t="shared" si="9"/>
        <v>0</v>
      </c>
      <c r="CMB7" s="33">
        <f ca="1" t="shared" si="9"/>
        <v>45197</v>
      </c>
      <c r="CMC7" s="33">
        <f ca="1" t="shared" si="9"/>
        <v>0</v>
      </c>
      <c r="CMD7" s="33">
        <f ca="1" t="shared" si="9"/>
        <v>0</v>
      </c>
      <c r="CME7" s="33">
        <f ca="1" t="shared" si="9"/>
        <v>13678</v>
      </c>
      <c r="CMF7" s="33">
        <f ca="1" t="shared" si="9"/>
        <v>0</v>
      </c>
      <c r="CMG7" s="33">
        <f ca="1" t="shared" si="9"/>
        <v>0</v>
      </c>
      <c r="CMH7" s="33">
        <f ca="1" t="shared" si="9"/>
        <v>1353</v>
      </c>
      <c r="CMI7" s="41">
        <f ca="1">IF(JC_JSDX=CMI$1,OFFSET($ARS$2,ROW()-2,CMI$3-1)-OFFSET($ARS$2,ROW()-2,CMI$4-1),0)</f>
        <v>0</v>
      </c>
      <c r="CMJ7" s="33">
        <f ca="1" t="shared" si="10"/>
        <v>0</v>
      </c>
      <c r="CMK7" s="33">
        <f ca="1" t="shared" si="10"/>
        <v>0</v>
      </c>
      <c r="CML7" s="33">
        <f ca="1" t="shared" si="10"/>
        <v>0</v>
      </c>
      <c r="CMM7" s="33">
        <f ca="1" t="shared" si="10"/>
        <v>0</v>
      </c>
      <c r="CMN7" s="33">
        <f ca="1" t="shared" si="10"/>
        <v>0</v>
      </c>
      <c r="CMO7" s="33">
        <f ca="1" t="shared" si="10"/>
        <v>0</v>
      </c>
      <c r="CMP7" s="33">
        <f ca="1" t="shared" si="10"/>
        <v>0</v>
      </c>
      <c r="CMQ7" s="33">
        <f ca="1" t="shared" si="10"/>
        <v>0</v>
      </c>
      <c r="CMR7" s="33">
        <f ca="1" t="shared" si="10"/>
        <v>0</v>
      </c>
      <c r="CMS7" s="33">
        <f ca="1" t="shared" si="11"/>
        <v>0</v>
      </c>
      <c r="CMT7" s="33">
        <f ca="1" t="shared" si="11"/>
        <v>0</v>
      </c>
      <c r="CMU7" s="33">
        <f ca="1" t="shared" si="11"/>
        <v>30663</v>
      </c>
      <c r="CMV7" s="33">
        <f ca="1" t="shared" si="11"/>
        <v>0</v>
      </c>
      <c r="CMW7" s="33">
        <f ca="1" t="shared" si="11"/>
        <v>0</v>
      </c>
      <c r="CMX7" s="33">
        <f ca="1" t="shared" si="11"/>
        <v>24193</v>
      </c>
      <c r="CMY7" s="33">
        <f ca="1" t="shared" si="11"/>
        <v>0</v>
      </c>
      <c r="CMZ7" s="33">
        <f ca="1" t="shared" si="11"/>
        <v>0</v>
      </c>
      <c r="CNA7" s="33">
        <f ca="1" t="shared" si="11"/>
        <v>0</v>
      </c>
      <c r="CNB7" s="33">
        <f ca="1" t="shared" si="11"/>
        <v>0</v>
      </c>
      <c r="CNC7" s="33">
        <f ca="1" t="shared" si="12"/>
        <v>0</v>
      </c>
      <c r="CND7" s="33">
        <f ca="1" t="shared" si="12"/>
        <v>0</v>
      </c>
      <c r="CNE7" s="33">
        <f ca="1" t="shared" si="12"/>
        <v>0</v>
      </c>
      <c r="CNF7" s="33">
        <f ca="1" t="shared" si="12"/>
        <v>0</v>
      </c>
      <c r="CNG7" s="33">
        <f ca="1" t="shared" si="12"/>
        <v>0</v>
      </c>
      <c r="CNH7" s="33">
        <f ca="1" t="shared" si="12"/>
        <v>0</v>
      </c>
      <c r="CNI7" s="33">
        <f ca="1" t="shared" si="12"/>
        <v>0</v>
      </c>
      <c r="CNJ7" s="33">
        <f ca="1" t="shared" si="12"/>
        <v>4443</v>
      </c>
      <c r="CNK7" s="33">
        <f ca="1" t="shared" si="12"/>
        <v>0</v>
      </c>
      <c r="CNL7" s="33">
        <f ca="1" t="shared" si="12"/>
        <v>0</v>
      </c>
      <c r="CNM7" s="33">
        <f ca="1" t="shared" si="13"/>
        <v>0</v>
      </c>
      <c r="CNN7" s="33">
        <f ca="1" t="shared" si="13"/>
        <v>0</v>
      </c>
      <c r="CNO7" s="33">
        <f ca="1" t="shared" si="13"/>
        <v>0</v>
      </c>
      <c r="CNP7" s="33">
        <f ca="1" t="shared" si="13"/>
        <v>0</v>
      </c>
      <c r="CNQ7" s="33">
        <f ca="1" t="shared" si="13"/>
        <v>0</v>
      </c>
      <c r="CNR7" s="33">
        <f ca="1" t="shared" si="13"/>
        <v>0</v>
      </c>
      <c r="CNS7" s="33">
        <f ca="1" t="shared" si="13"/>
        <v>0</v>
      </c>
      <c r="CNT7" s="33">
        <f ca="1" t="shared" si="13"/>
        <v>0</v>
      </c>
      <c r="CNU7" s="33">
        <f ca="1" t="shared" si="13"/>
        <v>0</v>
      </c>
      <c r="CNV7" s="33">
        <f ca="1" t="shared" si="13"/>
        <v>1797</v>
      </c>
      <c r="CNW7" s="33">
        <f ca="1" t="shared" si="14"/>
        <v>0</v>
      </c>
      <c r="CNX7" s="33">
        <f ca="1" t="shared" si="14"/>
        <v>0</v>
      </c>
      <c r="CNY7" s="33">
        <f ca="1" t="shared" si="14"/>
        <v>16295</v>
      </c>
      <c r="CNZ7" s="33">
        <f ca="1" t="shared" si="14"/>
        <v>0</v>
      </c>
      <c r="COA7" s="33">
        <f ca="1" t="shared" si="14"/>
        <v>0</v>
      </c>
      <c r="COB7" s="33">
        <f ca="1" t="shared" si="14"/>
        <v>0</v>
      </c>
      <c r="COC7" s="33">
        <f ca="1" t="shared" si="14"/>
        <v>0</v>
      </c>
      <c r="COD7" s="33">
        <f ca="1" t="shared" si="14"/>
        <v>0</v>
      </c>
      <c r="COE7" s="33">
        <f ca="1" t="shared" si="14"/>
        <v>642</v>
      </c>
      <c r="COF7" s="33">
        <f ca="1" t="shared" si="14"/>
        <v>0</v>
      </c>
      <c r="COG7" s="33">
        <f ca="1" t="shared" si="15"/>
        <v>0</v>
      </c>
      <c r="COH7" s="33">
        <f ca="1" t="shared" si="15"/>
        <v>11437</v>
      </c>
      <c r="COI7" s="33">
        <f ca="1" t="shared" si="15"/>
        <v>0</v>
      </c>
      <c r="COJ7" s="33">
        <f ca="1" t="shared" si="15"/>
        <v>0</v>
      </c>
      <c r="COK7" s="33">
        <f ca="1" t="shared" si="15"/>
        <v>10651</v>
      </c>
      <c r="COL7" s="33">
        <f ca="1" t="shared" si="15"/>
        <v>0</v>
      </c>
      <c r="COM7" s="33">
        <f ca="1" t="shared" si="15"/>
        <v>0</v>
      </c>
      <c r="CON7" s="33">
        <f ca="1" t="shared" si="15"/>
        <v>10696</v>
      </c>
      <c r="COO7" s="33">
        <f ca="1" t="shared" si="15"/>
        <v>0</v>
      </c>
      <c r="COP7" s="33">
        <f ca="1" t="shared" si="15"/>
        <v>0</v>
      </c>
      <c r="COQ7" s="33">
        <f ca="1" t="shared" si="16"/>
        <v>73</v>
      </c>
      <c r="COR7" s="33">
        <f ca="1" t="shared" si="16"/>
        <v>0</v>
      </c>
      <c r="COS7" s="33">
        <f ca="1" t="shared" si="16"/>
        <v>0</v>
      </c>
      <c r="COT7" s="33">
        <f ca="1" t="shared" si="16"/>
        <v>11792</v>
      </c>
      <c r="COU7" s="33">
        <f ca="1" t="shared" si="16"/>
        <v>0</v>
      </c>
      <c r="COV7" s="33">
        <f ca="1" t="shared" si="16"/>
        <v>0</v>
      </c>
      <c r="COW7" s="33">
        <f ca="1" t="shared" si="16"/>
        <v>1343</v>
      </c>
      <c r="COX7" s="33">
        <f ca="1" t="shared" si="16"/>
        <v>0</v>
      </c>
      <c r="COY7" s="33">
        <f ca="1" t="shared" si="16"/>
        <v>0</v>
      </c>
      <c r="COZ7" s="33">
        <f ca="1" t="shared" si="16"/>
        <v>0</v>
      </c>
      <c r="CPA7" s="33">
        <f ca="1" t="shared" si="17"/>
        <v>0</v>
      </c>
      <c r="CPB7" s="33">
        <f ca="1" t="shared" si="17"/>
        <v>0</v>
      </c>
      <c r="CPC7" s="33">
        <f ca="1" t="shared" si="17"/>
        <v>0</v>
      </c>
      <c r="CPD7" s="33">
        <f ca="1" t="shared" si="17"/>
        <v>0</v>
      </c>
      <c r="CPE7" s="33">
        <f ca="1" t="shared" si="17"/>
        <v>0</v>
      </c>
      <c r="CPF7" s="33">
        <f ca="1" t="shared" si="17"/>
        <v>0</v>
      </c>
      <c r="CPG7" s="33">
        <f ca="1" t="shared" si="17"/>
        <v>0</v>
      </c>
      <c r="CPH7" s="33">
        <f ca="1" t="shared" si="17"/>
        <v>0</v>
      </c>
      <c r="CPI7" s="33">
        <f ca="1" t="shared" si="17"/>
        <v>0</v>
      </c>
      <c r="CPJ7" s="33">
        <f ca="1" t="shared" si="17"/>
        <v>0</v>
      </c>
      <c r="CPK7" s="33">
        <f ca="1" t="shared" si="18"/>
        <v>0</v>
      </c>
      <c r="CPL7" s="33">
        <f ca="1" t="shared" si="18"/>
        <v>1833</v>
      </c>
      <c r="CPM7" s="33">
        <f ca="1" t="shared" si="18"/>
        <v>0</v>
      </c>
      <c r="CPN7" s="33">
        <f ca="1" t="shared" si="18"/>
        <v>0</v>
      </c>
      <c r="CPO7" s="33">
        <f ca="1" t="shared" si="18"/>
        <v>0</v>
      </c>
      <c r="CPP7" s="33">
        <f ca="1" t="shared" si="18"/>
        <v>0</v>
      </c>
      <c r="CPQ7" s="33">
        <f ca="1" t="shared" si="18"/>
        <v>0</v>
      </c>
      <c r="CPR7" s="33">
        <f ca="1" t="shared" si="18"/>
        <v>2</v>
      </c>
      <c r="CPS7" s="33">
        <f ca="1" t="shared" si="18"/>
        <v>0</v>
      </c>
      <c r="CPT7" s="33">
        <f ca="1" t="shared" si="18"/>
        <v>0</v>
      </c>
      <c r="CPU7" s="33">
        <f ca="1" t="shared" si="19"/>
        <v>0</v>
      </c>
      <c r="CPV7" s="33">
        <f ca="1" t="shared" si="19"/>
        <v>0</v>
      </c>
      <c r="CPW7" s="39">
        <f ca="1">IF(JC_JSDX=CPW$1,OFFSET($ARS$2,ROW()-2,CPW$3-1),IF(JC_JSDX=CPV$1,-OFFSET($ARS$2,ROW()-2,CPW$4-1),0))</f>
        <v>0</v>
      </c>
      <c r="CPX7" s="40">
        <f ca="1">IF(JC_JSDX=CPX$1,OFFSET($ARS$2,ROW()-2,CPX$3-1)-OFFSET($ARS$2,ROW()-2,CPX$4-1),IF(JC_JSDX=CPW$1,-OFFSET($ARS$2,ROW()-2,CPX$4-1),IF(JC_JSDX="县级",SUM(OFFSET($ARS$2,ROW()-2,CPX$3-36,1,36)),0)))</f>
        <v>4919</v>
      </c>
      <c r="CPY7" s="33">
        <f ca="1" t="shared" si="19"/>
        <v>0</v>
      </c>
      <c r="CPZ7" s="33">
        <f ca="1" t="shared" si="19"/>
        <v>0</v>
      </c>
      <c r="CQA7" s="33">
        <f ca="1" t="shared" si="19"/>
        <v>104</v>
      </c>
      <c r="CQB7" s="33">
        <f ca="1" t="shared" si="19"/>
        <v>0</v>
      </c>
      <c r="CQC7" s="33">
        <f ca="1" t="shared" si="19"/>
        <v>0</v>
      </c>
      <c r="CQD7" s="33">
        <f ca="1" t="shared" si="19"/>
        <v>0</v>
      </c>
      <c r="CQE7" s="33">
        <f ca="1" t="shared" si="20"/>
        <v>0</v>
      </c>
      <c r="CQF7" s="33">
        <f ca="1" t="shared" si="20"/>
        <v>0</v>
      </c>
      <c r="CQG7" s="33">
        <f ca="1" t="shared" si="20"/>
        <v>12</v>
      </c>
      <c r="CQH7" s="33">
        <f ca="1" t="shared" si="20"/>
        <v>0</v>
      </c>
      <c r="CQI7" s="33">
        <f ca="1" t="shared" si="20"/>
        <v>0</v>
      </c>
      <c r="CQJ7" s="33">
        <f ca="1" t="shared" si="20"/>
        <v>32</v>
      </c>
      <c r="CQK7" s="33">
        <f ca="1" t="shared" si="20"/>
        <v>0</v>
      </c>
      <c r="CQL7" s="33">
        <f ca="1" t="shared" si="20"/>
        <v>0</v>
      </c>
      <c r="CQM7" s="33">
        <f ca="1" t="shared" si="20"/>
        <v>2863</v>
      </c>
      <c r="CQN7" s="33">
        <f ca="1" t="shared" si="20"/>
        <v>0</v>
      </c>
      <c r="CQO7" s="33">
        <f ca="1" t="shared" si="21"/>
        <v>0</v>
      </c>
      <c r="CQP7" s="33">
        <f ca="1" t="shared" si="21"/>
        <v>548</v>
      </c>
      <c r="CQQ7" s="33">
        <f ca="1" t="shared" si="21"/>
        <v>0</v>
      </c>
      <c r="CQR7" s="33">
        <f ca="1" t="shared" si="21"/>
        <v>0</v>
      </c>
      <c r="CQS7" s="33">
        <f ca="1" t="shared" si="21"/>
        <v>684</v>
      </c>
      <c r="CQT7" s="33">
        <f ca="1" t="shared" si="21"/>
        <v>0</v>
      </c>
      <c r="CQU7" s="33">
        <f ca="1" t="shared" si="21"/>
        <v>0</v>
      </c>
      <c r="CQV7" s="33">
        <f ca="1" t="shared" si="21"/>
        <v>14</v>
      </c>
      <c r="CQW7" s="33">
        <f ca="1" t="shared" si="21"/>
        <v>0</v>
      </c>
      <c r="CQX7" s="33">
        <f ca="1" t="shared" si="21"/>
        <v>0</v>
      </c>
      <c r="CQY7" s="33">
        <f ca="1" t="shared" si="22"/>
        <v>169</v>
      </c>
      <c r="CQZ7" s="33">
        <f ca="1" t="shared" si="22"/>
        <v>0</v>
      </c>
      <c r="CRA7" s="33">
        <f ca="1" t="shared" si="22"/>
        <v>0</v>
      </c>
      <c r="CRB7" s="33">
        <f ca="1" t="shared" si="22"/>
        <v>15691</v>
      </c>
      <c r="CRC7" s="33">
        <f ca="1" t="shared" si="22"/>
        <v>0</v>
      </c>
      <c r="CRD7" s="33">
        <f ca="1" t="shared" si="22"/>
        <v>0</v>
      </c>
      <c r="CRE7" s="33">
        <f ca="1" t="shared" si="22"/>
        <v>0</v>
      </c>
      <c r="CRF7" s="33">
        <f ca="1" t="shared" si="22"/>
        <v>0</v>
      </c>
      <c r="CRG7" s="33">
        <f ca="1" t="shared" si="22"/>
        <v>0</v>
      </c>
      <c r="CRH7" s="33">
        <f ca="1" t="shared" si="22"/>
        <v>19900</v>
      </c>
      <c r="CRI7" s="33">
        <f ca="1" t="shared" si="23"/>
        <v>0</v>
      </c>
      <c r="CRJ7" s="33">
        <f ca="1" t="shared" si="23"/>
        <v>0</v>
      </c>
      <c r="CRK7" s="33">
        <f ca="1" t="shared" si="23"/>
        <v>9150</v>
      </c>
      <c r="CRL7" s="33">
        <f ca="1" t="shared" si="23"/>
        <v>0</v>
      </c>
      <c r="CRM7" s="33">
        <f ca="1" t="shared" si="23"/>
        <v>0</v>
      </c>
      <c r="CRN7" s="33">
        <f ca="1" t="shared" si="23"/>
        <v>0</v>
      </c>
      <c r="CRO7" s="33">
        <f ca="1" t="shared" si="23"/>
        <v>0</v>
      </c>
      <c r="CRP7" s="33">
        <f ca="1" t="shared" si="23"/>
        <v>0</v>
      </c>
      <c r="CRQ7" s="33">
        <f ca="1" t="shared" si="23"/>
        <v>0</v>
      </c>
      <c r="CRR7" s="33">
        <f ca="1" t="shared" si="23"/>
        <v>0</v>
      </c>
      <c r="CRS7" s="33">
        <f ca="1" t="shared" si="24"/>
        <v>0</v>
      </c>
      <c r="CRT7" s="33">
        <f ca="1" t="shared" si="24"/>
        <v>0</v>
      </c>
      <c r="CRU7" s="33">
        <f ca="1" t="shared" si="24"/>
        <v>0</v>
      </c>
      <c r="CRV7" s="33">
        <f ca="1" t="shared" si="24"/>
        <v>0</v>
      </c>
      <c r="CRW7" s="33">
        <f ca="1" t="shared" si="24"/>
        <v>481</v>
      </c>
      <c r="CRX7" s="33">
        <f ca="1" t="shared" si="24"/>
        <v>0</v>
      </c>
      <c r="CRY7" s="33">
        <f ca="1" t="shared" si="24"/>
        <v>0</v>
      </c>
      <c r="CRZ7" s="33">
        <f ca="1" t="shared" si="24"/>
        <v>0</v>
      </c>
      <c r="CSA7" s="33">
        <f ca="1" t="shared" si="24"/>
        <v>0</v>
      </c>
      <c r="CSB7" s="33">
        <f ca="1" t="shared" si="24"/>
        <v>0</v>
      </c>
      <c r="CSC7" s="33">
        <f ca="1" t="shared" si="25"/>
        <v>0</v>
      </c>
      <c r="CSD7" s="33">
        <f ca="1" t="shared" si="25"/>
        <v>0</v>
      </c>
      <c r="CSE7" s="33">
        <f ca="1" t="shared" si="25"/>
        <v>0</v>
      </c>
      <c r="CSF7" s="33">
        <f ca="1" t="shared" si="25"/>
        <v>2000</v>
      </c>
      <c r="CSG7" s="33">
        <f ca="1" t="shared" si="25"/>
        <v>0</v>
      </c>
      <c r="CSH7" s="39">
        <f ca="1">IF(JC_JSDX=CSH$1,OFFSET($ARS$2,ROW()-2,CSH$3-1),IF(JC_JSDX=CSG$1,-OFFSET($ARS$2,ROW()-2,CSH$4-1),0))</f>
        <v>0</v>
      </c>
      <c r="CSI7" s="40">
        <f ca="1">IF(JC_JSDX=CSI$1,OFFSET($ARS$2,ROW()-2,CSI$3-1)-OFFSET($ARS$2,ROW()-2,CSI$4-1),IF(JC_JSDX=CSH$1,-OFFSET($ARS$2,ROW()-2,CSI$4-1),IF(JC_JSDX="县级",SUM(OFFSET($ARS$2,ROW()-2,CSI$3-21,1,21)),0)))</f>
        <v>0</v>
      </c>
      <c r="CSJ7" s="33">
        <f ca="1" t="shared" si="26"/>
        <v>0</v>
      </c>
      <c r="CSK7" s="39">
        <f ca="1">IF(JC_JSDX=CSK$1,OFFSET($ARS$2,ROW()-2,CSK$3-1),IF(JC_JSDX=CSJ$1,-OFFSET($ARS$2,ROW()-2,CSK$4-1),0))</f>
        <v>0</v>
      </c>
      <c r="CSL7" s="40">
        <f ca="1">IF(JC_JSDX=CSL$1,OFFSET($ARS$2,ROW()-2,CSL$3-1)-OFFSET($ARS$2,ROW()-2,CSL$4-1),IF(JC_JSDX=CSK$1,-OFFSET($ARS$2,ROW()-2,CSL$4-1),IF(JC_JSDX="县级",OFFSET($ARS$2,ROW()-2,CSL$3-1),0)))</f>
        <v>13400</v>
      </c>
      <c r="CSM7" s="33">
        <f ca="1" t="shared" si="26"/>
        <v>0</v>
      </c>
      <c r="CSN7" s="39">
        <f ca="1">IF(JC_JSDX=CSN$1,OFFSET($ARS$2,ROW()-2,CSN$3-1),IF(JC_JSDX=CSM$1,-OFFSET($ARS$2,ROW()-2,CSN$4-1),0))</f>
        <v>0</v>
      </c>
      <c r="CSO7" s="40">
        <f ca="1">IF(JC_JSDX=CSO$1,OFFSET($ARS$2,ROW()-2,CSO$3-1)-OFFSET($ARS$2,ROW()-2,CSO$4-1),IF(JC_JSDX=CSN$1,-OFFSET($ARS$2,ROW()-2,CSO$4-1),IF(JC_JSDX="县级",OFFSET($ARS$2,ROW()-2,CSO$3-1),0)))</f>
        <v>0</v>
      </c>
      <c r="CSP7" s="33">
        <f ca="1" t="shared" si="26"/>
        <v>0</v>
      </c>
      <c r="CSQ7" s="39">
        <f ca="1">IF(JC_JSDX=CSQ$1,OFFSET($ARS$2,ROW()-2,CSQ$3-1),IF(JC_JSDX=CSP$1,-OFFSET($ARS$2,ROW()-2,CSQ$4-1),0))</f>
        <v>0</v>
      </c>
      <c r="CSR7" s="40">
        <f ca="1">IF(JC_JSDX=CSR$1,OFFSET($ARS$2,ROW()-2,CSR$3-1)-OFFSET($ARS$2,ROW()-2,CSR$4-1),IF(JC_JSDX=CSQ$1,-OFFSET($ARS$2,ROW()-2,CSR$4-1),IF(JC_JSDX="县级",OFFSET($ARS$2,ROW()-2,CSR$3-1),0)))</f>
        <v>0</v>
      </c>
      <c r="CSS7" s="33">
        <f ca="1" t="shared" si="26"/>
        <v>0</v>
      </c>
      <c r="CST7" s="39">
        <f ca="1">IF(JC_JSDX=CST$1,OFFSET($ARS$2,ROW()-2,CST$3-1),IF(JC_JSDX=CSS$1,-OFFSET($ARS$2,ROW()-2,CST$4-1),0))</f>
        <v>0</v>
      </c>
      <c r="CSU7" s="40">
        <f ca="1">IF(JC_JSDX=CSU$1,OFFSET($ARS$2,ROW()-2,CSU$3-1)-OFFSET($ARS$2,ROW()-2,CSU$4-1),IF(JC_JSDX=CST$1,-OFFSET($ARS$2,ROW()-2,CSU$4-1),IF(JC_JSDX="县级",OFFSET($ARS$2,ROW()-2,CSU$3-1),0)))</f>
        <v>0</v>
      </c>
      <c r="CSV7" s="33">
        <f ca="1" t="shared" si="27"/>
        <v>0</v>
      </c>
      <c r="CSW7" s="39">
        <f ca="1">IF(JC_JSDX=CSW$1,OFFSET($ARS$2,ROW()-2,CSW$3-1),IF(JC_JSDX=CSV$1,-OFFSET($ARS$2,ROW()-2,CSW$4-1),0))</f>
        <v>0</v>
      </c>
      <c r="CSX7" s="40">
        <f ca="1">IF(JC_JSDX=CSX$1,OFFSET($ARS$2,ROW()-2,CSX$3-1)-OFFSET($ARS$2,ROW()-2,CSX$4-1),IF(JC_JSDX=CSW$1,-OFFSET($ARS$2,ROW()-2,CSX$4-1),IF(JC_JSDX="县级",OFFSET($ARS$2,ROW()-2,CSX$3-1),0)))</f>
        <v>2907</v>
      </c>
      <c r="CSY7" s="33">
        <f ca="1" t="shared" si="27"/>
        <v>0</v>
      </c>
      <c r="CSZ7" s="39">
        <f ca="1">IF(JC_JSDX=CSZ$1,OFFSET($ARS$2,ROW()-2,CSZ$3-1),IF(JC_JSDX=CSY$1,-OFFSET($ARS$2,ROW()-2,CSZ$4-1),0))</f>
        <v>0</v>
      </c>
      <c r="CTA7" s="40">
        <f ca="1">IF(JC_JSDX=CTA$1,OFFSET($ARS$2,ROW()-2,CTA$3-1)-OFFSET($ARS$2,ROW()-2,CTA$4-1),IF(JC_JSDX=CSZ$1,-OFFSET($ARS$2,ROW()-2,CTA$4-1),IF(JC_JSDX="县级",OFFSET($ARS$2,ROW()-2,CTA$3-1),0)))</f>
        <v>38808</v>
      </c>
      <c r="CTB7" s="41">
        <f ca="1">IF(JC_JSDX=CTB$1,OFFSET($ARS$2,ROW()-2,CTB$3-1)-OFFSET($ARS$2,ROW()-2,CTB$4-1),0)</f>
        <v>0</v>
      </c>
      <c r="CTC7" s="38"/>
      <c r="CTD7" s="33">
        <f ca="1" t="shared" si="28"/>
        <v>0</v>
      </c>
      <c r="CTE7" s="39">
        <f ca="1">IF(JC_JSDX=CTE$1,OFFSET($BOP$2,ROW()-2,CTE$3-1),IF(JC_JSDX=CTD$1,-OFFSET($BOP$2,ROW()-2,CTE$4-1),0))</f>
        <v>0</v>
      </c>
      <c r="CTF7" s="40">
        <f ca="1">IF(JC_JSDX=CTF$1,OFFSET($BOP$2,ROW()-2,CTF$3-1)-OFFSET($BOP$2,ROW()-2,CTF$4-1),IF(JC_JSDX=CTE$1,-OFFSET($BOP$2,ROW()-2,CTF$4-1),IF(JC_JSDX="县级",OFFSET($BOP$2,ROW()-2,CTF$3-1),0)))</f>
        <v>13716</v>
      </c>
      <c r="CTG7" s="33">
        <f ca="1" t="shared" si="28"/>
        <v>0</v>
      </c>
      <c r="CTH7" s="39">
        <f ca="1">IF(JC_JSDX=CTH$1,OFFSET($BOP$2,ROW()-2,CTH$3-1),IF(JC_JSDX=CTG$1,-OFFSET($BOP$2,ROW()-2,CTH$4-1),0))</f>
        <v>0</v>
      </c>
      <c r="CTI7" s="40">
        <f ca="1">IF(JC_JSDX=CTI$1,OFFSET($BOP$2,ROW()-2,CTI$3-1)-OFFSET($BOP$2,ROW()-2,CTI$4-1),IF(JC_JSDX=CTH$1,-OFFSET($BOP$2,ROW()-2,CTI$4-1),IF(JC_JSDX="县级",OFFSET($BOP$2,ROW()-2,CTI$3-1),0)))</f>
        <v>0</v>
      </c>
      <c r="CTJ7" s="41">
        <f ca="1">IF(JC_JSDX=CTJ$1,OFFSET($BOP$2,ROW()-2,CTJ$3-1)-OFFSET($BOP$2,ROW()-2,CTJ$4-1),0)</f>
        <v>0</v>
      </c>
      <c r="CTK7" s="33">
        <f ca="1" t="shared" si="29"/>
        <v>0</v>
      </c>
      <c r="CTL7" s="39">
        <f ca="1">IF(JC_JSDX=CTL$1,OFFSET($BOP$2,ROW()-2,CTL$3-1),IF(JC_JSDX=CTK$1,-OFFSET($BOP$2,ROW()-2,CTL$4-1),0))</f>
        <v>0</v>
      </c>
      <c r="CTM7" s="40">
        <f ca="1">IF(JC_JSDX=CTM$1,OFFSET($BOP$2,ROW()-2,CTM$3-1)-OFFSET($BOP$2,ROW()-2,CTM$4-1),IF(JC_JSDX=CTL$1,-OFFSET($BOP$2,ROW()-2,CTM$4-1),IF(JC_JSDX="县级",OFFSET($BOP$2,ROW()-2,CTM$3-1),0)))</f>
        <v>97500</v>
      </c>
      <c r="CTN7" s="33">
        <f ca="1" t="shared" si="30"/>
        <v>0</v>
      </c>
      <c r="CTO7" s="39">
        <f ca="1">IF(JC_JSDX=CTO$1,OFFSET($BOP$2,ROW()-2,CTO$3-1),IF(JC_JSDX=CTN$1,-OFFSET($BOP$2,ROW()-2,CTO$4-1),0))</f>
        <v>0</v>
      </c>
      <c r="CTP7" s="40">
        <f ca="1">IF(JC_JSDX=CTP$1,OFFSET($BOP$2,ROW()-2,CTP$3-1)-OFFSET($BOP$2,ROW()-2,CTP$4-1),IF(JC_JSDX=CTO$1,-OFFSET($BOP$2,ROW()-2,CTP$4-1),IF(JC_JSDX="县级",OFFSET($BOP$2,ROW()-2,CTP$3-1),0)))</f>
        <v>81</v>
      </c>
      <c r="CTQ7" s="41">
        <f ca="1">IF(JC_JSDX=CTQ$1,OFFSET($BOP$2,ROW()-2,CTQ$3-1)-OFFSET($BOP$2,ROW()-2,CTQ$4-1),0)</f>
        <v>0</v>
      </c>
      <c r="CTR7" s="33">
        <f ca="1" t="shared" si="30"/>
        <v>0</v>
      </c>
      <c r="CTS7" s="39">
        <f ca="1">IF(JC_JSDX=CTS$1,OFFSET($BOP$2,ROW()-2,CTS$3-1),IF(JC_JSDX=CTR$1,-OFFSET($BOP$2,ROW()-2,CTS$4-1),0))</f>
        <v>0</v>
      </c>
      <c r="CTT7" s="40">
        <f ca="1">IF(JC_JSDX=CTT$1,OFFSET($BOP$2,ROW()-2,CTT$3-1)-OFFSET($BOP$2,ROW()-2,CTT$4-1),IF(JC_JSDX=CTS$1,-OFFSET($BOP$2,ROW()-2,CTT$4-1),IF(JC_JSDX="县级",OFFSET($BOP$2,ROW()-2,CTT$3-1),0)))</f>
        <v>0</v>
      </c>
      <c r="CTU7" s="33">
        <f ca="1" t="shared" si="30"/>
        <v>0</v>
      </c>
      <c r="CTV7" s="39">
        <f ca="1">IF(JC_JSDX=CTV$1,OFFSET($BOP$2,ROW()-2,CTV$3-1),IF(JC_JSDX=CTU$1,-OFFSET($BOP$2,ROW()-2,CTV$4-1),0))</f>
        <v>0</v>
      </c>
      <c r="CTW7" s="40">
        <f ca="1">IF(JC_JSDX=CTW$1,OFFSET($BOP$2,ROW()-2,CTW$3-1)-OFFSET($BOP$2,ROW()-2,CTW$4-1),IF(JC_JSDX=CTV$1,-OFFSET($BOP$2,ROW()-2,CTW$4-1),IF(JC_JSDX="县级",OFFSET($BOP$2,ROW()-2,CTW$3-1),0)))</f>
        <v>0</v>
      </c>
      <c r="CTX7" s="38"/>
      <c r="CTY7" s="33">
        <f ca="1" t="shared" ref="CTY7:CTY8" si="33">IF(JC_JSDX=CTY$1,OFFSET($CGG$2,ROW()-2,CTY$3-1),0)</f>
        <v>0</v>
      </c>
      <c r="CTZ7" s="39">
        <f ca="1">IF(JC_JSDX=CTZ$1,OFFSET($CGG$2,ROW()-2,CTZ$3-1),IF(JC_JSDX=CTY$1,-OFFSET($CGG$2,ROW()-2,CTZ$4-1),0))</f>
        <v>0</v>
      </c>
      <c r="CUA7" s="40">
        <f ca="1">IF(JC_JSDX=CUA$1,OFFSET($CGG$2,ROW()-2,CUA$3-1)-OFFSET($CGG$2,ROW()-2,CUA$4-1),IF(JC_JSDX=CTZ$1,-OFFSET($CGG$2,ROW()-2,CUA$4-1),IF(JC_JSDX="县级",OFFSET($CGG$2,ROW()-2,CUA$3-1),0)))</f>
        <v>20</v>
      </c>
      <c r="CUB7" s="41">
        <f ca="1">IF(JC_JSDX=CUB$1,OFFSET($CGG$2,ROW()-2,CUB$3-1)-OFFSET($CGG$2,ROW()-2,CUB$4-1),0)</f>
        <v>0</v>
      </c>
      <c r="CUC7" s="33">
        <f ca="1" t="shared" ref="CUC7:CUC8" si="34">IF(JC_JSDX=CUC$1,OFFSET($CGG$2,ROW()-2,CUC$3-1),0)</f>
        <v>0</v>
      </c>
      <c r="CUD7" s="39">
        <f ca="1">IF(JC_JSDX=CUD$1,OFFSET($CGG$2,ROW()-2,CUD$3-1),IF(JC_JSDX=CUC$1,-OFFSET($CGG$2,ROW()-2,CUD$4-1),0))</f>
        <v>0</v>
      </c>
      <c r="CUE7" s="40">
        <f ca="1">IF(JC_JSDX=CUE$1,OFFSET($CGG$2,ROW()-2,CUE$3-1)-OFFSET($CGG$2,ROW()-2,CUE$4-1),IF(JC_JSDX=CUD$1,-OFFSET($CGG$2,ROW()-2,CUE$4-1),IF(JC_JSDX="县级",OFFSET($CGG$2,ROW()-2,CUE$3-1),0)))</f>
        <v>0</v>
      </c>
      <c r="CUF7" s="41">
        <f ca="1">IF(JC_JSDX=CUF$1,OFFSET($CGG$2,ROW()-2,CUF$3-1)-OFFSET($CGG$2,ROW()-2,CUF$4-1),0)</f>
        <v>0</v>
      </c>
      <c r="CUH7" s="42" t="s">
        <v>16078</v>
      </c>
    </row>
    <row r="8" s="1" customFormat="1" ht="126" customHeight="1" spans="1:1024 1025:2582">
      <c r="A8" s="24" t="str">
        <f ca="1" t="shared" si="31"/>
        <v>411323</v>
      </c>
      <c r="B8" s="25" t="str">
        <f ca="1">JC_QH</f>
        <v>县级</v>
      </c>
      <c r="C8" s="26" t="str">
        <f ca="1" t="shared" si="32"/>
        <v>西峡县</v>
      </c>
      <c r="D8" s="25" t="s">
        <v>13867</v>
      </c>
      <c r="E8" s="45" t="str">
        <f>"版本号："&amp;内置数据!$OA$1</f>
        <v>版本号：20251206</v>
      </c>
      <c r="F8" s="45"/>
      <c r="G8" s="46" t="str">
        <f ca="1">IF(COUNTIF(E5:G7,"请在*")&gt;0,"审核不通过，请按橙色区域提示逐项检查！",IF(ISNUMBER(FIND("!",_xlfn.FORMULATEXT(内置数据!$NZ$2))),"审核不通过，请断开工作簿链接！","审核通过可以上报！"))</f>
        <v>审核通过可以上报！</v>
      </c>
      <c r="H8" s="28">
        <f ca="1">HYPERLINK(IF(表三!F106&lt;&gt;0,"#表三!F106",""),表三!F106)</f>
        <v>0</v>
      </c>
      <c r="I8" s="28">
        <f ca="1">HYPERLINK(IF(表九!F$379&lt;&gt;0,"#表九!F379",""),表九!F$379)</f>
        <v>0</v>
      </c>
      <c r="J8" s="44"/>
      <c r="K8" s="29">
        <f ca="1">HYPERLINK(IF('表四（录入表）'!$B$3&lt;&gt;0,"#'表四（录入表）'!"&amp;MID('表四（录入表）'!$B$3,FIND(" ",'表四（录入表）'!$B$3)+1,6),""),'表四（录入表）'!$B$3)</f>
        <v>0</v>
      </c>
      <c r="L8" s="29">
        <f ca="1">HYPERLINK(IF('表十（录入表）'!$B$3&lt;&gt;0,"#'表十（录入表）'!"&amp;MID('表十（录入表）'!$B$3,FIND(" ",'表十（录入表）'!$B$3)+1,6),""),'表十（录入表）'!$B$3)</f>
        <v>0</v>
      </c>
      <c r="M8" s="44"/>
      <c r="N8" s="30">
        <f ca="1">HYPERLINK(IF('表四（录入表）'!I229&lt;&gt;0,"#'表四（录入表）'!I229",""),'表四（录入表）'!I229)</f>
        <v>0</v>
      </c>
      <c r="O8" s="30">
        <f ca="1">HYPERLINK(IF('表十（录入表）'!$I$87&lt;&gt;0,"#'表十（录入表）'!$I$86",""),'表十（录入表）'!$I$87)</f>
        <v>0</v>
      </c>
      <c r="P8" s="30">
        <f ca="1">HYPERLINK(IF('表八（录入表）'!$B$1&lt;&gt;0,"#'表八（录入表）'!$B$1",""),'表八（录入表）'!$B$1)</f>
        <v>0</v>
      </c>
      <c r="Q8" s="47">
        <f ca="1">HYPERLINK(IF('表十三（录入表）'!B1&lt;&gt;0,"#'表十三（录入表）'!"&amp;MID('表十三（录入表）'!B1,FIND(" ",'表十三（录入表）'!B1)+1,6),""),IF('表十三（录入表）'!B1&lt;&gt;0,"表十三（录入表）数据不合逻辑，"&amp;'表十三（录入表）'!B1,0))</f>
        <v>0</v>
      </c>
      <c r="R8"/>
      <c r="S8" s="32"/>
      <c r="T8" s="33">
        <f ca="1">OFFSET('表一（录入表）'!$B$5,COLUMN()-$R$4,ROW()-4)</f>
        <v>101745</v>
      </c>
      <c r="U8" s="33">
        <f ca="1">OFFSET('表一（录入表）'!$B$5,COLUMN()-$R$4,ROW()-4)</f>
        <v>11393</v>
      </c>
      <c r="V8" s="33">
        <f ca="1">OFFSET('表一（录入表）'!$B$5,COLUMN()-$R$4,ROW()-4)</f>
        <v>4831</v>
      </c>
      <c r="W8" s="33">
        <f ca="1">OFFSET('表一（录入表）'!$B$5,COLUMN()-$R$4,ROW()-4)</f>
        <v>2500</v>
      </c>
      <c r="X8" s="33">
        <f ca="1">OFFSET('表一（录入表）'!$B$5,COLUMN()-$R$4,ROW()-4)</f>
        <v>8826</v>
      </c>
      <c r="Y8" s="33">
        <f ca="1">OFFSET('表一（录入表）'!$B$5,COLUMN()-$R$4,ROW()-4)</f>
        <v>4680</v>
      </c>
      <c r="Z8" s="33">
        <f ca="1">OFFSET('表一（录入表）'!$B$5,COLUMN()-$R$4,ROW()-4)</f>
        <v>4467</v>
      </c>
      <c r="AA8" s="33">
        <f ca="1">OFFSET('表一（录入表）'!$B$5,COLUMN()-$R$4,ROW()-4)</f>
        <v>7090</v>
      </c>
      <c r="AB8" s="33">
        <f ca="1">OFFSET('表一（录入表）'!$B$5,COLUMN()-$R$4,ROW()-4)</f>
        <v>1615</v>
      </c>
      <c r="AC8" s="33">
        <f ca="1">OFFSET('表一（录入表）'!$B$5,COLUMN()-$R$4,ROW()-4)</f>
        <v>2900</v>
      </c>
      <c r="AD8" s="33">
        <f ca="1">OFFSET('表一（录入表）'!$B$5,COLUMN()-$R$4,ROW()-4)</f>
        <v>600</v>
      </c>
      <c r="AE8" s="33">
        <f ca="1">OFFSET('表一（录入表）'!$B$5,COLUMN()-$R$4,ROW()-4)</f>
        <v>2693</v>
      </c>
      <c r="AF8" s="33">
        <f ca="1">OFFSET('表一（录入表）'!$B$5,COLUMN()-$R$4,ROW()-4)</f>
        <v>370</v>
      </c>
      <c r="AG8" s="33">
        <f ca="1">OFFSET('表一（录入表）'!$B$5,COLUMN()-$R$4,ROW()-4)</f>
        <v>490</v>
      </c>
      <c r="AH8" s="33">
        <f ca="1">OFFSET('表一（录入表）'!$B$5,COLUMN()-$R$4,ROW()-4)</f>
        <v>0</v>
      </c>
      <c r="AI8" s="34"/>
      <c r="AJ8" s="32"/>
      <c r="AK8" s="33">
        <f ca="1">OFFSET('表一（录入表）'!$B$5,COLUMN()-$R$4,ROW()-4)</f>
        <v>5690</v>
      </c>
      <c r="AL8" s="33">
        <f ca="1">OFFSET('表一（录入表）'!$B$5,COLUMN()-$R$4,ROW()-4)</f>
        <v>2300</v>
      </c>
      <c r="AM8" s="33">
        <f ca="1">OFFSET('表一（录入表）'!$B$5,COLUMN()-$R$4,ROW()-4)</f>
        <v>6500</v>
      </c>
      <c r="AN8" s="33">
        <f ca="1">OFFSET('表一（录入表）'!$B$5,COLUMN()-$R$4,ROW()-4)</f>
        <v>0</v>
      </c>
      <c r="AO8" s="33">
        <f ca="1">OFFSET('表一（录入表）'!$B$5,COLUMN()-$R$4,ROW()-4)</f>
        <v>19350</v>
      </c>
      <c r="AP8" s="33">
        <f ca="1">OFFSET('表一（录入表）'!$B$5,COLUMN()-$R$4,ROW()-4)</f>
        <v>6500</v>
      </c>
      <c r="AQ8" s="33">
        <f ca="1">OFFSET('表一（录入表）'!$B$5,COLUMN()-$R$4,ROW()-4)</f>
        <v>340</v>
      </c>
      <c r="AR8" s="33">
        <f ca="1">OFFSET('表一（录入表）'!$B$5,COLUMN()-$R$4,ROW()-4)</f>
        <v>920</v>
      </c>
      <c r="AS8" s="34"/>
      <c r="AT8" s="32"/>
      <c r="AU8"/>
      <c r="AV8" s="34"/>
      <c r="AW8" s="34"/>
      <c r="AX8" s="34"/>
      <c r="AY8" s="33">
        <f ca="1">OFFSET('表二（录入表）'!$B$6,COLUMN()-$AU$4,ROW()-4)</f>
        <v>172</v>
      </c>
      <c r="AZ8" s="33">
        <f ca="1">OFFSET('表二（录入表）'!$B$6,COLUMN()-$AU$4,ROW()-4)</f>
        <v>0</v>
      </c>
      <c r="BA8" s="33">
        <f ca="1">OFFSET('表二（录入表）'!$B$6,COLUMN()-$AU$4,ROW()-4)</f>
        <v>0</v>
      </c>
      <c r="BB8" s="33">
        <f ca="1">OFFSET('表二（录入表）'!$B$6,COLUMN()-$AU$4,ROW()-4)</f>
        <v>1100</v>
      </c>
      <c r="BC8" s="33">
        <f ca="1">OFFSET('表二（录入表）'!$B$6,COLUMN()-$AU$4,ROW()-4)</f>
        <v>0</v>
      </c>
      <c r="BD8" s="33">
        <f ca="1">OFFSET('表二（录入表）'!$B$6,COLUMN()-$AU$4,ROW()-4)</f>
        <v>0</v>
      </c>
      <c r="BE8" s="33">
        <f ca="1">OFFSET('表二（录入表）'!$B$6,COLUMN()-$AU$4,ROW()-4)</f>
        <v>400</v>
      </c>
      <c r="BF8" s="33">
        <f ca="1">OFFSET('表二（录入表）'!$B$6,COLUMN()-$AU$4,ROW()-4)</f>
        <v>0</v>
      </c>
      <c r="BG8" s="33">
        <f ca="1">OFFSET('表二（录入表）'!$B$6,COLUMN()-$AU$4,ROW()-4)</f>
        <v>330</v>
      </c>
      <c r="BH8" s="33">
        <f ca="1">OFFSET('表二（录入表）'!$B$6,COLUMN()-$AU$4,ROW()-4)</f>
        <v>0</v>
      </c>
      <c r="BI8" s="33">
        <f ca="1">OFFSET('表二（录入表）'!$B$6,COLUMN()-$AU$4,ROW()-4)</f>
        <v>0</v>
      </c>
      <c r="BJ8" s="33">
        <f ca="1">OFFSET('表二（录入表）'!$B$6,COLUMN()-$AU$4,ROW()-4)</f>
        <v>20</v>
      </c>
      <c r="BK8" s="33">
        <f ca="1">OFFSET('表二（录入表）'!$B$6,COLUMN()-$AU$4,ROW()-4)</f>
        <v>0</v>
      </c>
      <c r="BL8" s="33">
        <f ca="1">OFFSET('表二（录入表）'!$B$6,COLUMN()-$AU$4,ROW()-4)</f>
        <v>15</v>
      </c>
      <c r="BM8" s="33">
        <f ca="1">OFFSET('表二（录入表）'!$B$6,COLUMN()-$AU$4,ROW()-4)</f>
        <v>0</v>
      </c>
      <c r="BN8" s="33">
        <f ca="1">OFFSET('表二（录入表）'!$B$6,COLUMN()-$AU$4,ROW()-4)</f>
        <v>20</v>
      </c>
      <c r="BO8" s="33">
        <f ca="1">OFFSET('表二（录入表）'!$B$6,COLUMN()-$AU$4,ROW()-4)</f>
        <v>0</v>
      </c>
      <c r="BP8" s="33">
        <f ca="1">OFFSET('表二（录入表）'!$B$6,COLUMN()-$AU$4,ROW()-4)</f>
        <v>0</v>
      </c>
      <c r="BQ8" s="33">
        <f ca="1">OFFSET('表二（录入表）'!$B$6,COLUMN()-$AU$4,ROW()-4)</f>
        <v>120</v>
      </c>
      <c r="BR8" s="33">
        <f ca="1">OFFSET('表二（录入表）'!$B$6,COLUMN()-$AU$4,ROW()-4)</f>
        <v>253</v>
      </c>
      <c r="BS8" s="33">
        <f ca="1">OFFSET('表二（录入表）'!$B$6,COLUMN()-$AU$4,ROW()-4)</f>
        <v>0</v>
      </c>
      <c r="BT8" s="33">
        <f ca="1">OFFSET('表二（录入表）'!$B$6,COLUMN()-$AU$4,ROW()-4)</f>
        <v>0</v>
      </c>
      <c r="BU8" s="33">
        <f ca="1">OFFSET('表二（录入表）'!$B$6,COLUMN()-$AU$4,ROW()-4)</f>
        <v>0</v>
      </c>
      <c r="BV8" s="33">
        <f ca="1">OFFSET('表二（录入表）'!$B$6,COLUMN()-$AU$4,ROW()-4)</f>
        <v>0</v>
      </c>
      <c r="BW8" s="33">
        <f ca="1">OFFSET('表二（录入表）'!$B$6,COLUMN()-$AU$4,ROW()-4)</f>
        <v>0</v>
      </c>
      <c r="BX8" s="33">
        <f ca="1">OFFSET('表二（录入表）'!$B$6,COLUMN()-$AU$4,ROW()-4)</f>
        <v>0</v>
      </c>
      <c r="BY8" s="33">
        <f ca="1">OFFSET('表二（录入表）'!$B$6,COLUMN()-$AU$4,ROW()-4)</f>
        <v>0</v>
      </c>
      <c r="BZ8" s="33">
        <f ca="1">OFFSET('表二（录入表）'!$B$6,COLUMN()-$AU$4,ROW()-4)</f>
        <v>200</v>
      </c>
      <c r="CA8" s="33">
        <f ca="1">OFFSET('表二（录入表）'!$B$6,COLUMN()-$AU$4,ROW()-4)</f>
        <v>0</v>
      </c>
      <c r="CB8" s="33">
        <f ca="1">OFFSET('表二（录入表）'!$B$6,COLUMN()-$AU$4,ROW()-4)</f>
        <v>0</v>
      </c>
      <c r="CC8" s="33">
        <f ca="1">OFFSET('表二（录入表）'!$B$6,COLUMN()-$AU$4,ROW()-4)</f>
        <v>0</v>
      </c>
      <c r="CD8" s="33">
        <f ca="1">OFFSET('表二（录入表）'!$B$6,COLUMN()-$AU$4,ROW()-4)</f>
        <v>0</v>
      </c>
      <c r="CE8" s="33">
        <f ca="1">OFFSET('表二（录入表）'!$B$6,COLUMN()-$AU$4,ROW()-4)</f>
        <v>70</v>
      </c>
      <c r="CF8" s="33">
        <f ca="1">OFFSET('表二（录入表）'!$B$6,COLUMN()-$AU$4,ROW()-4)</f>
        <v>0</v>
      </c>
      <c r="CG8" s="33">
        <f ca="1">OFFSET('表二（录入表）'!$B$6,COLUMN()-$AU$4,ROW()-4)</f>
        <v>0</v>
      </c>
      <c r="CH8" s="33">
        <f ca="1">OFFSET('表二（录入表）'!$B$6,COLUMN()-$AU$4,ROW()-4)</f>
        <v>160</v>
      </c>
      <c r="CI8" s="33">
        <f ca="1">OFFSET('表二（录入表）'!$B$6,COLUMN()-$AU$4,ROW()-4)</f>
        <v>370</v>
      </c>
      <c r="CJ8" s="33">
        <f ca="1">OFFSET('表二（录入表）'!$B$6,COLUMN()-$AU$4,ROW()-4)</f>
        <v>0</v>
      </c>
      <c r="CK8" s="33">
        <f ca="1">OFFSET('表二（录入表）'!$B$6,COLUMN()-$AU$4,ROW()-4)</f>
        <v>0</v>
      </c>
      <c r="CL8" s="33">
        <f ca="1">OFFSET('表二（录入表）'!$B$6,COLUMN()-$AU$4,ROW()-4)</f>
        <v>0</v>
      </c>
      <c r="CM8" s="33">
        <f ca="1">OFFSET('表二（录入表）'!$B$6,COLUMN()-$AU$4,ROW()-4)</f>
        <v>0</v>
      </c>
      <c r="CN8" s="33">
        <f ca="1">OFFSET('表二（录入表）'!$B$6,COLUMN()-$AU$4,ROW()-4)</f>
        <v>0</v>
      </c>
      <c r="CO8" s="33">
        <f ca="1">OFFSET('表二（录入表）'!$B$6,COLUMN()-$AU$4,ROW()-4)</f>
        <v>0</v>
      </c>
      <c r="CP8" s="33">
        <f ca="1">OFFSET('表二（录入表）'!$B$6,COLUMN()-$AU$4,ROW()-4)</f>
        <v>0</v>
      </c>
      <c r="CQ8" s="33">
        <f ca="1">OFFSET('表二（录入表）'!$B$6,COLUMN()-$AU$4,ROW()-4)</f>
        <v>0</v>
      </c>
      <c r="CR8" s="33">
        <f ca="1">OFFSET('表二（录入表）'!$B$6,COLUMN()-$AU$4,ROW()-4)</f>
        <v>0</v>
      </c>
      <c r="CS8" s="33">
        <f ca="1">OFFSET('表二（录入表）'!$B$6,COLUMN()-$AU$4,ROW()-4)</f>
        <v>200</v>
      </c>
      <c r="CT8" s="33">
        <f ca="1">OFFSET('表二（录入表）'!$B$6,COLUMN()-$AU$4,ROW()-4)</f>
        <v>0</v>
      </c>
      <c r="CU8" s="33">
        <f ca="1">OFFSET('表二（录入表）'!$B$6,COLUMN()-$AU$4,ROW()-4)</f>
        <v>0</v>
      </c>
      <c r="CV8" s="33">
        <f ca="1">OFFSET('表二（录入表）'!$B$6,COLUMN()-$AU$4,ROW()-4)</f>
        <v>0</v>
      </c>
      <c r="CW8" s="33">
        <f ca="1">OFFSET('表二（录入表）'!$B$6,COLUMN()-$AU$4,ROW()-4)</f>
        <v>0</v>
      </c>
      <c r="CX8" s="33">
        <f ca="1">OFFSET('表二（录入表）'!$B$6,COLUMN()-$AU$4,ROW()-4)</f>
        <v>0</v>
      </c>
      <c r="CY8" s="33">
        <f ca="1">OFFSET('表二（录入表）'!$B$6,COLUMN()-$AU$4,ROW()-4)</f>
        <v>70</v>
      </c>
      <c r="CZ8" s="33">
        <f ca="1">OFFSET('表二（录入表）'!$B$6,COLUMN()-$AU$4,ROW()-4)</f>
        <v>0</v>
      </c>
      <c r="DA8" s="33">
        <f ca="1">OFFSET('表二（录入表）'!$B$6,COLUMN()-$AU$4,ROW()-4)</f>
        <v>0</v>
      </c>
      <c r="DB8" s="33">
        <f ca="1">OFFSET('表二（录入表）'!$B$6,COLUMN()-$AU$4,ROW()-4)</f>
        <v>120</v>
      </c>
      <c r="DC8" s="33">
        <f ca="1">OFFSET('表二（录入表）'!$B$6,COLUMN()-$AU$4,ROW()-4)</f>
        <v>340</v>
      </c>
      <c r="DD8" s="33">
        <f ca="1">OFFSET('表二（录入表）'!$B$6,COLUMN()-$AU$4,ROW()-4)</f>
        <v>0</v>
      </c>
      <c r="DE8" s="33">
        <f ca="1">OFFSET('表二（录入表）'!$B$6,COLUMN()-$AU$4,ROW()-4)</f>
        <v>0</v>
      </c>
      <c r="DF8" s="33">
        <f ca="1">OFFSET('表二（录入表）'!$B$6,COLUMN()-$AU$4,ROW()-4)</f>
        <v>0</v>
      </c>
      <c r="DG8" s="33">
        <f ca="1">OFFSET('表二（录入表）'!$B$6,COLUMN()-$AU$4,ROW()-4)</f>
        <v>0</v>
      </c>
      <c r="DH8" s="33">
        <f ca="1">OFFSET('表二（录入表）'!$B$6,COLUMN()-$AU$4,ROW()-4)</f>
        <v>0</v>
      </c>
      <c r="DI8" s="33">
        <f ca="1">OFFSET('表二（录入表）'!$B$6,COLUMN()-$AU$4,ROW()-4)</f>
        <v>0</v>
      </c>
      <c r="DJ8" s="33">
        <f ca="1">OFFSET('表二（录入表）'!$B$6,COLUMN()-$AU$4,ROW()-4)</f>
        <v>0</v>
      </c>
      <c r="DK8" s="33">
        <f ca="1">OFFSET('表二（录入表）'!$B$6,COLUMN()-$AU$4,ROW()-4)</f>
        <v>0</v>
      </c>
      <c r="DL8" s="33">
        <f ca="1">OFFSET('表二（录入表）'!$B$6,COLUMN()-$AU$4,ROW()-4)</f>
        <v>150</v>
      </c>
      <c r="DM8" s="33">
        <f ca="1">OFFSET('表二（录入表）'!$B$6,COLUMN()-$AU$4,ROW()-4)</f>
        <v>60</v>
      </c>
      <c r="DN8" s="33">
        <f ca="1">OFFSET('表二（录入表）'!$B$6,COLUMN()-$AU$4,ROW()-4)</f>
        <v>0</v>
      </c>
      <c r="DO8" s="33">
        <f ca="1">OFFSET('表二（录入表）'!$B$6,COLUMN()-$AU$4,ROW()-4)</f>
        <v>0</v>
      </c>
      <c r="DP8" s="33">
        <f ca="1">OFFSET('表二（录入表）'!$B$6,COLUMN()-$AU$4,ROW()-4)</f>
        <v>0</v>
      </c>
      <c r="DQ8" s="33">
        <f ca="1">OFFSET('表二（录入表）'!$B$6,COLUMN()-$AU$4,ROW()-4)</f>
        <v>0</v>
      </c>
      <c r="DR8" s="33">
        <f ca="1">OFFSET('表二（录入表）'!$B$6,COLUMN()-$AU$4,ROW()-4)</f>
        <v>0</v>
      </c>
      <c r="DS8" s="33">
        <f ca="1">OFFSET('表二（录入表）'!$B$6,COLUMN()-$AU$4,ROW()-4)</f>
        <v>100</v>
      </c>
      <c r="DT8" s="33">
        <f ca="1">OFFSET('表二（录入表）'!$B$6,COLUMN()-$AU$4,ROW()-4)</f>
        <v>258</v>
      </c>
      <c r="DU8" s="33">
        <f ca="1">OFFSET('表二（录入表）'!$B$6,COLUMN()-$AU$4,ROW()-4)</f>
        <v>0</v>
      </c>
      <c r="DV8" s="33">
        <f ca="1">OFFSET('表二（录入表）'!$B$6,COLUMN()-$AU$4,ROW()-4)</f>
        <v>0</v>
      </c>
      <c r="DW8" s="33">
        <f ca="1">OFFSET('表二（录入表）'!$B$6,COLUMN()-$AU$4,ROW()-4)</f>
        <v>0</v>
      </c>
      <c r="DX8" s="33">
        <f ca="1">OFFSET('表二（录入表）'!$B$6,COLUMN()-$AU$4,ROW()-4)</f>
        <v>0</v>
      </c>
      <c r="DY8" s="33">
        <f ca="1">OFFSET('表二（录入表）'!$B$6,COLUMN()-$AU$4,ROW()-4)</f>
        <v>0</v>
      </c>
      <c r="DZ8" s="33">
        <f ca="1">OFFSET('表二（录入表）'!$B$6,COLUMN()-$AU$4,ROW()-4)</f>
        <v>0</v>
      </c>
      <c r="EA8" s="33">
        <f ca="1">OFFSET('表二（录入表）'!$B$6,COLUMN()-$AU$4,ROW()-4)</f>
        <v>50</v>
      </c>
      <c r="EB8" s="33">
        <f ca="1">OFFSET('表二（录入表）'!$B$6,COLUMN()-$AU$4,ROW()-4)</f>
        <v>0</v>
      </c>
      <c r="EC8" s="33">
        <f ca="1">OFFSET('表二（录入表）'!$B$6,COLUMN()-$AU$4,ROW()-4)</f>
        <v>0</v>
      </c>
      <c r="ED8" s="33">
        <f ca="1">OFFSET('表二（录入表）'!$B$6,COLUMN()-$AU$4,ROW()-4)</f>
        <v>0</v>
      </c>
      <c r="EE8" s="33">
        <f ca="1">OFFSET('表二（录入表）'!$B$6,COLUMN()-$AU$4,ROW()-4)</f>
        <v>0</v>
      </c>
      <c r="EF8" s="33">
        <f ca="1">OFFSET('表二（录入表）'!$B$6,COLUMN()-$AU$4,ROW()-4)</f>
        <v>0</v>
      </c>
      <c r="EG8" s="33">
        <f ca="1">OFFSET('表二（录入表）'!$B$6,COLUMN()-$AU$4,ROW()-4)</f>
        <v>0</v>
      </c>
      <c r="EH8" s="33">
        <f ca="1">OFFSET('表二（录入表）'!$B$6,COLUMN()-$AU$4,ROW()-4)</f>
        <v>0</v>
      </c>
      <c r="EI8" s="33">
        <f ca="1">OFFSET('表二（录入表）'!$B$6,COLUMN()-$AU$4,ROW()-4)</f>
        <v>0</v>
      </c>
      <c r="EJ8" s="33">
        <f ca="1">OFFSET('表二（录入表）'!$B$6,COLUMN()-$AU$4,ROW()-4)</f>
        <v>0</v>
      </c>
      <c r="EK8" s="33">
        <f ca="1">OFFSET('表二（录入表）'!$B$6,COLUMN()-$AU$4,ROW()-4)</f>
        <v>0</v>
      </c>
      <c r="EL8" s="33">
        <f ca="1">OFFSET('表二（录入表）'!$B$6,COLUMN()-$AU$4,ROW()-4)</f>
        <v>0</v>
      </c>
      <c r="EM8" s="33">
        <f ca="1">OFFSET('表二（录入表）'!$B$6,COLUMN()-$AU$4,ROW()-4)</f>
        <v>0</v>
      </c>
      <c r="EN8" s="33">
        <f ca="1">OFFSET('表二（录入表）'!$B$6,COLUMN()-$AU$4,ROW()-4)</f>
        <v>240</v>
      </c>
      <c r="EO8" s="33">
        <f ca="1">OFFSET('表二（录入表）'!$B$6,COLUMN()-$AU$4,ROW()-4)</f>
        <v>0</v>
      </c>
      <c r="EP8" s="33">
        <f ca="1">OFFSET('表二（录入表）'!$B$6,COLUMN()-$AU$4,ROW()-4)</f>
        <v>0</v>
      </c>
      <c r="EQ8" s="33">
        <f ca="1">OFFSET('表二（录入表）'!$B$6,COLUMN()-$AU$4,ROW()-4)</f>
        <v>0</v>
      </c>
      <c r="ER8" s="33">
        <f ca="1">OFFSET('表二（录入表）'!$B$6,COLUMN()-$AU$4,ROW()-4)</f>
        <v>0</v>
      </c>
      <c r="ES8" s="33">
        <f ca="1">OFFSET('表二（录入表）'!$B$6,COLUMN()-$AU$4,ROW()-4)</f>
        <v>66</v>
      </c>
      <c r="ET8" s="33">
        <f ca="1">OFFSET('表二（录入表）'!$B$6,COLUMN()-$AU$4,ROW()-4)</f>
        <v>0</v>
      </c>
      <c r="EU8" s="33">
        <f ca="1">OFFSET('表二（录入表）'!$B$6,COLUMN()-$AU$4,ROW()-4)</f>
        <v>100</v>
      </c>
      <c r="EV8" s="33">
        <f ca="1">OFFSET('表二（录入表）'!$B$6,COLUMN()-$AU$4,ROW()-4)</f>
        <v>100</v>
      </c>
      <c r="EW8" s="33">
        <f ca="1">OFFSET('表二（录入表）'!$B$6,COLUMN()-$AU$4,ROW()-4)</f>
        <v>0</v>
      </c>
      <c r="EX8" s="33">
        <f ca="1">OFFSET('表二（录入表）'!$B$6,COLUMN()-$AU$4,ROW()-4)</f>
        <v>0</v>
      </c>
      <c r="EY8" s="33">
        <f ca="1">OFFSET('表二（录入表）'!$B$6,COLUMN()-$AU$4,ROW()-4)</f>
        <v>20</v>
      </c>
      <c r="EZ8" s="33">
        <f ca="1">OFFSET('表二（录入表）'!$B$6,COLUMN()-$AU$4,ROW()-4)</f>
        <v>0</v>
      </c>
      <c r="FA8" s="33">
        <f ca="1">OFFSET('表二（录入表）'!$B$6,COLUMN()-$AU$4,ROW()-4)</f>
        <v>0</v>
      </c>
      <c r="FB8" s="33">
        <f ca="1">OFFSET('表二（录入表）'!$B$6,COLUMN()-$AU$4,ROW()-4)</f>
        <v>0</v>
      </c>
      <c r="FC8" s="33">
        <f ca="1">OFFSET('表二（录入表）'!$B$6,COLUMN()-$AU$4,ROW()-4)</f>
        <v>150</v>
      </c>
      <c r="FD8" s="33">
        <f ca="1">OFFSET('表二（录入表）'!$B$6,COLUMN()-$AU$4,ROW()-4)</f>
        <v>100</v>
      </c>
      <c r="FE8" s="33">
        <f ca="1">OFFSET('表二（录入表）'!$B$6,COLUMN()-$AU$4,ROW()-4)</f>
        <v>0</v>
      </c>
      <c r="FF8" s="33">
        <f ca="1">OFFSET('表二（录入表）'!$B$6,COLUMN()-$AU$4,ROW()-4)</f>
        <v>0</v>
      </c>
      <c r="FG8" s="33">
        <f ca="1">OFFSET('表二（录入表）'!$B$6,COLUMN()-$AU$4,ROW()-4)</f>
        <v>0</v>
      </c>
      <c r="FH8" s="33">
        <f ca="1">OFFSET('表二（录入表）'!$B$6,COLUMN()-$AU$4,ROW()-4)</f>
        <v>0</v>
      </c>
      <c r="FI8" s="33">
        <f ca="1">OFFSET('表二（录入表）'!$B$6,COLUMN()-$AU$4,ROW()-4)</f>
        <v>0</v>
      </c>
      <c r="FJ8" s="33">
        <f ca="1">OFFSET('表二（录入表）'!$B$6,COLUMN()-$AU$4,ROW()-4)</f>
        <v>0</v>
      </c>
      <c r="FK8" s="33">
        <f ca="1">OFFSET('表二（录入表）'!$B$6,COLUMN()-$AU$4,ROW()-4)</f>
        <v>0</v>
      </c>
      <c r="FL8" s="33">
        <f ca="1">OFFSET('表二（录入表）'!$B$6,COLUMN()-$AU$4,ROW()-4)</f>
        <v>0</v>
      </c>
      <c r="FM8" s="33">
        <f ca="1">OFFSET('表二（录入表）'!$B$6,COLUMN()-$AU$4,ROW()-4)</f>
        <v>0</v>
      </c>
      <c r="FN8" s="33">
        <f ca="1">OFFSET('表二（录入表）'!$B$6,COLUMN()-$AU$4,ROW()-4)</f>
        <v>0</v>
      </c>
      <c r="FO8" s="33">
        <f ca="1">OFFSET('表二（录入表）'!$B$6,COLUMN()-$AU$4,ROW()-4)</f>
        <v>0</v>
      </c>
      <c r="FP8" s="33">
        <f ca="1">OFFSET('表二（录入表）'!$B$6,COLUMN()-$AU$4,ROW()-4)</f>
        <v>20</v>
      </c>
      <c r="FQ8" s="33">
        <f ca="1">OFFSET('表二（录入表）'!$B$6,COLUMN()-$AU$4,ROW()-4)</f>
        <v>0</v>
      </c>
      <c r="FR8" s="33">
        <f ca="1">OFFSET('表二（录入表）'!$B$6,COLUMN()-$AU$4,ROW()-4)</f>
        <v>0</v>
      </c>
      <c r="FS8" s="33">
        <f ca="1">OFFSET('表二（录入表）'!$B$6,COLUMN()-$AU$4,ROW()-4)</f>
        <v>0</v>
      </c>
      <c r="FT8" s="33">
        <f ca="1">OFFSET('表二（录入表）'!$B$6,COLUMN()-$AU$4,ROW()-4)</f>
        <v>0</v>
      </c>
      <c r="FU8" s="33">
        <f ca="1">OFFSET('表二（录入表）'!$B$6,COLUMN()-$AU$4,ROW()-4)</f>
        <v>0</v>
      </c>
      <c r="FV8" s="33">
        <f ca="1">OFFSET('表二（录入表）'!$B$6,COLUMN()-$AU$4,ROW()-4)</f>
        <v>0</v>
      </c>
      <c r="FW8" s="33">
        <f ca="1">OFFSET('表二（录入表）'!$B$6,COLUMN()-$AU$4,ROW()-4)</f>
        <v>0</v>
      </c>
      <c r="FX8" s="33">
        <f ca="1">OFFSET('表二（录入表）'!$B$6,COLUMN()-$AU$4,ROW()-4)</f>
        <v>0</v>
      </c>
      <c r="FY8" s="33">
        <f ca="1">OFFSET('表二（录入表）'!$B$6,COLUMN()-$AU$4,ROW()-4)</f>
        <v>0</v>
      </c>
      <c r="FZ8" s="33">
        <f ca="1">OFFSET('表二（录入表）'!$B$6,COLUMN()-$AU$4,ROW()-4)</f>
        <v>0</v>
      </c>
      <c r="GA8" s="33">
        <f ca="1">OFFSET('表二（录入表）'!$B$6,COLUMN()-$AU$4,ROW()-4)</f>
        <v>0</v>
      </c>
      <c r="GB8" s="33">
        <f ca="1">OFFSET('表二（录入表）'!$B$6,COLUMN()-$AU$4,ROW()-4)</f>
        <v>0</v>
      </c>
      <c r="GC8" s="33">
        <f ca="1">OFFSET('表二（录入表）'!$B$6,COLUMN()-$AU$4,ROW()-4)</f>
        <v>0</v>
      </c>
      <c r="GD8" s="33">
        <f ca="1">OFFSET('表二（录入表）'!$B$6,COLUMN()-$AU$4,ROW()-4)</f>
        <v>20</v>
      </c>
      <c r="GE8" s="33">
        <f ca="1">OFFSET('表二（录入表）'!$B$6,COLUMN()-$AU$4,ROW()-4)</f>
        <v>0</v>
      </c>
      <c r="GF8" s="33">
        <f ca="1">OFFSET('表二（录入表）'!$B$6,COLUMN()-$AU$4,ROW()-4)</f>
        <v>0</v>
      </c>
      <c r="GG8" s="33">
        <f ca="1">OFFSET('表二（录入表）'!$B$6,COLUMN()-$AU$4,ROW()-4)</f>
        <v>4</v>
      </c>
      <c r="GH8" s="33">
        <f ca="1">OFFSET('表二（录入表）'!$B$6,COLUMN()-$AU$4,ROW()-4)</f>
        <v>6</v>
      </c>
      <c r="GI8" s="33">
        <f ca="1">OFFSET('表二（录入表）'!$B$6,COLUMN()-$AU$4,ROW()-4)</f>
        <v>109</v>
      </c>
      <c r="GJ8" s="33">
        <f ca="1">OFFSET('表二（录入表）'!$B$6,COLUMN()-$AU$4,ROW()-4)</f>
        <v>0</v>
      </c>
      <c r="GK8" s="33">
        <f ca="1">OFFSET('表二（录入表）'!$B$6,COLUMN()-$AU$4,ROW()-4)</f>
        <v>0</v>
      </c>
      <c r="GL8" s="33">
        <f ca="1">OFFSET('表二（录入表）'!$B$6,COLUMN()-$AU$4,ROW()-4)</f>
        <v>0</v>
      </c>
      <c r="GM8" s="33">
        <f ca="1">OFFSET('表二（录入表）'!$B$6,COLUMN()-$AU$4,ROW()-4)</f>
        <v>0</v>
      </c>
      <c r="GN8" s="33">
        <f ca="1">OFFSET('表二（录入表）'!$B$6,COLUMN()-$AU$4,ROW()-4)</f>
        <v>20</v>
      </c>
      <c r="GO8" s="33">
        <f ca="1">OFFSET('表二（录入表）'!$B$6,COLUMN()-$AU$4,ROW()-4)</f>
        <v>245</v>
      </c>
      <c r="GP8" s="33">
        <f ca="1">OFFSET('表二（录入表）'!$B$6,COLUMN()-$AU$4,ROW()-4)</f>
        <v>20</v>
      </c>
      <c r="GQ8" s="33">
        <f ca="1">OFFSET('表二（录入表）'!$B$6,COLUMN()-$AU$4,ROW()-4)</f>
        <v>0</v>
      </c>
      <c r="GR8" s="33">
        <f ca="1">OFFSET('表二（录入表）'!$B$6,COLUMN()-$AU$4,ROW()-4)</f>
        <v>0</v>
      </c>
      <c r="GS8" s="33">
        <f ca="1">OFFSET('表二（录入表）'!$B$6,COLUMN()-$AU$4,ROW()-4)</f>
        <v>0</v>
      </c>
      <c r="GT8" s="33">
        <f ca="1">OFFSET('表二（录入表）'!$B$6,COLUMN()-$AU$4,ROW()-4)</f>
        <v>49</v>
      </c>
      <c r="GU8" s="33">
        <f ca="1">OFFSET('表二（录入表）'!$B$6,COLUMN()-$AU$4,ROW()-4)</f>
        <v>230</v>
      </c>
      <c r="GV8" s="33">
        <f ca="1">OFFSET('表二（录入表）'!$B$6,COLUMN()-$AU$4,ROW()-4)</f>
        <v>0</v>
      </c>
      <c r="GW8" s="33">
        <f ca="1">OFFSET('表二（录入表）'!$B$6,COLUMN()-$AU$4,ROW()-4)</f>
        <v>80</v>
      </c>
      <c r="GX8" s="33">
        <f ca="1">OFFSET('表二（录入表）'!$B$6,COLUMN()-$AU$4,ROW()-4)</f>
        <v>0</v>
      </c>
      <c r="GY8" s="33">
        <f ca="1">OFFSET('表二（录入表）'!$B$6,COLUMN()-$AU$4,ROW()-4)</f>
        <v>0</v>
      </c>
      <c r="GZ8" s="33">
        <f ca="1">OFFSET('表二（录入表）'!$B$6,COLUMN()-$AU$4,ROW()-4)</f>
        <v>30</v>
      </c>
      <c r="HA8" s="33">
        <f ca="1">OFFSET('表二（录入表）'!$B$6,COLUMN()-$AU$4,ROW()-4)</f>
        <v>30</v>
      </c>
      <c r="HB8" s="33">
        <f ca="1">OFFSET('表二（录入表）'!$B$6,COLUMN()-$AU$4,ROW()-4)</f>
        <v>0</v>
      </c>
      <c r="HC8" s="33">
        <f ca="1">OFFSET('表二（录入表）'!$B$6,COLUMN()-$AU$4,ROW()-4)</f>
        <v>0</v>
      </c>
      <c r="HD8" s="33">
        <f ca="1">OFFSET('表二（录入表）'!$B$6,COLUMN()-$AU$4,ROW()-4)</f>
        <v>0</v>
      </c>
      <c r="HE8" s="33">
        <f ca="1">OFFSET('表二（录入表）'!$B$6,COLUMN()-$AU$4,ROW()-4)</f>
        <v>0</v>
      </c>
      <c r="HF8" s="33">
        <f ca="1">OFFSET('表二（录入表）'!$B$6,COLUMN()-$AU$4,ROW()-4)</f>
        <v>55</v>
      </c>
      <c r="HG8" s="33">
        <f ca="1">OFFSET('表二（录入表）'!$B$6,COLUMN()-$AU$4,ROW()-4)</f>
        <v>165</v>
      </c>
      <c r="HH8" s="33">
        <f ca="1">OFFSET('表二（录入表）'!$B$6,COLUMN()-$AU$4,ROW()-4)</f>
        <v>0</v>
      </c>
      <c r="HI8" s="33">
        <f ca="1">OFFSET('表二（录入表）'!$B$6,COLUMN()-$AU$4,ROW()-4)</f>
        <v>0</v>
      </c>
      <c r="HJ8" s="33">
        <f ca="1">OFFSET('表二（录入表）'!$B$6,COLUMN()-$AU$4,ROW()-4)</f>
        <v>0</v>
      </c>
      <c r="HK8" s="33">
        <f ca="1">OFFSET('表二（录入表）'!$B$6,COLUMN()-$AU$4,ROW()-4)</f>
        <v>19</v>
      </c>
      <c r="HL8" s="33">
        <f ca="1">OFFSET('表二（录入表）'!$B$6,COLUMN()-$AU$4,ROW()-4)</f>
        <v>82</v>
      </c>
      <c r="HM8" s="33">
        <f ca="1">OFFSET('表二（录入表）'!$B$6,COLUMN()-$AU$4,ROW()-4)</f>
        <v>163</v>
      </c>
      <c r="HN8" s="33">
        <f ca="1">OFFSET('表二（录入表）'!$B$6,COLUMN()-$AU$4,ROW()-4)</f>
        <v>0</v>
      </c>
      <c r="HO8" s="33">
        <f ca="1">OFFSET('表二（录入表）'!$B$6,COLUMN()-$AU$4,ROW()-4)</f>
        <v>0</v>
      </c>
      <c r="HP8" s="33">
        <f ca="1">OFFSET('表二（录入表）'!$B$6,COLUMN()-$AU$4,ROW()-4)</f>
        <v>10</v>
      </c>
      <c r="HQ8" s="33">
        <f ca="1">OFFSET('表二（录入表）'!$B$6,COLUMN()-$AU$4,ROW()-4)</f>
        <v>0</v>
      </c>
      <c r="HR8" s="33">
        <f ca="1">OFFSET('表二（录入表）'!$B$6,COLUMN()-$AU$4,ROW()-4)</f>
        <v>0</v>
      </c>
      <c r="HS8" s="33">
        <f ca="1">OFFSET('表二（录入表）'!$B$6,COLUMN()-$AU$4,ROW()-4)</f>
        <v>15</v>
      </c>
      <c r="HT8" s="33">
        <f ca="1">OFFSET('表二（录入表）'!$B$6,COLUMN()-$AU$4,ROW()-4)</f>
        <v>0</v>
      </c>
      <c r="HU8" s="33">
        <f ca="1">OFFSET('表二（录入表）'!$B$6,COLUMN()-$AU$4,ROW()-4)</f>
        <v>0</v>
      </c>
      <c r="HV8" s="33">
        <f ca="1">OFFSET('表二（录入表）'!$B$6,COLUMN()-$AU$4,ROW()-4)</f>
        <v>0</v>
      </c>
      <c r="HW8" s="33">
        <f ca="1">OFFSET('表二（录入表）'!$B$6,COLUMN()-$AU$4,ROW()-4)</f>
        <v>0</v>
      </c>
      <c r="HX8" s="33">
        <f ca="1">OFFSET('表二（录入表）'!$B$6,COLUMN()-$AU$4,ROW()-4)</f>
        <v>0</v>
      </c>
      <c r="HY8" s="33">
        <f ca="1">OFFSET('表二（录入表）'!$B$6,COLUMN()-$AU$4,ROW()-4)</f>
        <v>210</v>
      </c>
      <c r="HZ8" s="33">
        <f ca="1">OFFSET('表二（录入表）'!$B$6,COLUMN()-$AU$4,ROW()-4)</f>
        <v>0</v>
      </c>
      <c r="IA8" s="33">
        <f ca="1">OFFSET('表二（录入表）'!$B$6,COLUMN()-$AU$4,ROW()-4)</f>
        <v>0</v>
      </c>
      <c r="IB8" s="33">
        <f ca="1">OFFSET('表二（录入表）'!$B$6,COLUMN()-$AU$4,ROW()-4)</f>
        <v>0</v>
      </c>
      <c r="IC8" s="33">
        <f ca="1">OFFSET('表二（录入表）'!$B$6,COLUMN()-$AU$4,ROW()-4)</f>
        <v>40</v>
      </c>
      <c r="ID8" s="33">
        <f ca="1">OFFSET('表二（录入表）'!$B$6,COLUMN()-$AU$4,ROW()-4)</f>
        <v>0</v>
      </c>
      <c r="IE8" s="33">
        <f ca="1">OFFSET('表二（录入表）'!$B$6,COLUMN()-$AU$4,ROW()-4)</f>
        <v>0</v>
      </c>
      <c r="IF8" s="33">
        <f ca="1">OFFSET('表二（录入表）'!$B$6,COLUMN()-$AU$4,ROW()-4)</f>
        <v>0</v>
      </c>
      <c r="IG8" s="33">
        <f ca="1">OFFSET('表二（录入表）'!$B$6,COLUMN()-$AU$4,ROW()-4)</f>
        <v>0</v>
      </c>
      <c r="IH8" s="33">
        <f ca="1">OFFSET('表二（录入表）'!$B$6,COLUMN()-$AU$4,ROW()-4)</f>
        <v>0</v>
      </c>
      <c r="II8" s="33">
        <f ca="1">OFFSET('表二（录入表）'!$B$6,COLUMN()-$AU$4,ROW()-4)</f>
        <v>0</v>
      </c>
      <c r="IJ8" s="33">
        <f ca="1">OFFSET('表二（录入表）'!$B$6,COLUMN()-$AU$4,ROW()-4)</f>
        <v>200</v>
      </c>
      <c r="IK8" s="33">
        <f ca="1">OFFSET('表二（录入表）'!$B$6,COLUMN()-$AU$4,ROW()-4)</f>
        <v>0</v>
      </c>
      <c r="IL8" s="33">
        <f ca="1">OFFSET('表二（录入表）'!$B$6,COLUMN()-$AU$4,ROW()-4)</f>
        <v>0</v>
      </c>
      <c r="IM8" s="33">
        <f ca="1">OFFSET('表二（录入表）'!$B$6,COLUMN()-$AU$4,ROW()-4)</f>
        <v>0</v>
      </c>
      <c r="IN8" s="33">
        <f ca="1">OFFSET('表二（录入表）'!$B$6,COLUMN()-$AU$4,ROW()-4)</f>
        <v>10</v>
      </c>
      <c r="IO8" s="33">
        <f ca="1">OFFSET('表二（录入表）'!$B$6,COLUMN()-$AU$4,ROW()-4)</f>
        <v>0</v>
      </c>
      <c r="IP8" s="33">
        <f ca="1">OFFSET('表二（录入表）'!$B$6,COLUMN()-$AU$4,ROW()-4)</f>
        <v>0</v>
      </c>
      <c r="IQ8" s="33">
        <f ca="1">OFFSET('表二（录入表）'!$B$6,COLUMN()-$AU$4,ROW()-4)</f>
        <v>1</v>
      </c>
      <c r="IR8" s="33">
        <f ca="1">OFFSET('表二（录入表）'!$B$6,COLUMN()-$AU$4,ROW()-4)</f>
        <v>0</v>
      </c>
      <c r="IS8" s="33">
        <f ca="1">OFFSET('表二（录入表）'!$B$6,COLUMN()-$AU$4,ROW()-4)</f>
        <v>0</v>
      </c>
      <c r="IT8" s="33">
        <f ca="1">OFFSET('表二（录入表）'!$B$6,COLUMN()-$AU$4,ROW()-4)</f>
        <v>30</v>
      </c>
      <c r="IU8" s="33">
        <f ca="1">OFFSET('表二（录入表）'!$B$6,COLUMN()-$AU$4,ROW()-4)</f>
        <v>0</v>
      </c>
      <c r="IV8" s="33">
        <f ca="1">OFFSET('表二（录入表）'!$B$6,COLUMN()-$AU$4,ROW()-4)</f>
        <v>0</v>
      </c>
      <c r="IW8" s="33">
        <f ca="1">OFFSET('表二（录入表）'!$B$6,COLUMN()-$AU$4,ROW()-4)</f>
        <v>54</v>
      </c>
      <c r="IX8" s="33">
        <f ca="1">OFFSET('表二（录入表）'!$B$6,COLUMN()-$AU$4,ROW()-4)</f>
        <v>49</v>
      </c>
      <c r="IY8" s="33">
        <f ca="1">OFFSET('表二（录入表）'!$B$6,COLUMN()-$AU$4,ROW()-4)</f>
        <v>0</v>
      </c>
      <c r="IZ8" s="33">
        <f ca="1">OFFSET('表二（录入表）'!$B$6,COLUMN()-$AU$4,ROW()-4)</f>
        <v>0</v>
      </c>
      <c r="JA8" s="33">
        <f ca="1">OFFSET('表二（录入表）'!$B$6,COLUMN()-$AU$4,ROW()-4)</f>
        <v>0</v>
      </c>
      <c r="JB8" s="33">
        <f ca="1">OFFSET('表二（录入表）'!$B$6,COLUMN()-$AU$4,ROW()-4)</f>
        <v>0</v>
      </c>
      <c r="JC8" s="33">
        <f ca="1">OFFSET('表二（录入表）'!$B$6,COLUMN()-$AU$4,ROW()-4)</f>
        <v>230</v>
      </c>
      <c r="JD8" s="33">
        <f ca="1">OFFSET('表二（录入表）'!$B$6,COLUMN()-$AU$4,ROW()-4)</f>
        <v>0</v>
      </c>
      <c r="JE8" s="33">
        <f ca="1">OFFSET('表二（录入表）'!$B$6,COLUMN()-$AU$4,ROW()-4)</f>
        <v>0</v>
      </c>
      <c r="JF8" s="33">
        <f ca="1">OFFSET('表二（录入表）'!$B$6,COLUMN()-$AU$4,ROW()-4)</f>
        <v>0</v>
      </c>
      <c r="JG8" s="33">
        <f ca="1">OFFSET('表二（录入表）'!$B$6,COLUMN()-$AU$4,ROW()-4)</f>
        <v>0</v>
      </c>
      <c r="JH8" s="33">
        <f ca="1">OFFSET('表二（录入表）'!$B$6,COLUMN()-$AU$4,ROW()-4)</f>
        <v>100</v>
      </c>
      <c r="JI8" s="33">
        <f ca="1">OFFSET('表二（录入表）'!$B$6,COLUMN()-$AU$4,ROW()-4)</f>
        <v>0</v>
      </c>
      <c r="JJ8" s="33">
        <f ca="1">OFFSET('表二（录入表）'!$B$6,COLUMN()-$AU$4,ROW()-4)</f>
        <v>0</v>
      </c>
      <c r="JK8" s="33">
        <f ca="1">OFFSET('表二（录入表）'!$B$6,COLUMN()-$AU$4,ROW()-4)</f>
        <v>0</v>
      </c>
      <c r="JL8" s="33">
        <f ca="1">OFFSET('表二（录入表）'!$B$6,COLUMN()-$AU$4,ROW()-4)</f>
        <v>0</v>
      </c>
      <c r="JM8" s="33">
        <f ca="1">OFFSET('表二（录入表）'!$B$6,COLUMN()-$AU$4,ROW()-4)</f>
        <v>0</v>
      </c>
      <c r="JN8" s="33">
        <f ca="1">OFFSET('表二（录入表）'!$B$6,COLUMN()-$AU$4,ROW()-4)</f>
        <v>0</v>
      </c>
      <c r="JO8" s="33">
        <f ca="1">OFFSET('表二（录入表）'!$B$6,COLUMN()-$AU$4,ROW()-4)</f>
        <v>732</v>
      </c>
      <c r="JP8" s="33">
        <f ca="1">OFFSET('表二（录入表）'!$B$6,COLUMN()-$AU$4,ROW()-4)</f>
        <v>0</v>
      </c>
      <c r="JQ8" s="33">
        <f ca="1">OFFSET('表二（录入表）'!$B$6,COLUMN()-$AU$4,ROW()-4)</f>
        <v>0</v>
      </c>
      <c r="JR8" s="33">
        <f ca="1">OFFSET('表二（录入表）'!$B$6,COLUMN()-$AU$4,ROW()-4)</f>
        <v>0</v>
      </c>
      <c r="JS8" s="33">
        <f ca="1">OFFSET('表二（录入表）'!$B$6,COLUMN()-$AU$4,ROW()-4)</f>
        <v>0</v>
      </c>
      <c r="JT8" s="33">
        <f ca="1">OFFSET('表二（录入表）'!$B$6,COLUMN()-$AU$4,ROW()-4)</f>
        <v>0</v>
      </c>
      <c r="JU8" s="33">
        <f ca="1">OFFSET('表二（录入表）'!$B$6,COLUMN()-$AU$4,ROW()-4)</f>
        <v>0</v>
      </c>
      <c r="JV8" s="33">
        <f ca="1">OFFSET('表二（录入表）'!$B$6,COLUMN()-$AU$4,ROW()-4)</f>
        <v>0</v>
      </c>
      <c r="JW8" s="33">
        <f ca="1">OFFSET('表二（录入表）'!$B$6,COLUMN()-$AU$4,ROW()-4)</f>
        <v>0</v>
      </c>
      <c r="JX8" s="33">
        <f ca="1">OFFSET('表二（录入表）'!$B$6,COLUMN()-$AU$4,ROW()-4)</f>
        <v>0</v>
      </c>
      <c r="JY8" s="33">
        <f ca="1">OFFSET('表二（录入表）'!$B$6,COLUMN()-$AU$4,ROW()-4)</f>
        <v>0</v>
      </c>
      <c r="JZ8" s="33">
        <f ca="1">OFFSET('表二（录入表）'!$B$6,COLUMN()-$AU$4,ROW()-4)</f>
        <v>0</v>
      </c>
      <c r="KA8" s="33">
        <f ca="1">OFFSET('表二（录入表）'!$B$6,COLUMN()-$AU$4,ROW()-4)</f>
        <v>0</v>
      </c>
      <c r="KB8" s="33">
        <f ca="1">OFFSET('表二（录入表）'!$B$6,COLUMN()-$AU$4,ROW()-4)</f>
        <v>0</v>
      </c>
      <c r="KC8" s="33">
        <f ca="1">OFFSET('表二（录入表）'!$B$6,COLUMN()-$AU$4,ROW()-4)</f>
        <v>0</v>
      </c>
      <c r="KD8" s="33">
        <f ca="1">OFFSET('表二（录入表）'!$B$6,COLUMN()-$AU$4,ROW()-4)</f>
        <v>0</v>
      </c>
      <c r="KE8" s="33">
        <f ca="1">OFFSET('表二（录入表）'!$B$6,COLUMN()-$AU$4,ROW()-4)</f>
        <v>0</v>
      </c>
      <c r="KF8" s="33">
        <f ca="1">OFFSET('表二（录入表）'!$B$6,COLUMN()-$AU$4,ROW()-4)</f>
        <v>0</v>
      </c>
      <c r="KG8" s="33">
        <f ca="1">OFFSET('表二（录入表）'!$B$6,COLUMN()-$AU$4,ROW()-4)</f>
        <v>0</v>
      </c>
      <c r="KH8" s="33">
        <f ca="1">OFFSET('表二（录入表）'!$B$6,COLUMN()-$AU$4,ROW()-4)</f>
        <v>0</v>
      </c>
      <c r="KI8" s="33">
        <f ca="1">OFFSET('表二（录入表）'!$B$6,COLUMN()-$AU$4,ROW()-4)</f>
        <v>0</v>
      </c>
      <c r="KJ8" s="33">
        <f ca="1">OFFSET('表二（录入表）'!$B$6,COLUMN()-$AU$4,ROW()-4)</f>
        <v>0</v>
      </c>
      <c r="KK8" s="33">
        <f ca="1">OFFSET('表二（录入表）'!$B$6,COLUMN()-$AU$4,ROW()-4)</f>
        <v>0</v>
      </c>
      <c r="KL8" s="33">
        <f ca="1">OFFSET('表二（录入表）'!$B$6,COLUMN()-$AU$4,ROW()-4)</f>
        <v>0</v>
      </c>
      <c r="KM8" s="33">
        <f ca="1">OFFSET('表二（录入表）'!$B$6,COLUMN()-$AU$4,ROW()-4)</f>
        <v>0</v>
      </c>
      <c r="KN8" s="33">
        <f ca="1">OFFSET('表二（录入表）'!$B$6,COLUMN()-$AU$4,ROW()-4)</f>
        <v>0</v>
      </c>
      <c r="KO8" s="33">
        <f ca="1">OFFSET('表二（录入表）'!$B$6,COLUMN()-$AU$4,ROW()-4)</f>
        <v>0</v>
      </c>
      <c r="KP8" s="33">
        <f ca="1">OFFSET('表二（录入表）'!$B$6,COLUMN()-$AU$4,ROW()-4)</f>
        <v>0</v>
      </c>
      <c r="KQ8" s="33">
        <f ca="1">OFFSET('表二（录入表）'!$B$6,COLUMN()-$AU$4,ROW()-4)</f>
        <v>0</v>
      </c>
      <c r="KR8" s="33">
        <f ca="1">OFFSET('表二（录入表）'!$B$6,COLUMN()-$AU$4,ROW()-4)</f>
        <v>0</v>
      </c>
      <c r="KS8" s="33">
        <f ca="1">OFFSET('表二（录入表）'!$B$6,COLUMN()-$AU$4,ROW()-4)</f>
        <v>0</v>
      </c>
      <c r="KT8" s="33">
        <f ca="1">OFFSET('表二（录入表）'!$B$6,COLUMN()-$AU$4,ROW()-4)</f>
        <v>0</v>
      </c>
      <c r="KU8" s="33">
        <f ca="1">OFFSET('表二（录入表）'!$B$6,COLUMN()-$AU$4,ROW()-4)</f>
        <v>0</v>
      </c>
      <c r="KV8" s="33">
        <f ca="1">OFFSET('表二（录入表）'!$B$6,COLUMN()-$AU$4,ROW()-4)</f>
        <v>0</v>
      </c>
      <c r="KW8" s="33">
        <f ca="1">OFFSET('表二（录入表）'!$B$6,COLUMN()-$AU$4,ROW()-4)</f>
        <v>0</v>
      </c>
      <c r="KX8" s="33">
        <f ca="1">OFFSET('表二（录入表）'!$B$6,COLUMN()-$AU$4,ROW()-4)</f>
        <v>0</v>
      </c>
      <c r="KY8" s="33">
        <f ca="1">OFFSET('表二（录入表）'!$B$6,COLUMN()-$AU$4,ROW()-4)</f>
        <v>0</v>
      </c>
      <c r="KZ8" s="33">
        <f ca="1">OFFSET('表二（录入表）'!$B$6,COLUMN()-$AU$4,ROW()-4)</f>
        <v>0</v>
      </c>
      <c r="LA8" s="33">
        <f ca="1">OFFSET('表二（录入表）'!$B$6,COLUMN()-$AU$4,ROW()-4)</f>
        <v>0</v>
      </c>
      <c r="LB8" s="33">
        <f ca="1">OFFSET('表二（录入表）'!$B$6,COLUMN()-$AU$4,ROW()-4)</f>
        <v>0</v>
      </c>
      <c r="LC8" s="33">
        <f ca="1">OFFSET('表二（录入表）'!$B$6,COLUMN()-$AU$4,ROW()-4)</f>
        <v>49</v>
      </c>
      <c r="LD8" s="33">
        <f ca="1">OFFSET('表二（录入表）'!$B$6,COLUMN()-$AU$4,ROW()-4)</f>
        <v>0</v>
      </c>
      <c r="LE8" s="33">
        <f ca="1">OFFSET('表二（录入表）'!$B$6,COLUMN()-$AU$4,ROW()-4)</f>
        <v>0</v>
      </c>
      <c r="LF8" s="33">
        <f ca="1">OFFSET('表二（录入表）'!$B$6,COLUMN()-$AU$4,ROW()-4)</f>
        <v>0</v>
      </c>
      <c r="LG8" s="33">
        <f ca="1">OFFSET('表二（录入表）'!$B$6,COLUMN()-$AU$4,ROW()-4)</f>
        <v>0</v>
      </c>
      <c r="LH8" s="33">
        <f ca="1">OFFSET('表二（录入表）'!$B$6,COLUMN()-$AU$4,ROW()-4)</f>
        <v>0</v>
      </c>
      <c r="LI8" s="33">
        <f ca="1">OFFSET('表二（录入表）'!$B$6,COLUMN()-$AU$4,ROW()-4)</f>
        <v>200</v>
      </c>
      <c r="LJ8" s="33">
        <f ca="1">OFFSET('表二（录入表）'!$B$6,COLUMN()-$AU$4,ROW()-4)</f>
        <v>160</v>
      </c>
      <c r="LK8" s="33">
        <f ca="1">OFFSET('表二（录入表）'!$B$6,COLUMN()-$AU$4,ROW()-4)</f>
        <v>0</v>
      </c>
      <c r="LL8" s="33">
        <f ca="1">OFFSET('表二（录入表）'!$B$6,COLUMN()-$AU$4,ROW()-4)</f>
        <v>40</v>
      </c>
      <c r="LM8" s="33">
        <f ca="1">OFFSET('表二（录入表）'!$B$6,COLUMN()-$AU$4,ROW()-4)</f>
        <v>0</v>
      </c>
      <c r="LN8" s="33">
        <f ca="1">OFFSET('表二（录入表）'!$B$6,COLUMN()-$AU$4,ROW()-4)</f>
        <v>0</v>
      </c>
      <c r="LO8" s="33">
        <f ca="1">OFFSET('表二（录入表）'!$B$6,COLUMN()-$AU$4,ROW()-4)</f>
        <v>0</v>
      </c>
      <c r="LP8" s="33">
        <f ca="1">OFFSET('表二（录入表）'!$B$6,COLUMN()-$AU$4,ROW()-4)</f>
        <v>0</v>
      </c>
      <c r="LQ8" s="33">
        <f ca="1">OFFSET('表二（录入表）'!$B$6,COLUMN()-$AU$4,ROW()-4)</f>
        <v>0</v>
      </c>
      <c r="LR8" s="33">
        <f ca="1">OFFSET('表二（录入表）'!$B$6,COLUMN()-$AU$4,ROW()-4)</f>
        <v>0</v>
      </c>
      <c r="LS8" s="33">
        <f ca="1">OFFSET('表二（录入表）'!$B$6,COLUMN()-$AU$4,ROW()-4)</f>
        <v>0</v>
      </c>
      <c r="LT8" s="33">
        <f ca="1">OFFSET('表二（录入表）'!$B$6,COLUMN()-$AU$4,ROW()-4)</f>
        <v>0</v>
      </c>
      <c r="LU8" s="33">
        <f ca="1">OFFSET('表二（录入表）'!$B$6,COLUMN()-$AU$4,ROW()-4)</f>
        <v>0</v>
      </c>
      <c r="LV8" s="33">
        <f ca="1">OFFSET('表二（录入表）'!$B$6,COLUMN()-$AU$4,ROW()-4)</f>
        <v>0</v>
      </c>
      <c r="LW8" s="33">
        <f ca="1">OFFSET('表二（录入表）'!$B$6,COLUMN()-$AU$4,ROW()-4)</f>
        <v>0</v>
      </c>
      <c r="LX8" s="33">
        <f ca="1">OFFSET('表二（录入表）'!$B$6,COLUMN()-$AU$4,ROW()-4)</f>
        <v>0</v>
      </c>
      <c r="LY8" s="33">
        <f ca="1">OFFSET('表二（录入表）'!$B$6,COLUMN()-$AU$4,ROW()-4)</f>
        <v>0</v>
      </c>
      <c r="LZ8" s="33">
        <f ca="1">OFFSET('表二（录入表）'!$B$6,COLUMN()-$AU$4,ROW()-4)</f>
        <v>0</v>
      </c>
      <c r="MA8" s="33">
        <f ca="1">OFFSET('表二（录入表）'!$B$6,COLUMN()-$AU$4,ROW()-4)</f>
        <v>0</v>
      </c>
      <c r="MB8" s="33">
        <f ca="1">OFFSET('表二（录入表）'!$B$6,COLUMN()-$AU$4,ROW()-4)</f>
        <v>0</v>
      </c>
      <c r="MC8" s="33">
        <f ca="1">OFFSET('表二（录入表）'!$B$6,COLUMN()-$AU$4,ROW()-4)</f>
        <v>0</v>
      </c>
      <c r="MD8" s="33">
        <f ca="1">OFFSET('表二（录入表）'!$B$6,COLUMN()-$AU$4,ROW()-4)</f>
        <v>0</v>
      </c>
      <c r="ME8" s="33">
        <f ca="1">OFFSET('表二（录入表）'!$B$6,COLUMN()-$AU$4,ROW()-4)</f>
        <v>70</v>
      </c>
      <c r="MF8" s="33">
        <f ca="1">OFFSET('表二（录入表）'!$B$6,COLUMN()-$AU$4,ROW()-4)</f>
        <v>0</v>
      </c>
      <c r="MG8" s="33">
        <f ca="1">OFFSET('表二（录入表）'!$B$6,COLUMN()-$AU$4,ROW()-4)</f>
        <v>0</v>
      </c>
      <c r="MH8" s="33">
        <f ca="1">OFFSET('表二（录入表）'!$B$6,COLUMN()-$AU$4,ROW()-4)</f>
        <v>0</v>
      </c>
      <c r="MI8" s="33">
        <f ca="1">OFFSET('表二（录入表）'!$B$6,COLUMN()-$AU$4,ROW()-4)</f>
        <v>0</v>
      </c>
      <c r="MJ8" s="33">
        <f ca="1">OFFSET('表二（录入表）'!$B$6,COLUMN()-$AU$4,ROW()-4)</f>
        <v>0</v>
      </c>
      <c r="MK8" s="33">
        <f ca="1">OFFSET('表二（录入表）'!$B$6,COLUMN()-$AU$4,ROW()-4)</f>
        <v>0</v>
      </c>
      <c r="ML8" s="33">
        <f ca="1">OFFSET('表二（录入表）'!$B$6,COLUMN()-$AU$4,ROW()-4)</f>
        <v>0</v>
      </c>
      <c r="MM8" s="33">
        <f ca="1">OFFSET('表二（录入表）'!$B$6,COLUMN()-$AU$4,ROW()-4)</f>
        <v>68</v>
      </c>
      <c r="MN8" s="33">
        <f ca="1">OFFSET('表二（录入表）'!$B$6,COLUMN()-$AU$4,ROW()-4)</f>
        <v>800</v>
      </c>
      <c r="MO8" s="33">
        <f ca="1">OFFSET('表二（录入表）'!$B$6,COLUMN()-$AU$4,ROW()-4)</f>
        <v>0</v>
      </c>
      <c r="MP8" s="33">
        <f ca="1">OFFSET('表二（录入表）'!$B$6,COLUMN()-$AU$4,ROW()-4)</f>
        <v>0</v>
      </c>
      <c r="MQ8" s="33">
        <f ca="1">OFFSET('表二（录入表）'!$B$6,COLUMN()-$AU$4,ROW()-4)</f>
        <v>30</v>
      </c>
      <c r="MR8" s="33">
        <f ca="1">OFFSET('表二（录入表）'!$B$6,COLUMN()-$AU$4,ROW()-4)</f>
        <v>0</v>
      </c>
      <c r="MS8" s="33">
        <f ca="1">OFFSET('表二（录入表）'!$B$6,COLUMN()-$AU$4,ROW()-4)</f>
        <v>0</v>
      </c>
      <c r="MT8" s="33">
        <f ca="1">OFFSET('表二（录入表）'!$B$6,COLUMN()-$AU$4,ROW()-4)</f>
        <v>40</v>
      </c>
      <c r="MU8" s="33">
        <f ca="1">OFFSET('表二（录入表）'!$B$6,COLUMN()-$AU$4,ROW()-4)</f>
        <v>0</v>
      </c>
      <c r="MV8" s="33">
        <f ca="1">OFFSET('表二（录入表）'!$B$6,COLUMN()-$AU$4,ROW()-4)</f>
        <v>0</v>
      </c>
      <c r="MW8" s="33">
        <f ca="1">OFFSET('表二（录入表）'!$B$6,COLUMN()-$AU$4,ROW()-4)</f>
        <v>0</v>
      </c>
      <c r="MX8" s="33">
        <f ca="1">OFFSET('表二（录入表）'!$B$6,COLUMN()-$AU$4,ROW()-4)</f>
        <v>0</v>
      </c>
      <c r="MY8" s="33">
        <f ca="1">OFFSET('表二（录入表）'!$B$6,COLUMN()-$AU$4,ROW()-4)</f>
        <v>0</v>
      </c>
      <c r="MZ8" s="33">
        <f ca="1">OFFSET('表二（录入表）'!$B$6,COLUMN()-$AU$4,ROW()-4)</f>
        <v>180</v>
      </c>
      <c r="NA8" s="33">
        <f ca="1">OFFSET('表二（录入表）'!$B$6,COLUMN()-$AU$4,ROW()-4)</f>
        <v>0</v>
      </c>
      <c r="NB8" s="33">
        <f ca="1">OFFSET('表二（录入表）'!$B$6,COLUMN()-$AU$4,ROW()-4)</f>
        <v>0</v>
      </c>
      <c r="NC8" s="33">
        <f ca="1">OFFSET('表二（录入表）'!$B$6,COLUMN()-$AU$4,ROW()-4)</f>
        <v>0</v>
      </c>
      <c r="ND8" s="33">
        <f ca="1">OFFSET('表二（录入表）'!$B$6,COLUMN()-$AU$4,ROW()-4)</f>
        <v>0</v>
      </c>
      <c r="NE8" s="33">
        <f ca="1">OFFSET('表二（录入表）'!$B$6,COLUMN()-$AU$4,ROW()-4)</f>
        <v>0</v>
      </c>
      <c r="NF8" s="33">
        <f ca="1">OFFSET('表二（录入表）'!$B$6,COLUMN()-$AU$4,ROW()-4)</f>
        <v>0</v>
      </c>
      <c r="NG8" s="33">
        <f ca="1">OFFSET('表二（录入表）'!$B$6,COLUMN()-$AU$4,ROW()-4)</f>
        <v>0</v>
      </c>
      <c r="NH8" s="33">
        <f ca="1">OFFSET('表二（录入表）'!$B$6,COLUMN()-$AU$4,ROW()-4)</f>
        <v>0</v>
      </c>
      <c r="NI8" s="33">
        <f ca="1">OFFSET('表二（录入表）'!$B$6,COLUMN()-$AU$4,ROW()-4)</f>
        <v>0</v>
      </c>
      <c r="NJ8" s="33">
        <f ca="1">OFFSET('表二（录入表）'!$B$6,COLUMN()-$AU$4,ROW()-4)</f>
        <v>0</v>
      </c>
      <c r="NK8" s="33">
        <f ca="1">OFFSET('表二（录入表）'!$B$6,COLUMN()-$AU$4,ROW()-4)</f>
        <v>0</v>
      </c>
      <c r="NL8" s="33">
        <f ca="1">OFFSET('表二（录入表）'!$B$6,COLUMN()-$AU$4,ROW()-4)</f>
        <v>0</v>
      </c>
      <c r="NM8" s="33">
        <f ca="1">OFFSET('表二（录入表）'!$B$6,COLUMN()-$AU$4,ROW()-4)</f>
        <v>0</v>
      </c>
      <c r="NN8" s="33">
        <f ca="1">OFFSET('表二（录入表）'!$B$6,COLUMN()-$AU$4,ROW()-4)</f>
        <v>0</v>
      </c>
      <c r="NO8" s="33">
        <f ca="1">OFFSET('表二（录入表）'!$B$6,COLUMN()-$AU$4,ROW()-4)</f>
        <v>0</v>
      </c>
      <c r="NP8" s="33">
        <f ca="1">OFFSET('表二（录入表）'!$B$6,COLUMN()-$AU$4,ROW()-4)</f>
        <v>0</v>
      </c>
      <c r="NQ8" s="33">
        <f ca="1">OFFSET('表二（录入表）'!$B$6,COLUMN()-$AU$4,ROW()-4)</f>
        <v>0</v>
      </c>
      <c r="NR8" s="33">
        <f ca="1">OFFSET('表二（录入表）'!$B$6,COLUMN()-$AU$4,ROW()-4)</f>
        <v>0</v>
      </c>
      <c r="NS8" s="33">
        <f ca="1">OFFSET('表二（录入表）'!$B$6,COLUMN()-$AU$4,ROW()-4)</f>
        <v>0</v>
      </c>
      <c r="NT8" s="33">
        <f ca="1">OFFSET('表二（录入表）'!$B$6,COLUMN()-$AU$4,ROW()-4)</f>
        <v>0</v>
      </c>
      <c r="NU8" s="33">
        <f ca="1">OFFSET('表二（录入表）'!$B$6,COLUMN()-$AU$4,ROW()-4)</f>
        <v>0</v>
      </c>
      <c r="NV8" s="33">
        <f ca="1">OFFSET('表二（录入表）'!$B$6,COLUMN()-$AU$4,ROW()-4)</f>
        <v>0</v>
      </c>
      <c r="NW8" s="33">
        <f ca="1">OFFSET('表二（录入表）'!$B$6,COLUMN()-$AU$4,ROW()-4)</f>
        <v>0</v>
      </c>
      <c r="NX8" s="33">
        <f ca="1">OFFSET('表二（录入表）'!$B$6,COLUMN()-$AU$4,ROW()-4)</f>
        <v>0</v>
      </c>
      <c r="NY8" s="33">
        <f ca="1">OFFSET('表二（录入表）'!$B$6,COLUMN()-$AU$4,ROW()-4)</f>
        <v>0</v>
      </c>
      <c r="NZ8" s="33">
        <f ca="1">OFFSET('表二（录入表）'!$B$6,COLUMN()-$AU$4,ROW()-4)</f>
        <v>0</v>
      </c>
      <c r="OA8" s="33">
        <f ca="1">OFFSET('表二（录入表）'!$B$6,COLUMN()-$AU$4,ROW()-4)</f>
        <v>0</v>
      </c>
      <c r="OB8" s="33">
        <f ca="1">OFFSET('表二（录入表）'!$B$6,COLUMN()-$AU$4,ROW()-4)</f>
        <v>0</v>
      </c>
      <c r="OC8" s="33">
        <f ca="1">OFFSET('表二（录入表）'!$B$6,COLUMN()-$AU$4,ROW()-4)</f>
        <v>0</v>
      </c>
      <c r="OD8" s="33">
        <f ca="1">OFFSET('表二（录入表）'!$B$6,COLUMN()-$AU$4,ROW()-4)</f>
        <v>0</v>
      </c>
      <c r="OE8" s="33">
        <f ca="1">OFFSET('表二（录入表）'!$B$6,COLUMN()-$AU$4,ROW()-4)</f>
        <v>30</v>
      </c>
      <c r="OF8" s="33">
        <f ca="1">OFFSET('表二（录入表）'!$B$6,COLUMN()-$AU$4,ROW()-4)</f>
        <v>3716</v>
      </c>
      <c r="OG8" s="33">
        <f ca="1">OFFSET('表二（录入表）'!$B$6,COLUMN()-$AU$4,ROW()-4)</f>
        <v>3800</v>
      </c>
      <c r="OH8" s="33">
        <f ca="1">OFFSET('表二（录入表）'!$B$6,COLUMN()-$AU$4,ROW()-4)</f>
        <v>0</v>
      </c>
      <c r="OI8" s="33">
        <f ca="1">OFFSET('表二（录入表）'!$B$6,COLUMN()-$AU$4,ROW()-4)</f>
        <v>100</v>
      </c>
      <c r="OJ8" s="33">
        <f ca="1">OFFSET('表二（录入表）'!$B$6,COLUMN()-$AU$4,ROW()-4)</f>
        <v>1200</v>
      </c>
      <c r="OK8" s="33">
        <f ca="1">OFFSET('表二（录入表）'!$B$6,COLUMN()-$AU$4,ROW()-4)</f>
        <v>4000</v>
      </c>
      <c r="OL8" s="33">
        <f ca="1">OFFSET('表二（录入表）'!$B$6,COLUMN()-$AU$4,ROW()-4)</f>
        <v>19244</v>
      </c>
      <c r="OM8" s="33">
        <f ca="1">OFFSET('表二（录入表）'!$B$6,COLUMN()-$AU$4,ROW()-4)</f>
        <v>31500</v>
      </c>
      <c r="ON8" s="33">
        <f ca="1">OFFSET('表二（录入表）'!$B$6,COLUMN()-$AU$4,ROW()-4)</f>
        <v>24783</v>
      </c>
      <c r="OO8" s="33">
        <f ca="1">OFFSET('表二（录入表）'!$B$6,COLUMN()-$AU$4,ROW()-4)</f>
        <v>0</v>
      </c>
      <c r="OP8" s="33">
        <f ca="1">OFFSET('表二（录入表）'!$B$6,COLUMN()-$AU$4,ROW()-4)</f>
        <v>13000</v>
      </c>
      <c r="OQ8" s="33">
        <f ca="1">OFFSET('表二（录入表）'!$B$6,COLUMN()-$AU$4,ROW()-4)</f>
        <v>0</v>
      </c>
      <c r="OR8" s="33">
        <f ca="1">OFFSET('表二（录入表）'!$B$6,COLUMN()-$AU$4,ROW()-4)</f>
        <v>3000</v>
      </c>
      <c r="OS8" s="33">
        <f ca="1">OFFSET('表二（录入表）'!$B$6,COLUMN()-$AU$4,ROW()-4)</f>
        <v>0</v>
      </c>
      <c r="OT8" s="33">
        <f ca="1">OFFSET('表二（录入表）'!$B$6,COLUMN()-$AU$4,ROW()-4)</f>
        <v>0</v>
      </c>
      <c r="OU8" s="33">
        <f ca="1">OFFSET('表二（录入表）'!$B$6,COLUMN()-$AU$4,ROW()-4)</f>
        <v>0</v>
      </c>
      <c r="OV8" s="33">
        <f ca="1">OFFSET('表二（录入表）'!$B$6,COLUMN()-$AU$4,ROW()-4)</f>
        <v>0</v>
      </c>
      <c r="OW8" s="33">
        <f ca="1">OFFSET('表二（录入表）'!$B$6,COLUMN()-$AU$4,ROW()-4)</f>
        <v>0</v>
      </c>
      <c r="OX8" s="33">
        <f ca="1">OFFSET('表二（录入表）'!$B$6,COLUMN()-$AU$4,ROW()-4)</f>
        <v>0</v>
      </c>
      <c r="OY8" s="33">
        <f ca="1">OFFSET('表二（录入表）'!$B$6,COLUMN()-$AU$4,ROW()-4)</f>
        <v>0</v>
      </c>
      <c r="OZ8" s="33">
        <f ca="1">OFFSET('表二（录入表）'!$B$6,COLUMN()-$AU$4,ROW()-4)</f>
        <v>0</v>
      </c>
      <c r="PA8" s="33">
        <f ca="1">OFFSET('表二（录入表）'!$B$6,COLUMN()-$AU$4,ROW()-4)</f>
        <v>0</v>
      </c>
      <c r="PB8" s="33">
        <f ca="1">OFFSET('表二（录入表）'!$B$6,COLUMN()-$AU$4,ROW()-4)</f>
        <v>0</v>
      </c>
      <c r="PC8" s="33">
        <f ca="1">OFFSET('表二（录入表）'!$B$6,COLUMN()-$AU$4,ROW()-4)</f>
        <v>0</v>
      </c>
      <c r="PD8" s="33">
        <f ca="1">OFFSET('表二（录入表）'!$B$6,COLUMN()-$AU$4,ROW()-4)</f>
        <v>0</v>
      </c>
      <c r="PE8" s="33">
        <f ca="1">OFFSET('表二（录入表）'!$B$6,COLUMN()-$AU$4,ROW()-4)</f>
        <v>0</v>
      </c>
      <c r="PF8" s="33">
        <f ca="1">OFFSET('表二（录入表）'!$B$6,COLUMN()-$AU$4,ROW()-4)</f>
        <v>0</v>
      </c>
      <c r="PG8" s="33">
        <f ca="1">OFFSET('表二（录入表）'!$B$6,COLUMN()-$AU$4,ROW()-4)</f>
        <v>100</v>
      </c>
      <c r="PH8" s="33">
        <f ca="1">OFFSET('表二（录入表）'!$B$6,COLUMN()-$AU$4,ROW()-4)</f>
        <v>0</v>
      </c>
      <c r="PI8" s="33">
        <f ca="1">OFFSET('表二（录入表）'!$B$6,COLUMN()-$AU$4,ROW()-4)</f>
        <v>20</v>
      </c>
      <c r="PJ8" s="33">
        <f ca="1">OFFSET('表二（录入表）'!$B$6,COLUMN()-$AU$4,ROW()-4)</f>
        <v>0</v>
      </c>
      <c r="PK8" s="33">
        <f ca="1">OFFSET('表二（录入表）'!$B$6,COLUMN()-$AU$4,ROW()-4)</f>
        <v>300</v>
      </c>
      <c r="PL8" s="33">
        <f ca="1">OFFSET('表二（录入表）'!$B$6,COLUMN()-$AU$4,ROW()-4)</f>
        <v>0</v>
      </c>
      <c r="PM8" s="33">
        <f ca="1">OFFSET('表二（录入表）'!$B$6,COLUMN()-$AU$4,ROW()-4)</f>
        <v>0</v>
      </c>
      <c r="PN8" s="33">
        <f ca="1">OFFSET('表二（录入表）'!$B$6,COLUMN()-$AU$4,ROW()-4)</f>
        <v>0</v>
      </c>
      <c r="PO8" s="33">
        <f ca="1">OFFSET('表二（录入表）'!$B$6,COLUMN()-$AU$4,ROW()-4)</f>
        <v>0</v>
      </c>
      <c r="PP8" s="33">
        <f ca="1">OFFSET('表二（录入表）'!$B$6,COLUMN()-$AU$4,ROW()-4)</f>
        <v>0</v>
      </c>
      <c r="PQ8" s="33">
        <f ca="1">OFFSET('表二（录入表）'!$B$6,COLUMN()-$AU$4,ROW()-4)</f>
        <v>0</v>
      </c>
      <c r="PR8" s="33">
        <f ca="1">OFFSET('表二（录入表）'!$B$6,COLUMN()-$AU$4,ROW()-4)</f>
        <v>0</v>
      </c>
      <c r="PS8" s="33">
        <f ca="1">OFFSET('表二（录入表）'!$B$6,COLUMN()-$AU$4,ROW()-4)</f>
        <v>0</v>
      </c>
      <c r="PT8" s="33">
        <f ca="1">OFFSET('表二（录入表）'!$B$6,COLUMN()-$AU$4,ROW()-4)</f>
        <v>4200</v>
      </c>
      <c r="PU8" s="33">
        <f ca="1">OFFSET('表二（录入表）'!$B$6,COLUMN()-$AU$4,ROW()-4)</f>
        <v>3121</v>
      </c>
      <c r="PV8" s="33">
        <f ca="1">OFFSET('表二（录入表）'!$B$6,COLUMN()-$AU$4,ROW()-4)</f>
        <v>1800</v>
      </c>
      <c r="PW8" s="33">
        <f ca="1">OFFSET('表二（录入表）'!$B$6,COLUMN()-$AU$4,ROW()-4)</f>
        <v>0</v>
      </c>
      <c r="PX8" s="33">
        <f ca="1">OFFSET('表二（录入表）'!$B$6,COLUMN()-$AU$4,ROW()-4)</f>
        <v>0</v>
      </c>
      <c r="PY8" s="33">
        <f ca="1">OFFSET('表二（录入表）'!$B$6,COLUMN()-$AU$4,ROW()-4)</f>
        <v>500</v>
      </c>
      <c r="PZ8" s="33">
        <f ca="1">OFFSET('表二（录入表）'!$B$6,COLUMN()-$AU$4,ROW()-4)</f>
        <v>1000</v>
      </c>
      <c r="QA8" s="33">
        <f ca="1">OFFSET('表二（录入表）'!$B$6,COLUMN()-$AU$4,ROW()-4)</f>
        <v>0</v>
      </c>
      <c r="QB8" s="33">
        <f ca="1">OFFSET('表二（录入表）'!$B$6,COLUMN()-$AU$4,ROW()-4)</f>
        <v>0</v>
      </c>
      <c r="QC8" s="33">
        <f ca="1">OFFSET('表二（录入表）'!$B$6,COLUMN()-$AU$4,ROW()-4)</f>
        <v>0</v>
      </c>
      <c r="QD8" s="33">
        <f ca="1">OFFSET('表二（录入表）'!$B$6,COLUMN()-$AU$4,ROW()-4)</f>
        <v>0</v>
      </c>
      <c r="QE8" s="33">
        <f ca="1">OFFSET('表二（录入表）'!$B$6,COLUMN()-$AU$4,ROW()-4)</f>
        <v>0</v>
      </c>
      <c r="QF8" s="33">
        <f ca="1">OFFSET('表二（录入表）'!$B$6,COLUMN()-$AU$4,ROW()-4)</f>
        <v>0</v>
      </c>
      <c r="QG8" s="33">
        <f ca="1">OFFSET('表二（录入表）'!$B$6,COLUMN()-$AU$4,ROW()-4)</f>
        <v>0</v>
      </c>
      <c r="QH8" s="33">
        <f ca="1">OFFSET('表二（录入表）'!$B$6,COLUMN()-$AU$4,ROW()-4)</f>
        <v>0</v>
      </c>
      <c r="QI8" s="33">
        <f ca="1">OFFSET('表二（录入表）'!$B$6,COLUMN()-$AU$4,ROW()-4)</f>
        <v>50</v>
      </c>
      <c r="QJ8" s="33">
        <f ca="1">OFFSET('表二（录入表）'!$B$6,COLUMN()-$AU$4,ROW()-4)</f>
        <v>0</v>
      </c>
      <c r="QK8" s="33">
        <f ca="1">OFFSET('表二（录入表）'!$B$6,COLUMN()-$AU$4,ROW()-4)</f>
        <v>0</v>
      </c>
      <c r="QL8" s="33">
        <f ca="1">OFFSET('表二（录入表）'!$B$6,COLUMN()-$AU$4,ROW()-4)</f>
        <v>0</v>
      </c>
      <c r="QM8" s="33">
        <f ca="1">OFFSET('表二（录入表）'!$B$6,COLUMN()-$AU$4,ROW()-4)</f>
        <v>0</v>
      </c>
      <c r="QN8" s="33">
        <f ca="1">OFFSET('表二（录入表）'!$B$6,COLUMN()-$AU$4,ROW()-4)</f>
        <v>0</v>
      </c>
      <c r="QO8" s="33">
        <f ca="1">OFFSET('表二（录入表）'!$B$6,COLUMN()-$AU$4,ROW()-4)</f>
        <v>0</v>
      </c>
      <c r="QP8" s="33">
        <f ca="1">OFFSET('表二（录入表）'!$B$6,COLUMN()-$AU$4,ROW()-4)</f>
        <v>4300</v>
      </c>
      <c r="QQ8" s="33">
        <f ca="1">OFFSET('表二（录入表）'!$B$6,COLUMN()-$AU$4,ROW()-4)</f>
        <v>0</v>
      </c>
      <c r="QR8" s="33">
        <f ca="1">OFFSET('表二（录入表）'!$B$6,COLUMN()-$AU$4,ROW()-4)</f>
        <v>0</v>
      </c>
      <c r="QS8" s="33">
        <f ca="1">OFFSET('表二（录入表）'!$B$6,COLUMN()-$AU$4,ROW()-4)</f>
        <v>0</v>
      </c>
      <c r="QT8" s="33">
        <f ca="1">OFFSET('表二（录入表）'!$B$6,COLUMN()-$AU$4,ROW()-4)</f>
        <v>0</v>
      </c>
      <c r="QU8" s="33">
        <f ca="1">OFFSET('表二（录入表）'!$B$6,COLUMN()-$AU$4,ROW()-4)</f>
        <v>0</v>
      </c>
      <c r="QV8" s="33">
        <f ca="1">OFFSET('表二（录入表）'!$B$6,COLUMN()-$AU$4,ROW()-4)</f>
        <v>0</v>
      </c>
      <c r="QW8" s="33">
        <f ca="1">OFFSET('表二（录入表）'!$B$6,COLUMN()-$AU$4,ROW()-4)</f>
        <v>0</v>
      </c>
      <c r="QX8" s="33">
        <f ca="1">OFFSET('表二（录入表）'!$B$6,COLUMN()-$AU$4,ROW()-4)</f>
        <v>0</v>
      </c>
      <c r="QY8" s="33">
        <f ca="1">OFFSET('表二（录入表）'!$B$6,COLUMN()-$AU$4,ROW()-4)</f>
        <v>30</v>
      </c>
      <c r="QZ8" s="33">
        <f ca="1">OFFSET('表二（录入表）'!$B$6,COLUMN()-$AU$4,ROW()-4)</f>
        <v>0</v>
      </c>
      <c r="RA8" s="33">
        <f ca="1">OFFSET('表二（录入表）'!$B$6,COLUMN()-$AU$4,ROW()-4)</f>
        <v>0</v>
      </c>
      <c r="RB8" s="33">
        <f ca="1">OFFSET('表二（录入表）'!$B$6,COLUMN()-$AU$4,ROW()-4)</f>
        <v>0</v>
      </c>
      <c r="RC8" s="33">
        <f ca="1">OFFSET('表二（录入表）'!$B$6,COLUMN()-$AU$4,ROW()-4)</f>
        <v>150</v>
      </c>
      <c r="RD8" s="33">
        <f ca="1">OFFSET('表二（录入表）'!$B$6,COLUMN()-$AU$4,ROW()-4)</f>
        <v>100</v>
      </c>
      <c r="RE8" s="33">
        <f ca="1">OFFSET('表二（录入表）'!$B$6,COLUMN()-$AU$4,ROW()-4)</f>
        <v>0</v>
      </c>
      <c r="RF8" s="33">
        <f ca="1">OFFSET('表二（录入表）'!$B$6,COLUMN()-$AU$4,ROW()-4)</f>
        <v>0</v>
      </c>
      <c r="RG8" s="33">
        <f ca="1">OFFSET('表二（录入表）'!$B$6,COLUMN()-$AU$4,ROW()-4)</f>
        <v>0</v>
      </c>
      <c r="RH8" s="33">
        <f ca="1">OFFSET('表二（录入表）'!$B$6,COLUMN()-$AU$4,ROW()-4)</f>
        <v>50</v>
      </c>
      <c r="RI8" s="33">
        <f ca="1">OFFSET('表二（录入表）'!$B$6,COLUMN()-$AU$4,ROW()-4)</f>
        <v>0</v>
      </c>
      <c r="RJ8" s="33">
        <f ca="1">OFFSET('表二（录入表）'!$B$6,COLUMN()-$AU$4,ROW()-4)</f>
        <v>0</v>
      </c>
      <c r="RK8" s="33">
        <f ca="1">OFFSET('表二（录入表）'!$B$6,COLUMN()-$AU$4,ROW()-4)</f>
        <v>0</v>
      </c>
      <c r="RL8" s="33">
        <f ca="1">OFFSET('表二（录入表）'!$B$6,COLUMN()-$AU$4,ROW()-4)</f>
        <v>0</v>
      </c>
      <c r="RM8" s="33">
        <f ca="1">OFFSET('表二（录入表）'!$B$6,COLUMN()-$AU$4,ROW()-4)</f>
        <v>0</v>
      </c>
      <c r="RN8" s="33">
        <f ca="1">OFFSET('表二（录入表）'!$B$6,COLUMN()-$AU$4,ROW()-4)</f>
        <v>3911</v>
      </c>
      <c r="RO8" s="33">
        <f ca="1">OFFSET('表二（录入表）'!$B$6,COLUMN()-$AU$4,ROW()-4)</f>
        <v>400</v>
      </c>
      <c r="RP8" s="33">
        <f ca="1">OFFSET('表二（录入表）'!$B$6,COLUMN()-$AU$4,ROW()-4)</f>
        <v>0</v>
      </c>
      <c r="RQ8" s="33">
        <f ca="1">OFFSET('表二（录入表）'!$B$6,COLUMN()-$AU$4,ROW()-4)</f>
        <v>90</v>
      </c>
      <c r="RR8" s="33">
        <f ca="1">OFFSET('表二（录入表）'!$B$6,COLUMN()-$AU$4,ROW()-4)</f>
        <v>100</v>
      </c>
      <c r="RS8" s="33">
        <f ca="1">OFFSET('表二（录入表）'!$B$6,COLUMN()-$AU$4,ROW()-4)</f>
        <v>0</v>
      </c>
      <c r="RT8" s="33">
        <f ca="1">OFFSET('表二（录入表）'!$B$6,COLUMN()-$AU$4,ROW()-4)</f>
        <v>10</v>
      </c>
      <c r="RU8" s="33">
        <f ca="1">OFFSET('表二（录入表）'!$B$6,COLUMN()-$AU$4,ROW()-4)</f>
        <v>100</v>
      </c>
      <c r="RV8" s="33">
        <f ca="1">OFFSET('表二（录入表）'!$B$6,COLUMN()-$AU$4,ROW()-4)</f>
        <v>10</v>
      </c>
      <c r="RW8" s="33">
        <f ca="1">OFFSET('表二（录入表）'!$B$6,COLUMN()-$AU$4,ROW()-4)</f>
        <v>420</v>
      </c>
      <c r="RX8" s="33">
        <f ca="1">OFFSET('表二（录入表）'!$B$6,COLUMN()-$AU$4,ROW()-4)</f>
        <v>0</v>
      </c>
      <c r="RY8" s="33">
        <f ca="1">OFFSET('表二（录入表）'!$B$6,COLUMN()-$AU$4,ROW()-4)</f>
        <v>20</v>
      </c>
      <c r="RZ8" s="33">
        <f ca="1">OFFSET('表二（录入表）'!$B$6,COLUMN()-$AU$4,ROW()-4)</f>
        <v>10</v>
      </c>
      <c r="SA8" s="33">
        <f ca="1">OFFSET('表二（录入表）'!$B$6,COLUMN()-$AU$4,ROW()-4)</f>
        <v>1500</v>
      </c>
      <c r="SB8" s="33">
        <f ca="1">OFFSET('表二（录入表）'!$B$6,COLUMN()-$AU$4,ROW()-4)</f>
        <v>0</v>
      </c>
      <c r="SC8" s="33">
        <f ca="1">OFFSET('表二（录入表）'!$B$6,COLUMN()-$AU$4,ROW()-4)</f>
        <v>1200</v>
      </c>
      <c r="SD8" s="33">
        <f ca="1">OFFSET('表二（录入表）'!$B$6,COLUMN()-$AU$4,ROW()-4)</f>
        <v>20</v>
      </c>
      <c r="SE8" s="33">
        <f ca="1">OFFSET('表二（录入表）'!$B$6,COLUMN()-$AU$4,ROW()-4)</f>
        <v>0</v>
      </c>
      <c r="SF8" s="33">
        <f ca="1">OFFSET('表二（录入表）'!$B$6,COLUMN()-$AU$4,ROW()-4)</f>
        <v>0</v>
      </c>
      <c r="SG8" s="33">
        <f ca="1">OFFSET('表二（录入表）'!$B$6,COLUMN()-$AU$4,ROW()-4)</f>
        <v>100</v>
      </c>
      <c r="SH8" s="33">
        <f ca="1">OFFSET('表二（录入表）'!$B$6,COLUMN()-$AU$4,ROW()-4)</f>
        <v>20</v>
      </c>
      <c r="SI8" s="33">
        <f ca="1">OFFSET('表二（录入表）'!$B$6,COLUMN()-$AU$4,ROW()-4)</f>
        <v>0</v>
      </c>
      <c r="SJ8" s="33">
        <f ca="1">OFFSET('表二（录入表）'!$B$6,COLUMN()-$AU$4,ROW()-4)</f>
        <v>0</v>
      </c>
      <c r="SK8" s="33">
        <f ca="1">OFFSET('表二（录入表）'!$B$6,COLUMN()-$AU$4,ROW()-4)</f>
        <v>0</v>
      </c>
      <c r="SL8" s="33">
        <f ca="1">OFFSET('表二（录入表）'!$B$6,COLUMN()-$AU$4,ROW()-4)</f>
        <v>6</v>
      </c>
      <c r="SM8" s="33">
        <f ca="1">OFFSET('表二（录入表）'!$B$6,COLUMN()-$AU$4,ROW()-4)</f>
        <v>0</v>
      </c>
      <c r="SN8" s="33">
        <f ca="1">OFFSET('表二（录入表）'!$B$6,COLUMN()-$AU$4,ROW()-4)</f>
        <v>0</v>
      </c>
      <c r="SO8" s="33">
        <f ca="1">OFFSET('表二（录入表）'!$B$6,COLUMN()-$AU$4,ROW()-4)</f>
        <v>0</v>
      </c>
      <c r="SP8" s="33">
        <f ca="1">OFFSET('表二（录入表）'!$B$6,COLUMN()-$AU$4,ROW()-4)</f>
        <v>0</v>
      </c>
      <c r="SQ8" s="33">
        <f ca="1">OFFSET('表二（录入表）'!$B$6,COLUMN()-$AU$4,ROW()-4)</f>
        <v>20</v>
      </c>
      <c r="SR8" s="33">
        <f ca="1">OFFSET('表二（录入表）'!$B$6,COLUMN()-$AU$4,ROW()-4)</f>
        <v>110</v>
      </c>
      <c r="SS8" s="33">
        <f ca="1">OFFSET('表二（录入表）'!$B$6,COLUMN()-$AU$4,ROW()-4)</f>
        <v>0</v>
      </c>
      <c r="ST8" s="33">
        <f ca="1">OFFSET('表二（录入表）'!$B$6,COLUMN()-$AU$4,ROW()-4)</f>
        <v>270</v>
      </c>
      <c r="SU8" s="33">
        <f ca="1">OFFSET('表二（录入表）'!$B$6,COLUMN()-$AU$4,ROW()-4)</f>
        <v>0</v>
      </c>
      <c r="SV8" s="33">
        <f ca="1">OFFSET('表二（录入表）'!$B$6,COLUMN()-$AU$4,ROW()-4)</f>
        <v>0</v>
      </c>
      <c r="SW8" s="33">
        <f ca="1">OFFSET('表二（录入表）'!$B$6,COLUMN()-$AU$4,ROW()-4)</f>
        <v>0</v>
      </c>
      <c r="SX8" s="33">
        <f ca="1">OFFSET('表二（录入表）'!$B$6,COLUMN()-$AU$4,ROW()-4)</f>
        <v>0</v>
      </c>
      <c r="SY8" s="33">
        <f ca="1">OFFSET('表二（录入表）'!$B$6,COLUMN()-$AU$4,ROW()-4)</f>
        <v>0</v>
      </c>
      <c r="SZ8" s="33">
        <f ca="1">OFFSET('表二（录入表）'!$B$6,COLUMN()-$AU$4,ROW()-4)</f>
        <v>0</v>
      </c>
      <c r="TA8" s="33">
        <f ca="1">OFFSET('表二（录入表）'!$B$6,COLUMN()-$AU$4,ROW()-4)</f>
        <v>10</v>
      </c>
      <c r="TB8" s="33">
        <f ca="1">OFFSET('表二（录入表）'!$B$6,COLUMN()-$AU$4,ROW()-4)</f>
        <v>10</v>
      </c>
      <c r="TC8" s="33">
        <f ca="1">OFFSET('表二（录入表）'!$B$6,COLUMN()-$AU$4,ROW()-4)</f>
        <v>0</v>
      </c>
      <c r="TD8" s="33">
        <f ca="1">OFFSET('表二（录入表）'!$B$6,COLUMN()-$AU$4,ROW()-4)</f>
        <v>0</v>
      </c>
      <c r="TE8" s="33">
        <f ca="1">OFFSET('表二（录入表）'!$B$6,COLUMN()-$AU$4,ROW()-4)</f>
        <v>0</v>
      </c>
      <c r="TF8" s="33">
        <f ca="1">OFFSET('表二（录入表）'!$B$6,COLUMN()-$AU$4,ROW()-4)</f>
        <v>0</v>
      </c>
      <c r="TG8" s="33">
        <f ca="1">OFFSET('表二（录入表）'!$B$6,COLUMN()-$AU$4,ROW()-4)</f>
        <v>0</v>
      </c>
      <c r="TH8" s="33">
        <f ca="1">OFFSET('表二（录入表）'!$B$6,COLUMN()-$AU$4,ROW()-4)</f>
        <v>100</v>
      </c>
      <c r="TI8" s="33">
        <f ca="1">OFFSET('表二（录入表）'!$B$6,COLUMN()-$AU$4,ROW()-4)</f>
        <v>100</v>
      </c>
      <c r="TJ8" s="33">
        <f ca="1">OFFSET('表二（录入表）'!$B$6,COLUMN()-$AU$4,ROW()-4)</f>
        <v>0</v>
      </c>
      <c r="TK8" s="33">
        <f ca="1">OFFSET('表二（录入表）'!$B$6,COLUMN()-$AU$4,ROW()-4)</f>
        <v>2169</v>
      </c>
      <c r="TL8" s="33">
        <f ca="1">OFFSET('表二（录入表）'!$B$6,COLUMN()-$AU$4,ROW()-4)</f>
        <v>200</v>
      </c>
      <c r="TM8" s="33">
        <f ca="1">OFFSET('表二（录入表）'!$B$6,COLUMN()-$AU$4,ROW()-4)</f>
        <v>100</v>
      </c>
      <c r="TN8" s="33">
        <f ca="1">OFFSET('表二（录入表）'!$B$6,COLUMN()-$AU$4,ROW()-4)</f>
        <v>20</v>
      </c>
      <c r="TO8" s="33">
        <f ca="1">OFFSET('表二（录入表）'!$B$6,COLUMN()-$AU$4,ROW()-4)</f>
        <v>0</v>
      </c>
      <c r="TP8" s="33">
        <f ca="1">OFFSET('表二（录入表）'!$B$6,COLUMN()-$AU$4,ROW()-4)</f>
        <v>0</v>
      </c>
      <c r="TQ8" s="33">
        <f ca="1">OFFSET('表二（录入表）'!$B$6,COLUMN()-$AU$4,ROW()-4)</f>
        <v>150</v>
      </c>
      <c r="TR8" s="33">
        <f ca="1">OFFSET('表二（录入表）'!$B$6,COLUMN()-$AU$4,ROW()-4)</f>
        <v>50</v>
      </c>
      <c r="TS8" s="33">
        <f ca="1">OFFSET('表二（录入表）'!$B$6,COLUMN()-$AU$4,ROW()-4)</f>
        <v>0</v>
      </c>
      <c r="TT8" s="33">
        <f ca="1">OFFSET('表二（录入表）'!$B$6,COLUMN()-$AU$4,ROW()-4)</f>
        <v>100</v>
      </c>
      <c r="TU8" s="33">
        <f ca="1">OFFSET('表二（录入表）'!$B$6,COLUMN()-$AU$4,ROW()-4)</f>
        <v>0</v>
      </c>
      <c r="TV8" s="33">
        <f ca="1">OFFSET('表二（录入表）'!$B$6,COLUMN()-$AU$4,ROW()-4)</f>
        <v>0</v>
      </c>
      <c r="TW8" s="33">
        <f ca="1">OFFSET('表二（录入表）'!$B$6,COLUMN()-$AU$4,ROW()-4)</f>
        <v>0</v>
      </c>
      <c r="TX8" s="33">
        <f ca="1">OFFSET('表二（录入表）'!$B$6,COLUMN()-$AU$4,ROW()-4)</f>
        <v>0</v>
      </c>
      <c r="TY8" s="33">
        <f ca="1">OFFSET('表二（录入表）'!$B$6,COLUMN()-$AU$4,ROW()-4)</f>
        <v>0</v>
      </c>
      <c r="TZ8" s="33">
        <f ca="1">OFFSET('表二（录入表）'!$B$6,COLUMN()-$AU$4,ROW()-4)</f>
        <v>0</v>
      </c>
      <c r="UA8" s="33">
        <f ca="1">OFFSET('表二（录入表）'!$B$6,COLUMN()-$AU$4,ROW()-4)</f>
        <v>0</v>
      </c>
      <c r="UB8" s="33">
        <f ca="1">OFFSET('表二（录入表）'!$B$6,COLUMN()-$AU$4,ROW()-4)</f>
        <v>0</v>
      </c>
      <c r="UC8" s="33">
        <f ca="1">OFFSET('表二（录入表）'!$B$6,COLUMN()-$AU$4,ROW()-4)</f>
        <v>200</v>
      </c>
      <c r="UD8" s="33">
        <f ca="1">OFFSET('表二（录入表）'!$B$6,COLUMN()-$AU$4,ROW()-4)</f>
        <v>250</v>
      </c>
      <c r="UE8" s="33">
        <f ca="1">OFFSET('表二（录入表）'!$B$6,COLUMN()-$AU$4,ROW()-4)</f>
        <v>0</v>
      </c>
      <c r="UF8" s="33">
        <f ca="1">OFFSET('表二（录入表）'!$B$6,COLUMN()-$AU$4,ROW()-4)</f>
        <v>0</v>
      </c>
      <c r="UG8" s="33">
        <f ca="1">OFFSET('表二（录入表）'!$B$6,COLUMN()-$AU$4,ROW()-4)</f>
        <v>0</v>
      </c>
      <c r="UH8" s="33">
        <f ca="1">OFFSET('表二（录入表）'!$B$6,COLUMN()-$AU$4,ROW()-4)</f>
        <v>0</v>
      </c>
      <c r="UI8" s="33">
        <f ca="1">OFFSET('表二（录入表）'!$B$6,COLUMN()-$AU$4,ROW()-4)</f>
        <v>230</v>
      </c>
      <c r="UJ8" s="33">
        <f ca="1">OFFSET('表二（录入表）'!$B$6,COLUMN()-$AU$4,ROW()-4)</f>
        <v>0</v>
      </c>
      <c r="UK8" s="33">
        <f ca="1">OFFSET('表二（录入表）'!$B$6,COLUMN()-$AU$4,ROW()-4)</f>
        <v>100</v>
      </c>
      <c r="UL8" s="33">
        <f ca="1">OFFSET('表二（录入表）'!$B$6,COLUMN()-$AU$4,ROW()-4)</f>
        <v>250</v>
      </c>
      <c r="UM8" s="33">
        <f ca="1">OFFSET('表二（录入表）'!$B$6,COLUMN()-$AU$4,ROW()-4)</f>
        <v>0</v>
      </c>
      <c r="UN8" s="33">
        <f ca="1">OFFSET('表二（录入表）'!$B$6,COLUMN()-$AU$4,ROW()-4)</f>
        <v>4752</v>
      </c>
      <c r="UO8" s="33">
        <f ca="1">OFFSET('表二（录入表）'!$B$6,COLUMN()-$AU$4,ROW()-4)</f>
        <v>22000</v>
      </c>
      <c r="UP8" s="33">
        <f ca="1">OFFSET('表二（录入表）'!$B$6,COLUMN()-$AU$4,ROW()-4)</f>
        <v>1500</v>
      </c>
      <c r="UQ8" s="33">
        <f ca="1">OFFSET('表二（录入表）'!$B$6,COLUMN()-$AU$4,ROW()-4)</f>
        <v>50</v>
      </c>
      <c r="UR8" s="33">
        <f ca="1">OFFSET('表二（录入表）'!$B$6,COLUMN()-$AU$4,ROW()-4)</f>
        <v>20</v>
      </c>
      <c r="US8" s="33">
        <f ca="1">OFFSET('表二（录入表）'!$B$6,COLUMN()-$AU$4,ROW()-4)</f>
        <v>0</v>
      </c>
      <c r="UT8" s="33">
        <f ca="1">OFFSET('表二（录入表）'!$B$6,COLUMN()-$AU$4,ROW()-4)</f>
        <v>0</v>
      </c>
      <c r="UU8" s="33">
        <f ca="1">OFFSET('表二（录入表）'!$B$6,COLUMN()-$AU$4,ROW()-4)</f>
        <v>800</v>
      </c>
      <c r="UV8" s="33">
        <f ca="1">OFFSET('表二（录入表）'!$B$6,COLUMN()-$AU$4,ROW()-4)</f>
        <v>500</v>
      </c>
      <c r="UW8" s="33">
        <f ca="1">OFFSET('表二（录入表）'!$B$6,COLUMN()-$AU$4,ROW()-4)</f>
        <v>100</v>
      </c>
      <c r="UX8" s="33">
        <f ca="1">OFFSET('表二（录入表）'!$B$6,COLUMN()-$AU$4,ROW()-4)</f>
        <v>400</v>
      </c>
      <c r="UY8" s="33">
        <f ca="1">OFFSET('表二（录入表）'!$B$6,COLUMN()-$AU$4,ROW()-4)</f>
        <v>0</v>
      </c>
      <c r="UZ8" s="33">
        <f ca="1">OFFSET('表二（录入表）'!$B$6,COLUMN()-$AU$4,ROW()-4)</f>
        <v>0</v>
      </c>
      <c r="VA8" s="33">
        <f ca="1">OFFSET('表二（录入表）'!$B$6,COLUMN()-$AU$4,ROW()-4)</f>
        <v>0</v>
      </c>
      <c r="VB8" s="33">
        <f ca="1">OFFSET('表二（录入表）'!$B$6,COLUMN()-$AU$4,ROW()-4)</f>
        <v>0</v>
      </c>
      <c r="VC8" s="33">
        <f ca="1">OFFSET('表二（录入表）'!$B$6,COLUMN()-$AU$4,ROW()-4)</f>
        <v>100</v>
      </c>
      <c r="VD8" s="33">
        <f ca="1">OFFSET('表二（录入表）'!$B$6,COLUMN()-$AU$4,ROW()-4)</f>
        <v>1000</v>
      </c>
      <c r="VE8" s="33">
        <f ca="1">OFFSET('表二（录入表）'!$B$6,COLUMN()-$AU$4,ROW()-4)</f>
        <v>200</v>
      </c>
      <c r="VF8" s="33">
        <f ca="1">OFFSET('表二（录入表）'!$B$6,COLUMN()-$AU$4,ROW()-4)</f>
        <v>500</v>
      </c>
      <c r="VG8" s="33">
        <f ca="1">OFFSET('表二（录入表）'!$B$6,COLUMN()-$AU$4,ROW()-4)</f>
        <v>700</v>
      </c>
      <c r="VH8" s="33">
        <f ca="1">OFFSET('表二（录入表）'!$B$6,COLUMN()-$AU$4,ROW()-4)</f>
        <v>500</v>
      </c>
      <c r="VI8" s="33">
        <f ca="1">OFFSET('表二（录入表）'!$B$6,COLUMN()-$AU$4,ROW()-4)</f>
        <v>300</v>
      </c>
      <c r="VJ8" s="33">
        <f ca="1">OFFSET('表二（录入表）'!$B$6,COLUMN()-$AU$4,ROW()-4)</f>
        <v>100</v>
      </c>
      <c r="VK8" s="33">
        <f ca="1">OFFSET('表二（录入表）'!$B$6,COLUMN()-$AU$4,ROW()-4)</f>
        <v>1800</v>
      </c>
      <c r="VL8" s="33">
        <f ca="1">OFFSET('表二（录入表）'!$B$6,COLUMN()-$AU$4,ROW()-4)</f>
        <v>500</v>
      </c>
      <c r="VM8" s="33">
        <f ca="1">OFFSET('表二（录入表）'!$B$6,COLUMN()-$AU$4,ROW()-4)</f>
        <v>0</v>
      </c>
      <c r="VN8" s="33">
        <f ca="1">OFFSET('表二（录入表）'!$B$6,COLUMN()-$AU$4,ROW()-4)</f>
        <v>20</v>
      </c>
      <c r="VO8" s="33">
        <f ca="1">OFFSET('表二（录入表）'!$B$6,COLUMN()-$AU$4,ROW()-4)</f>
        <v>0</v>
      </c>
      <c r="VP8" s="33">
        <f ca="1">OFFSET('表二（录入表）'!$B$6,COLUMN()-$AU$4,ROW()-4)</f>
        <v>0</v>
      </c>
      <c r="VQ8" s="33">
        <f ca="1">OFFSET('表二（录入表）'!$B$6,COLUMN()-$AU$4,ROW()-4)</f>
        <v>380</v>
      </c>
      <c r="VR8" s="33">
        <f ca="1">OFFSET('表二（录入表）'!$B$6,COLUMN()-$AU$4,ROW()-4)</f>
        <v>200</v>
      </c>
      <c r="VS8" s="33">
        <f ca="1">OFFSET('表二（录入表）'!$B$6,COLUMN()-$AU$4,ROW()-4)</f>
        <v>2100</v>
      </c>
      <c r="VT8" s="33">
        <f ca="1">OFFSET('表二（录入表）'!$B$6,COLUMN()-$AU$4,ROW()-4)</f>
        <v>0</v>
      </c>
      <c r="VU8" s="33">
        <f ca="1">OFFSET('表二（录入表）'!$B$6,COLUMN()-$AU$4,ROW()-4)</f>
        <v>250</v>
      </c>
      <c r="VV8" s="33">
        <f ca="1">OFFSET('表二（录入表）'!$B$6,COLUMN()-$AU$4,ROW()-4)</f>
        <v>0</v>
      </c>
      <c r="VW8" s="33">
        <f ca="1">OFFSET('表二（录入表）'!$B$6,COLUMN()-$AU$4,ROW()-4)</f>
        <v>500</v>
      </c>
      <c r="VX8" s="33">
        <f ca="1">OFFSET('表二（录入表）'!$B$6,COLUMN()-$AU$4,ROW()-4)</f>
        <v>200</v>
      </c>
      <c r="VY8" s="33">
        <f ca="1">OFFSET('表二（录入表）'!$B$6,COLUMN()-$AU$4,ROW()-4)</f>
        <v>100</v>
      </c>
      <c r="VZ8" s="33">
        <f ca="1">OFFSET('表二（录入表）'!$B$6,COLUMN()-$AU$4,ROW()-4)</f>
        <v>0</v>
      </c>
      <c r="WA8" s="33">
        <f ca="1">OFFSET('表二（录入表）'!$B$6,COLUMN()-$AU$4,ROW()-4)</f>
        <v>30</v>
      </c>
      <c r="WB8" s="33">
        <f ca="1">OFFSET('表二（录入表）'!$B$6,COLUMN()-$AU$4,ROW()-4)</f>
        <v>100</v>
      </c>
      <c r="WC8" s="33">
        <f ca="1">OFFSET('表二（录入表）'!$B$6,COLUMN()-$AU$4,ROW()-4)</f>
        <v>50</v>
      </c>
      <c r="WD8" s="33">
        <f ca="1">OFFSET('表二（录入表）'!$B$6,COLUMN()-$AU$4,ROW()-4)</f>
        <v>0</v>
      </c>
      <c r="WE8" s="33">
        <f ca="1">OFFSET('表二（录入表）'!$B$6,COLUMN()-$AU$4,ROW()-4)</f>
        <v>1500</v>
      </c>
      <c r="WF8" s="33">
        <f ca="1">OFFSET('表二（录入表）'!$B$6,COLUMN()-$AU$4,ROW()-4)</f>
        <v>100</v>
      </c>
      <c r="WG8" s="33">
        <f ca="1">OFFSET('表二（录入表）'!$B$6,COLUMN()-$AU$4,ROW()-4)</f>
        <v>0</v>
      </c>
      <c r="WH8" s="33">
        <f ca="1">OFFSET('表二（录入表）'!$B$6,COLUMN()-$AU$4,ROW()-4)</f>
        <v>0</v>
      </c>
      <c r="WI8" s="33">
        <f ca="1">OFFSET('表二（录入表）'!$B$6,COLUMN()-$AU$4,ROW()-4)</f>
        <v>0</v>
      </c>
      <c r="WJ8" s="33">
        <f ca="1">OFFSET('表二（录入表）'!$B$6,COLUMN()-$AU$4,ROW()-4)</f>
        <v>0</v>
      </c>
      <c r="WK8" s="33">
        <f ca="1">OFFSET('表二（录入表）'!$B$6,COLUMN()-$AU$4,ROW()-4)</f>
        <v>0</v>
      </c>
      <c r="WL8" s="33">
        <f ca="1">OFFSET('表二（录入表）'!$B$6,COLUMN()-$AU$4,ROW()-4)</f>
        <v>3047</v>
      </c>
      <c r="WM8" s="33">
        <f ca="1">OFFSET('表二（录入表）'!$B$6,COLUMN()-$AU$4,ROW()-4)</f>
        <v>3800</v>
      </c>
      <c r="WN8" s="33">
        <f ca="1">OFFSET('表二（录入表）'!$B$6,COLUMN()-$AU$4,ROW()-4)</f>
        <v>200</v>
      </c>
      <c r="WO8" s="33">
        <f ca="1">OFFSET('表二（录入表）'!$B$6,COLUMN()-$AU$4,ROW()-4)</f>
        <v>100</v>
      </c>
      <c r="WP8" s="33">
        <f ca="1">OFFSET('表二（录入表）'!$B$6,COLUMN()-$AU$4,ROW()-4)</f>
        <v>100</v>
      </c>
      <c r="WQ8" s="33">
        <f ca="1">OFFSET('表二（录入表）'!$B$6,COLUMN()-$AU$4,ROW()-4)</f>
        <v>4510</v>
      </c>
      <c r="WR8" s="33">
        <f ca="1">OFFSET('表二（录入表）'!$B$6,COLUMN()-$AU$4,ROW()-4)</f>
        <v>0</v>
      </c>
      <c r="WS8" s="33">
        <f ca="1">OFFSET('表二（录入表）'!$B$6,COLUMN()-$AU$4,ROW()-4)</f>
        <v>0</v>
      </c>
      <c r="WT8" s="33">
        <f ca="1">OFFSET('表二（录入表）'!$B$6,COLUMN()-$AU$4,ROW()-4)</f>
        <v>0</v>
      </c>
      <c r="WU8" s="33">
        <f ca="1">OFFSET('表二（录入表）'!$B$6,COLUMN()-$AU$4,ROW()-4)</f>
        <v>300</v>
      </c>
      <c r="WV8" s="33">
        <f ca="1">OFFSET('表二（录入表）'!$B$6,COLUMN()-$AU$4,ROW()-4)</f>
        <v>0</v>
      </c>
      <c r="WW8" s="33">
        <f ca="1">OFFSET('表二（录入表）'!$B$6,COLUMN()-$AU$4,ROW()-4)</f>
        <v>3196</v>
      </c>
      <c r="WX8" s="33">
        <f ca="1">OFFSET('表二（录入表）'!$B$6,COLUMN()-$AU$4,ROW()-4)</f>
        <v>0</v>
      </c>
      <c r="WY8" s="33">
        <f ca="1">OFFSET('表二（录入表）'!$B$6,COLUMN()-$AU$4,ROW()-4)</f>
        <v>0</v>
      </c>
      <c r="WZ8" s="33">
        <f ca="1">OFFSET('表二（录入表）'!$B$6,COLUMN()-$AU$4,ROW()-4)</f>
        <v>0</v>
      </c>
      <c r="XA8" s="33">
        <f ca="1">OFFSET('表二（录入表）'!$B$6,COLUMN()-$AU$4,ROW()-4)</f>
        <v>0</v>
      </c>
      <c r="XB8" s="33">
        <f ca="1">OFFSET('表二（录入表）'!$B$6,COLUMN()-$AU$4,ROW()-4)</f>
        <v>100</v>
      </c>
      <c r="XC8" s="33">
        <f ca="1">OFFSET('表二（录入表）'!$B$6,COLUMN()-$AU$4,ROW()-4)</f>
        <v>0</v>
      </c>
      <c r="XD8" s="33">
        <f ca="1">OFFSET('表二（录入表）'!$B$6,COLUMN()-$AU$4,ROW()-4)</f>
        <v>0</v>
      </c>
      <c r="XE8" s="33">
        <f ca="1">OFFSET('表二（录入表）'!$B$6,COLUMN()-$AU$4,ROW()-4)</f>
        <v>0</v>
      </c>
      <c r="XF8" s="33">
        <f ca="1">OFFSET('表二（录入表）'!$B$6,COLUMN()-$AU$4,ROW()-4)</f>
        <v>0</v>
      </c>
      <c r="XG8" s="33">
        <f ca="1">OFFSET('表二（录入表）'!$B$6,COLUMN()-$AU$4,ROW()-4)</f>
        <v>0</v>
      </c>
      <c r="XH8" s="33">
        <f ca="1">OFFSET('表二（录入表）'!$B$6,COLUMN()-$AU$4,ROW()-4)</f>
        <v>0</v>
      </c>
      <c r="XI8" s="33">
        <f ca="1">OFFSET('表二（录入表）'!$B$6,COLUMN()-$AU$4,ROW()-4)</f>
        <v>70</v>
      </c>
      <c r="XJ8" s="33">
        <f ca="1">OFFSET('表二（录入表）'!$B$6,COLUMN()-$AU$4,ROW()-4)</f>
        <v>50</v>
      </c>
      <c r="XK8" s="33">
        <f ca="1">OFFSET('表二（录入表）'!$B$6,COLUMN()-$AU$4,ROW()-4)</f>
        <v>0</v>
      </c>
      <c r="XL8" s="33">
        <f ca="1">OFFSET('表二（录入表）'!$B$6,COLUMN()-$AU$4,ROW()-4)</f>
        <v>100</v>
      </c>
      <c r="XM8" s="33">
        <f ca="1">OFFSET('表二（录入表）'!$B$6,COLUMN()-$AU$4,ROW()-4)</f>
        <v>710</v>
      </c>
      <c r="XN8" s="33">
        <f ca="1">OFFSET('表二（录入表）'!$B$6,COLUMN()-$AU$4,ROW()-4)</f>
        <v>10</v>
      </c>
      <c r="XO8" s="33">
        <f ca="1">OFFSET('表二（录入表）'!$B$6,COLUMN()-$AU$4,ROW()-4)</f>
        <v>60</v>
      </c>
      <c r="XP8" s="33">
        <f ca="1">OFFSET('表二（录入表）'!$B$6,COLUMN()-$AU$4,ROW()-4)</f>
        <v>10</v>
      </c>
      <c r="XQ8" s="33">
        <f ca="1">OFFSET('表二（录入表）'!$B$6,COLUMN()-$AU$4,ROW()-4)</f>
        <v>3500</v>
      </c>
      <c r="XR8" s="33">
        <f ca="1">OFFSET('表二（录入表）'!$B$6,COLUMN()-$AU$4,ROW()-4)</f>
        <v>1500</v>
      </c>
      <c r="XS8" s="33">
        <f ca="1">OFFSET('表二（录入表）'!$B$6,COLUMN()-$AU$4,ROW()-4)</f>
        <v>0</v>
      </c>
      <c r="XT8" s="33">
        <f ca="1">OFFSET('表二（录入表）'!$B$6,COLUMN()-$AU$4,ROW()-4)</f>
        <v>0</v>
      </c>
      <c r="XU8" s="33">
        <f ca="1">OFFSET('表二（录入表）'!$B$6,COLUMN()-$AU$4,ROW()-4)</f>
        <v>0</v>
      </c>
      <c r="XV8" s="33">
        <f ca="1">OFFSET('表二（录入表）'!$B$6,COLUMN()-$AU$4,ROW()-4)</f>
        <v>0</v>
      </c>
      <c r="XW8" s="33">
        <f ca="1">OFFSET('表二（录入表）'!$B$6,COLUMN()-$AU$4,ROW()-4)</f>
        <v>0</v>
      </c>
      <c r="XX8" s="33">
        <f ca="1">OFFSET('表二（录入表）'!$B$6,COLUMN()-$AU$4,ROW()-4)</f>
        <v>0</v>
      </c>
      <c r="XY8" s="33">
        <f ca="1">OFFSET('表二（录入表）'!$B$6,COLUMN()-$AU$4,ROW()-4)</f>
        <v>0</v>
      </c>
      <c r="XZ8" s="33">
        <f ca="1">OFFSET('表二（录入表）'!$B$6,COLUMN()-$AU$4,ROW()-4)</f>
        <v>0</v>
      </c>
      <c r="YA8" s="33">
        <f ca="1">OFFSET('表二（录入表）'!$B$6,COLUMN()-$AU$4,ROW()-4)</f>
        <v>0</v>
      </c>
      <c r="YB8" s="33">
        <f ca="1">OFFSET('表二（录入表）'!$B$6,COLUMN()-$AU$4,ROW()-4)</f>
        <v>0</v>
      </c>
      <c r="YC8" s="33">
        <f ca="1">OFFSET('表二（录入表）'!$B$6,COLUMN()-$AU$4,ROW()-4)</f>
        <v>0</v>
      </c>
      <c r="YD8" s="33">
        <f ca="1">OFFSET('表二（录入表）'!$B$6,COLUMN()-$AU$4,ROW()-4)</f>
        <v>200</v>
      </c>
      <c r="YE8" s="33">
        <f ca="1">OFFSET('表二（录入表）'!$B$6,COLUMN()-$AU$4,ROW()-4)</f>
        <v>0</v>
      </c>
      <c r="YF8" s="33">
        <f ca="1">OFFSET('表二（录入表）'!$B$6,COLUMN()-$AU$4,ROW()-4)</f>
        <v>2300</v>
      </c>
      <c r="YG8" s="33">
        <f ca="1">OFFSET('表二（录入表）'!$B$6,COLUMN()-$AU$4,ROW()-4)</f>
        <v>1500</v>
      </c>
      <c r="YH8" s="33">
        <f ca="1">OFFSET('表二（录入表）'!$B$6,COLUMN()-$AU$4,ROW()-4)</f>
        <v>100</v>
      </c>
      <c r="YI8" s="33">
        <f ca="1">OFFSET('表二（录入表）'!$B$6,COLUMN()-$AU$4,ROW()-4)</f>
        <v>50</v>
      </c>
      <c r="YJ8" s="33">
        <f ca="1">OFFSET('表二（录入表）'!$B$6,COLUMN()-$AU$4,ROW()-4)</f>
        <v>200</v>
      </c>
      <c r="YK8" s="33">
        <f ca="1">OFFSET('表二（录入表）'!$B$6,COLUMN()-$AU$4,ROW()-4)</f>
        <v>0</v>
      </c>
      <c r="YL8" s="33">
        <f ca="1">OFFSET('表二（录入表）'!$B$6,COLUMN()-$AU$4,ROW()-4)</f>
        <v>20</v>
      </c>
      <c r="YM8" s="33">
        <f ca="1">OFFSET('表二（录入表）'!$B$6,COLUMN()-$AU$4,ROW()-4)</f>
        <v>0</v>
      </c>
      <c r="YN8" s="33">
        <f ca="1">OFFSET('表二（录入表）'!$B$6,COLUMN()-$AU$4,ROW()-4)</f>
        <v>20</v>
      </c>
      <c r="YO8" s="33">
        <f ca="1">OFFSET('表二（录入表）'!$B$6,COLUMN()-$AU$4,ROW()-4)</f>
        <v>3100</v>
      </c>
      <c r="YP8" s="33">
        <f ca="1">OFFSET('表二（录入表）'!$B$6,COLUMN()-$AU$4,ROW()-4)</f>
        <v>300</v>
      </c>
      <c r="YQ8" s="33">
        <f ca="1">OFFSET('表二（录入表）'!$B$6,COLUMN()-$AU$4,ROW()-4)</f>
        <v>4800</v>
      </c>
      <c r="YR8" s="33">
        <f ca="1">OFFSET('表二（录入表）'!$B$6,COLUMN()-$AU$4,ROW()-4)</f>
        <v>1000</v>
      </c>
      <c r="YS8" s="33">
        <f ca="1">OFFSET('表二（录入表）'!$B$6,COLUMN()-$AU$4,ROW()-4)</f>
        <v>500</v>
      </c>
      <c r="YT8" s="33">
        <f ca="1">OFFSET('表二（录入表）'!$B$6,COLUMN()-$AU$4,ROW()-4)</f>
        <v>1200</v>
      </c>
      <c r="YU8" s="33">
        <f ca="1">OFFSET('表二（录入表）'!$B$6,COLUMN()-$AU$4,ROW()-4)</f>
        <v>100</v>
      </c>
      <c r="YV8" s="33">
        <f ca="1">OFFSET('表二（录入表）'!$B$6,COLUMN()-$AU$4,ROW()-4)</f>
        <v>0</v>
      </c>
      <c r="YW8" s="33">
        <f ca="1">OFFSET('表二（录入表）'!$B$6,COLUMN()-$AU$4,ROW()-4)</f>
        <v>200</v>
      </c>
      <c r="YX8" s="33">
        <f ca="1">OFFSET('表二（录入表）'!$B$6,COLUMN()-$AU$4,ROW()-4)</f>
        <v>1500</v>
      </c>
      <c r="YY8" s="33">
        <f ca="1">OFFSET('表二（录入表）'!$B$6,COLUMN()-$AU$4,ROW()-4)</f>
        <v>0</v>
      </c>
      <c r="YZ8" s="33">
        <f ca="1">OFFSET('表二（录入表）'!$B$6,COLUMN()-$AU$4,ROW()-4)</f>
        <v>0</v>
      </c>
      <c r="ZA8" s="33">
        <f ca="1">OFFSET('表二（录入表）'!$B$6,COLUMN()-$AU$4,ROW()-4)</f>
        <v>12000</v>
      </c>
      <c r="ZB8" s="33">
        <f ca="1">OFFSET('表二（录入表）'!$B$6,COLUMN()-$AU$4,ROW()-4)</f>
        <v>100</v>
      </c>
      <c r="ZC8" s="33">
        <f ca="1">OFFSET('表二（录入表）'!$B$6,COLUMN()-$AU$4,ROW()-4)</f>
        <v>1200</v>
      </c>
      <c r="ZD8" s="33">
        <f ca="1">OFFSET('表二（录入表）'!$B$6,COLUMN()-$AU$4,ROW()-4)</f>
        <v>0</v>
      </c>
      <c r="ZE8" s="33">
        <f ca="1">OFFSET('表二（录入表）'!$B$6,COLUMN()-$AU$4,ROW()-4)</f>
        <v>20</v>
      </c>
      <c r="ZF8" s="33">
        <f ca="1">OFFSET('表二（录入表）'!$B$6,COLUMN()-$AU$4,ROW()-4)</f>
        <v>50</v>
      </c>
      <c r="ZG8" s="33">
        <f ca="1">OFFSET('表二（录入表）'!$B$6,COLUMN()-$AU$4,ROW()-4)</f>
        <v>0</v>
      </c>
      <c r="ZH8" s="33">
        <f ca="1">OFFSET('表二（录入表）'!$B$6,COLUMN()-$AU$4,ROW()-4)</f>
        <v>20</v>
      </c>
      <c r="ZI8" s="33">
        <f ca="1">OFFSET('表二（录入表）'!$B$6,COLUMN()-$AU$4,ROW()-4)</f>
        <v>30</v>
      </c>
      <c r="ZJ8" s="33">
        <f ca="1">OFFSET('表二（录入表）'!$B$6,COLUMN()-$AU$4,ROW()-4)</f>
        <v>0</v>
      </c>
      <c r="ZK8" s="33">
        <f ca="1">OFFSET('表二（录入表）'!$B$6,COLUMN()-$AU$4,ROW()-4)</f>
        <v>0</v>
      </c>
      <c r="ZL8" s="33">
        <f ca="1">OFFSET('表二（录入表）'!$B$6,COLUMN()-$AU$4,ROW()-4)</f>
        <v>0</v>
      </c>
      <c r="ZM8" s="33">
        <f ca="1">OFFSET('表二（录入表）'!$B$6,COLUMN()-$AU$4,ROW()-4)</f>
        <v>0</v>
      </c>
      <c r="ZN8" s="33">
        <f ca="1">OFFSET('表二（录入表）'!$B$6,COLUMN()-$AU$4,ROW()-4)</f>
        <v>150</v>
      </c>
      <c r="ZO8" s="33">
        <f ca="1">OFFSET('表二（录入表）'!$B$6,COLUMN()-$AU$4,ROW()-4)</f>
        <v>0</v>
      </c>
      <c r="ZP8" s="33">
        <f ca="1">OFFSET('表二（录入表）'!$B$6,COLUMN()-$AU$4,ROW()-4)</f>
        <v>0</v>
      </c>
      <c r="ZQ8" s="33">
        <f ca="1">OFFSET('表二（录入表）'!$B$6,COLUMN()-$AU$4,ROW()-4)</f>
        <v>0</v>
      </c>
      <c r="ZR8" s="33">
        <f ca="1">OFFSET('表二（录入表）'!$B$6,COLUMN()-$AU$4,ROW()-4)</f>
        <v>300</v>
      </c>
      <c r="ZS8" s="33">
        <f ca="1">OFFSET('表二（录入表）'!$B$6,COLUMN()-$AU$4,ROW()-4)</f>
        <v>0</v>
      </c>
      <c r="ZT8" s="33">
        <f ca="1">OFFSET('表二（录入表）'!$B$6,COLUMN()-$AU$4,ROW()-4)</f>
        <v>0</v>
      </c>
      <c r="ZU8" s="33">
        <f ca="1">OFFSET('表二（录入表）'!$B$6,COLUMN()-$AU$4,ROW()-4)</f>
        <v>100</v>
      </c>
      <c r="ZV8" s="33">
        <f ca="1">OFFSET('表二（录入表）'!$B$6,COLUMN()-$AU$4,ROW()-4)</f>
        <v>0</v>
      </c>
      <c r="ZW8" s="33">
        <f ca="1">OFFSET('表二（录入表）'!$B$6,COLUMN()-$AU$4,ROW()-4)</f>
        <v>0</v>
      </c>
      <c r="ZX8" s="33">
        <f ca="1">OFFSET('表二（录入表）'!$B$6,COLUMN()-$AU$4,ROW()-4)</f>
        <v>0</v>
      </c>
      <c r="ZY8" s="33">
        <f ca="1">OFFSET('表二（录入表）'!$B$6,COLUMN()-$AU$4,ROW()-4)</f>
        <v>0</v>
      </c>
      <c r="ZZ8" s="33">
        <f ca="1">OFFSET('表二（录入表）'!$B$6,COLUMN()-$AU$4,ROW()-4)</f>
        <v>0</v>
      </c>
      <c r="AAA8" s="33">
        <f ca="1">OFFSET('表二（录入表）'!$B$6,COLUMN()-$AU$4,ROW()-4)</f>
        <v>0</v>
      </c>
      <c r="AAB8" s="33">
        <f ca="1">OFFSET('表二（录入表）'!$B$6,COLUMN()-$AU$4,ROW()-4)</f>
        <v>4440</v>
      </c>
      <c r="AAC8" s="33">
        <f ca="1">OFFSET('表二（录入表）'!$B$6,COLUMN()-$AU$4,ROW()-4)</f>
        <v>300</v>
      </c>
      <c r="AAD8" s="33">
        <f ca="1">OFFSET('表二（录入表）'!$B$6,COLUMN()-$AU$4,ROW()-4)</f>
        <v>0</v>
      </c>
      <c r="AAE8" s="33">
        <f ca="1">OFFSET('表二（录入表）'!$B$6,COLUMN()-$AU$4,ROW()-4)</f>
        <v>0</v>
      </c>
      <c r="AAF8" s="33">
        <f ca="1">OFFSET('表二（录入表）'!$B$6,COLUMN()-$AU$4,ROW()-4)</f>
        <v>0</v>
      </c>
      <c r="AAG8" s="33">
        <f ca="1">OFFSET('表二（录入表）'!$B$6,COLUMN()-$AU$4,ROW()-4)</f>
        <v>0</v>
      </c>
      <c r="AAH8" s="33">
        <f ca="1">OFFSET('表二（录入表）'!$B$6,COLUMN()-$AU$4,ROW()-4)</f>
        <v>0</v>
      </c>
      <c r="AAI8" s="33">
        <f ca="1">OFFSET('表二（录入表）'!$B$6,COLUMN()-$AU$4,ROW()-4)</f>
        <v>0</v>
      </c>
      <c r="AAJ8" s="33">
        <f ca="1">OFFSET('表二（录入表）'!$B$6,COLUMN()-$AU$4,ROW()-4)</f>
        <v>0</v>
      </c>
      <c r="AAK8" s="33">
        <f ca="1">OFFSET('表二（录入表）'!$B$6,COLUMN()-$AU$4,ROW()-4)</f>
        <v>0</v>
      </c>
      <c r="AAL8" s="33">
        <f ca="1">OFFSET('表二（录入表）'!$B$6,COLUMN()-$AU$4,ROW()-4)</f>
        <v>0</v>
      </c>
      <c r="AAM8" s="33">
        <f ca="1">OFFSET('表二（录入表）'!$B$6,COLUMN()-$AU$4,ROW()-4)</f>
        <v>0</v>
      </c>
      <c r="AAN8" s="33">
        <f ca="1">OFFSET('表二（录入表）'!$B$6,COLUMN()-$AU$4,ROW()-4)</f>
        <v>0</v>
      </c>
      <c r="AAO8" s="33">
        <f ca="1">OFFSET('表二（录入表）'!$B$6,COLUMN()-$AU$4,ROW()-4)</f>
        <v>2000</v>
      </c>
      <c r="AAP8" s="33">
        <f ca="1">OFFSET('表二（录入表）'!$B$6,COLUMN()-$AU$4,ROW()-4)</f>
        <v>3500</v>
      </c>
      <c r="AAQ8" s="33">
        <f ca="1">OFFSET('表二（录入表）'!$B$6,COLUMN()-$AU$4,ROW()-4)</f>
        <v>0</v>
      </c>
      <c r="AAR8" s="33">
        <f ca="1">OFFSET('表二（录入表）'!$B$6,COLUMN()-$AU$4,ROW()-4)</f>
        <v>100</v>
      </c>
      <c r="AAS8" s="33">
        <f ca="1">OFFSET('表二（录入表）'!$B$6,COLUMN()-$AU$4,ROW()-4)</f>
        <v>0</v>
      </c>
      <c r="AAT8" s="33">
        <f ca="1">OFFSET('表二（录入表）'!$B$6,COLUMN()-$AU$4,ROW()-4)</f>
        <v>0</v>
      </c>
      <c r="AAU8" s="33">
        <f ca="1">OFFSET('表二（录入表）'!$B$6,COLUMN()-$AU$4,ROW()-4)</f>
        <v>0</v>
      </c>
      <c r="AAV8" s="33">
        <f ca="1">OFFSET('表二（录入表）'!$B$6,COLUMN()-$AU$4,ROW()-4)</f>
        <v>300</v>
      </c>
      <c r="AAW8" s="33">
        <f ca="1">OFFSET('表二（录入表）'!$B$6,COLUMN()-$AU$4,ROW()-4)</f>
        <v>1700</v>
      </c>
      <c r="AAX8" s="33">
        <f ca="1">OFFSET('表二（录入表）'!$B$6,COLUMN()-$AU$4,ROW()-4)</f>
        <v>0</v>
      </c>
      <c r="AAY8" s="33">
        <f ca="1">OFFSET('表二（录入表）'!$B$6,COLUMN()-$AU$4,ROW()-4)</f>
        <v>0</v>
      </c>
      <c r="AAZ8" s="33">
        <f ca="1">OFFSET('表二（录入表）'!$B$6,COLUMN()-$AU$4,ROW()-4)</f>
        <v>0</v>
      </c>
      <c r="ABA8" s="33">
        <f ca="1">OFFSET('表二（录入表）'!$B$6,COLUMN()-$AU$4,ROW()-4)</f>
        <v>0</v>
      </c>
      <c r="ABB8" s="33">
        <f ca="1">OFFSET('表二（录入表）'!$B$6,COLUMN()-$AU$4,ROW()-4)</f>
        <v>0</v>
      </c>
      <c r="ABC8" s="33">
        <f ca="1">OFFSET('表二（录入表）'!$B$6,COLUMN()-$AU$4,ROW()-4)</f>
        <v>200</v>
      </c>
      <c r="ABD8" s="33">
        <f ca="1">OFFSET('表二（录入表）'!$B$6,COLUMN()-$AU$4,ROW()-4)</f>
        <v>200</v>
      </c>
      <c r="ABE8" s="33">
        <f ca="1">OFFSET('表二（录入表）'!$B$6,COLUMN()-$AU$4,ROW()-4)</f>
        <v>0</v>
      </c>
      <c r="ABF8" s="33">
        <f ca="1">OFFSET('表二（录入表）'!$B$6,COLUMN()-$AU$4,ROW()-4)</f>
        <v>0</v>
      </c>
      <c r="ABG8" s="33">
        <f ca="1">OFFSET('表二（录入表）'!$B$6,COLUMN()-$AU$4,ROW()-4)</f>
        <v>0</v>
      </c>
      <c r="ABH8" s="33">
        <f ca="1">OFFSET('表二（录入表）'!$B$6,COLUMN()-$AU$4,ROW()-4)</f>
        <v>0</v>
      </c>
      <c r="ABI8" s="33">
        <f ca="1">OFFSET('表二（录入表）'!$B$6,COLUMN()-$AU$4,ROW()-4)</f>
        <v>0</v>
      </c>
      <c r="ABJ8" s="33">
        <f ca="1">OFFSET('表二（录入表）'!$B$6,COLUMN()-$AU$4,ROW()-4)</f>
        <v>0</v>
      </c>
      <c r="ABK8" s="33">
        <f ca="1">OFFSET('表二（录入表）'!$B$6,COLUMN()-$AU$4,ROW()-4)</f>
        <v>0</v>
      </c>
      <c r="ABL8" s="33">
        <f ca="1">OFFSET('表二（录入表）'!$B$6,COLUMN()-$AU$4,ROW()-4)</f>
        <v>0</v>
      </c>
      <c r="ABM8" s="33">
        <f ca="1">OFFSET('表二（录入表）'!$B$6,COLUMN()-$AU$4,ROW()-4)</f>
        <v>0</v>
      </c>
      <c r="ABN8" s="33">
        <f ca="1">OFFSET('表二（录入表）'!$B$6,COLUMN()-$AU$4,ROW()-4)</f>
        <v>0</v>
      </c>
      <c r="ABO8" s="33">
        <f ca="1">OFFSET('表二（录入表）'!$B$6,COLUMN()-$AU$4,ROW()-4)</f>
        <v>0</v>
      </c>
      <c r="ABP8" s="33">
        <f ca="1">OFFSET('表二（录入表）'!$B$6,COLUMN()-$AU$4,ROW()-4)</f>
        <v>0</v>
      </c>
      <c r="ABQ8" s="33">
        <f ca="1">OFFSET('表二（录入表）'!$B$6,COLUMN()-$AU$4,ROW()-4)</f>
        <v>0</v>
      </c>
      <c r="ABR8" s="33">
        <f ca="1">OFFSET('表二（录入表）'!$B$6,COLUMN()-$AU$4,ROW()-4)</f>
        <v>0</v>
      </c>
      <c r="ABS8" s="33">
        <f ca="1">OFFSET('表二（录入表）'!$B$6,COLUMN()-$AU$4,ROW()-4)</f>
        <v>200</v>
      </c>
      <c r="ABT8" s="33">
        <f ca="1">OFFSET('表二（录入表）'!$B$6,COLUMN()-$AU$4,ROW()-4)</f>
        <v>0</v>
      </c>
      <c r="ABU8" s="33">
        <f ca="1">OFFSET('表二（录入表）'!$B$6,COLUMN()-$AU$4,ROW()-4)</f>
        <v>0</v>
      </c>
      <c r="ABV8" s="33">
        <f ca="1">OFFSET('表二（录入表）'!$B$6,COLUMN()-$AU$4,ROW()-4)</f>
        <v>0</v>
      </c>
      <c r="ABW8" s="33">
        <f ca="1">OFFSET('表二（录入表）'!$B$6,COLUMN()-$AU$4,ROW()-4)</f>
        <v>0</v>
      </c>
      <c r="ABX8" s="33">
        <f ca="1">OFFSET('表二（录入表）'!$B$6,COLUMN()-$AU$4,ROW()-4)</f>
        <v>0</v>
      </c>
      <c r="ABY8" s="33">
        <f ca="1">OFFSET('表二（录入表）'!$B$6,COLUMN()-$AU$4,ROW()-4)</f>
        <v>0</v>
      </c>
      <c r="ABZ8" s="33">
        <f ca="1">OFFSET('表二（录入表）'!$B$6,COLUMN()-$AU$4,ROW()-4)</f>
        <v>0</v>
      </c>
      <c r="ACA8" s="33">
        <f ca="1">OFFSET('表二（录入表）'!$B$6,COLUMN()-$AU$4,ROW()-4)</f>
        <v>0</v>
      </c>
      <c r="ACB8" s="33">
        <f ca="1">OFFSET('表二（录入表）'!$B$6,COLUMN()-$AU$4,ROW()-4)</f>
        <v>0</v>
      </c>
      <c r="ACC8" s="33">
        <f ca="1">OFFSET('表二（录入表）'!$B$6,COLUMN()-$AU$4,ROW()-4)</f>
        <v>0</v>
      </c>
      <c r="ACD8" s="33">
        <f ca="1">OFFSET('表二（录入表）'!$B$6,COLUMN()-$AU$4,ROW()-4)</f>
        <v>0</v>
      </c>
      <c r="ACE8" s="33">
        <f ca="1">OFFSET('表二（录入表）'!$B$6,COLUMN()-$AU$4,ROW()-4)</f>
        <v>0</v>
      </c>
      <c r="ACF8" s="33">
        <f ca="1">OFFSET('表二（录入表）'!$B$6,COLUMN()-$AU$4,ROW()-4)</f>
        <v>0</v>
      </c>
      <c r="ACG8" s="33">
        <f ca="1">OFFSET('表二（录入表）'!$B$6,COLUMN()-$AU$4,ROW()-4)</f>
        <v>2065</v>
      </c>
      <c r="ACH8" s="33">
        <f ca="1">OFFSET('表二（录入表）'!$B$6,COLUMN()-$AU$4,ROW()-4)</f>
        <v>250</v>
      </c>
      <c r="ACI8" s="33">
        <f ca="1">OFFSET('表二（录入表）'!$B$6,COLUMN()-$AU$4,ROW()-4)</f>
        <v>0</v>
      </c>
      <c r="ACJ8" s="33">
        <f ca="1">OFFSET('表二（录入表）'!$B$6,COLUMN()-$AU$4,ROW()-4)</f>
        <v>0</v>
      </c>
      <c r="ACK8" s="33">
        <f ca="1">OFFSET('表二（录入表）'!$B$6,COLUMN()-$AU$4,ROW()-4)</f>
        <v>200</v>
      </c>
      <c r="ACL8" s="33">
        <f ca="1">OFFSET('表二（录入表）'!$B$6,COLUMN()-$AU$4,ROW()-4)</f>
        <v>0</v>
      </c>
      <c r="ACM8" s="33">
        <f ca="1">OFFSET('表二（录入表）'!$B$6,COLUMN()-$AU$4,ROW()-4)</f>
        <v>100</v>
      </c>
      <c r="ACN8" s="33">
        <f ca="1">OFFSET('表二（录入表）'!$B$6,COLUMN()-$AU$4,ROW()-4)</f>
        <v>0</v>
      </c>
      <c r="ACO8" s="33">
        <f ca="1">OFFSET('表二（录入表）'!$B$6,COLUMN()-$AU$4,ROW()-4)</f>
        <v>0</v>
      </c>
      <c r="ACP8" s="33">
        <f ca="1">OFFSET('表二（录入表）'!$B$6,COLUMN()-$AU$4,ROW()-4)</f>
        <v>0</v>
      </c>
      <c r="ACQ8" s="33">
        <f ca="1">OFFSET('表二（录入表）'!$B$6,COLUMN()-$AU$4,ROW()-4)</f>
        <v>100</v>
      </c>
      <c r="ACR8" s="33">
        <f ca="1">OFFSET('表二（录入表）'!$B$6,COLUMN()-$AU$4,ROW()-4)</f>
        <v>50</v>
      </c>
      <c r="ACS8" s="33">
        <f ca="1">OFFSET('表二（录入表）'!$B$6,COLUMN()-$AU$4,ROW()-4)</f>
        <v>0</v>
      </c>
      <c r="ACT8" s="33">
        <f ca="1">OFFSET('表二（录入表）'!$B$6,COLUMN()-$AU$4,ROW()-4)</f>
        <v>100</v>
      </c>
      <c r="ACU8" s="33">
        <f ca="1">OFFSET('表二（录入表）'!$B$6,COLUMN()-$AU$4,ROW()-4)</f>
        <v>1800</v>
      </c>
      <c r="ACV8" s="33">
        <f ca="1">OFFSET('表二（录入表）'!$B$6,COLUMN()-$AU$4,ROW()-4)</f>
        <v>300</v>
      </c>
      <c r="ACW8" s="33">
        <f ca="1">OFFSET('表二（录入表）'!$B$6,COLUMN()-$AU$4,ROW()-4)</f>
        <v>870</v>
      </c>
      <c r="ACX8" s="33">
        <f ca="1">OFFSET('表二（录入表）'!$B$6,COLUMN()-$AU$4,ROW()-4)</f>
        <v>50</v>
      </c>
      <c r="ACY8" s="33">
        <f ca="1">OFFSET('表二（录入表）'!$B$6,COLUMN()-$AU$4,ROW()-4)</f>
        <v>100</v>
      </c>
      <c r="ACZ8" s="33">
        <f ca="1">OFFSET('表二（录入表）'!$B$6,COLUMN()-$AU$4,ROW()-4)</f>
        <v>100</v>
      </c>
      <c r="ADA8" s="33">
        <f ca="1">OFFSET('表二（录入表）'!$B$6,COLUMN()-$AU$4,ROW()-4)</f>
        <v>20</v>
      </c>
      <c r="ADB8" s="33">
        <f ca="1">OFFSET('表二（录入表）'!$B$6,COLUMN()-$AU$4,ROW()-4)</f>
        <v>0</v>
      </c>
      <c r="ADC8" s="33">
        <f ca="1">OFFSET('表二（录入表）'!$B$6,COLUMN()-$AU$4,ROW()-4)</f>
        <v>0</v>
      </c>
      <c r="ADD8" s="33">
        <f ca="1">OFFSET('表二（录入表）'!$B$6,COLUMN()-$AU$4,ROW()-4)</f>
        <v>100</v>
      </c>
      <c r="ADE8" s="33">
        <f ca="1">OFFSET('表二（录入表）'!$B$6,COLUMN()-$AU$4,ROW()-4)</f>
        <v>0</v>
      </c>
      <c r="ADF8" s="33">
        <f ca="1">OFFSET('表二（录入表）'!$B$6,COLUMN()-$AU$4,ROW()-4)</f>
        <v>0</v>
      </c>
      <c r="ADG8" s="33">
        <f ca="1">OFFSET('表二（录入表）'!$B$6,COLUMN()-$AU$4,ROW()-4)</f>
        <v>100</v>
      </c>
      <c r="ADH8" s="33">
        <f ca="1">OFFSET('表二（录入表）'!$B$6,COLUMN()-$AU$4,ROW()-4)</f>
        <v>0</v>
      </c>
      <c r="ADI8" s="33">
        <f ca="1">OFFSET('表二（录入表）'!$B$6,COLUMN()-$AU$4,ROW()-4)</f>
        <v>230</v>
      </c>
      <c r="ADJ8" s="33">
        <f ca="1">OFFSET('表二（录入表）'!$B$6,COLUMN()-$AU$4,ROW()-4)</f>
        <v>0</v>
      </c>
      <c r="ADK8" s="33">
        <f ca="1">OFFSET('表二（录入表）'!$B$6,COLUMN()-$AU$4,ROW()-4)</f>
        <v>0</v>
      </c>
      <c r="ADL8" s="33">
        <f ca="1">OFFSET('表二（录入表）'!$B$6,COLUMN()-$AU$4,ROW()-4)</f>
        <v>200</v>
      </c>
      <c r="ADM8" s="33">
        <f ca="1">OFFSET('表二（录入表）'!$B$6,COLUMN()-$AU$4,ROW()-4)</f>
        <v>0</v>
      </c>
      <c r="ADN8" s="33">
        <f ca="1">OFFSET('表二（录入表）'!$B$6,COLUMN()-$AU$4,ROW()-4)</f>
        <v>390</v>
      </c>
      <c r="ADO8" s="33">
        <f ca="1">OFFSET('表二（录入表）'!$B$6,COLUMN()-$AU$4,ROW()-4)</f>
        <v>0</v>
      </c>
      <c r="ADP8" s="33">
        <f ca="1">OFFSET('表二（录入表）'!$B$6,COLUMN()-$AU$4,ROW()-4)</f>
        <v>0</v>
      </c>
      <c r="ADQ8" s="33">
        <f ca="1">OFFSET('表二（录入表）'!$B$6,COLUMN()-$AU$4,ROW()-4)</f>
        <v>500</v>
      </c>
      <c r="ADR8" s="33">
        <f ca="1">OFFSET('表二（录入表）'!$B$6,COLUMN()-$AU$4,ROW()-4)</f>
        <v>6200</v>
      </c>
      <c r="ADS8" s="33">
        <f ca="1">OFFSET('表二（录入表）'!$B$6,COLUMN()-$AU$4,ROW()-4)</f>
        <v>30</v>
      </c>
      <c r="ADT8" s="33">
        <f ca="1">OFFSET('表二（录入表）'!$B$6,COLUMN()-$AU$4,ROW()-4)</f>
        <v>0</v>
      </c>
      <c r="ADU8" s="33">
        <f ca="1">OFFSET('表二（录入表）'!$B$6,COLUMN()-$AU$4,ROW()-4)</f>
        <v>0</v>
      </c>
      <c r="ADV8" s="33">
        <f ca="1">OFFSET('表二（录入表）'!$B$6,COLUMN()-$AU$4,ROW()-4)</f>
        <v>1300</v>
      </c>
      <c r="ADW8" s="33">
        <f ca="1">OFFSET('表二（录入表）'!$B$6,COLUMN()-$AU$4,ROW()-4)</f>
        <v>2400</v>
      </c>
      <c r="ADX8" s="33">
        <f ca="1">OFFSET('表二（录入表）'!$B$6,COLUMN()-$AU$4,ROW()-4)</f>
        <v>100</v>
      </c>
      <c r="ADY8" s="33">
        <f ca="1">OFFSET('表二（录入表）'!$B$6,COLUMN()-$AU$4,ROW()-4)</f>
        <v>280</v>
      </c>
      <c r="ADZ8" s="33">
        <f ca="1">OFFSET('表二（录入表）'!$B$6,COLUMN()-$AU$4,ROW()-4)</f>
        <v>840</v>
      </c>
      <c r="AEA8" s="33">
        <f ca="1">OFFSET('表二（录入表）'!$B$6,COLUMN()-$AU$4,ROW()-4)</f>
        <v>30</v>
      </c>
      <c r="AEB8" s="33">
        <f ca="1">OFFSET('表二（录入表）'!$B$6,COLUMN()-$AU$4,ROW()-4)</f>
        <v>100</v>
      </c>
      <c r="AEC8" s="33">
        <f ca="1">OFFSET('表二（录入表）'!$B$6,COLUMN()-$AU$4,ROW()-4)</f>
        <v>100</v>
      </c>
      <c r="AED8" s="33">
        <f ca="1">OFFSET('表二（录入表）'!$B$6,COLUMN()-$AU$4,ROW()-4)</f>
        <v>0</v>
      </c>
      <c r="AEE8" s="33">
        <f ca="1">OFFSET('表二（录入表）'!$B$6,COLUMN()-$AU$4,ROW()-4)</f>
        <v>0</v>
      </c>
      <c r="AEF8" s="33">
        <f ca="1">OFFSET('表二（录入表）'!$B$6,COLUMN()-$AU$4,ROW()-4)</f>
        <v>50</v>
      </c>
      <c r="AEG8" s="33">
        <f ca="1">OFFSET('表二（录入表）'!$B$6,COLUMN()-$AU$4,ROW()-4)</f>
        <v>0</v>
      </c>
      <c r="AEH8" s="33">
        <f ca="1">OFFSET('表二（录入表）'!$B$6,COLUMN()-$AU$4,ROW()-4)</f>
        <v>0</v>
      </c>
      <c r="AEI8" s="33">
        <f ca="1">OFFSET('表二（录入表）'!$B$6,COLUMN()-$AU$4,ROW()-4)</f>
        <v>0</v>
      </c>
      <c r="AEJ8" s="33">
        <f ca="1">OFFSET('表二（录入表）'!$B$6,COLUMN()-$AU$4,ROW()-4)</f>
        <v>630</v>
      </c>
      <c r="AEK8" s="33">
        <f ca="1">OFFSET('表二（录入表）'!$B$6,COLUMN()-$AU$4,ROW()-4)</f>
        <v>0</v>
      </c>
      <c r="AEL8" s="33">
        <f ca="1">OFFSET('表二（录入表）'!$B$6,COLUMN()-$AU$4,ROW()-4)</f>
        <v>200</v>
      </c>
      <c r="AEM8" s="33">
        <f ca="1">OFFSET('表二（录入表）'!$B$6,COLUMN()-$AU$4,ROW()-4)</f>
        <v>500</v>
      </c>
      <c r="AEN8" s="33">
        <f ca="1">OFFSET('表二（录入表）'!$B$6,COLUMN()-$AU$4,ROW()-4)</f>
        <v>1500</v>
      </c>
      <c r="AEO8" s="33">
        <f ca="1">OFFSET('表二（录入表）'!$B$6,COLUMN()-$AU$4,ROW()-4)</f>
        <v>400</v>
      </c>
      <c r="AEP8" s="33">
        <f ca="1">OFFSET('表二（录入表）'!$B$6,COLUMN()-$AU$4,ROW()-4)</f>
        <v>0</v>
      </c>
      <c r="AEQ8" s="33">
        <f ca="1">OFFSET('表二（录入表）'!$B$6,COLUMN()-$AU$4,ROW()-4)</f>
        <v>0</v>
      </c>
      <c r="AER8" s="33">
        <f ca="1">OFFSET('表二（录入表）'!$B$6,COLUMN()-$AU$4,ROW()-4)</f>
        <v>1300</v>
      </c>
      <c r="AES8" s="33">
        <f ca="1">OFFSET('表二（录入表）'!$B$6,COLUMN()-$AU$4,ROW()-4)</f>
        <v>4500</v>
      </c>
      <c r="AET8" s="33">
        <f ca="1">OFFSET('表二（录入表）'!$B$6,COLUMN()-$AU$4,ROW()-4)</f>
        <v>300</v>
      </c>
      <c r="AEU8" s="33">
        <f ca="1">OFFSET('表二（录入表）'!$B$6,COLUMN()-$AU$4,ROW()-4)</f>
        <v>0</v>
      </c>
      <c r="AEV8" s="33">
        <f ca="1">OFFSET('表二（录入表）'!$B$6,COLUMN()-$AU$4,ROW()-4)</f>
        <v>0</v>
      </c>
      <c r="AEW8" s="33">
        <f ca="1">OFFSET('表二（录入表）'!$B$6,COLUMN()-$AU$4,ROW()-4)</f>
        <v>0</v>
      </c>
      <c r="AEX8" s="33">
        <f ca="1">OFFSET('表二（录入表）'!$B$6,COLUMN()-$AU$4,ROW()-4)</f>
        <v>2000</v>
      </c>
      <c r="AEY8" s="33">
        <f ca="1">OFFSET('表二（录入表）'!$B$6,COLUMN()-$AU$4,ROW()-4)</f>
        <v>0</v>
      </c>
      <c r="AEZ8" s="33">
        <f ca="1">OFFSET('表二（录入表）'!$B$6,COLUMN()-$AU$4,ROW()-4)</f>
        <v>0</v>
      </c>
      <c r="AFA8" s="33">
        <f ca="1">OFFSET('表二（录入表）'!$B$6,COLUMN()-$AU$4,ROW()-4)</f>
        <v>0</v>
      </c>
      <c r="AFB8" s="33">
        <f ca="1">OFFSET('表二（录入表）'!$B$6,COLUMN()-$AU$4,ROW()-4)</f>
        <v>1000</v>
      </c>
      <c r="AFC8" s="33">
        <f ca="1">OFFSET('表二（录入表）'!$B$6,COLUMN()-$AU$4,ROW()-4)</f>
        <v>0</v>
      </c>
      <c r="AFD8" s="33">
        <f ca="1">OFFSET('表二（录入表）'!$B$6,COLUMN()-$AU$4,ROW()-4)</f>
        <v>1000</v>
      </c>
      <c r="AFE8" s="33">
        <f ca="1">OFFSET('表二（录入表）'!$B$6,COLUMN()-$AU$4,ROW()-4)</f>
        <v>0</v>
      </c>
      <c r="AFF8" s="33">
        <f ca="1">OFFSET('表二（录入表）'!$B$6,COLUMN()-$AU$4,ROW()-4)</f>
        <v>0</v>
      </c>
      <c r="AFG8" s="33">
        <f ca="1">OFFSET('表二（录入表）'!$B$6,COLUMN()-$AU$4,ROW()-4)</f>
        <v>500</v>
      </c>
      <c r="AFH8" s="33">
        <f ca="1">OFFSET('表二（录入表）'!$B$6,COLUMN()-$AU$4,ROW()-4)</f>
        <v>1000</v>
      </c>
      <c r="AFI8" s="33">
        <f ca="1">OFFSET('表二（录入表）'!$B$6,COLUMN()-$AU$4,ROW()-4)</f>
        <v>0</v>
      </c>
      <c r="AFJ8" s="33">
        <f ca="1">OFFSET('表二（录入表）'!$B$6,COLUMN()-$AU$4,ROW()-4)</f>
        <v>0</v>
      </c>
      <c r="AFK8" s="33">
        <f ca="1">OFFSET('表二（录入表）'!$B$6,COLUMN()-$AU$4,ROW()-4)</f>
        <v>150</v>
      </c>
      <c r="AFL8" s="33">
        <f ca="1">OFFSET('表二（录入表）'!$B$6,COLUMN()-$AU$4,ROW()-4)</f>
        <v>100</v>
      </c>
      <c r="AFM8" s="33">
        <f ca="1">OFFSET('表二（录入表）'!$B$6,COLUMN()-$AU$4,ROW()-4)</f>
        <v>0</v>
      </c>
      <c r="AFN8" s="33">
        <f ca="1">OFFSET('表二（录入表）'!$B$6,COLUMN()-$AU$4,ROW()-4)</f>
        <v>0</v>
      </c>
      <c r="AFO8" s="33">
        <f ca="1">OFFSET('表二（录入表）'!$B$6,COLUMN()-$AU$4,ROW()-4)</f>
        <v>200</v>
      </c>
      <c r="AFP8" s="33">
        <f ca="1">OFFSET('表二（录入表）'!$B$6,COLUMN()-$AU$4,ROW()-4)</f>
        <v>1000</v>
      </c>
      <c r="AFQ8" s="33">
        <f ca="1">OFFSET('表二（录入表）'!$B$6,COLUMN()-$AU$4,ROW()-4)</f>
        <v>900</v>
      </c>
      <c r="AFR8" s="33">
        <f ca="1">OFFSET('表二（录入表）'!$B$6,COLUMN()-$AU$4,ROW()-4)</f>
        <v>0</v>
      </c>
      <c r="AFS8" s="33">
        <f ca="1">OFFSET('表二（录入表）'!$B$6,COLUMN()-$AU$4,ROW()-4)</f>
        <v>0</v>
      </c>
      <c r="AFT8" s="33">
        <f ca="1">OFFSET('表二（录入表）'!$B$6,COLUMN()-$AU$4,ROW()-4)</f>
        <v>0</v>
      </c>
      <c r="AFU8" s="33">
        <f ca="1">OFFSET('表二（录入表）'!$B$6,COLUMN()-$AU$4,ROW()-4)</f>
        <v>1500</v>
      </c>
      <c r="AFV8" s="33">
        <f ca="1">OFFSET('表二（录入表）'!$B$6,COLUMN()-$AU$4,ROW()-4)</f>
        <v>5000</v>
      </c>
      <c r="AFW8" s="33">
        <f ca="1">OFFSET('表二（录入表）'!$B$6,COLUMN()-$AU$4,ROW()-4)</f>
        <v>3000</v>
      </c>
      <c r="AFX8" s="33">
        <f ca="1">OFFSET('表二（录入表）'!$B$6,COLUMN()-$AU$4,ROW()-4)</f>
        <v>5000</v>
      </c>
      <c r="AFY8" s="33">
        <f ca="1">OFFSET('表二（录入表）'!$B$6,COLUMN()-$AU$4,ROW()-4)</f>
        <v>38</v>
      </c>
      <c r="AFZ8" s="33">
        <f ca="1">OFFSET('表二（录入表）'!$B$6,COLUMN()-$AU$4,ROW()-4)</f>
        <v>7000</v>
      </c>
      <c r="AGA8" s="33">
        <f ca="1">OFFSET('表二（录入表）'!$B$6,COLUMN()-$AU$4,ROW()-4)</f>
        <v>0</v>
      </c>
      <c r="AGB8" s="33">
        <f ca="1">OFFSET('表二（录入表）'!$B$6,COLUMN()-$AU$4,ROW()-4)</f>
        <v>800</v>
      </c>
      <c r="AGC8" s="33">
        <f ca="1">OFFSET('表二（录入表）'!$B$6,COLUMN()-$AU$4,ROW()-4)</f>
        <v>80</v>
      </c>
      <c r="AGD8" s="33">
        <f ca="1">OFFSET('表二（录入表）'!$B$6,COLUMN()-$AU$4,ROW()-4)</f>
        <v>0</v>
      </c>
      <c r="AGE8" s="33">
        <f ca="1">OFFSET('表二（录入表）'!$B$6,COLUMN()-$AU$4,ROW()-4)</f>
        <v>150</v>
      </c>
      <c r="AGF8" s="33">
        <f ca="1">OFFSET('表二（录入表）'!$B$6,COLUMN()-$AU$4,ROW()-4)</f>
        <v>0</v>
      </c>
      <c r="AGG8" s="33">
        <f ca="1">OFFSET('表二（录入表）'!$B$6,COLUMN()-$AU$4,ROW()-4)</f>
        <v>500</v>
      </c>
      <c r="AGH8" s="33">
        <f ca="1">OFFSET('表二（录入表）'!$B$6,COLUMN()-$AU$4,ROW()-4)</f>
        <v>0</v>
      </c>
      <c r="AGI8" s="33">
        <f ca="1">OFFSET('表二（录入表）'!$B$6,COLUMN()-$AU$4,ROW()-4)</f>
        <v>3053</v>
      </c>
      <c r="AGJ8" s="33">
        <f ca="1">OFFSET('表二（录入表）'!$B$6,COLUMN()-$AU$4,ROW()-4)</f>
        <v>200</v>
      </c>
      <c r="AGK8" s="33">
        <f ca="1">OFFSET('表二（录入表）'!$B$6,COLUMN()-$AU$4,ROW()-4)</f>
        <v>0</v>
      </c>
      <c r="AGL8" s="33">
        <f ca="1">OFFSET('表二（录入表）'!$B$6,COLUMN()-$AU$4,ROW()-4)</f>
        <v>0</v>
      </c>
      <c r="AGM8" s="33">
        <f ca="1">OFFSET('表二（录入表）'!$B$6,COLUMN()-$AU$4,ROW()-4)</f>
        <v>1671</v>
      </c>
      <c r="AGN8" s="33">
        <f ca="1">OFFSET('表二（录入表）'!$B$6,COLUMN()-$AU$4,ROW()-4)</f>
        <v>1000</v>
      </c>
      <c r="AGO8" s="33">
        <f ca="1">OFFSET('表二（录入表）'!$B$6,COLUMN()-$AU$4,ROW()-4)</f>
        <v>0</v>
      </c>
      <c r="AGP8" s="33">
        <f ca="1">OFFSET('表二（录入表）'!$B$6,COLUMN()-$AU$4,ROW()-4)</f>
        <v>0</v>
      </c>
      <c r="AGQ8" s="33">
        <f ca="1">OFFSET('表二（录入表）'!$B$6,COLUMN()-$AU$4,ROW()-4)</f>
        <v>100</v>
      </c>
      <c r="AGR8" s="33">
        <f ca="1">OFFSET('表二（录入表）'!$B$6,COLUMN()-$AU$4,ROW()-4)</f>
        <v>0</v>
      </c>
      <c r="AGS8" s="33">
        <f ca="1">OFFSET('表二（录入表）'!$B$6,COLUMN()-$AU$4,ROW()-4)</f>
        <v>0</v>
      </c>
      <c r="AGT8" s="33">
        <f ca="1">OFFSET('表二（录入表）'!$B$6,COLUMN()-$AU$4,ROW()-4)</f>
        <v>0</v>
      </c>
      <c r="AGU8" s="33">
        <f ca="1">OFFSET('表二（录入表）'!$B$6,COLUMN()-$AU$4,ROW()-4)</f>
        <v>0</v>
      </c>
      <c r="AGV8" s="33">
        <f ca="1">OFFSET('表二（录入表）'!$B$6,COLUMN()-$AU$4,ROW()-4)</f>
        <v>0</v>
      </c>
      <c r="AGW8" s="33">
        <f ca="1">OFFSET('表二（录入表）'!$B$6,COLUMN()-$AU$4,ROW()-4)</f>
        <v>0</v>
      </c>
      <c r="AGX8" s="33">
        <f ca="1">OFFSET('表二（录入表）'!$B$6,COLUMN()-$AU$4,ROW()-4)</f>
        <v>0</v>
      </c>
      <c r="AGY8" s="33">
        <f ca="1">OFFSET('表二（录入表）'!$B$6,COLUMN()-$AU$4,ROW()-4)</f>
        <v>52</v>
      </c>
      <c r="AGZ8" s="33">
        <f ca="1">OFFSET('表二（录入表）'!$B$6,COLUMN()-$AU$4,ROW()-4)</f>
        <v>0</v>
      </c>
      <c r="AHA8" s="33">
        <f ca="1">OFFSET('表二（录入表）'!$B$6,COLUMN()-$AU$4,ROW()-4)</f>
        <v>0</v>
      </c>
      <c r="AHB8" s="33">
        <f ca="1">OFFSET('表二（录入表）'!$B$6,COLUMN()-$AU$4,ROW()-4)</f>
        <v>0</v>
      </c>
      <c r="AHC8" s="33">
        <f ca="1">OFFSET('表二（录入表）'!$B$6,COLUMN()-$AU$4,ROW()-4)</f>
        <v>100</v>
      </c>
      <c r="AHD8" s="33">
        <f ca="1">OFFSET('表二（录入表）'!$B$6,COLUMN()-$AU$4,ROW()-4)</f>
        <v>0</v>
      </c>
      <c r="AHE8" s="33">
        <f ca="1">OFFSET('表二（录入表）'!$B$6,COLUMN()-$AU$4,ROW()-4)</f>
        <v>0</v>
      </c>
      <c r="AHF8" s="33">
        <f ca="1">OFFSET('表二（录入表）'!$B$6,COLUMN()-$AU$4,ROW()-4)</f>
        <v>0</v>
      </c>
      <c r="AHG8" s="33">
        <f ca="1">OFFSET('表二（录入表）'!$B$6,COLUMN()-$AU$4,ROW()-4)</f>
        <v>100</v>
      </c>
      <c r="AHH8" s="33">
        <f ca="1">OFFSET('表二（录入表）'!$B$6,COLUMN()-$AU$4,ROW()-4)</f>
        <v>0</v>
      </c>
      <c r="AHI8" s="33">
        <f ca="1">OFFSET('表二（录入表）'!$B$6,COLUMN()-$AU$4,ROW()-4)</f>
        <v>0</v>
      </c>
      <c r="AHJ8" s="33">
        <f ca="1">OFFSET('表二（录入表）'!$B$6,COLUMN()-$AU$4,ROW()-4)</f>
        <v>0</v>
      </c>
      <c r="AHK8" s="33">
        <f ca="1">OFFSET('表二（录入表）'!$B$6,COLUMN()-$AU$4,ROW()-4)</f>
        <v>0</v>
      </c>
      <c r="AHL8" s="33">
        <f ca="1">OFFSET('表二（录入表）'!$B$6,COLUMN()-$AU$4,ROW()-4)</f>
        <v>0</v>
      </c>
      <c r="AHM8" s="33">
        <f ca="1">OFFSET('表二（录入表）'!$B$6,COLUMN()-$AU$4,ROW()-4)</f>
        <v>0</v>
      </c>
      <c r="AHN8" s="33">
        <f ca="1">OFFSET('表二（录入表）'!$B$6,COLUMN()-$AU$4,ROW()-4)</f>
        <v>0</v>
      </c>
      <c r="AHO8" s="33">
        <f ca="1">OFFSET('表二（录入表）'!$B$6,COLUMN()-$AU$4,ROW()-4)</f>
        <v>0</v>
      </c>
      <c r="AHP8" s="33">
        <f ca="1">OFFSET('表二（录入表）'!$B$6,COLUMN()-$AU$4,ROW()-4)</f>
        <v>0</v>
      </c>
      <c r="AHQ8" s="33">
        <f ca="1">OFFSET('表二（录入表）'!$B$6,COLUMN()-$AU$4,ROW()-4)</f>
        <v>0</v>
      </c>
      <c r="AHR8" s="33">
        <f ca="1">OFFSET('表二（录入表）'!$B$6,COLUMN()-$AU$4,ROW()-4)</f>
        <v>0</v>
      </c>
      <c r="AHS8" s="33">
        <f ca="1">OFFSET('表二（录入表）'!$B$6,COLUMN()-$AU$4,ROW()-4)</f>
        <v>0</v>
      </c>
      <c r="AHT8" s="33">
        <f ca="1">OFFSET('表二（录入表）'!$B$6,COLUMN()-$AU$4,ROW()-4)</f>
        <v>0</v>
      </c>
      <c r="AHU8" s="33">
        <f ca="1">OFFSET('表二（录入表）'!$B$6,COLUMN()-$AU$4,ROW()-4)</f>
        <v>0</v>
      </c>
      <c r="AHV8" s="33">
        <f ca="1">OFFSET('表二（录入表）'!$B$6,COLUMN()-$AU$4,ROW()-4)</f>
        <v>0</v>
      </c>
      <c r="AHW8" s="33">
        <f ca="1">OFFSET('表二（录入表）'!$B$6,COLUMN()-$AU$4,ROW()-4)</f>
        <v>0</v>
      </c>
      <c r="AHX8" s="33">
        <f ca="1">OFFSET('表二（录入表）'!$B$6,COLUMN()-$AU$4,ROW()-4)</f>
        <v>0</v>
      </c>
      <c r="AHY8" s="33">
        <f ca="1">OFFSET('表二（录入表）'!$B$6,COLUMN()-$AU$4,ROW()-4)</f>
        <v>0</v>
      </c>
      <c r="AHZ8" s="33">
        <f ca="1">OFFSET('表二（录入表）'!$B$6,COLUMN()-$AU$4,ROW()-4)</f>
        <v>0</v>
      </c>
      <c r="AIA8" s="33">
        <f ca="1">OFFSET('表二（录入表）'!$B$6,COLUMN()-$AU$4,ROW()-4)</f>
        <v>0</v>
      </c>
      <c r="AIB8" s="33">
        <f ca="1">OFFSET('表二（录入表）'!$B$6,COLUMN()-$AU$4,ROW()-4)</f>
        <v>0</v>
      </c>
      <c r="AIC8" s="33">
        <f ca="1">OFFSET('表二（录入表）'!$B$6,COLUMN()-$AU$4,ROW()-4)</f>
        <v>300</v>
      </c>
      <c r="AID8" s="33">
        <f ca="1">OFFSET('表二（录入表）'!$B$6,COLUMN()-$AU$4,ROW()-4)</f>
        <v>0</v>
      </c>
      <c r="AIE8" s="33">
        <f ca="1">OFFSET('表二（录入表）'!$B$6,COLUMN()-$AU$4,ROW()-4)</f>
        <v>0</v>
      </c>
      <c r="AIF8" s="33">
        <f ca="1">OFFSET('表二（录入表）'!$B$6,COLUMN()-$AU$4,ROW()-4)</f>
        <v>0</v>
      </c>
      <c r="AIG8" s="33">
        <f ca="1">OFFSET('表二（录入表）'!$B$6,COLUMN()-$AU$4,ROW()-4)</f>
        <v>0</v>
      </c>
      <c r="AIH8" s="33">
        <f ca="1">OFFSET('表二（录入表）'!$B$6,COLUMN()-$AU$4,ROW()-4)</f>
        <v>0</v>
      </c>
      <c r="AII8" s="33">
        <f ca="1">OFFSET('表二（录入表）'!$B$6,COLUMN()-$AU$4,ROW()-4)</f>
        <v>0</v>
      </c>
      <c r="AIJ8" s="33">
        <f ca="1">OFFSET('表二（录入表）'!$B$6,COLUMN()-$AU$4,ROW()-4)</f>
        <v>0</v>
      </c>
      <c r="AIK8" s="33">
        <f ca="1">OFFSET('表二（录入表）'!$B$6,COLUMN()-$AU$4,ROW()-4)</f>
        <v>0</v>
      </c>
      <c r="AIL8" s="33">
        <f ca="1">OFFSET('表二（录入表）'!$B$6,COLUMN()-$AU$4,ROW()-4)</f>
        <v>0</v>
      </c>
      <c r="AIM8" s="33">
        <f ca="1">OFFSET('表二（录入表）'!$B$6,COLUMN()-$AU$4,ROW()-4)</f>
        <v>0</v>
      </c>
      <c r="AIN8" s="33">
        <f ca="1">OFFSET('表二（录入表）'!$B$6,COLUMN()-$AU$4,ROW()-4)</f>
        <v>0</v>
      </c>
      <c r="AIO8" s="33">
        <f ca="1">OFFSET('表二（录入表）'!$B$6,COLUMN()-$AU$4,ROW()-4)</f>
        <v>0</v>
      </c>
      <c r="AIP8" s="33">
        <f ca="1">OFFSET('表二（录入表）'!$B$6,COLUMN()-$AU$4,ROW()-4)</f>
        <v>0</v>
      </c>
      <c r="AIQ8" s="33">
        <f ca="1">OFFSET('表二（录入表）'!$B$6,COLUMN()-$AU$4,ROW()-4)</f>
        <v>0</v>
      </c>
      <c r="AIR8" s="33">
        <f ca="1">OFFSET('表二（录入表）'!$B$6,COLUMN()-$AU$4,ROW()-4)</f>
        <v>0</v>
      </c>
      <c r="AIS8" s="33">
        <f ca="1">OFFSET('表二（录入表）'!$B$6,COLUMN()-$AU$4,ROW()-4)</f>
        <v>0</v>
      </c>
      <c r="AIT8" s="33">
        <f ca="1">OFFSET('表二（录入表）'!$B$6,COLUMN()-$AU$4,ROW()-4)</f>
        <v>0</v>
      </c>
      <c r="AIU8" s="33">
        <f ca="1">OFFSET('表二（录入表）'!$B$6,COLUMN()-$AU$4,ROW()-4)</f>
        <v>0</v>
      </c>
      <c r="AIV8" s="33">
        <f ca="1">OFFSET('表二（录入表）'!$B$6,COLUMN()-$AU$4,ROW()-4)</f>
        <v>0</v>
      </c>
      <c r="AIW8" s="33">
        <f ca="1">OFFSET('表二（录入表）'!$B$6,COLUMN()-$AU$4,ROW()-4)</f>
        <v>0</v>
      </c>
      <c r="AIX8" s="33">
        <f ca="1">OFFSET('表二（录入表）'!$B$6,COLUMN()-$AU$4,ROW()-4)</f>
        <v>0</v>
      </c>
      <c r="AIY8" s="33">
        <f ca="1">OFFSET('表二（录入表）'!$B$6,COLUMN()-$AU$4,ROW()-4)</f>
        <v>0</v>
      </c>
      <c r="AIZ8" s="33">
        <f ca="1">OFFSET('表二（录入表）'!$B$6,COLUMN()-$AU$4,ROW()-4)</f>
        <v>0</v>
      </c>
      <c r="AJA8" s="33">
        <f ca="1">OFFSET('表二（录入表）'!$B$6,COLUMN()-$AU$4,ROW()-4)</f>
        <v>786</v>
      </c>
      <c r="AJB8" s="33">
        <f ca="1">OFFSET('表二（录入表）'!$B$6,COLUMN()-$AU$4,ROW()-4)</f>
        <v>0</v>
      </c>
      <c r="AJC8" s="33">
        <f ca="1">OFFSET('表二（录入表）'!$B$6,COLUMN()-$AU$4,ROW()-4)</f>
        <v>0</v>
      </c>
      <c r="AJD8" s="33">
        <f ca="1">OFFSET('表二（录入表）'!$B$6,COLUMN()-$AU$4,ROW()-4)</f>
        <v>0</v>
      </c>
      <c r="AJE8" s="33">
        <f ca="1">OFFSET('表二（录入表）'!$B$6,COLUMN()-$AU$4,ROW()-4)</f>
        <v>0</v>
      </c>
      <c r="AJF8" s="33">
        <f ca="1">OFFSET('表二（录入表）'!$B$6,COLUMN()-$AU$4,ROW()-4)</f>
        <v>20</v>
      </c>
      <c r="AJG8" s="33">
        <f ca="1">OFFSET('表二（录入表）'!$B$6,COLUMN()-$AU$4,ROW()-4)</f>
        <v>0</v>
      </c>
      <c r="AJH8" s="33">
        <f ca="1">OFFSET('表二（录入表）'!$B$6,COLUMN()-$AU$4,ROW()-4)</f>
        <v>0</v>
      </c>
      <c r="AJI8" s="33">
        <f ca="1">OFFSET('表二（录入表）'!$B$6,COLUMN()-$AU$4,ROW()-4)</f>
        <v>0</v>
      </c>
      <c r="AJJ8" s="33">
        <f ca="1">OFFSET('表二（录入表）'!$B$6,COLUMN()-$AU$4,ROW()-4)</f>
        <v>0</v>
      </c>
      <c r="AJK8" s="33">
        <f ca="1">OFFSET('表二（录入表）'!$B$6,COLUMN()-$AU$4,ROW()-4)</f>
        <v>0</v>
      </c>
      <c r="AJL8" s="33">
        <f ca="1">OFFSET('表二（录入表）'!$B$6,COLUMN()-$AU$4,ROW()-4)</f>
        <v>0</v>
      </c>
      <c r="AJM8" s="33">
        <f ca="1">OFFSET('表二（录入表）'!$B$6,COLUMN()-$AU$4,ROW()-4)</f>
        <v>0</v>
      </c>
      <c r="AJN8" s="33">
        <f ca="1">OFFSET('表二（录入表）'!$B$6,COLUMN()-$AU$4,ROW()-4)</f>
        <v>0</v>
      </c>
      <c r="AJO8" s="33">
        <f ca="1">OFFSET('表二（录入表）'!$B$6,COLUMN()-$AU$4,ROW()-4)</f>
        <v>20</v>
      </c>
      <c r="AJP8" s="33">
        <f ca="1">OFFSET('表二（录入表）'!$B$6,COLUMN()-$AU$4,ROW()-4)</f>
        <v>0</v>
      </c>
      <c r="AJQ8" s="33">
        <f ca="1">OFFSET('表二（录入表）'!$B$6,COLUMN()-$AU$4,ROW()-4)</f>
        <v>0</v>
      </c>
      <c r="AJR8" s="33">
        <f ca="1">OFFSET('表二（录入表）'!$B$6,COLUMN()-$AU$4,ROW()-4)</f>
        <v>0</v>
      </c>
      <c r="AJS8" s="33">
        <f ca="1">OFFSET('表二（录入表）'!$B$6,COLUMN()-$AU$4,ROW()-4)</f>
        <v>0</v>
      </c>
      <c r="AJT8" s="33">
        <f ca="1">OFFSET('表二（录入表）'!$B$6,COLUMN()-$AU$4,ROW()-4)</f>
        <v>0</v>
      </c>
      <c r="AJU8" s="33">
        <f ca="1">OFFSET('表二（录入表）'!$B$6,COLUMN()-$AU$4,ROW()-4)</f>
        <v>210</v>
      </c>
      <c r="AJV8" s="33">
        <f ca="1">OFFSET('表二（录入表）'!$B$6,COLUMN()-$AU$4,ROW()-4)</f>
        <v>0</v>
      </c>
      <c r="AJW8" s="33">
        <f ca="1">OFFSET('表二（录入表）'!$B$6,COLUMN()-$AU$4,ROW()-4)</f>
        <v>0</v>
      </c>
      <c r="AJX8" s="33">
        <f ca="1">OFFSET('表二（录入表）'!$B$6,COLUMN()-$AU$4,ROW()-4)</f>
        <v>0</v>
      </c>
      <c r="AJY8" s="33">
        <f ca="1">OFFSET('表二（录入表）'!$B$6,COLUMN()-$AU$4,ROW()-4)</f>
        <v>300</v>
      </c>
      <c r="AJZ8" s="33">
        <f ca="1">OFFSET('表二（录入表）'!$B$6,COLUMN()-$AU$4,ROW()-4)</f>
        <v>0</v>
      </c>
      <c r="AKA8" s="33">
        <f ca="1">OFFSET('表二（录入表）'!$B$6,COLUMN()-$AU$4,ROW()-4)</f>
        <v>0</v>
      </c>
      <c r="AKB8" s="33">
        <f ca="1">OFFSET('表二（录入表）'!$B$6,COLUMN()-$AU$4,ROW()-4)</f>
        <v>0</v>
      </c>
      <c r="AKC8" s="33">
        <f ca="1">OFFSET('表二（录入表）'!$B$6,COLUMN()-$AU$4,ROW()-4)</f>
        <v>0</v>
      </c>
      <c r="AKD8" s="33">
        <f ca="1">OFFSET('表二（录入表）'!$B$6,COLUMN()-$AU$4,ROW()-4)</f>
        <v>0</v>
      </c>
      <c r="AKE8" s="33">
        <f ca="1">OFFSET('表二（录入表）'!$B$6,COLUMN()-$AU$4,ROW()-4)</f>
        <v>0</v>
      </c>
      <c r="AKF8" s="33">
        <f ca="1">OFFSET('表二（录入表）'!$B$6,COLUMN()-$AU$4,ROW()-4)</f>
        <v>0</v>
      </c>
      <c r="AKG8" s="33">
        <f ca="1">OFFSET('表二（录入表）'!$B$6,COLUMN()-$AU$4,ROW()-4)</f>
        <v>50</v>
      </c>
      <c r="AKH8" s="33">
        <f ca="1">OFFSET('表二（录入表）'!$B$6,COLUMN()-$AU$4,ROW()-4)</f>
        <v>0</v>
      </c>
      <c r="AKI8" s="33">
        <f ca="1">OFFSET('表二（录入表）'!$B$6,COLUMN()-$AU$4,ROW()-4)</f>
        <v>0</v>
      </c>
      <c r="AKJ8" s="33">
        <f ca="1">OFFSET('表二（录入表）'!$B$6,COLUMN()-$AU$4,ROW()-4)</f>
        <v>0</v>
      </c>
      <c r="AKK8" s="33">
        <f ca="1">OFFSET('表二（录入表）'!$B$6,COLUMN()-$AU$4,ROW()-4)</f>
        <v>0</v>
      </c>
      <c r="AKL8" s="33">
        <f ca="1">OFFSET('表二（录入表）'!$B$6,COLUMN()-$AU$4,ROW()-4)</f>
        <v>0</v>
      </c>
      <c r="AKM8" s="33">
        <f ca="1">OFFSET('表二（录入表）'!$B$6,COLUMN()-$AU$4,ROW()-4)</f>
        <v>0</v>
      </c>
      <c r="AKN8" s="33">
        <f ca="1">OFFSET('表二（录入表）'!$B$6,COLUMN()-$AU$4,ROW()-4)</f>
        <v>0</v>
      </c>
      <c r="AKO8" s="33">
        <f ca="1">OFFSET('表二（录入表）'!$B$6,COLUMN()-$AU$4,ROW()-4)</f>
        <v>500</v>
      </c>
      <c r="AKP8" s="33">
        <f ca="1">OFFSET('表二（录入表）'!$B$6,COLUMN()-$AU$4,ROW()-4)</f>
        <v>0</v>
      </c>
      <c r="AKQ8" s="33">
        <f ca="1">OFFSET('表二（录入表）'!$B$6,COLUMN()-$AU$4,ROW()-4)</f>
        <v>0</v>
      </c>
      <c r="AKR8" s="33">
        <f ca="1">OFFSET('表二（录入表）'!$B$6,COLUMN()-$AU$4,ROW()-4)</f>
        <v>0</v>
      </c>
      <c r="AKS8" s="33">
        <f ca="1">OFFSET('表二（录入表）'!$B$6,COLUMN()-$AU$4,ROW()-4)</f>
        <v>0</v>
      </c>
      <c r="AKT8" s="33">
        <f ca="1">OFFSET('表二（录入表）'!$B$6,COLUMN()-$AU$4,ROW()-4)</f>
        <v>0</v>
      </c>
      <c r="AKU8" s="33">
        <f ca="1">OFFSET('表二（录入表）'!$B$6,COLUMN()-$AU$4,ROW()-4)</f>
        <v>0</v>
      </c>
      <c r="AKV8" s="33">
        <f ca="1">OFFSET('表二（录入表）'!$B$6,COLUMN()-$AU$4,ROW()-4)</f>
        <v>549</v>
      </c>
      <c r="AKW8" s="33">
        <f ca="1">OFFSET('表二（录入表）'!$B$6,COLUMN()-$AU$4,ROW()-4)</f>
        <v>0</v>
      </c>
      <c r="AKX8" s="33">
        <f ca="1">OFFSET('表二（录入表）'!$B$6,COLUMN()-$AU$4,ROW()-4)</f>
        <v>0</v>
      </c>
      <c r="AKY8" s="33">
        <f ca="1">OFFSET('表二（录入表）'!$B$6,COLUMN()-$AU$4,ROW()-4)</f>
        <v>0</v>
      </c>
      <c r="AKZ8" s="33">
        <f ca="1">OFFSET('表二（录入表）'!$B$6,COLUMN()-$AU$4,ROW()-4)</f>
        <v>0</v>
      </c>
      <c r="ALA8" s="33">
        <f ca="1">OFFSET('表二（录入表）'!$B$6,COLUMN()-$AU$4,ROW()-4)</f>
        <v>0</v>
      </c>
      <c r="ALB8" s="33">
        <f ca="1">OFFSET('表二（录入表）'!$B$6,COLUMN()-$AU$4,ROW()-4)</f>
        <v>0</v>
      </c>
      <c r="ALC8" s="33">
        <f ca="1">OFFSET('表二（录入表）'!$B$6,COLUMN()-$AU$4,ROW()-4)</f>
        <v>0</v>
      </c>
      <c r="ALD8" s="33">
        <f ca="1">OFFSET('表二（录入表）'!$B$6,COLUMN()-$AU$4,ROW()-4)</f>
        <v>0</v>
      </c>
      <c r="ALE8" s="33">
        <f ca="1">OFFSET('表二（录入表）'!$B$6,COLUMN()-$AU$4,ROW()-4)</f>
        <v>0</v>
      </c>
      <c r="ALF8" s="33">
        <f ca="1">OFFSET('表二（录入表）'!$B$6,COLUMN()-$AU$4,ROW()-4)</f>
        <v>0</v>
      </c>
      <c r="ALG8" s="33">
        <f ca="1">OFFSET('表二（录入表）'!$B$6,COLUMN()-$AU$4,ROW()-4)</f>
        <v>0</v>
      </c>
      <c r="ALH8" s="33">
        <f ca="1">OFFSET('表二（录入表）'!$B$6,COLUMN()-$AU$4,ROW()-4)</f>
        <v>0</v>
      </c>
      <c r="ALI8" s="33">
        <f ca="1">OFFSET('表二（录入表）'!$B$6,COLUMN()-$AU$4,ROW()-4)</f>
        <v>0</v>
      </c>
      <c r="ALJ8" s="33">
        <f ca="1">OFFSET('表二（录入表）'!$B$6,COLUMN()-$AU$4,ROW()-4)</f>
        <v>0</v>
      </c>
      <c r="ALK8" s="33">
        <f ca="1">OFFSET('表二（录入表）'!$B$6,COLUMN()-$AU$4,ROW()-4)</f>
        <v>0</v>
      </c>
      <c r="ALL8" s="33">
        <f ca="1">OFFSET('表二（录入表）'!$B$6,COLUMN()-$AU$4,ROW()-4)</f>
        <v>0</v>
      </c>
      <c r="ALM8" s="33">
        <f ca="1">OFFSET('表二（录入表）'!$B$6,COLUMN()-$AU$4,ROW()-4)</f>
        <v>0</v>
      </c>
      <c r="ALN8" s="33">
        <f ca="1">OFFSET('表二（录入表）'!$B$6,COLUMN()-$AU$4,ROW()-4)</f>
        <v>0</v>
      </c>
      <c r="ALO8" s="33">
        <f ca="1">OFFSET('表二（录入表）'!$B$6,COLUMN()-$AU$4,ROW()-4)</f>
        <v>0</v>
      </c>
      <c r="ALP8" s="33">
        <f ca="1">OFFSET('表二（录入表）'!$B$6,COLUMN()-$AU$4,ROW()-4)</f>
        <v>0</v>
      </c>
      <c r="ALQ8" s="33">
        <f ca="1">OFFSET('表二（录入表）'!$B$6,COLUMN()-$AU$4,ROW()-4)</f>
        <v>0</v>
      </c>
      <c r="ALR8" s="33">
        <f ca="1">OFFSET('表二（录入表）'!$B$6,COLUMN()-$AU$4,ROW()-4)</f>
        <v>0</v>
      </c>
      <c r="ALS8" s="33">
        <f ca="1">OFFSET('表二（录入表）'!$B$6,COLUMN()-$AU$4,ROW()-4)</f>
        <v>0</v>
      </c>
      <c r="ALT8" s="33">
        <f ca="1">OFFSET('表二（录入表）'!$B$6,COLUMN()-$AU$4,ROW()-4)</f>
        <v>0</v>
      </c>
      <c r="ALU8" s="33">
        <f ca="1">OFFSET('表二（录入表）'!$B$6,COLUMN()-$AU$4,ROW()-4)</f>
        <v>0</v>
      </c>
      <c r="ALV8" s="33">
        <f ca="1">OFFSET('表二（录入表）'!$B$6,COLUMN()-$AU$4,ROW()-4)</f>
        <v>0</v>
      </c>
      <c r="ALW8" s="33">
        <f ca="1">OFFSET('表二（录入表）'!$B$6,COLUMN()-$AU$4,ROW()-4)</f>
        <v>0</v>
      </c>
      <c r="ALX8" s="33">
        <f ca="1">OFFSET('表二（录入表）'!$B$6,COLUMN()-$AU$4,ROW()-4)</f>
        <v>0</v>
      </c>
      <c r="ALY8" s="33">
        <f ca="1">OFFSET('表二（录入表）'!$B$6,COLUMN()-$AU$4,ROW()-4)</f>
        <v>0</v>
      </c>
      <c r="ALZ8" s="33">
        <f ca="1">OFFSET('表二（录入表）'!$B$6,COLUMN()-$AU$4,ROW()-4)</f>
        <v>0</v>
      </c>
      <c r="AMA8" s="33">
        <f ca="1">OFFSET('表二（录入表）'!$B$6,COLUMN()-$AU$4,ROW()-4)</f>
        <v>0</v>
      </c>
      <c r="AMB8" s="33">
        <f ca="1">OFFSET('表二（录入表）'!$B$6,COLUMN()-$AU$4,ROW()-4)</f>
        <v>0</v>
      </c>
      <c r="AMC8" s="33">
        <f ca="1">OFFSET('表二（录入表）'!$B$6,COLUMN()-$AU$4,ROW()-4)</f>
        <v>0</v>
      </c>
      <c r="AMD8" s="33">
        <f ca="1">OFFSET('表二（录入表）'!$B$6,COLUMN()-$AU$4,ROW()-4)</f>
        <v>0</v>
      </c>
      <c r="AME8" s="33">
        <f ca="1">OFFSET('表二（录入表）'!$B$6,COLUMN()-$AU$4,ROW()-4)</f>
        <v>0</v>
      </c>
      <c r="AMF8" s="33">
        <f ca="1">OFFSET('表二（录入表）'!$B$6,COLUMN()-$AU$4,ROW()-4)</f>
        <v>0</v>
      </c>
      <c r="AMG8" s="33">
        <f ca="1">OFFSET('表二（录入表）'!$B$6,COLUMN()-$AU$4,ROW()-4)</f>
        <v>374</v>
      </c>
      <c r="AMH8" s="33">
        <f ca="1">OFFSET('表二（录入表）'!$B$6,COLUMN()-$AU$4,ROW()-4)</f>
        <v>0</v>
      </c>
      <c r="AMI8" s="33">
        <f ca="1">OFFSET('表二（录入表）'!$B$6,COLUMN()-$AU$4,ROW()-4)</f>
        <v>0</v>
      </c>
      <c r="AMJ8" s="33">
        <f ca="1">OFFSET('表二（录入表）'!$B$6,COLUMN()-$AU$4,ROW()-4)</f>
        <v>0</v>
      </c>
      <c r="AMK8" s="33">
        <f ca="1">OFFSET('表二（录入表）'!$B$6,COLUMN()-$AU$4,ROW()-4)</f>
        <v>0</v>
      </c>
      <c r="AML8" s="33">
        <f ca="1">OFFSET('表二（录入表）'!$B$6,COLUMN()-$AU$4,ROW()-4)</f>
        <v>0</v>
      </c>
      <c r="AMM8" s="33">
        <f ca="1">OFFSET('表二（录入表）'!$B$6,COLUMN()-$AU$4,ROW()-4)</f>
        <v>0</v>
      </c>
      <c r="AMN8" s="33">
        <f ca="1">OFFSET('表二（录入表）'!$B$6,COLUMN()-$AU$4,ROW()-4)</f>
        <v>0</v>
      </c>
      <c r="AMO8" s="33">
        <f ca="1">OFFSET('表二（录入表）'!$B$6,COLUMN()-$AU$4,ROW()-4)</f>
        <v>0</v>
      </c>
      <c r="AMP8" s="33">
        <f ca="1">OFFSET('表二（录入表）'!$B$6,COLUMN()-$AU$4,ROW()-4)</f>
        <v>0</v>
      </c>
      <c r="AMQ8" s="33">
        <f ca="1">OFFSET('表二（录入表）'!$B$6,COLUMN()-$AU$4,ROW()-4)</f>
        <v>0</v>
      </c>
      <c r="AMR8" s="33">
        <f ca="1">OFFSET('表二（录入表）'!$B$6,COLUMN()-$AU$4,ROW()-4)</f>
        <v>0</v>
      </c>
      <c r="AMS8" s="33">
        <f ca="1">OFFSET('表二（录入表）'!$B$6,COLUMN()-$AU$4,ROW()-4)</f>
        <v>0</v>
      </c>
      <c r="AMT8" s="33">
        <f ca="1">OFFSET('表二（录入表）'!$B$6,COLUMN()-$AU$4,ROW()-4)</f>
        <v>0</v>
      </c>
      <c r="AMU8" s="33">
        <f ca="1">OFFSET('表二（录入表）'!$B$6,COLUMN()-$AU$4,ROW()-4)</f>
        <v>0</v>
      </c>
      <c r="AMV8" s="33">
        <f ca="1">OFFSET('表二（录入表）'!$B$6,COLUMN()-$AU$4,ROW()-4)</f>
        <v>0</v>
      </c>
      <c r="AMW8" s="33">
        <f ca="1">OFFSET('表二（录入表）'!$B$6,COLUMN()-$AU$4,ROW()-4)</f>
        <v>0</v>
      </c>
      <c r="AMX8" s="33">
        <f ca="1">OFFSET('表二（录入表）'!$B$6,COLUMN()-$AU$4,ROW()-4)</f>
        <v>0</v>
      </c>
      <c r="AMY8" s="33">
        <f ca="1">OFFSET('表二（录入表）'!$B$6,COLUMN()-$AU$4,ROW()-4)</f>
        <v>0</v>
      </c>
      <c r="AMZ8" s="33">
        <f ca="1">OFFSET('表二（录入表）'!$B$6,COLUMN()-$AU$4,ROW()-4)</f>
        <v>0</v>
      </c>
      <c r="ANA8" s="33">
        <f ca="1">OFFSET('表二（录入表）'!$B$6,COLUMN()-$AU$4,ROW()-4)</f>
        <v>0</v>
      </c>
      <c r="ANB8" s="33">
        <f ca="1">OFFSET('表二（录入表）'!$B$6,COLUMN()-$AU$4,ROW()-4)</f>
        <v>0</v>
      </c>
      <c r="ANC8" s="33">
        <f ca="1">OFFSET('表二（录入表）'!$B$6,COLUMN()-$AU$4,ROW()-4)</f>
        <v>0</v>
      </c>
      <c r="AND8" s="33">
        <f ca="1">OFFSET('表二（录入表）'!$B$6,COLUMN()-$AU$4,ROW()-4)</f>
        <v>0</v>
      </c>
      <c r="ANE8" s="33">
        <f ca="1">OFFSET('表二（录入表）'!$B$6,COLUMN()-$AU$4,ROW()-4)</f>
        <v>0</v>
      </c>
      <c r="ANF8" s="33">
        <f ca="1">OFFSET('表二（录入表）'!$B$6,COLUMN()-$AU$4,ROW()-4)</f>
        <v>0</v>
      </c>
      <c r="ANG8" s="33">
        <f ca="1">OFFSET('表二（录入表）'!$B$6,COLUMN()-$AU$4,ROW()-4)</f>
        <v>0</v>
      </c>
      <c r="ANH8" s="33">
        <f ca="1">OFFSET('表二（录入表）'!$B$6,COLUMN()-$AU$4,ROW()-4)</f>
        <v>0</v>
      </c>
      <c r="ANI8" s="33">
        <f ca="1">OFFSET('表二（录入表）'!$B$6,COLUMN()-$AU$4,ROW()-4)</f>
        <v>0</v>
      </c>
      <c r="ANJ8" s="33">
        <f ca="1">OFFSET('表二（录入表）'!$B$6,COLUMN()-$AU$4,ROW()-4)</f>
        <v>0</v>
      </c>
      <c r="ANK8" s="33">
        <f ca="1">OFFSET('表二（录入表）'!$B$6,COLUMN()-$AU$4,ROW()-4)</f>
        <v>0</v>
      </c>
      <c r="ANL8" s="33">
        <f ca="1">OFFSET('表二（录入表）'!$B$6,COLUMN()-$AU$4,ROW()-4)</f>
        <v>0</v>
      </c>
      <c r="ANM8" s="33">
        <f ca="1">OFFSET('表二（录入表）'!$B$6,COLUMN()-$AU$4,ROW()-4)</f>
        <v>0</v>
      </c>
      <c r="ANN8" s="33">
        <f ca="1">OFFSET('表二（录入表）'!$B$6,COLUMN()-$AU$4,ROW()-4)</f>
        <v>0</v>
      </c>
      <c r="ANO8" s="33">
        <f ca="1">OFFSET('表二（录入表）'!$B$6,COLUMN()-$AU$4,ROW()-4)</f>
        <v>0</v>
      </c>
      <c r="ANP8" s="33">
        <f ca="1">OFFSET('表二（录入表）'!$B$6,COLUMN()-$AU$4,ROW()-4)</f>
        <v>0</v>
      </c>
      <c r="ANQ8" s="33">
        <f ca="1">OFFSET('表二（录入表）'!$B$6,COLUMN()-$AU$4,ROW()-4)</f>
        <v>0</v>
      </c>
      <c r="ANR8" s="33">
        <f ca="1">OFFSET('表二（录入表）'!$B$6,COLUMN()-$AU$4,ROW()-4)</f>
        <v>0</v>
      </c>
      <c r="ANS8" s="33">
        <f ca="1">OFFSET('表二（录入表）'!$B$6,COLUMN()-$AU$4,ROW()-4)</f>
        <v>0</v>
      </c>
      <c r="ANT8" s="33">
        <f ca="1">OFFSET('表二（录入表）'!$B$6,COLUMN()-$AU$4,ROW()-4)</f>
        <v>0</v>
      </c>
      <c r="ANU8" s="33">
        <f ca="1">OFFSET('表二（录入表）'!$B$6,COLUMN()-$AU$4,ROW()-4)</f>
        <v>58</v>
      </c>
      <c r="ANV8" s="33">
        <f ca="1">OFFSET('表二（录入表）'!$B$6,COLUMN()-$AU$4,ROW()-4)</f>
        <v>800</v>
      </c>
      <c r="ANW8" s="33">
        <f ca="1">OFFSET('表二（录入表）'!$B$6,COLUMN()-$AU$4,ROW()-4)</f>
        <v>0</v>
      </c>
      <c r="ANX8" s="33">
        <f ca="1">OFFSET('表二（录入表）'!$B$6,COLUMN()-$AU$4,ROW()-4)</f>
        <v>0</v>
      </c>
      <c r="ANY8" s="33">
        <f ca="1">OFFSET('表二（录入表）'!$B$6,COLUMN()-$AU$4,ROW()-4)</f>
        <v>83</v>
      </c>
      <c r="ANZ8" s="33">
        <f ca="1">OFFSET('表二（录入表）'!$B$6,COLUMN()-$AU$4,ROW()-4)</f>
        <v>1562</v>
      </c>
      <c r="AOA8" s="33">
        <f ca="1">OFFSET('表二（录入表）'!$B$6,COLUMN()-$AU$4,ROW()-4)</f>
        <v>0</v>
      </c>
      <c r="AOB8" s="33">
        <f ca="1">OFFSET('表二（录入表）'!$B$6,COLUMN()-$AU$4,ROW()-4)</f>
        <v>0</v>
      </c>
      <c r="AOC8" s="33">
        <f ca="1">OFFSET('表二（录入表）'!$B$6,COLUMN()-$AU$4,ROW()-4)</f>
        <v>0</v>
      </c>
      <c r="AOD8" s="33">
        <f ca="1">OFFSET('表二（录入表）'!$B$6,COLUMN()-$AU$4,ROW()-4)</f>
        <v>0</v>
      </c>
      <c r="AOE8" s="33">
        <f ca="1">OFFSET('表二（录入表）'!$B$6,COLUMN()-$AU$4,ROW()-4)</f>
        <v>250</v>
      </c>
      <c r="AOF8" s="33">
        <f ca="1">OFFSET('表二（录入表）'!$B$6,COLUMN()-$AU$4,ROW()-4)</f>
        <v>0</v>
      </c>
      <c r="AOG8" s="33">
        <f ca="1">OFFSET('表二（录入表）'!$B$6,COLUMN()-$AU$4,ROW()-4)</f>
        <v>12</v>
      </c>
      <c r="AOH8" s="33">
        <f ca="1">OFFSET('表二（录入表）'!$B$6,COLUMN()-$AU$4,ROW()-4)</f>
        <v>0</v>
      </c>
      <c r="AOI8" s="33">
        <f ca="1">OFFSET('表二（录入表）'!$B$6,COLUMN()-$AU$4,ROW()-4)</f>
        <v>0</v>
      </c>
      <c r="AOJ8" s="33">
        <f ca="1">OFFSET('表二（录入表）'!$B$6,COLUMN()-$AU$4,ROW()-4)</f>
        <v>0</v>
      </c>
      <c r="AOK8" s="33">
        <f ca="1">OFFSET('表二（录入表）'!$B$6,COLUMN()-$AU$4,ROW()-4)</f>
        <v>0</v>
      </c>
      <c r="AOL8" s="33">
        <f ca="1">OFFSET('表二（录入表）'!$B$6,COLUMN()-$AU$4,ROW()-4)</f>
        <v>0</v>
      </c>
      <c r="AOM8" s="33">
        <f ca="1">OFFSET('表二（录入表）'!$B$6,COLUMN()-$AU$4,ROW()-4)</f>
        <v>10</v>
      </c>
      <c r="AON8" s="33">
        <f ca="1">OFFSET('表二（录入表）'!$B$6,COLUMN()-$AU$4,ROW()-4)</f>
        <v>0</v>
      </c>
      <c r="AOO8" s="33">
        <f ca="1">OFFSET('表二（录入表）'!$B$6,COLUMN()-$AU$4,ROW()-4)</f>
        <v>0</v>
      </c>
      <c r="AOP8" s="33">
        <f ca="1">OFFSET('表二（录入表）'!$B$6,COLUMN()-$AU$4,ROW()-4)</f>
        <v>0</v>
      </c>
      <c r="AOQ8" s="33">
        <f ca="1">OFFSET('表二（录入表）'!$B$6,COLUMN()-$AU$4,ROW()-4)</f>
        <v>0</v>
      </c>
      <c r="AOR8" s="33">
        <f ca="1">OFFSET('表二（录入表）'!$B$6,COLUMN()-$AU$4,ROW()-4)</f>
        <v>0</v>
      </c>
      <c r="AOS8" s="33">
        <f ca="1">OFFSET('表二（录入表）'!$B$6,COLUMN()-$AU$4,ROW()-4)</f>
        <v>0</v>
      </c>
      <c r="AOT8" s="33">
        <f ca="1">OFFSET('表二（录入表）'!$B$6,COLUMN()-$AU$4,ROW()-4)</f>
        <v>0</v>
      </c>
      <c r="AOU8" s="33">
        <f ca="1">OFFSET('表二（录入表）'!$B$6,COLUMN()-$AU$4,ROW()-4)</f>
        <v>0</v>
      </c>
      <c r="AOV8" s="33">
        <f ca="1">OFFSET('表二（录入表）'!$B$6,COLUMN()-$AU$4,ROW()-4)</f>
        <v>20</v>
      </c>
      <c r="AOW8" s="33">
        <f ca="1">OFFSET('表二（录入表）'!$B$6,COLUMN()-$AU$4,ROW()-4)</f>
        <v>0</v>
      </c>
      <c r="AOX8" s="33">
        <f ca="1">OFFSET('表二（录入表）'!$B$6,COLUMN()-$AU$4,ROW()-4)</f>
        <v>0</v>
      </c>
      <c r="AOY8" s="33">
        <f ca="1">OFFSET('表二（录入表）'!$B$6,COLUMN()-$AU$4,ROW()-4)</f>
        <v>0</v>
      </c>
      <c r="AOZ8" s="33">
        <f ca="1">OFFSET('表二（录入表）'!$B$6,COLUMN()-$AU$4,ROW()-4)</f>
        <v>0</v>
      </c>
      <c r="APA8" s="33">
        <f ca="1">OFFSET('表二（录入表）'!$B$6,COLUMN()-$AU$4,ROW()-4)</f>
        <v>0</v>
      </c>
      <c r="APB8" s="33">
        <f ca="1">OFFSET('表二（录入表）'!$B$6,COLUMN()-$AU$4,ROW()-4)</f>
        <v>0</v>
      </c>
      <c r="APC8" s="33">
        <f ca="1">OFFSET('表二（录入表）'!$B$6,COLUMN()-$AU$4,ROW()-4)</f>
        <v>0</v>
      </c>
      <c r="APD8" s="33">
        <f ca="1">OFFSET('表二（录入表）'!$B$6,COLUMN()-$AU$4,ROW()-4)</f>
        <v>0</v>
      </c>
      <c r="APE8" s="33">
        <f ca="1">OFFSET('表二（录入表）'!$B$6,COLUMN()-$AU$4,ROW()-4)</f>
        <v>0</v>
      </c>
      <c r="APF8" s="33">
        <f ca="1">OFFSET('表二（录入表）'!$B$6,COLUMN()-$AU$4,ROW()-4)</f>
        <v>0</v>
      </c>
      <c r="APG8" s="33">
        <f ca="1">OFFSET('表二（录入表）'!$B$6,COLUMN()-$AU$4,ROW()-4)</f>
        <v>0</v>
      </c>
      <c r="APH8" s="33">
        <f ca="1">OFFSET('表二（录入表）'!$B$6,COLUMN()-$AU$4,ROW()-4)</f>
        <v>0</v>
      </c>
      <c r="API8" s="33">
        <f ca="1">OFFSET('表二（录入表）'!$B$6,COLUMN()-$AU$4,ROW()-4)</f>
        <v>0</v>
      </c>
      <c r="APJ8" s="33">
        <f ca="1">OFFSET('表二（录入表）'!$B$6,COLUMN()-$AU$4,ROW()-4)</f>
        <v>0</v>
      </c>
      <c r="APK8" s="33">
        <f ca="1">OFFSET('表二（录入表）'!$B$6,COLUMN()-$AU$4,ROW()-4)</f>
        <v>0</v>
      </c>
      <c r="APL8" s="33">
        <f ca="1">OFFSET('表二（录入表）'!$B$6,COLUMN()-$AU$4,ROW()-4)</f>
        <v>0</v>
      </c>
      <c r="APM8" s="33">
        <f ca="1">OFFSET('表二（录入表）'!$B$6,COLUMN()-$AU$4,ROW()-4)</f>
        <v>0</v>
      </c>
      <c r="APN8" s="33">
        <f ca="1">OFFSET('表二（录入表）'!$B$6,COLUMN()-$AU$4,ROW()-4)</f>
        <v>0</v>
      </c>
      <c r="APO8" s="33">
        <f ca="1">OFFSET('表二（录入表）'!$B$6,COLUMN()-$AU$4,ROW()-4)</f>
        <v>0</v>
      </c>
      <c r="APP8" s="33">
        <f ca="1">OFFSET('表二（录入表）'!$B$6,COLUMN()-$AU$4,ROW()-4)</f>
        <v>0</v>
      </c>
      <c r="APQ8" s="33">
        <f ca="1">OFFSET('表二（录入表）'!$B$6,COLUMN()-$AU$4,ROW()-4)</f>
        <v>0</v>
      </c>
      <c r="APR8" s="33">
        <f ca="1">OFFSET('表二（录入表）'!$B$6,COLUMN()-$AU$4,ROW()-4)</f>
        <v>0</v>
      </c>
      <c r="APS8" s="33">
        <f ca="1">OFFSET('表二（录入表）'!$B$6,COLUMN()-$AU$4,ROW()-4)</f>
        <v>0</v>
      </c>
      <c r="APT8" s="33">
        <f ca="1">OFFSET('表二（录入表）'!$B$6,COLUMN()-$AU$4,ROW()-4)</f>
        <v>0</v>
      </c>
      <c r="APU8" s="33">
        <f ca="1">OFFSET('表二（录入表）'!$B$6,COLUMN()-$AU$4,ROW()-4)</f>
        <v>20</v>
      </c>
      <c r="APV8" s="33">
        <f ca="1">OFFSET('表二（录入表）'!$B$6,COLUMN()-$AU$4,ROW()-4)</f>
        <v>10</v>
      </c>
      <c r="APW8" s="33">
        <f ca="1">OFFSET('表二（录入表）'!$B$6,COLUMN()-$AU$4,ROW()-4)</f>
        <v>0</v>
      </c>
      <c r="APX8" s="33">
        <f ca="1">OFFSET('表二（录入表）'!$B$6,COLUMN()-$AU$4,ROW()-4)</f>
        <v>0</v>
      </c>
      <c r="APY8" s="33">
        <f ca="1">OFFSET('表二（录入表）'!$B$6,COLUMN()-$AU$4,ROW()-4)</f>
        <v>10</v>
      </c>
      <c r="APZ8" s="33">
        <f ca="1">OFFSET('表二（录入表）'!$B$6,COLUMN()-$AU$4,ROW()-4)</f>
        <v>0</v>
      </c>
      <c r="AQA8" s="33">
        <f ca="1">OFFSET('表二（录入表）'!$B$6,COLUMN()-$AU$4,ROW()-4)</f>
        <v>0</v>
      </c>
      <c r="AQB8" s="33">
        <f ca="1">OFFSET('表二（录入表）'!$B$6,COLUMN()-$AU$4,ROW()-4)</f>
        <v>0</v>
      </c>
      <c r="AQC8" s="33">
        <f ca="1">OFFSET('表二（录入表）'!$B$6,COLUMN()-$AU$4,ROW()-4)</f>
        <v>50</v>
      </c>
      <c r="AQD8" s="33">
        <f ca="1">OFFSET('表二（录入表）'!$B$6,COLUMN()-$AU$4,ROW()-4)</f>
        <v>0</v>
      </c>
      <c r="AQE8" s="33">
        <f ca="1">OFFSET('表二（录入表）'!$B$6,COLUMN()-$AU$4,ROW()-4)</f>
        <v>0</v>
      </c>
      <c r="AQF8" s="33">
        <f ca="1">OFFSET('表二（录入表）'!$B$6,COLUMN()-$AU$4,ROW()-4)</f>
        <v>0</v>
      </c>
      <c r="AQG8" s="33">
        <f ca="1">OFFSET('表二（录入表）'!$B$6,COLUMN()-$AU$4,ROW()-4)</f>
        <v>300</v>
      </c>
      <c r="AQH8" s="33">
        <f ca="1">OFFSET('表二（录入表）'!$B$6,COLUMN()-$AU$4,ROW()-4)</f>
        <v>0</v>
      </c>
      <c r="AQI8" s="33">
        <f ca="1">OFFSET('表二（录入表）'!$B$6,COLUMN()-$AU$4,ROW()-4)</f>
        <v>80</v>
      </c>
      <c r="AQJ8" s="33">
        <f ca="1">OFFSET('表二（录入表）'!$B$6,COLUMN()-$AU$4,ROW()-4)</f>
        <v>0</v>
      </c>
      <c r="AQK8" s="33">
        <f ca="1">OFFSET('表二（录入表）'!$B$6,COLUMN()-$AU$4,ROW()-4)</f>
        <v>0</v>
      </c>
      <c r="AQL8" s="33">
        <f ca="1">OFFSET('表二（录入表）'!$B$6,COLUMN()-$AU$4,ROW()-4)</f>
        <v>0</v>
      </c>
      <c r="AQM8" s="33">
        <f ca="1">OFFSET('表二（录入表）'!$B$6,COLUMN()-$AU$4,ROW()-4)</f>
        <v>0</v>
      </c>
      <c r="AQN8" s="33">
        <f ca="1">OFFSET('表二（录入表）'!$B$6,COLUMN()-$AU$4,ROW()-4)</f>
        <v>0</v>
      </c>
      <c r="AQO8" s="33">
        <f ca="1">OFFSET('表二（录入表）'!$B$6,COLUMN()-$AU$4,ROW()-4)</f>
        <v>0</v>
      </c>
      <c r="AQP8" s="33">
        <f ca="1">OFFSET('表二（录入表）'!$B$6,COLUMN()-$AU$4,ROW()-4)</f>
        <v>0</v>
      </c>
      <c r="AQQ8" s="33">
        <f ca="1">OFFSET('表二（录入表）'!$B$6,COLUMN()-$AU$4,ROW()-4)</f>
        <v>0</v>
      </c>
      <c r="AQR8" s="33">
        <f ca="1">OFFSET('表二（录入表）'!$B$6,COLUMN()-$AU$4,ROW()-4)</f>
        <v>0</v>
      </c>
      <c r="AQS8" s="33">
        <f ca="1">OFFSET('表二（录入表）'!$B$6,COLUMN()-$AU$4,ROW()-4)</f>
        <v>0</v>
      </c>
      <c r="AQT8" s="33">
        <f ca="1">OFFSET('表二（录入表）'!$B$6,COLUMN()-$AU$4,ROW()-4)</f>
        <v>0</v>
      </c>
      <c r="AQU8" s="33">
        <f ca="1">OFFSET('表二（录入表）'!$B$6,COLUMN()-$AU$4,ROW()-4)</f>
        <v>0</v>
      </c>
      <c r="AQV8" s="33">
        <f ca="1">OFFSET('表二（录入表）'!$B$6,COLUMN()-$AU$4,ROW()-4)</f>
        <v>0</v>
      </c>
      <c r="AQW8" s="33">
        <f ca="1">OFFSET('表二（录入表）'!$B$6,COLUMN()-$AU$4,ROW()-4)</f>
        <v>0</v>
      </c>
      <c r="AQX8" s="33">
        <f ca="1">OFFSET('表二（录入表）'!$B$6,COLUMN()-$AU$4,ROW()-4)</f>
        <v>0</v>
      </c>
      <c r="AQY8" s="33">
        <f ca="1">OFFSET('表二（录入表）'!$B$6,COLUMN()-$AU$4,ROW()-4)</f>
        <v>0</v>
      </c>
      <c r="AQZ8" s="33">
        <f ca="1">OFFSET('表二（录入表）'!$B$6,COLUMN()-$AU$4,ROW()-4)</f>
        <v>0</v>
      </c>
      <c r="ARA8" s="33">
        <f ca="1">OFFSET('表二（录入表）'!$B$6,COLUMN()-$AU$4,ROW()-4)</f>
        <v>0</v>
      </c>
      <c r="ARB8" s="33">
        <f ca="1">OFFSET('表二（录入表）'!$B$6,COLUMN()-$AU$4,ROW()-4)</f>
        <v>0</v>
      </c>
      <c r="ARC8" s="33">
        <f ca="1">OFFSET('表二（录入表）'!$B$6,COLUMN()-$AU$4,ROW()-4)</f>
        <v>300</v>
      </c>
      <c r="ARD8" s="33">
        <f ca="1">OFFSET('表二（录入表）'!$B$6,COLUMN()-$AU$4,ROW()-4)</f>
        <v>0</v>
      </c>
      <c r="ARE8" s="33">
        <f ca="1">OFFSET('表二（录入表）'!$B$6,COLUMN()-$AU$4,ROW()-4)</f>
        <v>0</v>
      </c>
      <c r="ARF8" s="33">
        <f ca="1">OFFSET('表二（录入表）'!$B$6,COLUMN()-$AU$4,ROW()-4)</f>
        <v>450</v>
      </c>
      <c r="ARG8" s="33">
        <f ca="1">OFFSET('表二（录入表）'!$B$6,COLUMN()-$AU$4,ROW()-4)</f>
        <v>0</v>
      </c>
      <c r="ARH8" s="33">
        <f ca="1">OFFSET('表二（录入表）'!$B$6,COLUMN()-$AU$4,ROW()-4)</f>
        <v>80</v>
      </c>
      <c r="ARI8" s="33">
        <f ca="1">OFFSET('表二（录入表）'!$B$6,COLUMN()-$AU$4,ROW()-4)</f>
        <v>156</v>
      </c>
      <c r="ARJ8" s="33">
        <f ca="1">OFFSET('表二（录入表）'!$B$6,COLUMN()-$AU$4,ROW()-4)</f>
        <v>3300</v>
      </c>
      <c r="ARK8" s="33">
        <f ca="1">OFFSET('表二（录入表）'!$B$6,COLUMN()-$AU$4,ROW()-4)</f>
        <v>0</v>
      </c>
      <c r="ARL8" s="33">
        <f ca="1">OFFSET('表二（录入表）'!$B$6,COLUMN()-$AU$4,ROW()-4)</f>
        <v>0</v>
      </c>
      <c r="ARM8" s="33">
        <f ca="1">OFFSET('表二（录入表）'!$B$6,COLUMN()-$AU$4,ROW()-4)</f>
        <v>4712</v>
      </c>
      <c r="ARN8" s="33">
        <f ca="1">OFFSET('表二（录入表）'!$B$6,COLUMN()-$AU$4,ROW()-4)</f>
        <v>0</v>
      </c>
      <c r="ARO8" s="33">
        <f ca="1">OFFSET('表二（录入表）'!$B$6,COLUMN()-$AU$4,ROW()-4)</f>
        <v>0</v>
      </c>
      <c r="ARP8" s="33">
        <f ca="1">OFFSET('表二（录入表）'!$B$6,COLUMN()-$AU$4,ROW()-4)</f>
        <v>0</v>
      </c>
      <c r="ARQ8" s="33">
        <f ca="1">OFFSET('表二（录入表）'!$B$6,COLUMN()-$AU$4,ROW()-4)</f>
        <v>0</v>
      </c>
      <c r="ARR8"/>
      <c r="ARS8" s="32"/>
      <c r="ART8" s="32"/>
      <c r="ARU8" s="32"/>
      <c r="ARV8" s="32"/>
      <c r="ARW8" s="32"/>
      <c r="ARX8" s="33">
        <f ca="1">OFFSET('表三（录入表）'!$B$6,COLUMN()-$ARR$4,ROW()-4)</f>
        <v>1085</v>
      </c>
      <c r="ARY8" s="33">
        <f ca="1">OFFSET('表三（录入表）'!$B$6,COLUMN()-$ARR$4,ROW()-4)</f>
        <v>883</v>
      </c>
      <c r="ARZ8" s="33">
        <f ca="1">OFFSET('表三（录入表）'!$B$6,COLUMN()-$ARR$4,ROW()-4)</f>
        <v>3851</v>
      </c>
      <c r="ASA8" s="33">
        <f ca="1">OFFSET('表三（录入表）'!$B$6,COLUMN()-$ARR$4,ROW()-4)</f>
        <v>27</v>
      </c>
      <c r="ASB8" s="33">
        <f ca="1">OFFSET('表三（录入表）'!$B$6,COLUMN()-$ARR$4,ROW()-4)</f>
        <v>-4033</v>
      </c>
      <c r="ASC8" s="33">
        <f ca="1">OFFSET('表三（录入表）'!$B$6,COLUMN()-$ARR$4,ROW()-4)</f>
        <v>0</v>
      </c>
      <c r="ASD8" s="33">
        <f ca="1">OFFSET('表三（录入表）'!$B$6,COLUMN()-$ARR$4,ROW()-4)</f>
        <v>0</v>
      </c>
      <c r="ASE8" s="33">
        <f ca="1">OFFSET('表三（录入表）'!$B$6,COLUMN()-$ARR$4,ROW()-4)</f>
        <v>31088</v>
      </c>
      <c r="ASF8" s="33">
        <f ca="1">OFFSET('表三（录入表）'!$B$6,COLUMN()-$ARR$4,ROW()-4)</f>
        <v>12054</v>
      </c>
      <c r="ASG8" s="33">
        <f ca="1">OFFSET('表三（录入表）'!$B$6,COLUMN()-$ARR$4,ROW()-4)</f>
        <v>-1726</v>
      </c>
      <c r="ASH8" s="33">
        <f ca="1">OFFSET('表三（录入表）'!$B$6,COLUMN()-$ARR$4,ROW()-4)</f>
        <v>0</v>
      </c>
      <c r="ASI8" s="33">
        <f ca="1">OFFSET('表三（录入表）'!$B$6,COLUMN()-$ARR$4,ROW()-4)</f>
        <v>0</v>
      </c>
      <c r="ASJ8" s="33">
        <f ca="1">OFFSET('表三（录入表）'!$B$6,COLUMN()-$ARR$4,ROW()-4)</f>
        <v>0</v>
      </c>
      <c r="ASK8" s="33">
        <f ca="1">OFFSET('表三（录入表）'!$B$6,COLUMN()-$ARR$4,ROW()-4)</f>
        <v>0</v>
      </c>
      <c r="ASL8" s="33">
        <f ca="1">OFFSET('表三（录入表）'!$B$6,COLUMN()-$ARR$4,ROW()-4)</f>
        <v>24567</v>
      </c>
      <c r="ASM8" s="33">
        <f ca="1">OFFSET('表三（录入表）'!$B$6,COLUMN()-$ARR$4,ROW()-4)</f>
        <v>23599</v>
      </c>
      <c r="ASN8" s="33">
        <f ca="1">OFFSET('表三（录入表）'!$B$6,COLUMN()-$ARR$4,ROW()-4)</f>
        <v>0</v>
      </c>
      <c r="ASO8" s="33">
        <f ca="1">OFFSET('表三（录入表）'!$B$6,COLUMN()-$ARR$4,ROW()-4)</f>
        <v>0</v>
      </c>
      <c r="ASP8" s="33">
        <f ca="1">OFFSET('表三（录入表）'!$B$6,COLUMN()-$ARR$4,ROW()-4)</f>
        <v>0</v>
      </c>
      <c r="ASQ8" s="33">
        <f ca="1">OFFSET('表三（录入表）'!$B$6,COLUMN()-$ARR$4,ROW()-4)</f>
        <v>2994</v>
      </c>
      <c r="ASR8" s="33">
        <f ca="1">OFFSET('表三（录入表）'!$B$6,COLUMN()-$ARR$4,ROW()-4)</f>
        <v>0</v>
      </c>
      <c r="ASS8" s="33">
        <f ca="1">OFFSET('表三（录入表）'!$B$6,COLUMN()-$ARR$4,ROW()-4)</f>
        <v>0</v>
      </c>
      <c r="AST8" s="33">
        <f ca="1">OFFSET('表三（录入表）'!$B$6,COLUMN()-$ARR$4,ROW()-4)</f>
        <v>0</v>
      </c>
      <c r="ASU8" s="33">
        <f ca="1">OFFSET('表三（录入表）'!$B$6,COLUMN()-$ARR$4,ROW()-4)</f>
        <v>1518</v>
      </c>
      <c r="ASV8" s="33">
        <f ca="1">OFFSET('表三（录入表）'!$B$6,COLUMN()-$ARR$4,ROW()-4)</f>
        <v>11691</v>
      </c>
      <c r="ASW8" s="33">
        <f ca="1">OFFSET('表三（录入表）'!$B$6,COLUMN()-$ARR$4,ROW()-4)</f>
        <v>0</v>
      </c>
      <c r="ASX8" s="33">
        <f ca="1">OFFSET('表三（录入表）'!$B$6,COLUMN()-$ARR$4,ROW()-4)</f>
        <v>439</v>
      </c>
      <c r="ASY8" s="33">
        <f ca="1">OFFSET('表三（录入表）'!$B$6,COLUMN()-$ARR$4,ROW()-4)</f>
        <v>10136</v>
      </c>
      <c r="ASZ8" s="33">
        <f ca="1">OFFSET('表三（录入表）'!$B$6,COLUMN()-$ARR$4,ROW()-4)</f>
        <v>7517</v>
      </c>
      <c r="ATA8" s="33">
        <f ca="1">OFFSET('表三（录入表）'!$B$6,COLUMN()-$ARR$4,ROW()-4)</f>
        <v>4194</v>
      </c>
      <c r="ATB8" s="33">
        <f ca="1">OFFSET('表三（录入表）'!$B$6,COLUMN()-$ARR$4,ROW()-4)</f>
        <v>0</v>
      </c>
      <c r="ATC8" s="33">
        <f ca="1">OFFSET('表三（录入表）'!$B$6,COLUMN()-$ARR$4,ROW()-4)</f>
        <v>4465</v>
      </c>
      <c r="ATD8" s="33">
        <f ca="1">OFFSET('表三（录入表）'!$B$6,COLUMN()-$ARR$4,ROW()-4)</f>
        <v>36</v>
      </c>
      <c r="ATE8" s="33">
        <f ca="1">OFFSET('表三（录入表）'!$B$6,COLUMN()-$ARR$4,ROW()-4)</f>
        <v>0</v>
      </c>
      <c r="ATF8" s="33">
        <f ca="1">OFFSET('表三（录入表）'!$B$6,COLUMN()-$ARR$4,ROW()-4)</f>
        <v>0</v>
      </c>
      <c r="ATG8" s="33">
        <f ca="1">OFFSET('表三（录入表）'!$B$6,COLUMN()-$ARR$4,ROW()-4)</f>
        <v>0</v>
      </c>
      <c r="ATH8" s="33">
        <f ca="1">OFFSET('表三（录入表）'!$B$6,COLUMN()-$ARR$4,ROW()-4)</f>
        <v>0</v>
      </c>
      <c r="ATI8" s="33">
        <f ca="1">OFFSET('表三（录入表）'!$B$6,COLUMN()-$ARR$4,ROW()-4)</f>
        <v>874</v>
      </c>
      <c r="ATJ8" s="33">
        <f ca="1">OFFSET('表三（录入表）'!$B$6,COLUMN()-$ARR$4,ROW()-4)</f>
        <v>0</v>
      </c>
      <c r="ATK8" s="33">
        <f ca="1">OFFSET('表三（录入表）'!$B$6,COLUMN()-$ARR$4,ROW()-4)</f>
        <v>649</v>
      </c>
      <c r="ATL8" s="33">
        <f ca="1">OFFSET('表三（录入表）'!$B$6,COLUMN()-$ARR$4,ROW()-4)</f>
        <v>0</v>
      </c>
      <c r="ATM8" s="33">
        <f ca="1">OFFSET('表三（录入表）'!$B$6,COLUMN()-$ARR$4,ROW()-4)</f>
        <v>0</v>
      </c>
      <c r="ATN8" s="33">
        <f ca="1">OFFSET('表三（录入表）'!$B$6,COLUMN()-$ARR$4,ROW()-4)</f>
        <v>1</v>
      </c>
      <c r="ATO8" s="33">
        <f ca="1">OFFSET('表三（录入表）'!$B$6,COLUMN()-$ARR$4,ROW()-4)</f>
        <v>0</v>
      </c>
      <c r="ATP8" s="33">
        <f ca="1">OFFSET('表三（录入表）'!$B$6,COLUMN()-$ARR$4,ROW()-4)</f>
        <v>0</v>
      </c>
      <c r="ATQ8" s="33">
        <f ca="1">OFFSET('表三（录入表）'!$B$6,COLUMN()-$ARR$4,ROW()-4)</f>
        <v>0</v>
      </c>
      <c r="ATR8" s="33">
        <f ca="1">OFFSET('表三（录入表）'!$B$6,COLUMN()-$ARR$4,ROW()-4)</f>
        <v>400</v>
      </c>
      <c r="ATS8" s="33">
        <f ca="1">OFFSET('表三（录入表）'!$B$6,COLUMN()-$ARR$4,ROW()-4)</f>
        <v>0</v>
      </c>
      <c r="ATT8" s="33">
        <f ca="1">OFFSET('表三（录入表）'!$B$6,COLUMN()-$ARR$4,ROW()-4)</f>
        <v>0</v>
      </c>
      <c r="ATU8" s="33">
        <f ca="1">OFFSET('表三（录入表）'!$B$6,COLUMN()-$ARR$4,ROW()-4)</f>
        <v>0</v>
      </c>
      <c r="ATV8" s="33">
        <f ca="1">OFFSET('表三（录入表）'!$B$6,COLUMN()-$ARR$4,ROW()-4)</f>
        <v>122</v>
      </c>
      <c r="ATW8" s="33">
        <f ca="1">OFFSET('表三（录入表）'!$B$6,COLUMN()-$ARR$4,ROW()-4)</f>
        <v>0</v>
      </c>
      <c r="ATX8" s="33">
        <f ca="1">OFFSET('表三（录入表）'!$B$6,COLUMN()-$ARR$4,ROW()-4)</f>
        <v>0</v>
      </c>
      <c r="ATY8" s="33">
        <f ca="1">OFFSET('表三（录入表）'!$B$6,COLUMN()-$ARR$4,ROW()-4)</f>
        <v>10887</v>
      </c>
      <c r="ATZ8" s="33">
        <f ca="1">OFFSET('表三（录入表）'!$B$6,COLUMN()-$ARR$4,ROW()-4)</f>
        <v>200</v>
      </c>
      <c r="AUA8" s="33">
        <f ca="1">OFFSET('表三（录入表）'!$B$6,COLUMN()-$ARR$4,ROW()-4)</f>
        <v>0</v>
      </c>
      <c r="AUB8" s="33">
        <f ca="1">OFFSET('表三（录入表）'!$B$6,COLUMN()-$ARR$4,ROW()-4)</f>
        <v>0</v>
      </c>
      <c r="AUC8" s="33">
        <f ca="1">OFFSET('表三（录入表）'!$B$6,COLUMN()-$ARR$4,ROW()-4)</f>
        <v>0</v>
      </c>
      <c r="AUD8" s="33">
        <f ca="1">OFFSET('表三（录入表）'!$B$6,COLUMN()-$ARR$4,ROW()-4)</f>
        <v>174</v>
      </c>
      <c r="AUE8" s="33">
        <f ca="1">OFFSET('表三（录入表）'!$B$6,COLUMN()-$ARR$4,ROW()-4)</f>
        <v>0</v>
      </c>
      <c r="AUF8" s="33">
        <f ca="1">OFFSET('表三（录入表）'!$B$6,COLUMN()-$ARR$4,ROW()-4)</f>
        <v>0</v>
      </c>
      <c r="AUG8" s="33">
        <f ca="1">OFFSET('表三（录入表）'!$B$6,COLUMN()-$ARR$4,ROW()-4)</f>
        <v>0</v>
      </c>
      <c r="AUH8" s="33">
        <f ca="1">OFFSET('表三（录入表）'!$B$6,COLUMN()-$ARR$4,ROW()-4)</f>
        <v>0</v>
      </c>
      <c r="AUI8" s="33">
        <f ca="1">OFFSET('表三（录入表）'!$B$6,COLUMN()-$ARR$4,ROW()-4)</f>
        <v>0</v>
      </c>
      <c r="AUJ8" s="33">
        <f ca="1">OFFSET('表三（录入表）'!$B$6,COLUMN()-$ARR$4,ROW()-4)</f>
        <v>0</v>
      </c>
      <c r="AUK8" s="33">
        <f ca="1">OFFSET('表三（录入表）'!$B$6,COLUMN()-$ARR$4,ROW()-4)</f>
        <v>0</v>
      </c>
      <c r="AUL8" s="33">
        <f ca="1">OFFSET('表三（录入表）'!$B$6,COLUMN()-$ARR$4,ROW()-4)</f>
        <v>12000</v>
      </c>
      <c r="AUM8" s="33">
        <f ca="1">OFFSET('表三（录入表）'!$B$6,COLUMN()-$ARR$4,ROW()-4)</f>
        <v>0</v>
      </c>
      <c r="AUN8" s="33">
        <f ca="1">OFFSET('表三（录入表）'!$B$6,COLUMN()-$ARR$4,ROW()-4)</f>
        <v>0</v>
      </c>
      <c r="AUO8" s="33">
        <f ca="1">OFFSET('表三（录入表）'!$B$6,COLUMN()-$ARR$4,ROW()-4)</f>
        <v>0</v>
      </c>
      <c r="AUP8" s="33">
        <f ca="1">OFFSET('表三（录入表）'!$B$6,COLUMN()-$ARR$4,ROW()-4)</f>
        <v>0</v>
      </c>
      <c r="AUQ8" s="33">
        <f ca="1">OFFSET('表三（录入表）'!$B$6,COLUMN()-$ARR$4,ROW()-4)</f>
        <v>0</v>
      </c>
      <c r="AUR8" s="33">
        <f ca="1">OFFSET('表三（录入表）'!$B$6,COLUMN()-$ARR$4,ROW()-4)</f>
        <v>2000</v>
      </c>
      <c r="AUS8" s="33">
        <f ca="1">OFFSET('表三（录入表）'!$B$6,COLUMN()-$ARR$4,ROW()-4)</f>
        <v>0</v>
      </c>
      <c r="AUT8" s="33">
        <f ca="1">OFFSET('表三（录入表）'!$B$6,COLUMN()-$ARR$4,ROW()-4)</f>
        <v>0</v>
      </c>
      <c r="AUU8" s="33">
        <f ca="1">OFFSET('表三（录入表）'!$B$6,COLUMN()-$ARR$4,ROW()-4)</f>
        <v>0</v>
      </c>
      <c r="AUV8" s="33">
        <f ca="1">OFFSET('表三（录入表）'!$B$6,COLUMN()-$ARR$4,ROW()-4)</f>
        <v>0</v>
      </c>
      <c r="AUW8" s="33">
        <f ca="1">OFFSET('表三（录入表）'!$B$6,COLUMN()-$ARR$4,ROW()-4)</f>
        <v>0</v>
      </c>
      <c r="AUX8" s="33">
        <f ca="1">OFFSET('表三（录入表）'!$B$6,COLUMN()-$ARR$4,ROW()-4)</f>
        <v>0</v>
      </c>
      <c r="AUY8" s="33">
        <f ca="1">OFFSET('表三（录入表）'!$B$6,COLUMN()-$ARR$4,ROW()-4)</f>
        <v>0</v>
      </c>
      <c r="AUZ8" s="33">
        <f ca="1">OFFSET('表三（录入表）'!$B$6,COLUMN()-$ARR$4,ROW()-4)</f>
        <v>0</v>
      </c>
      <c r="AVA8" s="33">
        <f ca="1">OFFSET('表三（录入表）'!$B$6,COLUMN()-$ARR$4,ROW()-4)</f>
        <v>0</v>
      </c>
      <c r="AVB8" s="33">
        <f ca="1">OFFSET('表三（录入表）'!$B$6,COLUMN()-$ARR$4,ROW()-4)</f>
        <v>0</v>
      </c>
      <c r="AVC8" s="33">
        <f ca="1">OFFSET('表三（录入表）'!$B$6,COLUMN()-$ARR$4,ROW()-4)</f>
        <v>0</v>
      </c>
      <c r="AVD8" s="33">
        <f ca="1">OFFSET('表三（录入表）'!$B$6,COLUMN()-$ARR$4,ROW()-4)</f>
        <v>0</v>
      </c>
      <c r="AVE8" s="33">
        <f ca="1">OFFSET('表三（录入表）'!$B$6,COLUMN()-$ARR$4,ROW()-4)</f>
        <v>0</v>
      </c>
      <c r="AVF8" s="33">
        <f ca="1">OFFSET('表三（录入表）'!$B$6,COLUMN()-$ARR$4,ROW()-4)</f>
        <v>0</v>
      </c>
      <c r="AVG8" s="33">
        <f ca="1">OFFSET('表三（录入表）'!$B$6,COLUMN()-$ARR$4,ROW()-4)</f>
        <v>0</v>
      </c>
      <c r="AVH8" s="33">
        <f ca="1">OFFSET('表三（录入表）'!$B$6,COLUMN()-$ARR$4,ROW()-4)</f>
        <v>0</v>
      </c>
      <c r="AVI8" s="33">
        <f ca="1">OFFSET('表三（录入表）'!$B$6,COLUMN()-$ARR$4,ROW()-4)</f>
        <v>0</v>
      </c>
      <c r="AVJ8" s="33">
        <f ca="1">OFFSET('表三（录入表）'!$B$6,COLUMN()-$ARR$4,ROW()-4)</f>
        <v>0</v>
      </c>
      <c r="AVK8" s="33">
        <f ca="1">OFFSET('表三（录入表）'!$B$6,COLUMN()-$ARR$4,ROW()-4)</f>
        <v>0</v>
      </c>
      <c r="AVL8" s="33">
        <f ca="1">OFFSET('表三（录入表）'!$B$6,COLUMN()-$ARR$4,ROW()-4)</f>
        <v>0</v>
      </c>
      <c r="AVM8" s="33">
        <f ca="1">OFFSET('表三（录入表）'!$B$6,COLUMN()-$ARR$4,ROW()-4)</f>
        <v>2907</v>
      </c>
      <c r="AVN8" s="33">
        <f ca="1">OFFSET('表三（录入表）'!$B$6,COLUMN()-$ARR$4,ROW()-4)</f>
        <v>35761</v>
      </c>
      <c r="AVO8" s="33">
        <f ca="1">OFFSET('表三（录入表）'!$B$6,COLUMN()-$ARR$4,ROW()-4)</f>
        <v>0</v>
      </c>
      <c r="AVP8" s="33">
        <f ca="1">OFFSET('表三（录入表）'!$B$6,COLUMN()-$ARR$4,ROW()-4)</f>
        <v>0</v>
      </c>
      <c r="AVQ8" s="33">
        <f ca="1">OFFSET('表三（录入表）'!$B$6,COLUMN()-$ARR$4,ROW()-4)</f>
        <v>0</v>
      </c>
      <c r="AVR8" s="33">
        <f ca="1">OFFSET('表三（录入表）'!$B$6,COLUMN()-$ARR$4,ROW()-4)</f>
        <v>0</v>
      </c>
      <c r="AVS8" s="33">
        <f ca="1">OFFSET('表三（录入表）'!$B$6,COLUMN()-$ARR$4,ROW()-4)</f>
        <v>0</v>
      </c>
      <c r="AVT8" s="33">
        <f ca="1">OFFSET('表三（录入表）'!$B$6,COLUMN()-$ARR$4,ROW()-4)</f>
        <v>0</v>
      </c>
      <c r="AVU8" s="33">
        <f ca="1">OFFSET('表三（录入表）'!$B$6,COLUMN()-$ARR$4,ROW()-4)</f>
        <v>0</v>
      </c>
      <c r="AVV8" s="33">
        <f ca="1">OFFSET('表三（录入表）'!$B$6,COLUMN()-$ARR$4,ROW()-4)</f>
        <v>0</v>
      </c>
      <c r="AVW8" s="33">
        <f ca="1">OFFSET('表三（录入表）'!$B$6,COLUMN()-$ARR$4,ROW()-4)</f>
        <v>0</v>
      </c>
      <c r="AVX8" s="33">
        <f ca="1">OFFSET('表三（录入表）'!$B$6,COLUMN()-$ARR$4,ROW()-4)</f>
        <v>0</v>
      </c>
      <c r="AVY8" s="33">
        <f ca="1">OFFSET('表三（录入表）'!$B$6,COLUMN()-$ARR$4,ROW()-4)</f>
        <v>0</v>
      </c>
      <c r="AVZ8" s="33">
        <f ca="1">OFFSET('表三（录入表）'!$B$6,COLUMN()-$ARR$4,ROW()-4)</f>
        <v>0</v>
      </c>
      <c r="AWA8" s="33">
        <f ca="1">OFFSET('表三（录入表）'!$B$6,COLUMN()-$ARR$4,ROW()-4)</f>
        <v>0</v>
      </c>
      <c r="AWB8" s="33">
        <f ca="1">OFFSET('表三（录入表）'!$B$6,COLUMN()-$ARR$4,ROW()-4)</f>
        <v>0</v>
      </c>
      <c r="AWC8" s="33">
        <f ca="1">OFFSET('表三（录入表）'!$B$6,COLUMN()-$ARR$4,ROW()-4)</f>
        <v>0</v>
      </c>
      <c r="AWD8" s="33">
        <f ca="1">OFFSET('表三（录入表）'!$B$6,COLUMN()-$ARR$4,ROW()-4)</f>
        <v>0</v>
      </c>
      <c r="AWE8" s="33">
        <f ca="1">OFFSET('表三（录入表）'!$B$6,COLUMN()-$ARR$4,ROW()-4)</f>
        <v>0</v>
      </c>
      <c r="AWF8" s="33">
        <f ca="1">OFFSET('表三（录入表）'!$B$6,COLUMN()-$ARR$4,ROW()-4)</f>
        <v>0</v>
      </c>
      <c r="AWG8" s="33">
        <f ca="1">OFFSET('表三（录入表）'!$B$6,COLUMN()-$ARR$4,ROW()-4)</f>
        <v>0</v>
      </c>
      <c r="AWH8" s="33">
        <f ca="1">OFFSET('表三（录入表）'!$B$6,COLUMN()-$ARR$4,ROW()-4)</f>
        <v>0</v>
      </c>
      <c r="AWI8" s="33">
        <f ca="1">OFFSET('表三（录入表）'!$B$6,COLUMN()-$ARR$4,ROW()-4)</f>
        <v>0</v>
      </c>
      <c r="AWJ8" s="33">
        <f ca="1">OFFSET('表三（录入表）'!$B$6,COLUMN()-$ARR$4,ROW()-4)</f>
        <v>0</v>
      </c>
      <c r="AWK8" s="33">
        <f ca="1">OFFSET('表三（录入表）'!$B$6,COLUMN()-$ARR$4,ROW()-4)</f>
        <v>0</v>
      </c>
      <c r="AWL8" s="33">
        <f ca="1">OFFSET('表三（录入表）'!$B$6,COLUMN()-$ARR$4,ROW()-4)</f>
        <v>4789</v>
      </c>
      <c r="AWM8" s="33">
        <f ca="1">OFFSET('表三（录入表）'!$B$6,COLUMN()-$ARR$4,ROW()-4)</f>
        <v>0</v>
      </c>
      <c r="AWN8" s="33">
        <f ca="1">OFFSET('表三（录入表）'!$B$6,COLUMN()-$ARR$4,ROW()-4)</f>
        <v>0</v>
      </c>
      <c r="AWO8" s="33">
        <f ca="1">OFFSET('表三（录入表）'!$B$6,COLUMN()-$ARR$4,ROW()-4)</f>
        <v>0</v>
      </c>
      <c r="AWP8" s="35"/>
      <c r="AWQ8" s="33">
        <f ca="1">OFFSET('表四（录入表）'!$B$6,COLUMN()-$AWP$4,ROW()-3)</f>
        <v>0</v>
      </c>
      <c r="AWR8" s="33">
        <f ca="1">OFFSET('表四（录入表）'!$B$6,COLUMN()-$AWP$4,ROW()-3)</f>
        <v>0</v>
      </c>
      <c r="AWS8" s="33">
        <f ca="1">OFFSET('表四（录入表）'!$B$6,COLUMN()-$AWP$4,ROW()-3)</f>
        <v>0</v>
      </c>
      <c r="AWT8" s="33">
        <f ca="1">OFFSET('表四（录入表）'!$B$6,COLUMN()-$AWP$4,ROW()-3)</f>
        <v>0</v>
      </c>
      <c r="AWU8" s="33">
        <f ca="1">OFFSET('表四（录入表）'!$B$6,COLUMN()-$AWP$4,ROW()-3)</f>
        <v>0</v>
      </c>
      <c r="AWV8" s="33">
        <f ca="1">OFFSET('表四（录入表）'!$B$6,COLUMN()-$AWP$4,ROW()-3)</f>
        <v>0</v>
      </c>
      <c r="AWW8" s="33">
        <f ca="1">OFFSET('表四（录入表）'!$B$6,COLUMN()-$AWP$4,ROW()-3)</f>
        <v>0</v>
      </c>
      <c r="AWX8" s="33">
        <f ca="1">OFFSET('表四（录入表）'!$B$6,COLUMN()-$AWP$4,ROW()-3)</f>
        <v>0</v>
      </c>
      <c r="AWY8" s="33">
        <f ca="1">OFFSET('表四（录入表）'!$B$6,COLUMN()-$AWP$4,ROW()-3)</f>
        <v>0</v>
      </c>
      <c r="AWZ8" s="33">
        <f ca="1">OFFSET('表四（录入表）'!$B$6,COLUMN()-$AWP$4,ROW()-3)</f>
        <v>0</v>
      </c>
      <c r="AXA8" s="33">
        <f ca="1">OFFSET('表四（录入表）'!$B$6,COLUMN()-$AWP$4,ROW()-3)</f>
        <v>0</v>
      </c>
      <c r="AXB8" s="33">
        <f ca="1">OFFSET('表四（录入表）'!$B$6,COLUMN()-$AWP$4,ROW()-3)</f>
        <v>0</v>
      </c>
      <c r="AXC8" s="33">
        <f ca="1">OFFSET('表四（录入表）'!$B$6,COLUMN()-$AWP$4,ROW()-3)</f>
        <v>0</v>
      </c>
      <c r="AXD8" s="33">
        <f ca="1">OFFSET('表四（录入表）'!$B$6,COLUMN()-$AWP$4,ROW()-3)</f>
        <v>0</v>
      </c>
      <c r="AXE8" s="33">
        <f ca="1">OFFSET('表四（录入表）'!$B$6,COLUMN()-$AWP$4,ROW()-3)</f>
        <v>0</v>
      </c>
      <c r="AXF8" s="33">
        <f ca="1">OFFSET('表四（录入表）'!$B$6,COLUMN()-$AWP$4,ROW()-3)</f>
        <v>0</v>
      </c>
      <c r="AXG8" s="33">
        <f ca="1">OFFSET('表四（录入表）'!$B$6,COLUMN()-$AWP$4,ROW()-3)</f>
        <v>0</v>
      </c>
      <c r="AXH8" s="33">
        <f ca="1">OFFSET('表四（录入表）'!$B$6,COLUMN()-$AWP$4,ROW()-3)</f>
        <v>0</v>
      </c>
      <c r="AXI8" s="33">
        <f ca="1">OFFSET('表四（录入表）'!$B$6,COLUMN()-$AWP$4,ROW()-3)</f>
        <v>0</v>
      </c>
      <c r="AXJ8" s="33">
        <f ca="1">OFFSET('表四（录入表）'!$B$6,COLUMN()-$AWP$4,ROW()-3)</f>
        <v>0</v>
      </c>
      <c r="AXK8" s="33">
        <f ca="1">OFFSET('表四（录入表）'!$B$6,COLUMN()-$AWP$4,ROW()-3)</f>
        <v>0</v>
      </c>
      <c r="AXL8" s="33">
        <f ca="1">OFFSET('表四（录入表）'!$B$6,COLUMN()-$AWP$4,ROW()-3)</f>
        <v>0</v>
      </c>
      <c r="AXM8" s="33">
        <f ca="1">OFFSET('表四（录入表）'!$B$6,COLUMN()-$AWP$4,ROW()-3)</f>
        <v>0</v>
      </c>
      <c r="AXN8" s="33">
        <f ca="1">OFFSET('表四（录入表）'!$B$6,COLUMN()-$AWP$4,ROW()-3)</f>
        <v>0</v>
      </c>
      <c r="AXO8" s="33">
        <f ca="1">OFFSET('表四（录入表）'!$B$6,COLUMN()-$AWP$4,ROW()-3)</f>
        <v>0</v>
      </c>
      <c r="AXP8" s="33">
        <f ca="1">OFFSET('表四（录入表）'!$B$6,COLUMN()-$AWP$4,ROW()-3)</f>
        <v>0</v>
      </c>
      <c r="AXQ8" s="33">
        <f ca="1">OFFSET('表四（录入表）'!$B$6,COLUMN()-$AWP$4,ROW()-3)</f>
        <v>0</v>
      </c>
      <c r="AXR8" s="33">
        <f ca="1">OFFSET('表四（录入表）'!$B$6,COLUMN()-$AWP$4,ROW()-3)</f>
        <v>0</v>
      </c>
      <c r="AXS8" s="33">
        <f ca="1">OFFSET('表四（录入表）'!$B$6,COLUMN()-$AWP$4,ROW()-3)</f>
        <v>0</v>
      </c>
      <c r="AXT8" s="33">
        <f ca="1">OFFSET('表四（录入表）'!$B$6,COLUMN()-$AWP$4,ROW()-3)</f>
        <v>0</v>
      </c>
      <c r="AXU8" s="33">
        <f ca="1">OFFSET('表四（录入表）'!$B$6,COLUMN()-$AWP$4,ROW()-3)</f>
        <v>0</v>
      </c>
      <c r="AXV8" s="33">
        <f ca="1">OFFSET('表四（录入表）'!$B$6,COLUMN()-$AWP$4,ROW()-3)</f>
        <v>0</v>
      </c>
      <c r="AXW8" s="33">
        <f ca="1">OFFSET('表四（录入表）'!$B$6,COLUMN()-$AWP$4,ROW()-3)</f>
        <v>0</v>
      </c>
      <c r="AXX8" s="33">
        <f ca="1">OFFSET('表四（录入表）'!$B$6,COLUMN()-$AWP$4,ROW()-3)</f>
        <v>0</v>
      </c>
      <c r="AXY8" s="33">
        <f ca="1">OFFSET('表四（录入表）'!$B$6,COLUMN()-$AWP$4,ROW()-3)</f>
        <v>0</v>
      </c>
      <c r="AXZ8" s="33">
        <f ca="1">OFFSET('表四（录入表）'!$B$6,COLUMN()-$AWP$4,ROW()-3)</f>
        <v>0</v>
      </c>
      <c r="AYA8" s="33">
        <f ca="1">OFFSET('表四（录入表）'!$B$6,COLUMN()-$AWP$4,ROW()-3)</f>
        <v>0</v>
      </c>
      <c r="AYB8" s="33">
        <f ca="1">OFFSET('表四（录入表）'!$B$6,COLUMN()-$AWP$4,ROW()-3)</f>
        <v>0</v>
      </c>
      <c r="AYC8" s="33">
        <f ca="1">OFFSET('表四（录入表）'!$B$6,COLUMN()-$AWP$4,ROW()-3)</f>
        <v>0</v>
      </c>
      <c r="AYD8" s="33">
        <f ca="1">OFFSET('表四（录入表）'!$B$6,COLUMN()-$AWP$4,ROW()-3)</f>
        <v>0</v>
      </c>
      <c r="AYE8" s="33">
        <f ca="1">OFFSET('表四（录入表）'!$B$6,COLUMN()-$AWP$4,ROW()-3)</f>
        <v>0</v>
      </c>
      <c r="AYF8" s="33">
        <f ca="1">OFFSET('表四（录入表）'!$B$6,COLUMN()-$AWP$4,ROW()-3)</f>
        <v>0</v>
      </c>
      <c r="AYG8" s="33">
        <f ca="1">OFFSET('表四（录入表）'!$B$6,COLUMN()-$AWP$4,ROW()-3)</f>
        <v>0</v>
      </c>
      <c r="AYH8" s="33">
        <f ca="1">OFFSET('表四（录入表）'!$B$6,COLUMN()-$AWP$4,ROW()-3)</f>
        <v>0</v>
      </c>
      <c r="AYI8" s="33">
        <f ca="1">OFFSET('表四（录入表）'!$B$6,COLUMN()-$AWP$4,ROW()-3)</f>
        <v>0</v>
      </c>
      <c r="AYJ8" s="33">
        <f ca="1">OFFSET('表四（录入表）'!$B$6,COLUMN()-$AWP$4,ROW()-3)</f>
        <v>0</v>
      </c>
      <c r="AYK8" s="33">
        <f ca="1">OFFSET('表四（录入表）'!$B$6,COLUMN()-$AWP$4,ROW()-3)</f>
        <v>0</v>
      </c>
      <c r="AYL8" s="33">
        <f ca="1">OFFSET('表四（录入表）'!$B$6,COLUMN()-$AWP$4,ROW()-3)</f>
        <v>0</v>
      </c>
      <c r="AYM8" s="33">
        <f ca="1">OFFSET('表四（录入表）'!$B$6,COLUMN()-$AWP$4,ROW()-3)</f>
        <v>0</v>
      </c>
      <c r="AYN8" s="33">
        <f ca="1">OFFSET('表四（录入表）'!$B$6,COLUMN()-$AWP$4,ROW()-3)</f>
        <v>0</v>
      </c>
      <c r="AYO8" s="33">
        <f ca="1">OFFSET('表四（录入表）'!$B$6,COLUMN()-$AWP$4,ROW()-3)</f>
        <v>0</v>
      </c>
      <c r="AYP8" s="33">
        <f ca="1">OFFSET('表四（录入表）'!$B$6,COLUMN()-$AWP$4,ROW()-3)</f>
        <v>0</v>
      </c>
      <c r="AYQ8" s="33">
        <f ca="1">OFFSET('表四（录入表）'!$B$6,COLUMN()-$AWP$4,ROW()-3)</f>
        <v>0</v>
      </c>
      <c r="AYR8" s="33">
        <f ca="1">OFFSET('表四（录入表）'!$B$6,COLUMN()-$AWP$4,ROW()-3)</f>
        <v>0</v>
      </c>
      <c r="AYS8" s="33">
        <f ca="1">OFFSET('表四（录入表）'!$B$6,COLUMN()-$AWP$4,ROW()-3)</f>
        <v>0</v>
      </c>
      <c r="AYT8" s="33">
        <f ca="1">OFFSET('表四（录入表）'!$B$6,COLUMN()-$AWP$4,ROW()-3)</f>
        <v>18100</v>
      </c>
      <c r="AYU8" s="33">
        <f ca="1">OFFSET('表四（录入表）'!$B$6,COLUMN()-$AWP$4,ROW()-3)</f>
        <v>0</v>
      </c>
      <c r="AYV8" s="33">
        <f ca="1">OFFSET('表四（录入表）'!$B$6,COLUMN()-$AWP$4,ROW()-3)</f>
        <v>0</v>
      </c>
      <c r="AYW8" s="33">
        <f ca="1">OFFSET('表四（录入表）'!$B$6,COLUMN()-$AWP$4,ROW()-3)</f>
        <v>0</v>
      </c>
      <c r="AYX8" s="33">
        <f ca="1">OFFSET('表四（录入表）'!$B$6,COLUMN()-$AWP$4,ROW()-3)</f>
        <v>0</v>
      </c>
      <c r="AYY8" s="33">
        <f ca="1">OFFSET('表四（录入表）'!$B$6,COLUMN()-$AWP$4,ROW()-3)</f>
        <v>0</v>
      </c>
      <c r="AYZ8" s="33">
        <f ca="1">OFFSET('表四（录入表）'!$B$6,COLUMN()-$AWP$4,ROW()-3)</f>
        <v>0</v>
      </c>
      <c r="AZA8" s="33">
        <f ca="1">OFFSET('表四（录入表）'!$B$6,COLUMN()-$AWP$4,ROW()-3)</f>
        <v>0</v>
      </c>
      <c r="AZB8" s="33">
        <f ca="1">OFFSET('表四（录入表）'!$B$6,COLUMN()-$AWP$4,ROW()-3)</f>
        <v>0</v>
      </c>
      <c r="AZC8" s="33">
        <f ca="1">OFFSET('表四（录入表）'!$B$6,COLUMN()-$AWP$4,ROW()-3)</f>
        <v>0</v>
      </c>
      <c r="AZD8" s="33">
        <f ca="1">OFFSET('表四（录入表）'!$B$6,COLUMN()-$AWP$4,ROW()-3)</f>
        <v>0</v>
      </c>
      <c r="AZE8" s="33">
        <f ca="1">OFFSET('表四（录入表）'!$B$6,COLUMN()-$AWP$4,ROW()-3)</f>
        <v>0</v>
      </c>
      <c r="AZF8" s="33">
        <f ca="1">OFFSET('表四（录入表）'!$B$6,COLUMN()-$AWP$4,ROW()-3)</f>
        <v>0</v>
      </c>
      <c r="AZG8" s="33">
        <f ca="1">OFFSET('表四（录入表）'!$B$6,COLUMN()-$AWP$4,ROW()-3)</f>
        <v>0</v>
      </c>
      <c r="AZH8" s="33">
        <f ca="1">OFFSET('表四（录入表）'!$B$6,COLUMN()-$AWP$4,ROW()-3)</f>
        <v>0</v>
      </c>
      <c r="AZI8" s="33">
        <f ca="1">OFFSET('表四（录入表）'!$B$6,COLUMN()-$AWP$4,ROW()-3)</f>
        <v>0</v>
      </c>
      <c r="AZJ8" s="33">
        <f ca="1">OFFSET('表四（录入表）'!$B$6,COLUMN()-$AWP$4,ROW()-3)</f>
        <v>0</v>
      </c>
      <c r="AZK8" s="33">
        <f ca="1">OFFSET('表四（录入表）'!$B$6,COLUMN()-$AWP$4,ROW()-3)</f>
        <v>0</v>
      </c>
      <c r="AZL8" s="33">
        <f ca="1">OFFSET('表四（录入表）'!$B$6,COLUMN()-$AWP$4,ROW()-3)</f>
        <v>0</v>
      </c>
      <c r="AZM8" s="33">
        <f ca="1">OFFSET('表四（录入表）'!$B$6,COLUMN()-$AWP$4,ROW()-3)</f>
        <v>0</v>
      </c>
      <c r="AZN8" s="33">
        <f ca="1">OFFSET('表四（录入表）'!$B$6,COLUMN()-$AWP$4,ROW()-3)</f>
        <v>0</v>
      </c>
      <c r="AZO8" s="33">
        <f ca="1">OFFSET('表四（录入表）'!$B$6,COLUMN()-$AWP$4,ROW()-3)</f>
        <v>0</v>
      </c>
      <c r="AZP8" s="33">
        <f ca="1">OFFSET('表四（录入表）'!$B$6,COLUMN()-$AWP$4,ROW()-3)</f>
        <v>0</v>
      </c>
      <c r="AZQ8" s="33">
        <f ca="1">OFFSET('表四（录入表）'!$B$6,COLUMN()-$AWP$4,ROW()-3)</f>
        <v>0</v>
      </c>
      <c r="AZR8" s="33">
        <f ca="1">OFFSET('表四（录入表）'!$B$6,COLUMN()-$AWP$4,ROW()-3)</f>
        <v>0</v>
      </c>
      <c r="AZS8" s="33">
        <f ca="1">OFFSET('表四（录入表）'!$B$6,COLUMN()-$AWP$4,ROW()-3)</f>
        <v>0</v>
      </c>
      <c r="AZT8" s="33">
        <f ca="1">OFFSET('表四（录入表）'!$B$6,COLUMN()-$AWP$4,ROW()-3)</f>
        <v>0</v>
      </c>
      <c r="AZU8" s="33">
        <f ca="1">OFFSET('表四（录入表）'!$B$6,COLUMN()-$AWP$4,ROW()-3)</f>
        <v>6000</v>
      </c>
      <c r="AZV8" s="33">
        <f ca="1">OFFSET('表四（录入表）'!$B$6,COLUMN()-$AWP$4,ROW()-3)</f>
        <v>0</v>
      </c>
      <c r="AZW8" s="33">
        <f ca="1">OFFSET('表四（录入表）'!$B$6,COLUMN()-$AWP$4,ROW()-3)</f>
        <v>0</v>
      </c>
      <c r="AZX8" s="33">
        <f ca="1">OFFSET('表四（录入表）'!$B$6,COLUMN()-$AWP$4,ROW()-3)</f>
        <v>0</v>
      </c>
      <c r="AZY8" s="33">
        <f ca="1">OFFSET('表四（录入表）'!$B$6,COLUMN()-$AWP$4,ROW()-3)</f>
        <v>0</v>
      </c>
      <c r="AZZ8" s="33">
        <f ca="1">OFFSET('表四（录入表）'!$B$6,COLUMN()-$AWP$4,ROW()-3)</f>
        <v>0</v>
      </c>
      <c r="BAA8" s="33">
        <f ca="1">OFFSET('表四（录入表）'!$B$6,COLUMN()-$AWP$4,ROW()-3)</f>
        <v>0</v>
      </c>
      <c r="BAB8" s="33">
        <f ca="1">OFFSET('表四（录入表）'!$B$6,COLUMN()-$AWP$4,ROW()-3)</f>
        <v>0</v>
      </c>
      <c r="BAC8" s="33">
        <f ca="1">OFFSET('表四（录入表）'!$B$6,COLUMN()-$AWP$4,ROW()-3)</f>
        <v>2000</v>
      </c>
      <c r="BAD8" s="33">
        <f ca="1">OFFSET('表四（录入表）'!$B$6,COLUMN()-$AWP$4,ROW()-3)</f>
        <v>0</v>
      </c>
      <c r="BAE8" s="33">
        <f ca="1">OFFSET('表四（录入表）'!$B$6,COLUMN()-$AWP$4,ROW()-3)</f>
        <v>0</v>
      </c>
      <c r="BAF8" s="33">
        <f ca="1">OFFSET('表四（录入表）'!$B$6,COLUMN()-$AWP$4,ROW()-3)</f>
        <v>0</v>
      </c>
      <c r="BAG8" s="33">
        <f ca="1">OFFSET('表四（录入表）'!$B$6,COLUMN()-$AWP$4,ROW()-3)</f>
        <v>0</v>
      </c>
      <c r="BAH8" s="33">
        <f ca="1">OFFSET('表四（录入表）'!$B$6,COLUMN()-$AWP$4,ROW()-3)</f>
        <v>0</v>
      </c>
      <c r="BAI8" s="33">
        <f ca="1">OFFSET('表四（录入表）'!$B$6,COLUMN()-$AWP$4,ROW()-3)</f>
        <v>0</v>
      </c>
      <c r="BAJ8" s="33">
        <f ca="1">OFFSET('表四（录入表）'!$B$6,COLUMN()-$AWP$4,ROW()-3)</f>
        <v>0</v>
      </c>
      <c r="BAK8" s="33">
        <f ca="1">OFFSET('表四（录入表）'!$B$6,COLUMN()-$AWP$4,ROW()-3)</f>
        <v>0</v>
      </c>
      <c r="BAL8" s="33">
        <f ca="1">OFFSET('表四（录入表）'!$B$6,COLUMN()-$AWP$4,ROW()-3)</f>
        <v>0</v>
      </c>
      <c r="BAM8" s="33">
        <f ca="1">OFFSET('表四（录入表）'!$B$6,COLUMN()-$AWP$4,ROW()-3)</f>
        <v>0</v>
      </c>
      <c r="BAN8" s="33">
        <f ca="1">OFFSET('表四（录入表）'!$B$6,COLUMN()-$AWP$4,ROW()-3)</f>
        <v>0</v>
      </c>
      <c r="BAO8" s="33">
        <f ca="1">OFFSET('表四（录入表）'!$B$6,COLUMN()-$AWP$4,ROW()-3)</f>
        <v>0</v>
      </c>
      <c r="BAP8" s="33">
        <f ca="1">OFFSET('表四（录入表）'!$B$6,COLUMN()-$AWP$4,ROW()-3)</f>
        <v>0</v>
      </c>
      <c r="BAQ8" s="33">
        <f ca="1">OFFSET('表四（录入表）'!$B$6,COLUMN()-$AWP$4,ROW()-3)</f>
        <v>0</v>
      </c>
      <c r="BAR8" s="33">
        <f ca="1">OFFSET('表四（录入表）'!$B$6,COLUMN()-$AWP$4,ROW()-3)</f>
        <v>0</v>
      </c>
      <c r="BAS8" s="33">
        <f ca="1">OFFSET('表四（录入表）'!$B$6,COLUMN()-$AWP$4,ROW()-3)</f>
        <v>2000</v>
      </c>
      <c r="BAT8" s="33">
        <f ca="1">OFFSET('表四（录入表）'!$B$6,COLUMN()-$AWP$4,ROW()-3)</f>
        <v>0</v>
      </c>
      <c r="BAU8" s="33">
        <f ca="1">OFFSET('表四（录入表）'!$B$6,COLUMN()-$AWP$4,ROW()-3)</f>
        <v>0</v>
      </c>
      <c r="BAV8" s="33">
        <f ca="1">OFFSET('表四（录入表）'!$B$6,COLUMN()-$AWP$4,ROW()-3)</f>
        <v>0</v>
      </c>
      <c r="BAW8" s="33">
        <f ca="1">OFFSET('表四（录入表）'!$B$6,COLUMN()-$AWP$4,ROW()-3)</f>
        <v>0</v>
      </c>
      <c r="BAX8" s="33">
        <f ca="1">OFFSET('表四（录入表）'!$B$6,COLUMN()-$AWP$4,ROW()-3)</f>
        <v>0</v>
      </c>
      <c r="BAY8" s="33">
        <f ca="1">OFFSET('表四（录入表）'!$B$6,COLUMN()-$AWP$4,ROW()-3)</f>
        <v>0</v>
      </c>
      <c r="BAZ8" s="33">
        <f ca="1">OFFSET('表四（录入表）'!$B$6,COLUMN()-$AWP$4,ROW()-3)</f>
        <v>0</v>
      </c>
      <c r="BBA8" s="33">
        <f ca="1">OFFSET('表四（录入表）'!$B$6,COLUMN()-$AWP$4,ROW()-3)</f>
        <v>0</v>
      </c>
      <c r="BBB8" s="33">
        <f ca="1">OFFSET('表四（录入表）'!$B$6,COLUMN()-$AWP$4,ROW()-3)</f>
        <v>0</v>
      </c>
      <c r="BBC8" s="33">
        <f ca="1">OFFSET('表四（录入表）'!$B$6,COLUMN()-$AWP$4,ROW()-3)</f>
        <v>0</v>
      </c>
      <c r="BBD8" s="33">
        <f ca="1">OFFSET('表四（录入表）'!$B$6,COLUMN()-$AWP$4,ROW()-3)</f>
        <v>0</v>
      </c>
      <c r="BBE8" s="33">
        <f ca="1">OFFSET('表四（录入表）'!$B$6,COLUMN()-$AWP$4,ROW()-3)</f>
        <v>0</v>
      </c>
      <c r="BBF8" s="33">
        <f ca="1">OFFSET('表四（录入表）'!$B$6,COLUMN()-$AWP$4,ROW()-3)</f>
        <v>0</v>
      </c>
      <c r="BBG8" s="33">
        <f ca="1">OFFSET('表四（录入表）'!$B$6,COLUMN()-$AWP$4,ROW()-3)</f>
        <v>0</v>
      </c>
      <c r="BBH8" s="33">
        <f ca="1">OFFSET('表四（录入表）'!$B$6,COLUMN()-$AWP$4,ROW()-3)</f>
        <v>0</v>
      </c>
      <c r="BBI8" s="33">
        <f ca="1">OFFSET('表四（录入表）'!$B$6,COLUMN()-$AWP$4,ROW()-3)</f>
        <v>0</v>
      </c>
      <c r="BBJ8" s="33">
        <f ca="1">OFFSET('表四（录入表）'!$B$6,COLUMN()-$AWP$4,ROW()-3)</f>
        <v>0</v>
      </c>
      <c r="BBK8" s="33">
        <f ca="1">OFFSET('表四（录入表）'!$B$6,COLUMN()-$AWP$4,ROW()-3)</f>
        <v>0</v>
      </c>
      <c r="BBL8" s="33">
        <f ca="1">OFFSET('表四（录入表）'!$B$6,COLUMN()-$AWP$4,ROW()-3)</f>
        <v>0</v>
      </c>
      <c r="BBM8" s="33">
        <f ca="1">OFFSET('表四（录入表）'!$B$6,COLUMN()-$AWP$4,ROW()-3)</f>
        <v>0</v>
      </c>
      <c r="BBN8" s="33">
        <f ca="1">OFFSET('表四（录入表）'!$B$6,COLUMN()-$AWP$4,ROW()-3)</f>
        <v>0</v>
      </c>
      <c r="BBO8" s="33">
        <f ca="1">OFFSET('表四（录入表）'!$B$6,COLUMN()-$AWP$4,ROW()-3)</f>
        <v>0</v>
      </c>
      <c r="BBP8" s="33">
        <f ca="1">OFFSET('表四（录入表）'!$B$6,COLUMN()-$AWP$4,ROW()-3)</f>
        <v>0</v>
      </c>
      <c r="BBQ8" s="33">
        <f ca="1">OFFSET('表四（录入表）'!$B$6,COLUMN()-$AWP$4,ROW()-3)</f>
        <v>0</v>
      </c>
      <c r="BBR8" s="33">
        <f ca="1">OFFSET('表四（录入表）'!$B$6,COLUMN()-$AWP$4,ROW()-3)</f>
        <v>0</v>
      </c>
      <c r="BBS8" s="33">
        <f ca="1">OFFSET('表四（录入表）'!$B$6,COLUMN()-$AWP$4,ROW()-3)</f>
        <v>0</v>
      </c>
      <c r="BBT8" s="33">
        <f ca="1">OFFSET('表四（录入表）'!$B$6,COLUMN()-$AWP$4,ROW()-3)</f>
        <v>0</v>
      </c>
      <c r="BBU8" s="33">
        <f ca="1">OFFSET('表四（录入表）'!$B$6,COLUMN()-$AWP$4,ROW()-3)</f>
        <v>0</v>
      </c>
      <c r="BBV8" s="33">
        <f ca="1">OFFSET('表四（录入表）'!$B$6,COLUMN()-$AWP$4,ROW()-3)</f>
        <v>0</v>
      </c>
      <c r="BBW8" s="33">
        <f ca="1">OFFSET('表四（录入表）'!$B$6,COLUMN()-$AWP$4,ROW()-3)</f>
        <v>0</v>
      </c>
      <c r="BBX8" s="33">
        <f ca="1">OFFSET('表四（录入表）'!$B$6,COLUMN()-$AWP$4,ROW()-3)</f>
        <v>0</v>
      </c>
      <c r="BBY8" s="33">
        <f ca="1">OFFSET('表四（录入表）'!$B$6,COLUMN()-$AWP$4,ROW()-3)</f>
        <v>0</v>
      </c>
      <c r="BBZ8" s="33">
        <f ca="1">OFFSET('表四（录入表）'!$B$6,COLUMN()-$AWP$4,ROW()-3)</f>
        <v>0</v>
      </c>
      <c r="BCA8" s="33">
        <f ca="1">OFFSET('表四（录入表）'!$B$6,COLUMN()-$AWP$4,ROW()-3)</f>
        <v>0</v>
      </c>
      <c r="BCB8" s="33">
        <f ca="1">OFFSET('表四（录入表）'!$B$6,COLUMN()-$AWP$4,ROW()-3)</f>
        <v>0</v>
      </c>
      <c r="BCC8" s="33">
        <f ca="1">OFFSET('表四（录入表）'!$B$6,COLUMN()-$AWP$4,ROW()-3)</f>
        <v>0</v>
      </c>
      <c r="BCD8" s="33">
        <f ca="1">OFFSET('表四（录入表）'!$B$6,COLUMN()-$AWP$4,ROW()-3)</f>
        <v>0</v>
      </c>
      <c r="BCE8" s="33">
        <f ca="1">OFFSET('表四（录入表）'!$B$6,COLUMN()-$AWP$4,ROW()-3)</f>
        <v>0</v>
      </c>
      <c r="BCF8" s="33">
        <f ca="1">OFFSET('表四（录入表）'!$B$6,COLUMN()-$AWP$4,ROW()-3)</f>
        <v>0</v>
      </c>
      <c r="BCG8" s="33">
        <f ca="1">OFFSET('表四（录入表）'!$B$6,COLUMN()-$AWP$4,ROW()-3)</f>
        <v>0</v>
      </c>
      <c r="BCH8" s="33">
        <f ca="1">OFFSET('表四（录入表）'!$B$6,COLUMN()-$AWP$4,ROW()-3)</f>
        <v>0</v>
      </c>
      <c r="BCI8" s="33">
        <f ca="1">OFFSET('表四（录入表）'!$B$6,COLUMN()-$AWP$4,ROW()-3)</f>
        <v>0</v>
      </c>
      <c r="BCJ8" s="33">
        <f ca="1">OFFSET('表四（录入表）'!$B$6,COLUMN()-$AWP$4,ROW()-3)</f>
        <v>0</v>
      </c>
      <c r="BCK8" s="33">
        <f ca="1">OFFSET('表四（录入表）'!$B$6,COLUMN()-$AWP$4,ROW()-3)</f>
        <v>0</v>
      </c>
      <c r="BCL8" s="33">
        <f ca="1">OFFSET('表四（录入表）'!$B$6,COLUMN()-$AWP$4,ROW()-3)</f>
        <v>0</v>
      </c>
      <c r="BCM8" s="33">
        <f ca="1">OFFSET('表四（录入表）'!$B$6,COLUMN()-$AWP$4,ROW()-3)</f>
        <v>0</v>
      </c>
      <c r="BCN8" s="33">
        <f ca="1">OFFSET('表四（录入表）'!$B$6,COLUMN()-$AWP$4,ROW()-3)</f>
        <v>0</v>
      </c>
      <c r="BCO8" s="33">
        <f ca="1">OFFSET('表四（录入表）'!$B$6,COLUMN()-$AWP$4,ROW()-3)</f>
        <v>0</v>
      </c>
      <c r="BCP8" s="33">
        <f ca="1">OFFSET('表四（录入表）'!$B$6,COLUMN()-$AWP$4,ROW()-3)</f>
        <v>0</v>
      </c>
      <c r="BCQ8" s="33">
        <f ca="1">OFFSET('表四（录入表）'!$B$6,COLUMN()-$AWP$4,ROW()-3)</f>
        <v>0</v>
      </c>
      <c r="BCR8" s="33">
        <f ca="1">OFFSET('表四（录入表）'!$B$6,COLUMN()-$AWP$4,ROW()-3)</f>
        <v>0</v>
      </c>
      <c r="BCS8" s="33">
        <f ca="1">OFFSET('表四（录入表）'!$B$6,COLUMN()-$AWP$4,ROW()-3)</f>
        <v>0</v>
      </c>
      <c r="BCT8" s="33">
        <f ca="1">OFFSET('表四（录入表）'!$B$6,COLUMN()-$AWP$4,ROW()-3)</f>
        <v>0</v>
      </c>
      <c r="BCU8" s="33">
        <f ca="1">OFFSET('表四（录入表）'!$B$6,COLUMN()-$AWP$4,ROW()-3)</f>
        <v>0</v>
      </c>
      <c r="BCV8" s="33">
        <f ca="1">OFFSET('表四（录入表）'!$B$6,COLUMN()-$AWP$4,ROW()-3)</f>
        <v>0</v>
      </c>
      <c r="BCW8" s="33">
        <f ca="1">OFFSET('表四（录入表）'!$B$6,COLUMN()-$AWP$4,ROW()-3)</f>
        <v>0</v>
      </c>
      <c r="BCX8" s="33">
        <f ca="1">OFFSET('表四（录入表）'!$B$6,COLUMN()-$AWP$4,ROW()-3)</f>
        <v>0</v>
      </c>
      <c r="BCY8" s="33">
        <f ca="1">OFFSET('表四（录入表）'!$B$6,COLUMN()-$AWP$4,ROW()-3)</f>
        <v>0</v>
      </c>
      <c r="BCZ8" s="33">
        <f ca="1">OFFSET('表四（录入表）'!$B$6,COLUMN()-$AWP$4,ROW()-3)</f>
        <v>0</v>
      </c>
      <c r="BDA8" s="33">
        <f ca="1">OFFSET('表四（录入表）'!$B$6,COLUMN()-$AWP$4,ROW()-3)</f>
        <v>0</v>
      </c>
      <c r="BDB8" s="33">
        <f ca="1">OFFSET('表四（录入表）'!$B$6,COLUMN()-$AWP$4,ROW()-3)</f>
        <v>0</v>
      </c>
      <c r="BDC8" s="33">
        <f ca="1">OFFSET('表四（录入表）'!$B$6,COLUMN()-$AWP$4,ROW()-3)</f>
        <v>0</v>
      </c>
      <c r="BDD8" s="33">
        <f ca="1">OFFSET('表四（录入表）'!$B$6,COLUMN()-$AWP$4,ROW()-3)</f>
        <v>0</v>
      </c>
      <c r="BDE8" s="33">
        <f ca="1">OFFSET('表四（录入表）'!$B$6,COLUMN()-$AWP$4,ROW()-3)</f>
        <v>0</v>
      </c>
      <c r="BDF8" s="33">
        <f ca="1">OFFSET('表四（录入表）'!$B$6,COLUMN()-$AWP$4,ROW()-3)</f>
        <v>0</v>
      </c>
      <c r="BDG8" s="33">
        <f ca="1">OFFSET('表四（录入表）'!$B$6,COLUMN()-$AWP$4,ROW()-3)</f>
        <v>0</v>
      </c>
      <c r="BDH8" s="33">
        <f ca="1">OFFSET('表四（录入表）'!$B$6,COLUMN()-$AWP$4,ROW()-3)</f>
        <v>0</v>
      </c>
      <c r="BDI8" s="33">
        <f ca="1">OFFSET('表四（录入表）'!$B$6,COLUMN()-$AWP$4,ROW()-3)</f>
        <v>0</v>
      </c>
      <c r="BDJ8" s="33">
        <f ca="1">OFFSET('表四（录入表）'!$B$6,COLUMN()-$AWP$4,ROW()-3)</f>
        <v>0</v>
      </c>
      <c r="BDK8" s="33">
        <f ca="1">OFFSET('表四（录入表）'!$B$6,COLUMN()-$AWP$4,ROW()-3)</f>
        <v>0</v>
      </c>
      <c r="BDL8" s="33">
        <f ca="1">OFFSET('表四（录入表）'!$B$6,COLUMN()-$AWP$4,ROW()-3)</f>
        <v>0</v>
      </c>
      <c r="BDM8" s="33">
        <f ca="1">OFFSET('表四（录入表）'!$B$6,COLUMN()-$AWP$4,ROW()-3)</f>
        <v>0</v>
      </c>
      <c r="BDN8" s="33">
        <f ca="1">OFFSET('表四（录入表）'!$B$6,COLUMN()-$AWP$4,ROW()-3)</f>
        <v>0</v>
      </c>
      <c r="BDO8" s="33">
        <f ca="1">OFFSET('表四（录入表）'!$B$6,COLUMN()-$AWP$4,ROW()-3)</f>
        <v>0</v>
      </c>
      <c r="BDP8" s="33">
        <f ca="1">OFFSET('表四（录入表）'!$B$6,COLUMN()-$AWP$4,ROW()-3)</f>
        <v>0</v>
      </c>
      <c r="BDQ8" s="33">
        <f ca="1">OFFSET('表四（录入表）'!$B$6,COLUMN()-$AWP$4,ROW()-3)</f>
        <v>0</v>
      </c>
      <c r="BDR8" s="33">
        <f ca="1">OFFSET('表四（录入表）'!$B$6,COLUMN()-$AWP$4,ROW()-3)</f>
        <v>0</v>
      </c>
      <c r="BDS8" s="33">
        <f ca="1">OFFSET('表四（录入表）'!$B$6,COLUMN()-$AWP$4,ROW()-3)</f>
        <v>0</v>
      </c>
      <c r="BDT8" s="33">
        <f ca="1">OFFSET('表四（录入表）'!$B$6,COLUMN()-$AWP$4,ROW()-3)</f>
        <v>0</v>
      </c>
      <c r="BDU8" s="33">
        <f ca="1">OFFSET('表四（录入表）'!$B$6,COLUMN()-$AWP$4,ROW()-3)</f>
        <v>0</v>
      </c>
      <c r="BDV8" s="33">
        <f ca="1">OFFSET('表四（录入表）'!$B$6,COLUMN()-$AWP$4,ROW()-3)</f>
        <v>0</v>
      </c>
      <c r="BDW8" s="33">
        <f ca="1">OFFSET('表四（录入表）'!$B$6,COLUMN()-$AWP$4,ROW()-3)</f>
        <v>0</v>
      </c>
      <c r="BDX8" s="33">
        <f ca="1">OFFSET('表四（录入表）'!$B$6,COLUMN()-$AWP$4,ROW()-3)</f>
        <v>0</v>
      </c>
      <c r="BDY8" s="33">
        <f ca="1">OFFSET('表四（录入表）'!$B$6,COLUMN()-$AWP$4,ROW()-3)</f>
        <v>0</v>
      </c>
      <c r="BDZ8" s="33">
        <f ca="1">OFFSET('表四（录入表）'!$B$6,COLUMN()-$AWP$4,ROW()-3)</f>
        <v>0</v>
      </c>
      <c r="BEA8" s="33">
        <f ca="1">OFFSET('表四（录入表）'!$B$6,COLUMN()-$AWP$4,ROW()-3)</f>
        <v>0</v>
      </c>
      <c r="BEB8" s="34"/>
      <c r="BEC8" s="33">
        <f ca="1">OFFSET('表四（录入表）'!$B$6,COLUMN()-$BEB$4,ROW()-2)</f>
        <v>0</v>
      </c>
      <c r="BED8" s="33">
        <f ca="1">OFFSET('表四（录入表）'!$B$6,COLUMN()-$BEB$4,ROW()-2)</f>
        <v>0</v>
      </c>
      <c r="BEE8" s="33">
        <f ca="1">OFFSET('表四（录入表）'!$B$6,COLUMN()-$BEB$4,ROW()-2)</f>
        <v>0</v>
      </c>
      <c r="BEF8" s="33">
        <f ca="1">OFFSET('表四（录入表）'!$B$6,COLUMN()-$BEB$4,ROW()-2)</f>
        <v>0</v>
      </c>
      <c r="BEG8" s="33">
        <f ca="1">OFFSET('表四（录入表）'!$B$6,COLUMN()-$BEB$4,ROW()-2)</f>
        <v>0</v>
      </c>
      <c r="BEH8" s="33">
        <f ca="1">OFFSET('表四（录入表）'!$B$6,COLUMN()-$BEB$4,ROW()-2)</f>
        <v>0</v>
      </c>
      <c r="BEI8" s="33">
        <f ca="1">OFFSET('表四（录入表）'!$B$6,COLUMN()-$BEB$4,ROW()-2)</f>
        <v>0</v>
      </c>
      <c r="BEJ8" s="33">
        <f ca="1">OFFSET('表四（录入表）'!$B$6,COLUMN()-$BEB$4,ROW()-2)</f>
        <v>0</v>
      </c>
      <c r="BEK8" s="33">
        <f ca="1">OFFSET('表四（录入表）'!$B$6,COLUMN()-$BEB$4,ROW()-2)</f>
        <v>0</v>
      </c>
      <c r="BEL8" s="33">
        <f ca="1">OFFSET('表四（录入表）'!$B$6,COLUMN()-$BEB$4,ROW()-2)</f>
        <v>0</v>
      </c>
      <c r="BEM8" s="33">
        <f ca="1">OFFSET('表四（录入表）'!$B$6,COLUMN()-$BEB$4,ROW()-2)</f>
        <v>0</v>
      </c>
      <c r="BEN8" s="33">
        <f ca="1">OFFSET('表四（录入表）'!$B$6,COLUMN()-$BEB$4,ROW()-2)</f>
        <v>0</v>
      </c>
      <c r="BEO8" s="33">
        <f ca="1">OFFSET('表四（录入表）'!$B$6,COLUMN()-$BEB$4,ROW()-2)</f>
        <v>0</v>
      </c>
      <c r="BEP8" s="33">
        <f ca="1">OFFSET('表四（录入表）'!$B$6,COLUMN()-$BEB$4,ROW()-2)</f>
        <v>0</v>
      </c>
      <c r="BEQ8" s="33">
        <f ca="1">OFFSET('表四（录入表）'!$B$6,COLUMN()-$BEB$4,ROW()-2)</f>
        <v>0</v>
      </c>
      <c r="BER8" s="33">
        <f ca="1">OFFSET('表四（录入表）'!$B$6,COLUMN()-$BEB$4,ROW()-2)</f>
        <v>0</v>
      </c>
      <c r="BES8" s="33">
        <f ca="1">OFFSET('表四（录入表）'!$B$6,COLUMN()-$BEB$4,ROW()-2)</f>
        <v>0</v>
      </c>
      <c r="BET8" s="33">
        <f ca="1">OFFSET('表四（录入表）'!$B$6,COLUMN()-$BEB$4,ROW()-2)</f>
        <v>0</v>
      </c>
      <c r="BEU8" s="33">
        <f ca="1">OFFSET('表四（录入表）'!$B$6,COLUMN()-$BEB$4,ROW()-2)</f>
        <v>0</v>
      </c>
      <c r="BEV8" s="33">
        <f ca="1">OFFSET('表四（录入表）'!$B$6,COLUMN()-$BEB$4,ROW()-2)</f>
        <v>0</v>
      </c>
      <c r="BEW8" s="33">
        <f ca="1">OFFSET('表四（录入表）'!$B$6,COLUMN()-$BEB$4,ROW()-2)</f>
        <v>0</v>
      </c>
      <c r="BEX8" s="33">
        <f ca="1">OFFSET('表四（录入表）'!$B$6,COLUMN()-$BEB$4,ROW()-2)</f>
        <v>0</v>
      </c>
      <c r="BEY8" s="33">
        <f ca="1">OFFSET('表四（录入表）'!$B$6,COLUMN()-$BEB$4,ROW()-2)</f>
        <v>0</v>
      </c>
      <c r="BEZ8" s="33">
        <f ca="1">OFFSET('表四（录入表）'!$B$6,COLUMN()-$BEB$4,ROW()-2)</f>
        <v>0</v>
      </c>
      <c r="BFA8" s="33">
        <f ca="1">OFFSET('表四（录入表）'!$B$6,COLUMN()-$BEB$4,ROW()-2)</f>
        <v>0</v>
      </c>
      <c r="BFB8" s="33">
        <f ca="1">OFFSET('表四（录入表）'!$B$6,COLUMN()-$BEB$4,ROW()-2)</f>
        <v>0</v>
      </c>
      <c r="BFC8" s="33">
        <f ca="1">OFFSET('表四（录入表）'!$B$6,COLUMN()-$BEB$4,ROW()-2)</f>
        <v>0</v>
      </c>
      <c r="BFD8" s="33">
        <f ca="1">OFFSET('表四（录入表）'!$B$6,COLUMN()-$BEB$4,ROW()-2)</f>
        <v>0</v>
      </c>
      <c r="BFE8" s="33">
        <f ca="1">OFFSET('表四（录入表）'!$B$6,COLUMN()-$BEB$4,ROW()-2)</f>
        <v>0</v>
      </c>
      <c r="BFF8" s="33">
        <f ca="1">OFFSET('表四（录入表）'!$B$6,COLUMN()-$BEB$4,ROW()-2)</f>
        <v>0</v>
      </c>
      <c r="BFG8" s="33">
        <f ca="1">OFFSET('表四（录入表）'!$B$6,COLUMN()-$BEB$4,ROW()-2)</f>
        <v>0</v>
      </c>
      <c r="BFH8" s="33">
        <f ca="1">OFFSET('表四（录入表）'!$B$6,COLUMN()-$BEB$4,ROW()-2)</f>
        <v>0</v>
      </c>
      <c r="BFI8" s="33">
        <f ca="1">OFFSET('表四（录入表）'!$B$6,COLUMN()-$BEB$4,ROW()-2)</f>
        <v>0</v>
      </c>
      <c r="BFJ8" s="33">
        <f ca="1">OFFSET('表四（录入表）'!$B$6,COLUMN()-$BEB$4,ROW()-2)</f>
        <v>0</v>
      </c>
      <c r="BFK8" s="33">
        <f ca="1">OFFSET('表四（录入表）'!$B$6,COLUMN()-$BEB$4,ROW()-2)</f>
        <v>0</v>
      </c>
      <c r="BFL8" s="33">
        <f ca="1">OFFSET('表四（录入表）'!$B$6,COLUMN()-$BEB$4,ROW()-2)</f>
        <v>0</v>
      </c>
      <c r="BFM8" s="33">
        <f ca="1">OFFSET('表四（录入表）'!$B$6,COLUMN()-$BEB$4,ROW()-2)</f>
        <v>0</v>
      </c>
      <c r="BFN8" s="33">
        <f ca="1">OFFSET('表四（录入表）'!$B$6,COLUMN()-$BEB$4,ROW()-2)</f>
        <v>0</v>
      </c>
      <c r="BFO8" s="33">
        <f ca="1">OFFSET('表四（录入表）'!$B$6,COLUMN()-$BEB$4,ROW()-2)</f>
        <v>0</v>
      </c>
      <c r="BFP8" s="33">
        <f ca="1">OFFSET('表四（录入表）'!$B$6,COLUMN()-$BEB$4,ROW()-2)</f>
        <v>0</v>
      </c>
      <c r="BFQ8" s="33">
        <f ca="1">OFFSET('表四（录入表）'!$B$6,COLUMN()-$BEB$4,ROW()-2)</f>
        <v>0</v>
      </c>
      <c r="BFR8" s="33">
        <f ca="1">OFFSET('表四（录入表）'!$B$6,COLUMN()-$BEB$4,ROW()-2)</f>
        <v>0</v>
      </c>
      <c r="BFS8" s="33">
        <f ca="1">OFFSET('表四（录入表）'!$B$6,COLUMN()-$BEB$4,ROW()-2)</f>
        <v>0</v>
      </c>
      <c r="BFT8" s="33">
        <f ca="1">OFFSET('表四（录入表）'!$B$6,COLUMN()-$BEB$4,ROW()-2)</f>
        <v>0</v>
      </c>
      <c r="BFU8" s="33">
        <f ca="1">OFFSET('表四（录入表）'!$B$6,COLUMN()-$BEB$4,ROW()-2)</f>
        <v>0</v>
      </c>
      <c r="BFV8" s="33">
        <f ca="1">OFFSET('表四（录入表）'!$B$6,COLUMN()-$BEB$4,ROW()-2)</f>
        <v>0</v>
      </c>
      <c r="BFW8" s="33">
        <f ca="1">OFFSET('表四（录入表）'!$B$6,COLUMN()-$BEB$4,ROW()-2)</f>
        <v>0</v>
      </c>
      <c r="BFX8" s="33">
        <f ca="1">OFFSET('表四（录入表）'!$B$6,COLUMN()-$BEB$4,ROW()-2)</f>
        <v>0</v>
      </c>
      <c r="BFY8" s="33">
        <f ca="1">OFFSET('表四（录入表）'!$B$6,COLUMN()-$BEB$4,ROW()-2)</f>
        <v>0</v>
      </c>
      <c r="BFZ8" s="33">
        <f ca="1">OFFSET('表四（录入表）'!$B$6,COLUMN()-$BEB$4,ROW()-2)</f>
        <v>0</v>
      </c>
      <c r="BGA8" s="33">
        <f ca="1">OFFSET('表四（录入表）'!$B$6,COLUMN()-$BEB$4,ROW()-2)</f>
        <v>0</v>
      </c>
      <c r="BGB8" s="33">
        <f ca="1">OFFSET('表四（录入表）'!$B$6,COLUMN()-$BEB$4,ROW()-2)</f>
        <v>0</v>
      </c>
      <c r="BGC8" s="33">
        <f ca="1">OFFSET('表四（录入表）'!$B$6,COLUMN()-$BEB$4,ROW()-2)</f>
        <v>0</v>
      </c>
      <c r="BGD8" s="33">
        <f ca="1">OFFSET('表四（录入表）'!$B$6,COLUMN()-$BEB$4,ROW()-2)</f>
        <v>0</v>
      </c>
      <c r="BGE8" s="33">
        <f ca="1">OFFSET('表四（录入表）'!$B$6,COLUMN()-$BEB$4,ROW()-2)</f>
        <v>0</v>
      </c>
      <c r="BGF8" s="33">
        <f ca="1">OFFSET('表四（录入表）'!$B$6,COLUMN()-$BEB$4,ROW()-2)</f>
        <v>0</v>
      </c>
      <c r="BGG8" s="33">
        <f ca="1">OFFSET('表四（录入表）'!$B$6,COLUMN()-$BEB$4,ROW()-2)</f>
        <v>0</v>
      </c>
      <c r="BGH8" s="33">
        <f ca="1">OFFSET('表四（录入表）'!$B$6,COLUMN()-$BEB$4,ROW()-2)</f>
        <v>0</v>
      </c>
      <c r="BGI8" s="33">
        <f ca="1">OFFSET('表四（录入表）'!$B$6,COLUMN()-$BEB$4,ROW()-2)</f>
        <v>0</v>
      </c>
      <c r="BGJ8" s="33">
        <f ca="1">OFFSET('表四（录入表）'!$B$6,COLUMN()-$BEB$4,ROW()-2)</f>
        <v>0</v>
      </c>
      <c r="BGK8" s="33">
        <f ca="1">OFFSET('表四（录入表）'!$B$6,COLUMN()-$BEB$4,ROW()-2)</f>
        <v>0</v>
      </c>
      <c r="BGL8" s="33">
        <f ca="1">OFFSET('表四（录入表）'!$B$6,COLUMN()-$BEB$4,ROW()-2)</f>
        <v>0</v>
      </c>
      <c r="BGM8" s="33">
        <f ca="1">OFFSET('表四（录入表）'!$B$6,COLUMN()-$BEB$4,ROW()-2)</f>
        <v>0</v>
      </c>
      <c r="BGN8" s="33">
        <f ca="1">OFFSET('表四（录入表）'!$B$6,COLUMN()-$BEB$4,ROW()-2)</f>
        <v>0</v>
      </c>
      <c r="BGO8" s="33">
        <f ca="1">OFFSET('表四（录入表）'!$B$6,COLUMN()-$BEB$4,ROW()-2)</f>
        <v>0</v>
      </c>
      <c r="BGP8" s="33">
        <f ca="1">OFFSET('表四（录入表）'!$B$6,COLUMN()-$BEB$4,ROW()-2)</f>
        <v>0</v>
      </c>
      <c r="BGQ8" s="33">
        <f ca="1">OFFSET('表四（录入表）'!$B$6,COLUMN()-$BEB$4,ROW()-2)</f>
        <v>0</v>
      </c>
      <c r="BGR8" s="33">
        <f ca="1">OFFSET('表四（录入表）'!$B$6,COLUMN()-$BEB$4,ROW()-2)</f>
        <v>0</v>
      </c>
      <c r="BGS8" s="33">
        <f ca="1">OFFSET('表四（录入表）'!$B$6,COLUMN()-$BEB$4,ROW()-2)</f>
        <v>0</v>
      </c>
      <c r="BGT8" s="33">
        <f ca="1">OFFSET('表四（录入表）'!$B$6,COLUMN()-$BEB$4,ROW()-2)</f>
        <v>0</v>
      </c>
      <c r="BGU8" s="33">
        <f ca="1">OFFSET('表四（录入表）'!$B$6,COLUMN()-$BEB$4,ROW()-2)</f>
        <v>0</v>
      </c>
      <c r="BGV8" s="33">
        <f ca="1">OFFSET('表四（录入表）'!$B$6,COLUMN()-$BEB$4,ROW()-2)</f>
        <v>0</v>
      </c>
      <c r="BGW8" s="33">
        <f ca="1">OFFSET('表四（录入表）'!$B$6,COLUMN()-$BEB$4,ROW()-2)</f>
        <v>0</v>
      </c>
      <c r="BGX8" s="33">
        <f ca="1">OFFSET('表四（录入表）'!$B$6,COLUMN()-$BEB$4,ROW()-2)</f>
        <v>0</v>
      </c>
      <c r="BGY8" s="33">
        <f ca="1">OFFSET('表四（录入表）'!$B$6,COLUMN()-$BEB$4,ROW()-2)</f>
        <v>0</v>
      </c>
      <c r="BGZ8" s="33">
        <f ca="1">OFFSET('表四（录入表）'!$B$6,COLUMN()-$BEB$4,ROW()-2)</f>
        <v>0</v>
      </c>
      <c r="BHA8" s="33">
        <f ca="1">OFFSET('表四（录入表）'!$B$6,COLUMN()-$BEB$4,ROW()-2)</f>
        <v>0</v>
      </c>
      <c r="BHB8" s="33">
        <f ca="1">OFFSET('表四（录入表）'!$B$6,COLUMN()-$BEB$4,ROW()-2)</f>
        <v>0</v>
      </c>
      <c r="BHC8" s="33">
        <f ca="1">OFFSET('表四（录入表）'!$B$6,COLUMN()-$BEB$4,ROW()-2)</f>
        <v>0</v>
      </c>
      <c r="BHD8" s="33">
        <f ca="1">OFFSET('表四（录入表）'!$B$6,COLUMN()-$BEB$4,ROW()-2)</f>
        <v>0</v>
      </c>
      <c r="BHE8" s="33">
        <f ca="1">OFFSET('表四（录入表）'!$B$6,COLUMN()-$BEB$4,ROW()-2)</f>
        <v>0</v>
      </c>
      <c r="BHF8" s="33">
        <f ca="1">OFFSET('表四（录入表）'!$B$6,COLUMN()-$BEB$4,ROW()-2)</f>
        <v>0</v>
      </c>
      <c r="BHG8" s="33">
        <f ca="1">OFFSET('表四（录入表）'!$B$6,COLUMN()-$BEB$4,ROW()-2)</f>
        <v>0</v>
      </c>
      <c r="BHH8" s="33">
        <f ca="1">OFFSET('表四（录入表）'!$B$6,COLUMN()-$BEB$4,ROW()-2)</f>
        <v>0</v>
      </c>
      <c r="BHI8" s="33">
        <f ca="1">OFFSET('表四（录入表）'!$B$6,COLUMN()-$BEB$4,ROW()-2)</f>
        <v>0</v>
      </c>
      <c r="BHJ8" s="33">
        <f ca="1">OFFSET('表四（录入表）'!$B$6,COLUMN()-$BEB$4,ROW()-2)</f>
        <v>0</v>
      </c>
      <c r="BHK8" s="33">
        <f ca="1">OFFSET('表四（录入表）'!$B$6,COLUMN()-$BEB$4,ROW()-2)</f>
        <v>0</v>
      </c>
      <c r="BHL8" s="33">
        <f ca="1">OFFSET('表四（录入表）'!$B$6,COLUMN()-$BEB$4,ROW()-2)</f>
        <v>0</v>
      </c>
      <c r="BHM8" s="33">
        <f ca="1">OFFSET('表四（录入表）'!$B$6,COLUMN()-$BEB$4,ROW()-2)</f>
        <v>0</v>
      </c>
      <c r="BHN8" s="33">
        <f ca="1">OFFSET('表四（录入表）'!$B$6,COLUMN()-$BEB$4,ROW()-2)</f>
        <v>0</v>
      </c>
      <c r="BHO8" s="33">
        <f ca="1">OFFSET('表四（录入表）'!$B$6,COLUMN()-$BEB$4,ROW()-2)</f>
        <v>0</v>
      </c>
      <c r="BHP8" s="33">
        <f ca="1">OFFSET('表四（录入表）'!$B$6,COLUMN()-$BEB$4,ROW()-2)</f>
        <v>0</v>
      </c>
      <c r="BHQ8" s="33">
        <f ca="1">OFFSET('表四（录入表）'!$B$6,COLUMN()-$BEB$4,ROW()-2)</f>
        <v>0</v>
      </c>
      <c r="BHR8" s="33">
        <f ca="1">OFFSET('表四（录入表）'!$B$6,COLUMN()-$BEB$4,ROW()-2)</f>
        <v>0</v>
      </c>
      <c r="BHS8" s="33">
        <f ca="1">OFFSET('表四（录入表）'!$B$6,COLUMN()-$BEB$4,ROW()-2)</f>
        <v>0</v>
      </c>
      <c r="BHT8" s="33">
        <f ca="1">OFFSET('表四（录入表）'!$B$6,COLUMN()-$BEB$4,ROW()-2)</f>
        <v>0</v>
      </c>
      <c r="BHU8" s="33">
        <f ca="1">OFFSET('表四（录入表）'!$B$6,COLUMN()-$BEB$4,ROW()-2)</f>
        <v>0</v>
      </c>
      <c r="BHV8" s="33">
        <f ca="1">OFFSET('表四（录入表）'!$B$6,COLUMN()-$BEB$4,ROW()-2)</f>
        <v>0</v>
      </c>
      <c r="BHW8" s="33">
        <f ca="1">OFFSET('表四（录入表）'!$B$6,COLUMN()-$BEB$4,ROW()-2)</f>
        <v>0</v>
      </c>
      <c r="BHX8" s="33">
        <f ca="1">OFFSET('表四（录入表）'!$B$6,COLUMN()-$BEB$4,ROW()-2)</f>
        <v>0</v>
      </c>
      <c r="BHY8" s="33">
        <f ca="1">OFFSET('表四（录入表）'!$B$6,COLUMN()-$BEB$4,ROW()-2)</f>
        <v>0</v>
      </c>
      <c r="BHZ8" s="33">
        <f ca="1">OFFSET('表四（录入表）'!$B$6,COLUMN()-$BEB$4,ROW()-2)</f>
        <v>0</v>
      </c>
      <c r="BIA8" s="33">
        <f ca="1">OFFSET('表四（录入表）'!$B$6,COLUMN()-$BEB$4,ROW()-2)</f>
        <v>0</v>
      </c>
      <c r="BIB8" s="33">
        <f ca="1">OFFSET('表四（录入表）'!$B$6,COLUMN()-$BEB$4,ROW()-2)</f>
        <v>0</v>
      </c>
      <c r="BIC8" s="33">
        <f ca="1">OFFSET('表四（录入表）'!$B$6,COLUMN()-$BEB$4,ROW()-2)</f>
        <v>0</v>
      </c>
      <c r="BID8" s="33">
        <f ca="1">OFFSET('表四（录入表）'!$B$6,COLUMN()-$BEB$4,ROW()-2)</f>
        <v>0</v>
      </c>
      <c r="BIE8" s="33">
        <f ca="1">OFFSET('表四（录入表）'!$B$6,COLUMN()-$BEB$4,ROW()-2)</f>
        <v>0</v>
      </c>
      <c r="BIF8" s="33">
        <f ca="1">OFFSET('表四（录入表）'!$B$6,COLUMN()-$BEB$4,ROW()-2)</f>
        <v>0</v>
      </c>
      <c r="BIG8" s="33">
        <f ca="1">OFFSET('表四（录入表）'!$B$6,COLUMN()-$BEB$4,ROW()-2)</f>
        <v>0</v>
      </c>
      <c r="BIH8" s="33">
        <f ca="1">OFFSET('表四（录入表）'!$B$6,COLUMN()-$BEB$4,ROW()-2)</f>
        <v>0</v>
      </c>
      <c r="BII8" s="33">
        <f ca="1">OFFSET('表四（录入表）'!$B$6,COLUMN()-$BEB$4,ROW()-2)</f>
        <v>0</v>
      </c>
      <c r="BIJ8" s="33">
        <f ca="1">OFFSET('表四（录入表）'!$B$6,COLUMN()-$BEB$4,ROW()-2)</f>
        <v>0</v>
      </c>
      <c r="BIK8" s="33">
        <f ca="1">OFFSET('表四（录入表）'!$B$6,COLUMN()-$BEB$4,ROW()-2)</f>
        <v>0</v>
      </c>
      <c r="BIL8" s="33">
        <f ca="1">OFFSET('表四（录入表）'!$B$6,COLUMN()-$BEB$4,ROW()-2)</f>
        <v>0</v>
      </c>
      <c r="BIM8" s="33">
        <f ca="1">OFFSET('表四（录入表）'!$B$6,COLUMN()-$BEB$4,ROW()-2)</f>
        <v>0</v>
      </c>
      <c r="BIN8" s="33">
        <f ca="1">OFFSET('表四（录入表）'!$B$6,COLUMN()-$BEB$4,ROW()-2)</f>
        <v>0</v>
      </c>
      <c r="BIO8" s="33">
        <f ca="1">OFFSET('表四（录入表）'!$B$6,COLUMN()-$BEB$4,ROW()-2)</f>
        <v>0</v>
      </c>
      <c r="BIP8" s="33">
        <f ca="1">OFFSET('表四（录入表）'!$B$6,COLUMN()-$BEB$4,ROW()-2)</f>
        <v>0</v>
      </c>
      <c r="BIQ8" s="33">
        <f ca="1">OFFSET('表四（录入表）'!$B$6,COLUMN()-$BEB$4,ROW()-2)</f>
        <v>0</v>
      </c>
      <c r="BIR8" s="33">
        <f ca="1">OFFSET('表四（录入表）'!$B$6,COLUMN()-$BEB$4,ROW()-2)</f>
        <v>0</v>
      </c>
      <c r="BIS8" s="33">
        <f ca="1">OFFSET('表四（录入表）'!$B$6,COLUMN()-$BEB$4,ROW()-2)</f>
        <v>0</v>
      </c>
      <c r="BIT8" s="33">
        <f ca="1">OFFSET('表四（录入表）'!$B$6,COLUMN()-$BEB$4,ROW()-2)</f>
        <v>0</v>
      </c>
      <c r="BIU8" s="33">
        <f ca="1">OFFSET('表四（录入表）'!$B$6,COLUMN()-$BEB$4,ROW()-2)</f>
        <v>0</v>
      </c>
      <c r="BIV8" s="33">
        <f ca="1">OFFSET('表四（录入表）'!$B$6,COLUMN()-$BEB$4,ROW()-2)</f>
        <v>0</v>
      </c>
      <c r="BIW8" s="33">
        <f ca="1">OFFSET('表四（录入表）'!$B$6,COLUMN()-$BEB$4,ROW()-2)</f>
        <v>0</v>
      </c>
      <c r="BIX8" s="33">
        <f ca="1">OFFSET('表四（录入表）'!$B$6,COLUMN()-$BEB$4,ROW()-2)</f>
        <v>0</v>
      </c>
      <c r="BIY8" s="33">
        <f ca="1">OFFSET('表四（录入表）'!$B$6,COLUMN()-$BEB$4,ROW()-2)</f>
        <v>0</v>
      </c>
      <c r="BIZ8" s="33">
        <f ca="1">OFFSET('表四（录入表）'!$B$6,COLUMN()-$BEB$4,ROW()-2)</f>
        <v>0</v>
      </c>
      <c r="BJA8" s="33">
        <f ca="1">OFFSET('表四（录入表）'!$B$6,COLUMN()-$BEB$4,ROW()-2)</f>
        <v>0</v>
      </c>
      <c r="BJB8" s="33">
        <f ca="1">OFFSET('表四（录入表）'!$B$6,COLUMN()-$BEB$4,ROW()-2)</f>
        <v>0</v>
      </c>
      <c r="BJC8" s="33">
        <f ca="1">OFFSET('表四（录入表）'!$B$6,COLUMN()-$BEB$4,ROW()-2)</f>
        <v>0</v>
      </c>
      <c r="BJD8" s="33">
        <f ca="1">OFFSET('表四（录入表）'!$B$6,COLUMN()-$BEB$4,ROW()-2)</f>
        <v>0</v>
      </c>
      <c r="BJE8" s="33">
        <f ca="1">OFFSET('表四（录入表）'!$B$6,COLUMN()-$BEB$4,ROW()-2)</f>
        <v>0</v>
      </c>
      <c r="BJF8" s="33">
        <f ca="1">OFFSET('表四（录入表）'!$B$6,COLUMN()-$BEB$4,ROW()-2)</f>
        <v>0</v>
      </c>
      <c r="BJG8" s="33">
        <f ca="1">OFFSET('表四（录入表）'!$B$6,COLUMN()-$BEB$4,ROW()-2)</f>
        <v>0</v>
      </c>
      <c r="BJH8" s="33">
        <f ca="1">OFFSET('表四（录入表）'!$B$6,COLUMN()-$BEB$4,ROW()-2)</f>
        <v>0</v>
      </c>
      <c r="BJI8" s="33">
        <f ca="1">OFFSET('表四（录入表）'!$B$6,COLUMN()-$BEB$4,ROW()-2)</f>
        <v>0</v>
      </c>
      <c r="BJJ8" s="33">
        <f ca="1">OFFSET('表四（录入表）'!$B$6,COLUMN()-$BEB$4,ROW()-2)</f>
        <v>0</v>
      </c>
      <c r="BJK8" s="33">
        <f ca="1">OFFSET('表四（录入表）'!$B$6,COLUMN()-$BEB$4,ROW()-2)</f>
        <v>0</v>
      </c>
      <c r="BJL8" s="33">
        <f ca="1">OFFSET('表四（录入表）'!$B$6,COLUMN()-$BEB$4,ROW()-2)</f>
        <v>0</v>
      </c>
      <c r="BJM8" s="33">
        <f ca="1">OFFSET('表四（录入表）'!$B$6,COLUMN()-$BEB$4,ROW()-2)</f>
        <v>0</v>
      </c>
      <c r="BJN8" s="33">
        <f ca="1">OFFSET('表四（录入表）'!$B$6,COLUMN()-$BEB$4,ROW()-2)</f>
        <v>0</v>
      </c>
      <c r="BJO8" s="33">
        <f ca="1">OFFSET('表四（录入表）'!$B$6,COLUMN()-$BEB$4,ROW()-2)</f>
        <v>0</v>
      </c>
      <c r="BJP8" s="33">
        <f ca="1">OFFSET('表四（录入表）'!$B$6,COLUMN()-$BEB$4,ROW()-2)</f>
        <v>0</v>
      </c>
      <c r="BJQ8" s="33">
        <f ca="1">OFFSET('表四（录入表）'!$B$6,COLUMN()-$BEB$4,ROW()-2)</f>
        <v>0</v>
      </c>
      <c r="BJR8" s="33">
        <f ca="1">OFFSET('表四（录入表）'!$B$6,COLUMN()-$BEB$4,ROW()-2)</f>
        <v>0</v>
      </c>
      <c r="BJS8" s="33">
        <f ca="1">OFFSET('表四（录入表）'!$B$6,COLUMN()-$BEB$4,ROW()-2)</f>
        <v>0</v>
      </c>
      <c r="BJT8" s="33">
        <f ca="1">OFFSET('表四（录入表）'!$B$6,COLUMN()-$BEB$4,ROW()-2)</f>
        <v>0</v>
      </c>
      <c r="BJU8" s="33">
        <f ca="1">OFFSET('表四（录入表）'!$B$6,COLUMN()-$BEB$4,ROW()-2)</f>
        <v>0</v>
      </c>
      <c r="BJV8" s="33">
        <f ca="1">OFFSET('表四（录入表）'!$B$6,COLUMN()-$BEB$4,ROW()-2)</f>
        <v>0</v>
      </c>
      <c r="BJW8" s="33">
        <f ca="1">OFFSET('表四（录入表）'!$B$6,COLUMN()-$BEB$4,ROW()-2)</f>
        <v>0</v>
      </c>
      <c r="BJX8" s="33">
        <f ca="1">OFFSET('表四（录入表）'!$B$6,COLUMN()-$BEB$4,ROW()-2)</f>
        <v>0</v>
      </c>
      <c r="BJY8" s="33">
        <f ca="1">OFFSET('表四（录入表）'!$B$6,COLUMN()-$BEB$4,ROW()-2)</f>
        <v>0</v>
      </c>
      <c r="BJZ8" s="33">
        <f ca="1">OFFSET('表四（录入表）'!$B$6,COLUMN()-$BEB$4,ROW()-2)</f>
        <v>0</v>
      </c>
      <c r="BKA8" s="33">
        <f ca="1">OFFSET('表四（录入表）'!$B$6,COLUMN()-$BEB$4,ROW()-2)</f>
        <v>0</v>
      </c>
      <c r="BKB8" s="33">
        <f ca="1">OFFSET('表四（录入表）'!$B$6,COLUMN()-$BEB$4,ROW()-2)</f>
        <v>0</v>
      </c>
      <c r="BKC8" s="33">
        <f ca="1">OFFSET('表四（录入表）'!$B$6,COLUMN()-$BEB$4,ROW()-2)</f>
        <v>0</v>
      </c>
      <c r="BKD8" s="33">
        <f ca="1">OFFSET('表四（录入表）'!$B$6,COLUMN()-$BEB$4,ROW()-2)</f>
        <v>0</v>
      </c>
      <c r="BKE8" s="33">
        <f ca="1">OFFSET('表四（录入表）'!$B$6,COLUMN()-$BEB$4,ROW()-2)</f>
        <v>0</v>
      </c>
      <c r="BKF8" s="33">
        <f ca="1">OFFSET('表四（录入表）'!$B$6,COLUMN()-$BEB$4,ROW()-2)</f>
        <v>0</v>
      </c>
      <c r="BKG8" s="33">
        <f ca="1">OFFSET('表四（录入表）'!$B$6,COLUMN()-$BEB$4,ROW()-2)</f>
        <v>0</v>
      </c>
      <c r="BKH8" s="33">
        <f ca="1">OFFSET('表四（录入表）'!$B$6,COLUMN()-$BEB$4,ROW()-2)</f>
        <v>0</v>
      </c>
      <c r="BKI8" s="33">
        <f ca="1">OFFSET('表四（录入表）'!$B$6,COLUMN()-$BEB$4,ROW()-2)</f>
        <v>0</v>
      </c>
      <c r="BKJ8" s="33">
        <f ca="1">OFFSET('表四（录入表）'!$B$6,COLUMN()-$BEB$4,ROW()-2)</f>
        <v>0</v>
      </c>
      <c r="BKK8" s="33">
        <f ca="1">OFFSET('表四（录入表）'!$B$6,COLUMN()-$BEB$4,ROW()-2)</f>
        <v>0</v>
      </c>
      <c r="BKL8" s="33">
        <f ca="1">OFFSET('表四（录入表）'!$B$6,COLUMN()-$BEB$4,ROW()-2)</f>
        <v>0</v>
      </c>
      <c r="BKM8" s="33">
        <f ca="1">OFFSET('表四（录入表）'!$B$6,COLUMN()-$BEB$4,ROW()-2)</f>
        <v>0</v>
      </c>
      <c r="BKN8" s="33">
        <f ca="1">OFFSET('表四（录入表）'!$B$6,COLUMN()-$BEB$4,ROW()-2)</f>
        <v>0</v>
      </c>
      <c r="BKO8" s="33">
        <f ca="1">OFFSET('表四（录入表）'!$B$6,COLUMN()-$BEB$4,ROW()-2)</f>
        <v>0</v>
      </c>
      <c r="BKP8" s="33">
        <f ca="1">OFFSET('表四（录入表）'!$B$6,COLUMN()-$BEB$4,ROW()-2)</f>
        <v>0</v>
      </c>
      <c r="BKQ8" s="33">
        <f ca="1">OFFSET('表四（录入表）'!$B$6,COLUMN()-$BEB$4,ROW()-2)</f>
        <v>0</v>
      </c>
      <c r="BKR8" s="33">
        <f ca="1">OFFSET('表四（录入表）'!$B$6,COLUMN()-$BEB$4,ROW()-2)</f>
        <v>0</v>
      </c>
      <c r="BKS8" s="33">
        <f ca="1">OFFSET('表四（录入表）'!$B$6,COLUMN()-$BEB$4,ROW()-2)</f>
        <v>0</v>
      </c>
      <c r="BKT8" s="33">
        <f ca="1">OFFSET('表四（录入表）'!$B$6,COLUMN()-$BEB$4,ROW()-2)</f>
        <v>0</v>
      </c>
      <c r="BKU8" s="33">
        <f ca="1">OFFSET('表四（录入表）'!$B$6,COLUMN()-$BEB$4,ROW()-2)</f>
        <v>0</v>
      </c>
      <c r="BKV8" s="33">
        <f ca="1">OFFSET('表四（录入表）'!$B$6,COLUMN()-$BEB$4,ROW()-2)</f>
        <v>0</v>
      </c>
      <c r="BKW8" s="33">
        <f ca="1">OFFSET('表四（录入表）'!$B$6,COLUMN()-$BEB$4,ROW()-2)</f>
        <v>0</v>
      </c>
      <c r="BKX8" s="33">
        <f ca="1">OFFSET('表四（录入表）'!$B$6,COLUMN()-$BEB$4,ROW()-2)</f>
        <v>0</v>
      </c>
      <c r="BKY8" s="33">
        <f ca="1">OFFSET('表四（录入表）'!$B$6,COLUMN()-$BEB$4,ROW()-2)</f>
        <v>0</v>
      </c>
      <c r="BKZ8" s="33">
        <f ca="1">OFFSET('表四（录入表）'!$B$6,COLUMN()-$BEB$4,ROW()-2)</f>
        <v>0</v>
      </c>
      <c r="BLA8" s="33">
        <f ca="1">OFFSET('表四（录入表）'!$B$6,COLUMN()-$BEB$4,ROW()-2)</f>
        <v>0</v>
      </c>
      <c r="BLB8" s="33">
        <f ca="1">OFFSET('表四（录入表）'!$B$6,COLUMN()-$BEB$4,ROW()-2)</f>
        <v>0</v>
      </c>
      <c r="BLC8" s="33">
        <f ca="1">OFFSET('表四（录入表）'!$B$6,COLUMN()-$BEB$4,ROW()-2)</f>
        <v>0</v>
      </c>
      <c r="BLD8" s="33">
        <f ca="1">OFFSET('表四（录入表）'!$B$6,COLUMN()-$BEB$4,ROW()-2)</f>
        <v>0</v>
      </c>
      <c r="BLE8" s="33">
        <f ca="1">OFFSET('表四（录入表）'!$B$6,COLUMN()-$BEB$4,ROW()-2)</f>
        <v>0</v>
      </c>
      <c r="BLF8" s="33">
        <f ca="1">OFFSET('表四（录入表）'!$B$6,COLUMN()-$BEB$4,ROW()-2)</f>
        <v>0</v>
      </c>
      <c r="BLG8" s="33">
        <f ca="1">OFFSET('表四（录入表）'!$B$6,COLUMN()-$BEB$4,ROW()-2)</f>
        <v>0</v>
      </c>
      <c r="BLH8" s="33">
        <f ca="1">OFFSET('表四（录入表）'!$B$6,COLUMN()-$BEB$4,ROW()-2)</f>
        <v>0</v>
      </c>
      <c r="BLI8" s="33">
        <f ca="1">OFFSET('表四（录入表）'!$B$6,COLUMN()-$BEB$4,ROW()-2)</f>
        <v>0</v>
      </c>
      <c r="BLJ8" s="33">
        <f ca="1">OFFSET('表四（录入表）'!$B$6,COLUMN()-$BEB$4,ROW()-2)</f>
        <v>0</v>
      </c>
      <c r="BLK8" s="33">
        <f ca="1">OFFSET('表四（录入表）'!$B$6,COLUMN()-$BEB$4,ROW()-2)</f>
        <v>0</v>
      </c>
      <c r="BLL8" s="33">
        <f ca="1">OFFSET('表四（录入表）'!$B$6,COLUMN()-$BEB$4,ROW()-2)</f>
        <v>0</v>
      </c>
      <c r="BLM8" s="33">
        <f ca="1">OFFSET('表四（录入表）'!$B$6,COLUMN()-$BEB$4,ROW()-2)</f>
        <v>0</v>
      </c>
      <c r="BLN8"/>
      <c r="BLO8" s="33">
        <f ca="1">OFFSET('表五（录入表）'!$B$6,COLUMN()-$BLN$4,ROW()-3)</f>
        <v>0</v>
      </c>
      <c r="BLP8" s="33">
        <f ca="1">OFFSET('表五（录入表）'!$B$6,COLUMN()-$BLN$4,ROW()-3)</f>
        <v>0</v>
      </c>
      <c r="BLQ8" s="33">
        <f ca="1">OFFSET('表五（录入表）'!$B$6,COLUMN()-$BLN$4,ROW()-3)</f>
        <v>0</v>
      </c>
      <c r="BLR8" s="33">
        <f ca="1">OFFSET('表五（录入表）'!$B$6,COLUMN()-$BLN$4,ROW()-3)</f>
        <v>0</v>
      </c>
      <c r="BLS8" s="33">
        <f ca="1">OFFSET('表五（录入表）'!$B$6,COLUMN()-$BLN$4,ROW()-3)</f>
        <v>0</v>
      </c>
      <c r="BLT8" s="33">
        <f ca="1">OFFSET('表五（录入表）'!$B$6,COLUMN()-$BLN$4,ROW()-3)</f>
        <v>0</v>
      </c>
      <c r="BLU8" s="33">
        <f ca="1">OFFSET('表五（录入表）'!$B$6,COLUMN()-$BLN$4,ROW()-3)</f>
        <v>0</v>
      </c>
      <c r="BLV8" s="33">
        <f ca="1">OFFSET('表五（录入表）'!$B$6,COLUMN()-$BLN$4,ROW()-3)</f>
        <v>0</v>
      </c>
      <c r="BLW8" s="33">
        <f ca="1">OFFSET('表五（录入表）'!$B$6,COLUMN()-$BLN$4,ROW()-3)</f>
        <v>0</v>
      </c>
      <c r="BLX8" s="33">
        <f ca="1">OFFSET('表五（录入表）'!$B$6,COLUMN()-$BLN$4,ROW()-3)</f>
        <v>0</v>
      </c>
      <c r="BLY8" s="33">
        <f ca="1">OFFSET('表五（录入表）'!$B$6,COLUMN()-$BLN$4,ROW()-3)</f>
        <v>0</v>
      </c>
      <c r="BLZ8" s="33">
        <f ca="1">OFFSET('表五（录入表）'!$B$6,COLUMN()-$BLN$4,ROW()-3)</f>
        <v>0</v>
      </c>
      <c r="BMA8" s="33">
        <f ca="1">OFFSET('表五（录入表）'!$B$6,COLUMN()-$BLN$4,ROW()-3)</f>
        <v>0</v>
      </c>
      <c r="BMB8" s="33">
        <f ca="1">OFFSET('表五（录入表）'!$B$6,COLUMN()-$BLN$4,ROW()-3)</f>
        <v>0</v>
      </c>
      <c r="BMC8" s="33">
        <f ca="1">OFFSET('表五（录入表）'!$B$6,COLUMN()-$BLN$4,ROW()-3)</f>
        <v>0</v>
      </c>
      <c r="BMD8" s="33">
        <f ca="1">OFFSET('表五（录入表）'!$B$6,COLUMN()-$BLN$4,ROW()-3)</f>
        <v>0</v>
      </c>
      <c r="BME8" s="33">
        <f ca="1">OFFSET('表五（录入表）'!$B$6,COLUMN()-$BLN$4,ROW()-3)</f>
        <v>0</v>
      </c>
      <c r="BMF8" s="33">
        <f ca="1">OFFSET('表五（录入表）'!$B$6,COLUMN()-$BLN$4,ROW()-3)</f>
        <v>0</v>
      </c>
      <c r="BMG8" s="33">
        <f ca="1">OFFSET('表五（录入表）'!$B$6,COLUMN()-$BLN$4,ROW()-3)</f>
        <v>0</v>
      </c>
      <c r="BMH8" s="33">
        <f ca="1">OFFSET('表五（录入表）'!$B$6,COLUMN()-$BLN$4,ROW()-3)</f>
        <v>0</v>
      </c>
      <c r="BMI8" s="33">
        <f ca="1">OFFSET('表五（录入表）'!$B$6,COLUMN()-$BLN$4,ROW()-3)</f>
        <v>0</v>
      </c>
      <c r="BMJ8" s="34"/>
      <c r="BMK8" s="33">
        <f ca="1">OFFSET('表五（录入表）'!$B$6,COLUMN()-$BLN$4,ROW()-3)</f>
        <v>0</v>
      </c>
      <c r="BMM8" s="33">
        <f ca="1">OFFSET('表五（录入表）'!$B$6,COLUMN()-$BML$4,ROW()+1)</f>
        <v>0</v>
      </c>
      <c r="BMN8" s="33">
        <f ca="1">OFFSET('表五（录入表）'!$B$6,COLUMN()-$BML$4,ROW()+1)</f>
        <v>0</v>
      </c>
      <c r="BMO8" s="33">
        <f ca="1">OFFSET('表五（录入表）'!$B$6,COLUMN()-$BML$4,ROW()+1)</f>
        <v>0</v>
      </c>
      <c r="BMP8" s="33">
        <f ca="1">OFFSET('表五（录入表）'!$B$6,COLUMN()-$BML$4,ROW()+1)</f>
        <v>0</v>
      </c>
      <c r="BMQ8" s="33">
        <f ca="1">OFFSET('表五（录入表）'!$B$6,COLUMN()-$BML$4,ROW()+1)</f>
        <v>0</v>
      </c>
      <c r="BMR8" s="33">
        <f ca="1">OFFSET('表五（录入表）'!$B$6,COLUMN()-$BML$4,ROW()+1)</f>
        <v>0</v>
      </c>
      <c r="BMS8" s="33">
        <f ca="1">OFFSET('表五（录入表）'!$B$6,COLUMN()-$BML$4,ROW()+1)</f>
        <v>0</v>
      </c>
      <c r="BMT8" s="33">
        <f ca="1">OFFSET('表五（录入表）'!$B$6,COLUMN()-$BML$4,ROW()+1)</f>
        <v>0</v>
      </c>
      <c r="BMU8" s="33">
        <f ca="1">OFFSET('表五（录入表）'!$B$6,COLUMN()-$BML$4,ROW()+1)</f>
        <v>0</v>
      </c>
      <c r="BMV8" s="33">
        <f ca="1">OFFSET('表五（录入表）'!$B$6,COLUMN()-$BML$4,ROW()+1)</f>
        <v>0</v>
      </c>
      <c r="BMW8" s="33">
        <f ca="1">OFFSET('表五（录入表）'!$B$6,COLUMN()-$BML$4,ROW()+1)</f>
        <v>0</v>
      </c>
      <c r="BMX8" s="33">
        <f ca="1">OFFSET('表五（录入表）'!$B$6,COLUMN()-$BML$4,ROW()+1)</f>
        <v>0</v>
      </c>
      <c r="BMY8" s="33">
        <f ca="1">OFFSET('表五（录入表）'!$B$6,COLUMN()-$BML$4,ROW()+1)</f>
        <v>0</v>
      </c>
      <c r="BMZ8" s="33">
        <f ca="1">OFFSET('表五（录入表）'!$B$6,COLUMN()-$BML$4,ROW()+1)</f>
        <v>0</v>
      </c>
      <c r="BNA8" s="33">
        <f ca="1">OFFSET('表五（录入表）'!$B$6,COLUMN()-$BML$4,ROW()+1)</f>
        <v>0</v>
      </c>
      <c r="BNB8" s="33">
        <f ca="1">OFFSET('表五（录入表）'!$B$6,COLUMN()-$BML$4,ROW()+1)</f>
        <v>0</v>
      </c>
      <c r="BNC8" s="33">
        <f ca="1">OFFSET('表五（录入表）'!$B$6,COLUMN()-$BML$4,ROW()+1)</f>
        <v>0</v>
      </c>
      <c r="BND8" s="33">
        <f ca="1">OFFSET('表五（录入表）'!$B$6,COLUMN()-$BML$4,ROW()+1)</f>
        <v>0</v>
      </c>
      <c r="BNE8" s="33">
        <f ca="1">OFFSET('表五（录入表）'!$B$6,COLUMN()-$BML$4,ROW()+1)</f>
        <v>0</v>
      </c>
      <c r="BNF8" s="33">
        <f ca="1">OFFSET('表五（录入表）'!$B$6,COLUMN()-$BML$4,ROW()+1)</f>
        <v>0</v>
      </c>
      <c r="BNG8" s="33">
        <f ca="1">OFFSET('表五（录入表）'!$B$6,COLUMN()-$BML$4,ROW()+1)</f>
        <v>0</v>
      </c>
      <c r="BNH8" s="34"/>
      <c r="BNI8" s="33">
        <f ca="1">OFFSET('表五（录入表）'!$B$6,COLUMN()-$BML$4,ROW()+1)</f>
        <v>0</v>
      </c>
      <c r="BNJ8"/>
      <c r="BNK8" s="33">
        <f ca="1">OFFSET('表五（录入表）'!$B$6,COLUMN()-$BNJ$4,ROW()+3)</f>
        <v>0</v>
      </c>
      <c r="BNL8" s="33">
        <f ca="1">OFFSET('表五（录入表）'!$B$6,COLUMN()-$BNJ$4,ROW()+3)</f>
        <v>0</v>
      </c>
      <c r="BNM8" s="33">
        <f ca="1">OFFSET('表五（录入表）'!$B$6,COLUMN()-$BNJ$4,ROW()+3)</f>
        <v>0</v>
      </c>
      <c r="BNN8" s="33">
        <f ca="1">OFFSET('表五（录入表）'!$B$6,COLUMN()-$BNJ$4,ROW()+3)</f>
        <v>0</v>
      </c>
      <c r="BNO8" s="33">
        <f ca="1">OFFSET('表五（录入表）'!$B$6,COLUMN()-$BNJ$4,ROW()+3)</f>
        <v>0</v>
      </c>
      <c r="BNP8" s="33">
        <f ca="1">OFFSET('表五（录入表）'!$B$6,COLUMN()-$BNJ$4,ROW()+3)</f>
        <v>0</v>
      </c>
      <c r="BNQ8" s="33">
        <f ca="1">OFFSET('表五（录入表）'!$B$6,COLUMN()-$BNJ$4,ROW()+3)</f>
        <v>0</v>
      </c>
      <c r="BNR8" s="33">
        <f ca="1">OFFSET('表五（录入表）'!$B$6,COLUMN()-$BNJ$4,ROW()+3)</f>
        <v>3196</v>
      </c>
      <c r="BNS8" s="33">
        <f ca="1">OFFSET('表五（录入表）'!$B$6,COLUMN()-$BNJ$4,ROW()+3)</f>
        <v>12100</v>
      </c>
      <c r="BNT8" s="33">
        <f ca="1">OFFSET('表五（录入表）'!$B$6,COLUMN()-$BNJ$4,ROW()+3)</f>
        <v>0</v>
      </c>
      <c r="BNU8" s="33">
        <f ca="1">OFFSET('表五（录入表）'!$B$6,COLUMN()-$BNJ$4,ROW()+3)</f>
        <v>0</v>
      </c>
      <c r="BNV8" s="33">
        <f ca="1">OFFSET('表五（录入表）'!$B$6,COLUMN()-$BNJ$4,ROW()+3)</f>
        <v>0</v>
      </c>
      <c r="BNW8" s="33">
        <f ca="1">OFFSET('表五（录入表）'!$B$6,COLUMN()-$BNJ$4,ROW()+3)</f>
        <v>0</v>
      </c>
      <c r="BNX8" s="33">
        <f ca="1">OFFSET('表五（录入表）'!$B$6,COLUMN()-$BNJ$4,ROW()+3)</f>
        <v>0</v>
      </c>
      <c r="BNY8" s="33">
        <f ca="1">OFFSET('表五（录入表）'!$B$6,COLUMN()-$BNJ$4,ROW()+3)</f>
        <v>0</v>
      </c>
      <c r="BNZ8" s="33">
        <f ca="1">OFFSET('表五（录入表）'!$B$6,COLUMN()-$BNJ$4,ROW()+3)</f>
        <v>0</v>
      </c>
      <c r="BOA8" s="33">
        <f ca="1">OFFSET('表五（录入表）'!$B$6,COLUMN()-$BNJ$4,ROW()+3)</f>
        <v>0</v>
      </c>
      <c r="BOB8" s="33">
        <f ca="1">OFFSET('表五（录入表）'!$B$6,COLUMN()-$BNJ$4,ROW()+3)</f>
        <v>0</v>
      </c>
      <c r="BOC8" s="33">
        <f ca="1">OFFSET('表五（录入表）'!$B$6,COLUMN()-$BNJ$4,ROW()+3)</f>
        <v>0</v>
      </c>
      <c r="BOD8" s="33">
        <f ca="1">OFFSET('表五（录入表）'!$B$6,COLUMN()-$BNJ$4,ROW()+3)</f>
        <v>0</v>
      </c>
      <c r="BOE8" s="33">
        <f ca="1">OFFSET('表五（录入表）'!$B$6,COLUMN()-$BNJ$4,ROW()+3)</f>
        <v>0</v>
      </c>
      <c r="BOF8" s="34"/>
      <c r="BOG8" s="33">
        <f ca="1">OFFSET('表五（录入表）'!$B$6,COLUMN()-$BNJ$4,ROW()+3)</f>
        <v>0</v>
      </c>
      <c r="BOH8"/>
      <c r="BOI8" s="33">
        <f ca="1">OFFSET('表八（录入表）'!$B$6,COLUMN()-$BOH$4,ROW()-4)</f>
        <v>0</v>
      </c>
      <c r="BOJ8" s="32"/>
      <c r="BOK8" s="33">
        <f ca="1">OFFSET('表八（录入表）'!$B$6,COLUMN()-$BOH$4,ROW()-4)</f>
        <v>119</v>
      </c>
      <c r="BOL8" s="33">
        <f ca="1">OFFSET('表八（录入表）'!$B$6,COLUMN()-$BOH$4,ROW()-4)</f>
        <v>1246</v>
      </c>
      <c r="BOM8" s="33">
        <f ca="1">OFFSET('表八（录入表）'!$B$6,COLUMN()-$BOH$4,ROW()-4)</f>
        <v>1715</v>
      </c>
      <c r="BON8" s="32"/>
      <c r="BOO8" s="3"/>
      <c r="BOP8" s="32"/>
      <c r="BOQ8" s="33">
        <f ca="1">OFFSET('表九（录入表）'!$B$6,COLUMN()-$BOO$4,ROW()-4)</f>
        <v>0</v>
      </c>
      <c r="BOR8" s="33">
        <f ca="1">OFFSET('表九（录入表）'!$B$6,COLUMN()-$BOO$4,ROW()-4)</f>
        <v>0</v>
      </c>
      <c r="BOS8" s="33">
        <f ca="1">OFFSET('表九（录入表）'!$B$6,COLUMN()-$BOO$4,ROW()-4)</f>
        <v>0</v>
      </c>
      <c r="BOT8" s="33">
        <f ca="1">OFFSET('表九（录入表）'!$B$6,COLUMN()-$BOO$4,ROW()-4)</f>
        <v>400</v>
      </c>
      <c r="BOU8" s="33">
        <f ca="1">OFFSET('表九（录入表）'!$B$6,COLUMN()-$BOO$4,ROW()-4)</f>
        <v>150</v>
      </c>
      <c r="BOV8" s="33">
        <f ca="1">OFFSET('表九（录入表）'!$B$6,COLUMN()-$BOO$4,ROW()-4)</f>
        <v>40660</v>
      </c>
      <c r="BOW8" s="33">
        <f ca="1">OFFSET('表九（录入表）'!$B$6,COLUMN()-$BOO$4,ROW()-4)</f>
        <v>150</v>
      </c>
      <c r="BOX8" s="33">
        <f ca="1">OFFSET('表九（录入表）'!$B$6,COLUMN()-$BOO$4,ROW()-4)</f>
        <v>0</v>
      </c>
      <c r="BOY8" s="33">
        <f ca="1">OFFSET('表九（录入表）'!$B$6,COLUMN()-$BOO$4,ROW()-4)</f>
        <v>0</v>
      </c>
      <c r="BOZ8" s="33">
        <f ca="1">OFFSET('表九（录入表）'!$B$6,COLUMN()-$BOO$4,ROW()-4)</f>
        <v>40</v>
      </c>
      <c r="BPA8" s="33">
        <f ca="1">OFFSET('表九（录入表）'!$B$6,COLUMN()-$BOO$4,ROW()-4)</f>
        <v>0</v>
      </c>
      <c r="BPB8" s="33">
        <f ca="1">OFFSET('表九（录入表）'!$B$6,COLUMN()-$BOO$4,ROW()-4)</f>
        <v>0</v>
      </c>
      <c r="BPC8" s="33">
        <f ca="1">OFFSET('表九（录入表）'!$B$6,COLUMN()-$BOO$4,ROW()-4)</f>
        <v>0</v>
      </c>
      <c r="BPD8" s="33">
        <f ca="1">OFFSET('表九（录入表）'!$B$6,COLUMN()-$BOO$4,ROW()-4)</f>
        <v>0</v>
      </c>
      <c r="BPE8" s="33">
        <f ca="1">OFFSET('表九（录入表）'!$B$6,COLUMN()-$BOO$4,ROW()-4)</f>
        <v>0</v>
      </c>
      <c r="BPF8" s="33">
        <f ca="1">OFFSET('表九（录入表）'!$B$6,COLUMN()-$BOO$4,ROW()-4)</f>
        <v>0</v>
      </c>
      <c r="BPG8" s="33">
        <f ca="1">OFFSET('表九（录入表）'!$B$6,COLUMN()-$BOO$4,ROW()-4)</f>
        <v>0</v>
      </c>
      <c r="BPH8" s="33">
        <f ca="1">OFFSET('表九（录入表）'!$B$6,COLUMN()-$BOO$4,ROW()-4)</f>
        <v>600</v>
      </c>
      <c r="BPI8" s="33">
        <f ca="1">OFFSET('表九（录入表）'!$B$6,COLUMN()-$BOO$4,ROW()-4)</f>
        <v>0</v>
      </c>
      <c r="BPJ8" s="33">
        <f ca="1">OFFSET('表九（录入表）'!$B$6,COLUMN()-$BOO$4,ROW()-4)</f>
        <v>0</v>
      </c>
      <c r="BPK8" s="33">
        <f ca="1">OFFSET('表九（录入表）'!$B$6,COLUMN()-$BOO$4,ROW()-4)</f>
        <v>0</v>
      </c>
      <c r="BPL8" s="33">
        <f ca="1">OFFSET('表九（录入表）'!$B$6,COLUMN()-$BOO$4,ROW()-4)</f>
        <v>0</v>
      </c>
      <c r="BPM8" s="33">
        <f ca="1">OFFSET('表九（录入表）'!$B$6,COLUMN()-$BOO$4,ROW()-4)</f>
        <v>0</v>
      </c>
      <c r="BPN8" s="33">
        <f ca="1">OFFSET('表九（录入表）'!$B$6,COLUMN()-$BOO$4,ROW()-4)</f>
        <v>0</v>
      </c>
      <c r="BPO8" s="33">
        <f ca="1">OFFSET('表九（录入表）'!$B$6,COLUMN()-$BOO$4,ROW()-4)</f>
        <v>0</v>
      </c>
      <c r="BPP8" s="33">
        <f ca="1">OFFSET('表九（录入表）'!$B$6,COLUMN()-$BOO$4,ROW()-4)</f>
        <v>0</v>
      </c>
      <c r="BPQ8" s="33">
        <f ca="1">OFFSET('表九（录入表）'!$B$6,COLUMN()-$BOO$4,ROW()-4)</f>
        <v>0</v>
      </c>
      <c r="BPR8" s="33">
        <f ca="1">OFFSET('表九（录入表）'!$B$6,COLUMN()-$BOO$4,ROW()-4)</f>
        <v>0</v>
      </c>
      <c r="BPS8" s="33">
        <f ca="1">OFFSET('表九（录入表）'!$B$6,COLUMN()-$BOO$4,ROW()-4)</f>
        <v>0</v>
      </c>
      <c r="BPT8" s="33">
        <f ca="1">OFFSET('表九（录入表）'!$B$6,COLUMN()-$BOO$4,ROW()-4)</f>
        <v>0</v>
      </c>
      <c r="BPU8" s="33">
        <f ca="1">OFFSET('表九（录入表）'!$B$6,COLUMN()-$BOO$4,ROW()-4)</f>
        <v>0</v>
      </c>
      <c r="BPV8" s="33">
        <f ca="1">OFFSET('表九（录入表）'!$B$6,COLUMN()-$BOO$4,ROW()-4)</f>
        <v>0</v>
      </c>
      <c r="BPW8" s="33">
        <f ca="1">OFFSET('表九（录入表）'!$B$6,COLUMN()-$BOO$4,ROW()-4)</f>
        <v>0</v>
      </c>
      <c r="BPX8" s="33">
        <f ca="1">OFFSET('表九（录入表）'!$B$6,COLUMN()-$BOO$4,ROW()-4)</f>
        <v>0</v>
      </c>
      <c r="BPY8" s="33">
        <f ca="1">OFFSET('表九（录入表）'!$B$6,COLUMN()-$BOO$4,ROW()-4)</f>
        <v>0</v>
      </c>
      <c r="BPZ8" s="33">
        <f ca="1">OFFSET('表九（录入表）'!$B$6,COLUMN()-$BOO$4,ROW()-4)</f>
        <v>0</v>
      </c>
      <c r="BQA8" s="33">
        <f ca="1">OFFSET('表九（录入表）'!$B$6,COLUMN()-$BOO$4,ROW()-4)</f>
        <v>0</v>
      </c>
      <c r="BQB8" s="33">
        <f ca="1">OFFSET('表九（录入表）'!$B$6,COLUMN()-$BOO$4,ROW()-4)</f>
        <v>0</v>
      </c>
      <c r="BQC8" s="33">
        <f ca="1">OFFSET('表九（录入表）'!$B$6,COLUMN()-$BOO$4,ROW()-4)</f>
        <v>0</v>
      </c>
      <c r="BQD8" s="33">
        <f ca="1">OFFSET('表九（录入表）'!$B$6,COLUMN()-$BOO$4,ROW()-4)</f>
        <v>0</v>
      </c>
      <c r="BQE8" s="33">
        <f ca="1">OFFSET('表九（录入表）'!$B$6,COLUMN()-$BOO$4,ROW()-4)</f>
        <v>0</v>
      </c>
      <c r="BQF8" s="33">
        <f ca="1">OFFSET('表九（录入表）'!$B$6,COLUMN()-$BOO$4,ROW()-4)</f>
        <v>260</v>
      </c>
      <c r="BQG8" s="33">
        <f ca="1">OFFSET('表九（录入表）'!$B$6,COLUMN()-$BOO$4,ROW()-4)</f>
        <v>0</v>
      </c>
      <c r="BQH8" s="33">
        <f ca="1">OFFSET('表九（录入表）'!$B$6,COLUMN()-$BOO$4,ROW()-4)</f>
        <v>0</v>
      </c>
      <c r="BQI8" s="33">
        <f ca="1">OFFSET('表九（录入表）'!$B$6,COLUMN()-$BOO$4,ROW()-4)</f>
        <v>0</v>
      </c>
      <c r="BQJ8" s="33">
        <f ca="1">OFFSET('表九（录入表）'!$B$6,COLUMN()-$BOO$4,ROW()-4)</f>
        <v>0</v>
      </c>
      <c r="BQK8" s="33">
        <f ca="1">OFFSET('表九（录入表）'!$B$6,COLUMN()-$BOO$4,ROW()-4)</f>
        <v>0</v>
      </c>
      <c r="BQL8" s="33">
        <f ca="1">OFFSET('表九（录入表）'!$B$6,COLUMN()-$BOO$4,ROW()-4)</f>
        <v>0</v>
      </c>
      <c r="BQM8" s="33">
        <f ca="1">OFFSET('表九（录入表）'!$B$6,COLUMN()-$BOO$4,ROW()-4)</f>
        <v>0</v>
      </c>
      <c r="BQN8" s="33">
        <f ca="1">OFFSET('表九（录入表）'!$B$6,COLUMN()-$BOO$4,ROW()-4)</f>
        <v>0</v>
      </c>
      <c r="BQO8" s="33">
        <f ca="1">OFFSET('表九（录入表）'!$B$6,COLUMN()-$BOO$4,ROW()-4)</f>
        <v>0</v>
      </c>
      <c r="BQP8" s="33">
        <f ca="1">OFFSET('表九（录入表）'!$B$6,COLUMN()-$BOO$4,ROW()-4)</f>
        <v>0</v>
      </c>
      <c r="BQQ8" s="33">
        <f ca="1">OFFSET('表九（录入表）'!$B$6,COLUMN()-$BOO$4,ROW()-4)</f>
        <v>0</v>
      </c>
      <c r="BQR8" s="33">
        <f ca="1">OFFSET('表九（录入表）'!$B$6,COLUMN()-$BOO$4,ROW()-4)</f>
        <v>0</v>
      </c>
      <c r="BQS8" s="33">
        <f ca="1">OFFSET('表九（录入表）'!$B$6,COLUMN()-$BOO$4,ROW()-4)</f>
        <v>0</v>
      </c>
      <c r="BQT8" s="33">
        <f ca="1">OFFSET('表九（录入表）'!$B$6,COLUMN()-$BOO$4,ROW()-4)</f>
        <v>0</v>
      </c>
      <c r="BQU8" s="33">
        <f ca="1">OFFSET('表九（录入表）'!$B$6,COLUMN()-$BOO$4,ROW()-4)</f>
        <v>15600</v>
      </c>
      <c r="BQV8" s="33">
        <f ca="1">OFFSET('表九（录入表）'!$B$6,COLUMN()-$BOO$4,ROW()-4)</f>
        <v>0</v>
      </c>
      <c r="BQW8" s="33">
        <f ca="1">OFFSET('表九（录入表）'!$B$6,COLUMN()-$BOO$4,ROW()-4)</f>
        <v>0</v>
      </c>
      <c r="BQX8" s="33">
        <f ca="1">OFFSET('表九（录入表）'!$B$6,COLUMN()-$BOO$4,ROW()-4)</f>
        <v>0</v>
      </c>
      <c r="BQY8" s="33">
        <f ca="1">OFFSET('表九（录入表）'!$B$6,COLUMN()-$BOO$4,ROW()-4)</f>
        <v>0</v>
      </c>
      <c r="BQZ8" s="33">
        <f ca="1">OFFSET('表九（录入表）'!$B$6,COLUMN()-$BOO$4,ROW()-4)</f>
        <v>0</v>
      </c>
      <c r="BRA8" s="33">
        <f ca="1">OFFSET('表九（录入表）'!$B$6,COLUMN()-$BOO$4,ROW()-4)</f>
        <v>0</v>
      </c>
      <c r="BRB8" s="33">
        <f ca="1">OFFSET('表九（录入表）'!$B$6,COLUMN()-$BOO$4,ROW()-4)</f>
        <v>0</v>
      </c>
      <c r="BRC8" s="33">
        <f ca="1">OFFSET('表九（录入表）'!$B$6,COLUMN()-$BOO$4,ROW()-4)</f>
        <v>0</v>
      </c>
      <c r="BRD8" s="33">
        <f ca="1">OFFSET('表九（录入表）'!$B$6,COLUMN()-$BOO$4,ROW()-4)</f>
        <v>0</v>
      </c>
      <c r="BRE8" s="33">
        <f ca="1">OFFSET('表九（录入表）'!$B$6,COLUMN()-$BOO$4,ROW()-4)</f>
        <v>0</v>
      </c>
      <c r="BRF8" s="33">
        <f ca="1">OFFSET('表九（录入表）'!$B$6,COLUMN()-$BOO$4,ROW()-4)</f>
        <v>0</v>
      </c>
      <c r="BRG8" s="33">
        <f ca="1">OFFSET('表九（录入表）'!$B$6,COLUMN()-$BOO$4,ROW()-4)</f>
        <v>0</v>
      </c>
      <c r="BRH8" s="33">
        <f ca="1">OFFSET('表九（录入表）'!$B$6,COLUMN()-$BOO$4,ROW()-4)</f>
        <v>0</v>
      </c>
      <c r="BRI8" s="33">
        <f ca="1">OFFSET('表九（录入表）'!$B$6,COLUMN()-$BOO$4,ROW()-4)</f>
        <v>0</v>
      </c>
      <c r="BRJ8" s="33">
        <f ca="1">OFFSET('表九（录入表）'!$B$6,COLUMN()-$BOO$4,ROW()-4)</f>
        <v>0</v>
      </c>
      <c r="BRK8" s="33">
        <f ca="1">OFFSET('表九（录入表）'!$B$6,COLUMN()-$BOO$4,ROW()-4)</f>
        <v>0</v>
      </c>
      <c r="BRL8" s="33">
        <f ca="1">OFFSET('表九（录入表）'!$B$6,COLUMN()-$BOO$4,ROW()-4)</f>
        <v>0</v>
      </c>
      <c r="BRM8" s="33">
        <f ca="1">OFFSET('表九（录入表）'!$B$6,COLUMN()-$BOO$4,ROW()-4)</f>
        <v>0</v>
      </c>
      <c r="BRN8" s="33">
        <f ca="1">OFFSET('表九（录入表）'!$B$6,COLUMN()-$BOO$4,ROW()-4)</f>
        <v>0</v>
      </c>
      <c r="BRO8" s="33">
        <f ca="1">OFFSET('表九（录入表）'!$B$6,COLUMN()-$BOO$4,ROW()-4)</f>
        <v>0</v>
      </c>
      <c r="BRP8" s="33">
        <f ca="1">OFFSET('表九（录入表）'!$B$6,COLUMN()-$BOO$4,ROW()-4)</f>
        <v>1</v>
      </c>
      <c r="BRQ8" s="33">
        <f ca="1">OFFSET('表九（录入表）'!$B$6,COLUMN()-$BOO$4,ROW()-4)</f>
        <v>0</v>
      </c>
      <c r="BRR8" s="33">
        <f ca="1">OFFSET('表九（录入表）'!$B$6,COLUMN()-$BOO$4,ROW()-4)</f>
        <v>0</v>
      </c>
      <c r="BRS8" s="33">
        <f ca="1">OFFSET('表九（录入表）'!$B$6,COLUMN()-$BOO$4,ROW()-4)</f>
        <v>0</v>
      </c>
      <c r="BRT8" s="33">
        <f ca="1">OFFSET('表九（录入表）'!$B$6,COLUMN()-$BOO$4,ROW()-4)</f>
        <v>0</v>
      </c>
      <c r="BRU8" s="33">
        <f ca="1">OFFSET('表九（录入表）'!$B$6,COLUMN()-$BOO$4,ROW()-4)</f>
        <v>0</v>
      </c>
      <c r="BRV8" s="33">
        <f ca="1">OFFSET('表九（录入表）'!$B$6,COLUMN()-$BOO$4,ROW()-4)</f>
        <v>0</v>
      </c>
      <c r="BRW8" s="33">
        <f ca="1">OFFSET('表九（录入表）'!$B$6,COLUMN()-$BOO$4,ROW()-4)</f>
        <v>0</v>
      </c>
      <c r="BRX8" s="33">
        <f ca="1">OFFSET('表九（录入表）'!$B$6,COLUMN()-$BOO$4,ROW()-4)</f>
        <v>0</v>
      </c>
      <c r="BRY8" s="33">
        <f ca="1">OFFSET('表九（录入表）'!$B$6,COLUMN()-$BOO$4,ROW()-4)</f>
        <v>0</v>
      </c>
      <c r="BRZ8" s="33">
        <f ca="1">OFFSET('表九（录入表）'!$B$6,COLUMN()-$BOO$4,ROW()-4)</f>
        <v>0</v>
      </c>
      <c r="BSA8" s="33">
        <f ca="1">OFFSET('表九（录入表）'!$B$6,COLUMN()-$BOO$4,ROW()-4)</f>
        <v>0</v>
      </c>
      <c r="BSB8" s="33">
        <f ca="1">OFFSET('表九（录入表）'!$B$6,COLUMN()-$BOO$4,ROW()-4)</f>
        <v>0</v>
      </c>
      <c r="BSC8" s="33">
        <f ca="1">OFFSET('表九（录入表）'!$B$6,COLUMN()-$BOO$4,ROW()-4)</f>
        <v>0</v>
      </c>
      <c r="BSD8" s="33">
        <f ca="1">OFFSET('表九（录入表）'!$B$6,COLUMN()-$BOO$4,ROW()-4)</f>
        <v>0</v>
      </c>
      <c r="BSE8" s="33">
        <f ca="1">OFFSET('表九（录入表）'!$B$6,COLUMN()-$BOO$4,ROW()-4)</f>
        <v>0</v>
      </c>
      <c r="BSF8" s="33">
        <f ca="1">OFFSET('表九（录入表）'!$B$6,COLUMN()-$BOO$4,ROW()-4)</f>
        <v>0</v>
      </c>
      <c r="BSG8" s="33">
        <f ca="1">OFFSET('表九（录入表）'!$B$6,COLUMN()-$BOO$4,ROW()-4)</f>
        <v>0</v>
      </c>
      <c r="BSH8" s="33">
        <f ca="1">OFFSET('表九（录入表）'!$B$6,COLUMN()-$BOO$4,ROW()-4)</f>
        <v>0</v>
      </c>
      <c r="BSI8" s="33">
        <f ca="1">OFFSET('表九（录入表）'!$B$6,COLUMN()-$BOO$4,ROW()-4)</f>
        <v>0</v>
      </c>
      <c r="BSJ8" s="33">
        <f ca="1">OFFSET('表九（录入表）'!$B$6,COLUMN()-$BOO$4,ROW()-4)</f>
        <v>0</v>
      </c>
      <c r="BSK8" s="33">
        <f ca="1">OFFSET('表九（录入表）'!$B$6,COLUMN()-$BOO$4,ROW()-4)</f>
        <v>0</v>
      </c>
      <c r="BSL8" s="33">
        <f ca="1">OFFSET('表九（录入表）'!$B$6,COLUMN()-$BOO$4,ROW()-4)</f>
        <v>0</v>
      </c>
      <c r="BSM8" s="33">
        <f ca="1">OFFSET('表九（录入表）'!$B$6,COLUMN()-$BOO$4,ROW()-4)</f>
        <v>0</v>
      </c>
      <c r="BSN8" s="33">
        <f ca="1">OFFSET('表九（录入表）'!$B$6,COLUMN()-$BOO$4,ROW()-4)</f>
        <v>0</v>
      </c>
      <c r="BSO8" s="33">
        <f ca="1">OFFSET('表九（录入表）'!$B$6,COLUMN()-$BOO$4,ROW()-4)</f>
        <v>0</v>
      </c>
      <c r="BSP8" s="33">
        <f ca="1">OFFSET('表九（录入表）'!$B$6,COLUMN()-$BOO$4,ROW()-4)</f>
        <v>0</v>
      </c>
      <c r="BSQ8" s="33">
        <f ca="1">OFFSET('表九（录入表）'!$B$6,COLUMN()-$BOO$4,ROW()-4)</f>
        <v>0</v>
      </c>
      <c r="BSR8" s="33">
        <f ca="1">OFFSET('表九（录入表）'!$B$6,COLUMN()-$BOO$4,ROW()-4)</f>
        <v>0</v>
      </c>
      <c r="BSS8" s="32"/>
      <c r="BST8" s="32"/>
      <c r="BSU8" s="32"/>
      <c r="BSV8" s="32"/>
      <c r="BSW8" s="33">
        <f ca="1">OFFSET('表九（录入表）'!$B$6,COLUMN()-$BOO$4,ROW()-4)</f>
        <v>0</v>
      </c>
      <c r="BSX8" s="33">
        <f ca="1">OFFSET('表九（录入表）'!$B$6,COLUMN()-$BOO$4,ROW()-4)</f>
        <v>0</v>
      </c>
      <c r="BSY8" s="33">
        <f ca="1">OFFSET('表九（录入表）'!$B$6,COLUMN()-$BOO$4,ROW()-4)</f>
        <v>0</v>
      </c>
      <c r="BSZ8" s="33">
        <f ca="1">OFFSET('表九（录入表）'!$B$6,COLUMN()-$BOO$4,ROW()-4)</f>
        <v>0</v>
      </c>
      <c r="BTA8" s="33">
        <f ca="1">OFFSET('表九（录入表）'!$B$6,COLUMN()-$BOO$4,ROW()-4)</f>
        <v>0</v>
      </c>
      <c r="BTB8" s="33">
        <f ca="1">OFFSET('表九（录入表）'!$B$6,COLUMN()-$BOO$4,ROW()-4)</f>
        <v>0</v>
      </c>
      <c r="BTC8" s="33">
        <f ca="1">OFFSET('表九（录入表）'!$B$6,COLUMN()-$BOO$4,ROW()-4)</f>
        <v>0</v>
      </c>
      <c r="BTD8" s="33">
        <f ca="1">OFFSET('表九（录入表）'!$B$6,COLUMN()-$BOO$4,ROW()-4)</f>
        <v>0</v>
      </c>
      <c r="BTE8" s="33">
        <f ca="1">OFFSET('表九（录入表）'!$B$6,COLUMN()-$BOO$4,ROW()-4)</f>
        <v>0</v>
      </c>
      <c r="BTF8" s="33">
        <f ca="1">OFFSET('表九（录入表）'!$B$6,COLUMN()-$BOO$4,ROW()-4)</f>
        <v>0</v>
      </c>
      <c r="BTG8" s="33">
        <f ca="1">OFFSET('表九（录入表）'!$B$6,COLUMN()-$BOO$4,ROW()-4)</f>
        <v>0</v>
      </c>
      <c r="BTH8" s="33">
        <f ca="1">OFFSET('表九（录入表）'!$B$6,COLUMN()-$BOO$4,ROW()-4)</f>
        <v>0</v>
      </c>
      <c r="BTI8" s="33">
        <f ca="1">OFFSET('表九（录入表）'!$B$6,COLUMN()-$BOO$4,ROW()-4)</f>
        <v>0</v>
      </c>
      <c r="BTJ8" s="33">
        <f ca="1">OFFSET('表九（录入表）'!$B$6,COLUMN()-$BOO$4,ROW()-4)</f>
        <v>0</v>
      </c>
      <c r="BTK8" s="33">
        <f ca="1">OFFSET('表九（录入表）'!$B$6,COLUMN()-$BOO$4,ROW()-4)</f>
        <v>0</v>
      </c>
      <c r="BTL8" s="33">
        <f ca="1">OFFSET('表九（录入表）'!$B$6,COLUMN()-$BOO$4,ROW()-4)</f>
        <v>0</v>
      </c>
      <c r="BTM8" s="33">
        <f ca="1">OFFSET('表九（录入表）'!$B$6,COLUMN()-$BOO$4,ROW()-4)</f>
        <v>0</v>
      </c>
      <c r="BTN8" s="33">
        <f ca="1">OFFSET('表九（录入表）'!$B$6,COLUMN()-$BOO$4,ROW()-4)</f>
        <v>0</v>
      </c>
      <c r="BTO8" s="33">
        <f ca="1">OFFSET('表九（录入表）'!$B$6,COLUMN()-$BOO$4,ROW()-4)</f>
        <v>330</v>
      </c>
      <c r="BTP8" s="33">
        <f ca="1">OFFSET('表九（录入表）'!$B$6,COLUMN()-$BOO$4,ROW()-4)</f>
        <v>0</v>
      </c>
      <c r="BTQ8" s="33">
        <f ca="1">OFFSET('表九（录入表）'!$B$6,COLUMN()-$BOO$4,ROW()-4)</f>
        <v>0</v>
      </c>
      <c r="BTR8" s="33">
        <f ca="1">OFFSET('表九（录入表）'!$B$6,COLUMN()-$BOO$4,ROW()-4)</f>
        <v>0</v>
      </c>
      <c r="BTS8" s="33">
        <f ca="1">OFFSET('表九（录入表）'!$B$6,COLUMN()-$BOO$4,ROW()-4)</f>
        <v>0</v>
      </c>
      <c r="BTT8" s="33">
        <f ca="1">OFFSET('表九（录入表）'!$B$6,COLUMN()-$BOO$4,ROW()-4)</f>
        <v>0</v>
      </c>
      <c r="BTU8" s="33">
        <f ca="1">OFFSET('表九（录入表）'!$B$6,COLUMN()-$BOO$4,ROW()-4)</f>
        <v>0</v>
      </c>
      <c r="BTV8" s="33">
        <f ca="1">OFFSET('表九（录入表）'!$B$6,COLUMN()-$BOO$4,ROW()-4)</f>
        <v>0</v>
      </c>
      <c r="BTW8" s="33">
        <f ca="1">OFFSET('表九（录入表）'!$B$6,COLUMN()-$BOO$4,ROW()-4)</f>
        <v>0</v>
      </c>
      <c r="BTX8" s="33">
        <f ca="1">OFFSET('表九（录入表）'!$B$6,COLUMN()-$BOO$4,ROW()-4)</f>
        <v>0</v>
      </c>
      <c r="BTY8" s="33">
        <f ca="1">OFFSET('表九（录入表）'!$B$6,COLUMN()-$BOO$4,ROW()-4)</f>
        <v>0</v>
      </c>
      <c r="BTZ8" s="33">
        <f ca="1">OFFSET('表九（录入表）'!$B$6,COLUMN()-$BOO$4,ROW()-4)</f>
        <v>0</v>
      </c>
      <c r="BUA8" s="33">
        <f ca="1">OFFSET('表九（录入表）'!$B$6,COLUMN()-$BOO$4,ROW()-4)</f>
        <v>0</v>
      </c>
      <c r="BUB8" s="33">
        <f ca="1">OFFSET('表九（录入表）'!$B$6,COLUMN()-$BOO$4,ROW()-4)</f>
        <v>0</v>
      </c>
      <c r="BUC8" s="33">
        <f ca="1">OFFSET('表九（录入表）'!$B$6,COLUMN()-$BOO$4,ROW()-4)</f>
        <v>0</v>
      </c>
      <c r="BUD8" s="33">
        <f ca="1">OFFSET('表九（录入表）'!$B$6,COLUMN()-$BOO$4,ROW()-4)</f>
        <v>0</v>
      </c>
      <c r="BUE8" s="33">
        <f ca="1">OFFSET('表九（录入表）'!$B$6,COLUMN()-$BOO$4,ROW()-4)</f>
        <v>0</v>
      </c>
      <c r="BUF8" s="33">
        <f ca="1">OFFSET('表九（录入表）'!$B$6,COLUMN()-$BOO$4,ROW()-4)</f>
        <v>0</v>
      </c>
      <c r="BUG8" s="33">
        <f ca="1">OFFSET('表九（录入表）'!$B$6,COLUMN()-$BOO$4,ROW()-4)</f>
        <v>0</v>
      </c>
      <c r="BUH8" s="33">
        <f ca="1">OFFSET('表九（录入表）'!$B$6,COLUMN()-$BOO$4,ROW()-4)</f>
        <v>0</v>
      </c>
      <c r="BUI8" s="33">
        <f ca="1">OFFSET('表九（录入表）'!$B$6,COLUMN()-$BOO$4,ROW()-4)</f>
        <v>0</v>
      </c>
      <c r="BUJ8" s="33">
        <f ca="1">OFFSET('表九（录入表）'!$B$6,COLUMN()-$BOO$4,ROW()-4)</f>
        <v>0</v>
      </c>
      <c r="BUK8" s="33">
        <f ca="1">OFFSET('表九（录入表）'!$B$6,COLUMN()-$BOO$4,ROW()-4)</f>
        <v>0</v>
      </c>
      <c r="BUL8" s="33">
        <f ca="1">OFFSET('表九（录入表）'!$B$6,COLUMN()-$BOO$4,ROW()-4)</f>
        <v>0</v>
      </c>
      <c r="BUM8" s="33">
        <f ca="1">OFFSET('表九（录入表）'!$B$6,COLUMN()-$BOO$4,ROW()-4)</f>
        <v>0</v>
      </c>
      <c r="BUN8" s="33">
        <f ca="1">OFFSET('表九（录入表）'!$B$6,COLUMN()-$BOO$4,ROW()-4)</f>
        <v>0</v>
      </c>
      <c r="BUO8" s="33">
        <f ca="1">OFFSET('表九（录入表）'!$B$6,COLUMN()-$BOO$4,ROW()-4)</f>
        <v>0</v>
      </c>
      <c r="BUP8" s="33">
        <f ca="1">OFFSET('表九（录入表）'!$B$6,COLUMN()-$BOO$4,ROW()-4)</f>
        <v>0</v>
      </c>
      <c r="BUQ8" s="33">
        <f ca="1">OFFSET('表九（录入表）'!$B$6,COLUMN()-$BOO$4,ROW()-4)</f>
        <v>0</v>
      </c>
      <c r="BUR8" s="33">
        <f ca="1">OFFSET('表九（录入表）'!$B$6,COLUMN()-$BOO$4,ROW()-4)</f>
        <v>0</v>
      </c>
      <c r="BUS8" s="33">
        <f ca="1">OFFSET('表九（录入表）'!$B$6,COLUMN()-$BOO$4,ROW()-4)</f>
        <v>0</v>
      </c>
      <c r="BUT8" s="33">
        <f ca="1">OFFSET('表九（录入表）'!$B$6,COLUMN()-$BOO$4,ROW()-4)</f>
        <v>0</v>
      </c>
      <c r="BUU8" s="33">
        <f ca="1">OFFSET('表九（录入表）'!$B$6,COLUMN()-$BOO$4,ROW()-4)</f>
        <v>0</v>
      </c>
      <c r="BUV8" s="33">
        <f ca="1">OFFSET('表九（录入表）'!$B$6,COLUMN()-$BOO$4,ROW()-4)</f>
        <v>0</v>
      </c>
      <c r="BUW8" s="33">
        <f ca="1">OFFSET('表九（录入表）'!$B$6,COLUMN()-$BOO$4,ROW()-4)</f>
        <v>0</v>
      </c>
      <c r="BUX8" s="33">
        <f ca="1">OFFSET('表九（录入表）'!$B$6,COLUMN()-$BOO$4,ROW()-4)</f>
        <v>1570</v>
      </c>
      <c r="BUY8" s="33">
        <f ca="1">OFFSET('表九（录入表）'!$B$6,COLUMN()-$BOO$4,ROW()-4)</f>
        <v>0</v>
      </c>
      <c r="BUZ8" s="33">
        <f ca="1">OFFSET('表九（录入表）'!$B$6,COLUMN()-$BOO$4,ROW()-4)</f>
        <v>0</v>
      </c>
      <c r="BVA8" s="33">
        <f ca="1">OFFSET('表九（录入表）'!$B$6,COLUMN()-$BOO$4,ROW()-4)</f>
        <v>0</v>
      </c>
      <c r="BVB8" s="33">
        <f ca="1">OFFSET('表九（录入表）'!$B$6,COLUMN()-$BOO$4,ROW()-4)</f>
        <v>0</v>
      </c>
      <c r="BVC8" s="33">
        <f ca="1">OFFSET('表九（录入表）'!$B$6,COLUMN()-$BOO$4,ROW()-4)</f>
        <v>0</v>
      </c>
      <c r="BVD8" s="33">
        <f ca="1">OFFSET('表九（录入表）'!$B$6,COLUMN()-$BOO$4,ROW()-4)</f>
        <v>0</v>
      </c>
      <c r="BVE8" s="33">
        <f ca="1">OFFSET('表九（录入表）'!$B$6,COLUMN()-$BOO$4,ROW()-4)</f>
        <v>0</v>
      </c>
      <c r="BVF8" s="33">
        <f ca="1">OFFSET('表九（录入表）'!$B$6,COLUMN()-$BOO$4,ROW()-4)</f>
        <v>0</v>
      </c>
      <c r="BVG8" s="33">
        <f ca="1">OFFSET('表九（录入表）'!$B$6,COLUMN()-$BOO$4,ROW()-4)</f>
        <v>0</v>
      </c>
      <c r="BVH8" s="33">
        <f ca="1">OFFSET('表九（录入表）'!$B$6,COLUMN()-$BOO$4,ROW()-4)</f>
        <v>0</v>
      </c>
      <c r="BVI8" s="33">
        <f ca="1">OFFSET('表九（录入表）'!$B$6,COLUMN()-$BOO$4,ROW()-4)</f>
        <v>0</v>
      </c>
      <c r="BVJ8" s="33">
        <f ca="1">OFFSET('表九（录入表）'!$B$6,COLUMN()-$BOO$4,ROW()-4)</f>
        <v>0</v>
      </c>
      <c r="BVK8" s="33">
        <f ca="1">OFFSET('表九（录入表）'!$B$6,COLUMN()-$BOO$4,ROW()-4)</f>
        <v>0</v>
      </c>
      <c r="BVL8" s="33">
        <f ca="1">OFFSET('表九（录入表）'!$B$6,COLUMN()-$BOO$4,ROW()-4)</f>
        <v>0</v>
      </c>
      <c r="BVM8" s="33">
        <f ca="1">OFFSET('表九（录入表）'!$B$6,COLUMN()-$BOO$4,ROW()-4)</f>
        <v>0</v>
      </c>
      <c r="BVN8" s="33">
        <f ca="1">OFFSET('表九（录入表）'!$B$6,COLUMN()-$BOO$4,ROW()-4)</f>
        <v>0</v>
      </c>
      <c r="BVO8" s="33">
        <f ca="1">OFFSET('表九（录入表）'!$B$6,COLUMN()-$BOO$4,ROW()-4)</f>
        <v>0</v>
      </c>
      <c r="BVP8" s="33">
        <f ca="1">OFFSET('表九（录入表）'!$B$6,COLUMN()-$BOO$4,ROW()-4)</f>
        <v>0</v>
      </c>
      <c r="BVQ8" s="33">
        <f ca="1">OFFSET('表九（录入表）'!$B$6,COLUMN()-$BOO$4,ROW()-4)</f>
        <v>97</v>
      </c>
      <c r="BVR8" s="33">
        <f ca="1">OFFSET('表九（录入表）'!$B$6,COLUMN()-$BOO$4,ROW()-4)</f>
        <v>0</v>
      </c>
      <c r="BVS8" s="33">
        <f ca="1">OFFSET('表九（录入表）'!$B$6,COLUMN()-$BOO$4,ROW()-4)</f>
        <v>0</v>
      </c>
      <c r="BVT8" s="33">
        <f ca="1">OFFSET('表九（录入表）'!$B$6,COLUMN()-$BOO$4,ROW()-4)</f>
        <v>0</v>
      </c>
      <c r="BVU8" s="33">
        <f ca="1">OFFSET('表九（录入表）'!$B$6,COLUMN()-$BOO$4,ROW()-4)</f>
        <v>0</v>
      </c>
      <c r="BVV8" s="33">
        <f ca="1">OFFSET('表九（录入表）'!$B$6,COLUMN()-$BOO$4,ROW()-4)</f>
        <v>0</v>
      </c>
      <c r="BVW8" s="33">
        <f ca="1">OFFSET('表九（录入表）'!$B$6,COLUMN()-$BOO$4,ROW()-4)</f>
        <v>0</v>
      </c>
      <c r="BVX8" s="33">
        <f ca="1">OFFSET('表九（录入表）'!$B$6,COLUMN()-$BOO$4,ROW()-4)</f>
        <v>0</v>
      </c>
      <c r="BVY8" s="33">
        <f ca="1">OFFSET('表九（录入表）'!$B$6,COLUMN()-$BOO$4,ROW()-4)</f>
        <v>0</v>
      </c>
      <c r="BVZ8" s="33">
        <f ca="1">OFFSET('表九（录入表）'!$B$6,COLUMN()-$BOO$4,ROW()-4)</f>
        <v>0</v>
      </c>
      <c r="BWA8" s="33">
        <f ca="1">OFFSET('表九（录入表）'!$B$6,COLUMN()-$BOO$4,ROW()-4)</f>
        <v>0</v>
      </c>
      <c r="BWB8" s="33">
        <f ca="1">OFFSET('表九（录入表）'!$B$6,COLUMN()-$BOO$4,ROW()-4)</f>
        <v>0</v>
      </c>
      <c r="BWC8" s="33">
        <f ca="1">OFFSET('表九（录入表）'!$B$6,COLUMN()-$BOO$4,ROW()-4)</f>
        <v>0</v>
      </c>
      <c r="BWD8" s="33">
        <f ca="1">OFFSET('表九（录入表）'!$B$6,COLUMN()-$BOO$4,ROW()-4)</f>
        <v>0</v>
      </c>
      <c r="BWE8" s="33">
        <f ca="1">OFFSET('表九（录入表）'!$B$6,COLUMN()-$BOO$4,ROW()-4)</f>
        <v>0</v>
      </c>
      <c r="BWF8" s="33">
        <f ca="1">OFFSET('表九（录入表）'!$B$6,COLUMN()-$BOO$4,ROW()-4)</f>
        <v>0</v>
      </c>
      <c r="BWG8" s="33">
        <f ca="1">OFFSET('表九（录入表）'!$B$6,COLUMN()-$BOO$4,ROW()-4)</f>
        <v>0</v>
      </c>
      <c r="BWH8" s="33">
        <f ca="1">OFFSET('表九（录入表）'!$B$6,COLUMN()-$BOO$4,ROW()-4)</f>
        <v>0</v>
      </c>
      <c r="BWI8" s="33">
        <f ca="1">OFFSET('表九（录入表）'!$B$6,COLUMN()-$BOO$4,ROW()-4)</f>
        <v>0</v>
      </c>
      <c r="BWJ8" s="33">
        <f ca="1">OFFSET('表九（录入表）'!$B$6,COLUMN()-$BOO$4,ROW()-4)</f>
        <v>0</v>
      </c>
      <c r="BWK8" s="33">
        <f ca="1">OFFSET('表九（录入表）'!$B$6,COLUMN()-$BOO$4,ROW()-4)</f>
        <v>0</v>
      </c>
      <c r="BWL8" s="33">
        <f ca="1">OFFSET('表九（录入表）'!$B$6,COLUMN()-$BOO$4,ROW()-4)</f>
        <v>0</v>
      </c>
      <c r="BWM8" s="33">
        <f ca="1">OFFSET('表九（录入表）'!$B$6,COLUMN()-$BOO$4,ROW()-4)</f>
        <v>0</v>
      </c>
      <c r="BWN8" s="33">
        <f ca="1">OFFSET('表九（录入表）'!$B$6,COLUMN()-$BOO$4,ROW()-4)</f>
        <v>0</v>
      </c>
      <c r="BWO8" s="33">
        <f ca="1">OFFSET('表九（录入表）'!$B$6,COLUMN()-$BOO$4,ROW()-4)</f>
        <v>0</v>
      </c>
      <c r="BWP8" s="33">
        <f ca="1">OFFSET('表九（录入表）'!$B$6,COLUMN()-$BOO$4,ROW()-4)</f>
        <v>0</v>
      </c>
      <c r="BWQ8" s="33">
        <f ca="1">OFFSET('表九（录入表）'!$B$6,COLUMN()-$BOO$4,ROW()-4)</f>
        <v>0</v>
      </c>
      <c r="BWR8" s="33">
        <f ca="1">OFFSET('表九（录入表）'!$B$6,COLUMN()-$BOO$4,ROW()-4)</f>
        <v>0</v>
      </c>
      <c r="BWS8" s="33">
        <f ca="1">OFFSET('表九（录入表）'!$B$6,COLUMN()-$BOO$4,ROW()-4)</f>
        <v>0</v>
      </c>
      <c r="BWT8" s="33">
        <f ca="1">OFFSET('表九（录入表）'!$B$6,COLUMN()-$BOO$4,ROW()-4)</f>
        <v>0</v>
      </c>
      <c r="BWU8" s="33">
        <f ca="1">OFFSET('表九（录入表）'!$B$6,COLUMN()-$BOO$4,ROW()-4)</f>
        <v>0</v>
      </c>
      <c r="BWV8" s="33">
        <f ca="1">OFFSET('表九（录入表）'!$B$6,COLUMN()-$BOO$4,ROW()-4)</f>
        <v>0</v>
      </c>
      <c r="BWW8" s="33">
        <f ca="1">OFFSET('表九（录入表）'!$B$6,COLUMN()-$BOO$4,ROW()-4)</f>
        <v>0</v>
      </c>
      <c r="BWX8" s="33">
        <f ca="1">OFFSET('表九（录入表）'!$B$6,COLUMN()-$BOO$4,ROW()-4)</f>
        <v>0</v>
      </c>
      <c r="BWY8" s="33">
        <f ca="1">OFFSET('表九（录入表）'!$B$6,COLUMN()-$BOO$4,ROW()-4)</f>
        <v>0</v>
      </c>
      <c r="BWZ8" s="33">
        <f ca="1">OFFSET('表九（录入表）'!$B$6,COLUMN()-$BOO$4,ROW()-4)</f>
        <v>0</v>
      </c>
      <c r="BXA8" s="33">
        <f ca="1">OFFSET('表九（录入表）'!$B$6,COLUMN()-$BOO$4,ROW()-4)</f>
        <v>0</v>
      </c>
      <c r="BXB8" s="33">
        <f ca="1">OFFSET('表九（录入表）'!$B$6,COLUMN()-$BOO$4,ROW()-4)</f>
        <v>0</v>
      </c>
      <c r="BXC8" s="33">
        <f ca="1">OFFSET('表九（录入表）'!$B$6,COLUMN()-$BOO$4,ROW()-4)</f>
        <v>0</v>
      </c>
      <c r="BXD8" s="33">
        <f ca="1">OFFSET('表九（录入表）'!$B$6,COLUMN()-$BOO$4,ROW()-4)</f>
        <v>0</v>
      </c>
      <c r="BXE8" s="33">
        <f ca="1">OFFSET('表九（录入表）'!$B$6,COLUMN()-$BOO$4,ROW()-4)</f>
        <v>0</v>
      </c>
      <c r="BXF8" s="33">
        <f ca="1">OFFSET('表九（录入表）'!$B$6,COLUMN()-$BOO$4,ROW()-4)</f>
        <v>0</v>
      </c>
      <c r="BXG8" s="33">
        <f ca="1">OFFSET('表九（录入表）'!$B$6,COLUMN()-$BOO$4,ROW()-4)</f>
        <v>0</v>
      </c>
      <c r="BXH8" s="33">
        <f ca="1">OFFSET('表九（录入表）'!$B$6,COLUMN()-$BOO$4,ROW()-4)</f>
        <v>0</v>
      </c>
      <c r="BXI8" s="33">
        <f ca="1">OFFSET('表九（录入表）'!$B$6,COLUMN()-$BOO$4,ROW()-4)</f>
        <v>0</v>
      </c>
      <c r="BXJ8" s="33">
        <f ca="1">OFFSET('表九（录入表）'!$B$6,COLUMN()-$BOO$4,ROW()-4)</f>
        <v>0</v>
      </c>
      <c r="BXK8" s="33">
        <f ca="1">OFFSET('表九（录入表）'!$B$6,COLUMN()-$BOO$4,ROW()-4)</f>
        <v>0</v>
      </c>
      <c r="BXL8" s="33">
        <f ca="1">OFFSET('表九（录入表）'!$B$6,COLUMN()-$BOO$4,ROW()-4)</f>
        <v>0</v>
      </c>
      <c r="BXM8" s="33">
        <f ca="1">OFFSET('表九（录入表）'!$B$6,COLUMN()-$BOO$4,ROW()-4)</f>
        <v>0</v>
      </c>
      <c r="BXN8" s="33">
        <f ca="1">OFFSET('表九（录入表）'!$B$6,COLUMN()-$BOO$4,ROW()-4)</f>
        <v>0</v>
      </c>
      <c r="BXO8" s="33">
        <f ca="1">OFFSET('表九（录入表）'!$B$6,COLUMN()-$BOO$4,ROW()-4)</f>
        <v>0</v>
      </c>
      <c r="BXP8" s="33">
        <f ca="1">OFFSET('表九（录入表）'!$B$6,COLUMN()-$BOO$4,ROW()-4)</f>
        <v>0</v>
      </c>
      <c r="BXQ8" s="33">
        <f ca="1">OFFSET('表九（录入表）'!$B$6,COLUMN()-$BOO$4,ROW()-4)</f>
        <v>0</v>
      </c>
      <c r="BXR8" s="33">
        <f ca="1">OFFSET('表九（录入表）'!$B$6,COLUMN()-$BOO$4,ROW()-4)</f>
        <v>0</v>
      </c>
      <c r="BXS8" s="33">
        <f ca="1">OFFSET('表九（录入表）'!$B$6,COLUMN()-$BOO$4,ROW()-4)</f>
        <v>0</v>
      </c>
      <c r="BXT8" s="33">
        <f ca="1">OFFSET('表九（录入表）'!$B$6,COLUMN()-$BOO$4,ROW()-4)</f>
        <v>0</v>
      </c>
      <c r="BXU8" s="33">
        <f ca="1">OFFSET('表九（录入表）'!$B$6,COLUMN()-$BOO$4,ROW()-4)</f>
        <v>3676</v>
      </c>
      <c r="BXV8" s="33">
        <f ca="1">OFFSET('表九（录入表）'!$B$6,COLUMN()-$BOO$4,ROW()-4)</f>
        <v>0</v>
      </c>
      <c r="BXW8" s="33">
        <f ca="1">OFFSET('表九（录入表）'!$B$6,COLUMN()-$BOO$4,ROW()-4)</f>
        <v>0</v>
      </c>
      <c r="BXX8" s="33">
        <f ca="1">OFFSET('表九（录入表）'!$B$6,COLUMN()-$BOO$4,ROW()-4)</f>
        <v>0</v>
      </c>
      <c r="BXY8" s="33">
        <f ca="1">OFFSET('表九（录入表）'!$B$6,COLUMN()-$BOO$4,ROW()-4)</f>
        <v>0</v>
      </c>
      <c r="BXZ8" s="33">
        <f ca="1">OFFSET('表九（录入表）'!$B$6,COLUMN()-$BOO$4,ROW()-4)</f>
        <v>0</v>
      </c>
      <c r="BYA8" s="33">
        <f ca="1">OFFSET('表九（录入表）'!$B$6,COLUMN()-$BOO$4,ROW()-4)</f>
        <v>0</v>
      </c>
      <c r="BYB8" s="33">
        <f ca="1">OFFSET('表九（录入表）'!$B$6,COLUMN()-$BOO$4,ROW()-4)</f>
        <v>0</v>
      </c>
      <c r="BYC8" s="33">
        <f ca="1">OFFSET('表九（录入表）'!$B$6,COLUMN()-$BOO$4,ROW()-4)</f>
        <v>0</v>
      </c>
      <c r="BYD8" s="33">
        <f ca="1">OFFSET('表九（录入表）'!$B$6,COLUMN()-$BOO$4,ROW()-4)</f>
        <v>0</v>
      </c>
      <c r="BYE8" s="33">
        <f ca="1">OFFSET('表九（录入表）'!$B$6,COLUMN()-$BOO$4,ROW()-4)</f>
        <v>0</v>
      </c>
      <c r="BYF8" s="33">
        <f ca="1">OFFSET('表九（录入表）'!$B$6,COLUMN()-$BOO$4,ROW()-4)</f>
        <v>0</v>
      </c>
      <c r="BYG8" s="33">
        <f ca="1">OFFSET('表九（录入表）'!$B$6,COLUMN()-$BOO$4,ROW()-4)</f>
        <v>0</v>
      </c>
      <c r="BYH8" s="33">
        <f ca="1">OFFSET('表九（录入表）'!$B$6,COLUMN()-$BOO$4,ROW()-4)</f>
        <v>0</v>
      </c>
      <c r="BYI8" s="33">
        <f ca="1">OFFSET('表九（录入表）'!$B$6,COLUMN()-$BOO$4,ROW()-4)</f>
        <v>0</v>
      </c>
      <c r="BYJ8" s="33">
        <f ca="1">OFFSET('表九（录入表）'!$B$6,COLUMN()-$BOO$4,ROW()-4)</f>
        <v>15600</v>
      </c>
      <c r="BYK8" s="33">
        <f ca="1">OFFSET('表九（录入表）'!$B$6,COLUMN()-$BOO$4,ROW()-4)</f>
        <v>0</v>
      </c>
      <c r="BYL8" s="33">
        <f ca="1">OFFSET('表九（录入表）'!$B$6,COLUMN()-$BOO$4,ROW()-4)</f>
        <v>0</v>
      </c>
      <c r="BYM8" s="33">
        <f ca="1">OFFSET('表九（录入表）'!$B$6,COLUMN()-$BOO$4,ROW()-4)</f>
        <v>0</v>
      </c>
      <c r="BYN8" s="33">
        <f ca="1">OFFSET('表九（录入表）'!$B$6,COLUMN()-$BOO$4,ROW()-4)</f>
        <v>0</v>
      </c>
      <c r="BYO8" s="33">
        <f ca="1">OFFSET('表九（录入表）'!$B$6,COLUMN()-$BOO$4,ROW()-4)</f>
        <v>0</v>
      </c>
      <c r="BYP8" s="33">
        <f ca="1">OFFSET('表九（录入表）'!$B$6,COLUMN()-$BOO$4,ROW()-4)</f>
        <v>0</v>
      </c>
      <c r="BYQ8" s="33">
        <f ca="1">OFFSET('表九（录入表）'!$B$6,COLUMN()-$BOO$4,ROW()-4)</f>
        <v>0</v>
      </c>
      <c r="BYR8" s="33">
        <f ca="1">OFFSET('表九（录入表）'!$B$6,COLUMN()-$BOO$4,ROW()-4)</f>
        <v>0</v>
      </c>
      <c r="BYS8" s="33">
        <f ca="1">OFFSET('表九（录入表）'!$B$6,COLUMN()-$BOO$4,ROW()-4)</f>
        <v>0</v>
      </c>
      <c r="BYT8" s="33">
        <f ca="1">OFFSET('表九（录入表）'!$B$6,COLUMN()-$BOO$4,ROW()-4)</f>
        <v>0</v>
      </c>
      <c r="BYU8" s="33">
        <f ca="1">OFFSET('表九（录入表）'!$B$6,COLUMN()-$BOO$4,ROW()-4)</f>
        <v>0</v>
      </c>
      <c r="BYV8" s="33">
        <f ca="1">OFFSET('表九（录入表）'!$B$6,COLUMN()-$BOO$4,ROW()-4)</f>
        <v>0</v>
      </c>
      <c r="BYW8" s="33">
        <f ca="1">OFFSET('表九（录入表）'!$B$6,COLUMN()-$BOO$4,ROW()-4)</f>
        <v>116</v>
      </c>
      <c r="BYX8" s="33">
        <f ca="1">OFFSET('表九（录入表）'!$B$6,COLUMN()-$BOO$4,ROW()-4)</f>
        <v>0</v>
      </c>
      <c r="BYY8" s="33">
        <f ca="1">OFFSET('表九（录入表）'!$B$6,COLUMN()-$BOO$4,ROW()-4)</f>
        <v>0</v>
      </c>
      <c r="BYZ8" s="33">
        <f ca="1">OFFSET('表九（录入表）'!$B$6,COLUMN()-$BOO$4,ROW()-4)</f>
        <v>0</v>
      </c>
      <c r="BZA8" s="33">
        <f ca="1">OFFSET('表九（录入表）'!$B$6,COLUMN()-$BOO$4,ROW()-4)</f>
        <v>47</v>
      </c>
      <c r="BZB8" s="33">
        <f ca="1">OFFSET('表九（录入表）'!$B$6,COLUMN()-$BOO$4,ROW()-4)</f>
        <v>0</v>
      </c>
      <c r="BZC8" s="33">
        <f ca="1">OFFSET('表九（录入表）'!$B$6,COLUMN()-$BOO$4,ROW()-4)</f>
        <v>0</v>
      </c>
      <c r="BZD8" s="33">
        <f ca="1">OFFSET('表九（录入表）'!$B$6,COLUMN()-$BOO$4,ROW()-4)</f>
        <v>0</v>
      </c>
      <c r="BZE8" s="33">
        <f ca="1">OFFSET('表九（录入表）'!$B$6,COLUMN()-$BOO$4,ROW()-4)</f>
        <v>0</v>
      </c>
      <c r="BZF8" s="33">
        <f ca="1">OFFSET('表九（录入表）'!$B$6,COLUMN()-$BOO$4,ROW()-4)</f>
        <v>0</v>
      </c>
      <c r="BZG8" s="33">
        <f ca="1">OFFSET('表九（录入表）'!$B$6,COLUMN()-$BOO$4,ROW()-4)</f>
        <v>11439</v>
      </c>
      <c r="BZH8" s="33">
        <f ca="1">OFFSET('表九（录入表）'!$B$6,COLUMN()-$BOO$4,ROW()-4)</f>
        <v>0</v>
      </c>
      <c r="BZI8" s="33">
        <f ca="1">OFFSET('表九（录入表）'!$B$6,COLUMN()-$BOO$4,ROW()-4)</f>
        <v>0</v>
      </c>
      <c r="BZJ8" s="33">
        <f ca="1">OFFSET('表九（录入表）'!$B$6,COLUMN()-$BOO$4,ROW()-4)</f>
        <v>0</v>
      </c>
      <c r="BZK8" s="33">
        <f ca="1">OFFSET('表九（录入表）'!$B$6,COLUMN()-$BOO$4,ROW()-4)</f>
        <v>0</v>
      </c>
      <c r="BZL8" s="33">
        <f ca="1">OFFSET('表九（录入表）'!$B$6,COLUMN()-$BOO$4,ROW()-4)</f>
        <v>0</v>
      </c>
      <c r="BZM8" s="33">
        <f ca="1">OFFSET('表九（录入表）'!$B$6,COLUMN()-$BOO$4,ROW()-4)</f>
        <v>0</v>
      </c>
      <c r="BZN8" s="33">
        <f ca="1">OFFSET('表九（录入表）'!$B$6,COLUMN()-$BOO$4,ROW()-4)</f>
        <v>0</v>
      </c>
      <c r="BZO8" s="33">
        <f ca="1">OFFSET('表九（录入表）'!$B$6,COLUMN()-$BOO$4,ROW()-4)</f>
        <v>0</v>
      </c>
      <c r="BZP8" s="33">
        <f ca="1">OFFSET('表九（录入表）'!$B$6,COLUMN()-$BOO$4,ROW()-4)</f>
        <v>0</v>
      </c>
      <c r="BZQ8" s="33">
        <f ca="1">OFFSET('表九（录入表）'!$B$6,COLUMN()-$BOO$4,ROW()-4)</f>
        <v>0</v>
      </c>
      <c r="BZR8" s="33">
        <f ca="1">OFFSET('表九（录入表）'!$B$6,COLUMN()-$BOO$4,ROW()-4)</f>
        <v>0</v>
      </c>
      <c r="BZS8" s="33">
        <f ca="1">OFFSET('表九（录入表）'!$B$6,COLUMN()-$BOO$4,ROW()-4)</f>
        <v>0</v>
      </c>
      <c r="BZT8" s="33">
        <f ca="1">OFFSET('表九（录入表）'!$B$6,COLUMN()-$BOO$4,ROW()-4)</f>
        <v>0</v>
      </c>
      <c r="BZU8" s="33">
        <f ca="1">OFFSET('表九（录入表）'!$B$6,COLUMN()-$BOO$4,ROW()-4)</f>
        <v>18232</v>
      </c>
      <c r="BZV8" s="33">
        <f ca="1">OFFSET('表九（录入表）'!$B$6,COLUMN()-$BOO$4,ROW()-4)</f>
        <v>0</v>
      </c>
      <c r="BZW8" s="33">
        <f ca="1">OFFSET('表九（录入表）'!$B$6,COLUMN()-$BOO$4,ROW()-4)</f>
        <v>0</v>
      </c>
      <c r="BZX8" s="33">
        <f ca="1">OFFSET('表九（录入表）'!$B$6,COLUMN()-$BOO$4,ROW()-4)</f>
        <v>0</v>
      </c>
      <c r="BZY8" s="33">
        <f ca="1">OFFSET('表九（录入表）'!$B$6,COLUMN()-$BOO$4,ROW()-4)</f>
        <v>0</v>
      </c>
      <c r="BZZ8" s="33">
        <f ca="1">OFFSET('表九（录入表）'!$B$6,COLUMN()-$BOO$4,ROW()-4)</f>
        <v>0</v>
      </c>
      <c r="CAA8" s="33">
        <f ca="1">OFFSET('表九（录入表）'!$B$6,COLUMN()-$BOO$4,ROW()-4)</f>
        <v>0</v>
      </c>
      <c r="CAB8" s="33">
        <f ca="1">OFFSET('表九（录入表）'!$B$6,COLUMN()-$BOO$4,ROW()-4)</f>
        <v>0</v>
      </c>
      <c r="CAC8" s="33">
        <f ca="1">OFFSET('表九（录入表）'!$B$6,COLUMN()-$BOO$4,ROW()-4)</f>
        <v>0</v>
      </c>
      <c r="CAD8" s="33">
        <f ca="1">OFFSET('表九（录入表）'!$B$6,COLUMN()-$BOO$4,ROW()-4)</f>
        <v>0</v>
      </c>
      <c r="CAE8" s="33">
        <f ca="1">OFFSET('表九（录入表）'!$B$6,COLUMN()-$BOO$4,ROW()-4)</f>
        <v>0</v>
      </c>
      <c r="CAF8" s="33">
        <f ca="1">OFFSET('表九（录入表）'!$B$6,COLUMN()-$BOO$4,ROW()-4)</f>
        <v>0</v>
      </c>
      <c r="CAG8" s="33">
        <f ca="1">OFFSET('表九（录入表）'!$B$6,COLUMN()-$BOO$4,ROW()-4)</f>
        <v>0</v>
      </c>
      <c r="CAH8" s="33">
        <f ca="1">OFFSET('表九（录入表）'!$B$6,COLUMN()-$BOO$4,ROW()-4)</f>
        <v>0</v>
      </c>
      <c r="CAI8" s="33">
        <f ca="1">OFFSET('表九（录入表）'!$B$6,COLUMN()-$BOO$4,ROW()-4)</f>
        <v>0</v>
      </c>
      <c r="CAJ8" s="33">
        <f ca="1">OFFSET('表九（录入表）'!$B$6,COLUMN()-$BOO$4,ROW()-4)</f>
        <v>0</v>
      </c>
      <c r="CAK8" s="33">
        <f ca="1">OFFSET('表九（录入表）'!$B$6,COLUMN()-$BOO$4,ROW()-4)</f>
        <v>0</v>
      </c>
      <c r="CAL8" s="33">
        <f ca="1">OFFSET('表九（录入表）'!$B$6,COLUMN()-$BOO$4,ROW()-4)</f>
        <v>0</v>
      </c>
      <c r="CAM8" s="33">
        <f ca="1">OFFSET('表九（录入表）'!$B$6,COLUMN()-$BOO$4,ROW()-4)</f>
        <v>0</v>
      </c>
      <c r="CAN8" s="33">
        <f ca="1">OFFSET('表九（录入表）'!$B$6,COLUMN()-$BOO$4,ROW()-4)</f>
        <v>0</v>
      </c>
      <c r="CAO8" s="33">
        <f ca="1">OFFSET('表九（录入表）'!$B$6,COLUMN()-$BOO$4,ROW()-4)</f>
        <v>0</v>
      </c>
      <c r="CAP8" s="33">
        <f ca="1">OFFSET('表九（录入表）'!$B$6,COLUMN()-$BOO$4,ROW()-4)</f>
        <v>0</v>
      </c>
      <c r="CAQ8" s="33">
        <f ca="1">OFFSET('表九（录入表）'!$B$6,COLUMN()-$BOO$4,ROW()-4)</f>
        <v>0</v>
      </c>
      <c r="CAR8" s="33">
        <f ca="1">OFFSET('表九（录入表）'!$B$6,COLUMN()-$BOO$4,ROW()-4)</f>
        <v>0</v>
      </c>
      <c r="CAS8" s="33">
        <f ca="1">OFFSET('表九（录入表）'!$B$6,COLUMN()-$BOO$4,ROW()-4)</f>
        <v>0</v>
      </c>
      <c r="CAT8" s="33">
        <f ca="1">OFFSET('表九（录入表）'!$B$6,COLUMN()-$BOO$4,ROW()-4)</f>
        <v>0</v>
      </c>
      <c r="CAU8" s="33">
        <f ca="1">OFFSET('表九（录入表）'!$B$6,COLUMN()-$BOO$4,ROW()-4)</f>
        <v>0</v>
      </c>
      <c r="CAV8" s="33">
        <f ca="1">OFFSET('表九（录入表）'!$B$6,COLUMN()-$BOO$4,ROW()-4)</f>
        <v>0</v>
      </c>
      <c r="CAW8" s="33">
        <f ca="1">OFFSET('表九（录入表）'!$B$6,COLUMN()-$BOO$4,ROW()-4)</f>
        <v>0</v>
      </c>
      <c r="CAX8" s="33">
        <f ca="1">OFFSET('表九（录入表）'!$B$6,COLUMN()-$BOO$4,ROW()-4)</f>
        <v>0</v>
      </c>
      <c r="CAY8" s="33">
        <f ca="1">OFFSET('表九（录入表）'!$B$6,COLUMN()-$BOO$4,ROW()-4)</f>
        <v>0</v>
      </c>
      <c r="CAZ8" s="33">
        <f ca="1">OFFSET('表九（录入表）'!$B$6,COLUMN()-$BOO$4,ROW()-4)</f>
        <v>0</v>
      </c>
      <c r="CBA8" s="33">
        <f ca="1">OFFSET('表九（录入表）'!$B$6,COLUMN()-$BOO$4,ROW()-4)</f>
        <v>0</v>
      </c>
      <c r="CBB8" s="33">
        <f ca="1">OFFSET('表九（录入表）'!$B$6,COLUMN()-$BOO$4,ROW()-4)</f>
        <v>0</v>
      </c>
      <c r="CBC8" s="33">
        <f ca="1">OFFSET('表九（录入表）'!$B$6,COLUMN()-$BOO$4,ROW()-4)</f>
        <v>0</v>
      </c>
      <c r="CBD8" s="33">
        <f ca="1">OFFSET('表九（录入表）'!$B$6,COLUMN()-$BOO$4,ROW()-4)</f>
        <v>0</v>
      </c>
      <c r="CBE8" s="33">
        <f ca="1">OFFSET('表九（录入表）'!$B$6,COLUMN()-$BOO$4,ROW()-4)</f>
        <v>0</v>
      </c>
      <c r="CBF8" s="33">
        <f ca="1">OFFSET('表九（录入表）'!$B$6,COLUMN()-$BOO$4,ROW()-4)</f>
        <v>0</v>
      </c>
      <c r="CBG8" s="33">
        <f ca="1">OFFSET('表九（录入表）'!$B$6,COLUMN()-$BOO$4,ROW()-4)</f>
        <v>0</v>
      </c>
      <c r="CBH8" s="33">
        <f ca="1">OFFSET('表九（录入表）'!$B$6,COLUMN()-$BOO$4,ROW()-4)</f>
        <v>0</v>
      </c>
      <c r="CBI8" s="33">
        <f ca="1">OFFSET('表九（录入表）'!$B$6,COLUMN()-$BOO$4,ROW()-4)</f>
        <v>3611</v>
      </c>
      <c r="CBJ8" s="33">
        <f ca="1">OFFSET('表九（录入表）'!$B$6,COLUMN()-$BOO$4,ROW()-4)</f>
        <v>0</v>
      </c>
      <c r="CBK8" s="33">
        <f ca="1">OFFSET('表九（录入表）'!$B$6,COLUMN()-$BOO$4,ROW()-4)</f>
        <v>16100</v>
      </c>
      <c r="CBL8" s="33">
        <f ca="1">OFFSET('表九（录入表）'!$B$6,COLUMN()-$BOO$4,ROW()-4)</f>
        <v>0</v>
      </c>
      <c r="CBM8" s="33">
        <f ca="1">OFFSET('表九（录入表）'!$B$6,COLUMN()-$BOO$4,ROW()-4)</f>
        <v>0</v>
      </c>
      <c r="CBN8" s="33">
        <f ca="1">OFFSET('表九（录入表）'!$B$6,COLUMN()-$BOO$4,ROW()-4)</f>
        <v>0</v>
      </c>
      <c r="CBO8" s="33">
        <f ca="1">OFFSET('表九（录入表）'!$B$6,COLUMN()-$BOO$4,ROW()-4)</f>
        <v>1462</v>
      </c>
      <c r="CBP8" s="33">
        <f ca="1">OFFSET('表九（录入表）'!$B$6,COLUMN()-$BOO$4,ROW()-4)</f>
        <v>0</v>
      </c>
      <c r="CBQ8" s="33">
        <f ca="1">OFFSET('表九（录入表）'!$B$6,COLUMN()-$BOO$4,ROW()-4)</f>
        <v>0</v>
      </c>
      <c r="CBR8" s="34"/>
      <c r="CBS8" s="33">
        <f ca="1">OFFSET('表十（录入表）'!$B$6,COLUMN()-$CBR$4,ROW()-3)</f>
        <v>0</v>
      </c>
      <c r="CBT8" s="33">
        <f ca="1">OFFSET('表十（录入表）'!$B$6,COLUMN()-$CBR$4,ROW()-3)</f>
        <v>0</v>
      </c>
      <c r="CBU8" s="33">
        <f ca="1">OFFSET('表十（录入表）'!$B$6,COLUMN()-$CBR$4,ROW()-3)</f>
        <v>0</v>
      </c>
      <c r="CBV8" s="33">
        <f ca="1">OFFSET('表十（录入表）'!$B$6,COLUMN()-$CBR$4,ROW()-3)</f>
        <v>0</v>
      </c>
      <c r="CBW8" s="33">
        <f ca="1">OFFSET('表十（录入表）'!$B$6,COLUMN()-$CBR$4,ROW()-3)</f>
        <v>0</v>
      </c>
      <c r="CBX8" s="33">
        <f ca="1">OFFSET('表十（录入表）'!$B$6,COLUMN()-$CBR$4,ROW()-3)</f>
        <v>0</v>
      </c>
      <c r="CBY8" s="33">
        <f ca="1">OFFSET('表十（录入表）'!$B$6,COLUMN()-$CBR$4,ROW()-3)</f>
        <v>0</v>
      </c>
      <c r="CBZ8" s="33">
        <f ca="1">OFFSET('表十（录入表）'!$B$6,COLUMN()-$CBR$4,ROW()-3)</f>
        <v>0</v>
      </c>
      <c r="CCA8" s="33">
        <f ca="1">OFFSET('表十（录入表）'!$B$6,COLUMN()-$CBR$4,ROW()-3)</f>
        <v>0</v>
      </c>
      <c r="CCB8" s="33">
        <f ca="1">OFFSET('表十（录入表）'!$B$6,COLUMN()-$CBR$4,ROW()-3)</f>
        <v>0</v>
      </c>
      <c r="CCC8" s="32">
        <f ca="1">OFFSET('表十（录入表）'!$B$6,COLUMN()-$CBR$4,ROW()-6)</f>
        <v>0</v>
      </c>
      <c r="CCD8" s="33">
        <f ca="1">OFFSET('表十（录入表）'!$B$6,COLUMN()-$CBR$4,ROW()-3)</f>
        <v>0</v>
      </c>
      <c r="CCE8" s="33">
        <f ca="1">OFFSET('表十（录入表）'!$B$6,COLUMN()-$CBR$4,ROW()-3)</f>
        <v>0</v>
      </c>
      <c r="CCF8" s="33">
        <f ca="1">OFFSET('表十（录入表）'!$B$6,COLUMN()-$CBR$4,ROW()-3)</f>
        <v>0</v>
      </c>
      <c r="CCG8" s="33">
        <f ca="1">OFFSET('表十（录入表）'!$B$6,COLUMN()-$CBR$4,ROW()-3)</f>
        <v>0</v>
      </c>
      <c r="CCH8" s="33">
        <f ca="1">OFFSET('表十（录入表）'!$B$6,COLUMN()-$CBR$4,ROW()-3)</f>
        <v>0</v>
      </c>
      <c r="CCI8" s="33">
        <f ca="1">OFFSET('表十（录入表）'!$B$6,COLUMN()-$CBR$4,ROW()-3)</f>
        <v>0</v>
      </c>
      <c r="CCJ8" s="33">
        <f ca="1">OFFSET('表十（录入表）'!$B$6,COLUMN()-$CBR$4,ROW()-3)</f>
        <v>0</v>
      </c>
      <c r="CCK8" s="33">
        <f ca="1">OFFSET('表十（录入表）'!$B$6,COLUMN()-$CBR$4,ROW()-3)</f>
        <v>0</v>
      </c>
      <c r="CCL8" s="33">
        <f ca="1">OFFSET('表十（录入表）'!$B$6,COLUMN()-$CBR$4,ROW()-3)</f>
        <v>0</v>
      </c>
      <c r="CCM8" s="33">
        <f ca="1">OFFSET('表十（录入表）'!$B$6,COLUMN()-$CBR$4,ROW()-3)</f>
        <v>0</v>
      </c>
      <c r="CCN8" s="33">
        <f ca="1">OFFSET('表十（录入表）'!$B$6,COLUMN()-$CBR$4,ROW()-3)</f>
        <v>0</v>
      </c>
      <c r="CCO8" s="33">
        <f ca="1">OFFSET('表十（录入表）'!$B$6,COLUMN()-$CBR$4,ROW()-3)</f>
        <v>0</v>
      </c>
      <c r="CCP8" s="33">
        <f ca="1">OFFSET('表十（录入表）'!$B$6,COLUMN()-$CBR$4,ROW()-3)</f>
        <v>0</v>
      </c>
      <c r="CCQ8" s="33">
        <f ca="1">OFFSET('表十（录入表）'!$B$6,COLUMN()-$CBR$4,ROW()-3)</f>
        <v>0</v>
      </c>
      <c r="CCR8" s="33">
        <f ca="1">OFFSET('表十（录入表）'!$B$6,COLUMN()-$CBR$4,ROW()-3)</f>
        <v>0</v>
      </c>
      <c r="CCS8" s="33">
        <f ca="1">OFFSET('表十（录入表）'!$B$6,COLUMN()-$CBR$4,ROW()-3)</f>
        <v>0</v>
      </c>
      <c r="CCT8" s="33">
        <f ca="1">OFFSET('表十（录入表）'!$B$6,COLUMN()-$CBR$4,ROW()-3)</f>
        <v>0</v>
      </c>
      <c r="CCU8" s="33">
        <f ca="1">OFFSET('表十（录入表）'!$B$6,COLUMN()-$CBR$4,ROW()-3)</f>
        <v>0</v>
      </c>
      <c r="CCV8" s="33">
        <f ca="1">OFFSET('表十（录入表）'!$B$6,COLUMN()-$CBR$4,ROW()-3)</f>
        <v>0</v>
      </c>
      <c r="CCW8" s="33">
        <f ca="1">OFFSET('表十（录入表）'!$B$6,COLUMN()-$CBR$4,ROW()-3)</f>
        <v>0</v>
      </c>
      <c r="CCX8" s="33">
        <f ca="1">OFFSET('表十（录入表）'!$B$6,COLUMN()-$CBR$4,ROW()-3)</f>
        <v>0</v>
      </c>
      <c r="CCY8" s="33">
        <f ca="1">OFFSET('表十（录入表）'!$B$6,COLUMN()-$CBR$4,ROW()-3)</f>
        <v>0</v>
      </c>
      <c r="CCZ8" s="33">
        <f ca="1">OFFSET('表十（录入表）'!$B$6,COLUMN()-$CBR$4,ROW()-3)</f>
        <v>0</v>
      </c>
      <c r="CDA8" s="33">
        <f ca="1">OFFSET('表十（录入表）'!$B$6,COLUMN()-$CBR$4,ROW()-3)</f>
        <v>0</v>
      </c>
      <c r="CDB8" s="33">
        <f ca="1">OFFSET('表十（录入表）'!$B$6,COLUMN()-$CBR$4,ROW()-3)</f>
        <v>0</v>
      </c>
      <c r="CDC8" s="33">
        <f ca="1">OFFSET('表十（录入表）'!$B$6,COLUMN()-$CBR$4,ROW()-3)</f>
        <v>0</v>
      </c>
      <c r="CDD8" s="33">
        <f ca="1">OFFSET('表十（录入表）'!$B$6,COLUMN()-$CBR$4,ROW()-3)</f>
        <v>0</v>
      </c>
      <c r="CDE8" s="33">
        <f ca="1">OFFSET('表十（录入表）'!$B$6,COLUMN()-$CBR$4,ROW()-3)</f>
        <v>0</v>
      </c>
      <c r="CDF8" s="33">
        <f ca="1">OFFSET('表十（录入表）'!$B$6,COLUMN()-$CBR$4,ROW()-3)</f>
        <v>0</v>
      </c>
      <c r="CDG8" s="33">
        <f ca="1">OFFSET('表十（录入表）'!$B$6,COLUMN()-$CBR$4,ROW()-3)</f>
        <v>0</v>
      </c>
      <c r="CDH8" s="33">
        <f ca="1">OFFSET('表十（录入表）'!$B$6,COLUMN()-$CBR$4,ROW()-3)</f>
        <v>0</v>
      </c>
      <c r="CDI8" s="33">
        <f ca="1">OFFSET('表十（录入表）'!$B$6,COLUMN()-$CBR$4,ROW()-3)</f>
        <v>0</v>
      </c>
      <c r="CDJ8" s="33">
        <f ca="1">OFFSET('表十（录入表）'!$B$6,COLUMN()-$CBR$4,ROW()-3)</f>
        <v>0</v>
      </c>
      <c r="CDK8" s="33">
        <f ca="1">OFFSET('表十（录入表）'!$B$6,COLUMN()-$CBR$4,ROW()-3)</f>
        <v>0</v>
      </c>
      <c r="CDL8" s="33">
        <f ca="1">OFFSET('表十（录入表）'!$B$6,COLUMN()-$CBR$4,ROW()-3)</f>
        <v>0</v>
      </c>
      <c r="CDM8" s="33">
        <f ca="1">OFFSET('表十（录入表）'!$B$6,COLUMN()-$CBR$4,ROW()-3)</f>
        <v>0</v>
      </c>
      <c r="CDN8" s="33">
        <f ca="1">OFFSET('表十（录入表）'!$B$6,COLUMN()-$CBR$4,ROW()-3)</f>
        <v>0</v>
      </c>
      <c r="CDO8" s="33">
        <f ca="1">OFFSET('表十（录入表）'!$B$6,COLUMN()-$CBR$4,ROW()-3)</f>
        <v>0</v>
      </c>
      <c r="CDP8" s="33">
        <f ca="1">OFFSET('表十（录入表）'!$B$6,COLUMN()-$CBR$4,ROW()-3)</f>
        <v>0</v>
      </c>
      <c r="CDQ8" s="33">
        <f ca="1">OFFSET('表十（录入表）'!$B$6,COLUMN()-$CBR$4,ROW()-3)</f>
        <v>0</v>
      </c>
      <c r="CDR8" s="33">
        <f ca="1">OFFSET('表十（录入表）'!$B$6,COLUMN()-$CBR$4,ROW()-3)</f>
        <v>0</v>
      </c>
      <c r="CDS8" s="33">
        <f ca="1">OFFSET('表十（录入表）'!$B$6,COLUMN()-$CBR$4,ROW()-3)</f>
        <v>0</v>
      </c>
      <c r="CDT8" s="33">
        <f ca="1">OFFSET('表十（录入表）'!$B$6,COLUMN()-$CBR$4,ROW()-3)</f>
        <v>0</v>
      </c>
      <c r="CDU8" s="33">
        <f ca="1">OFFSET('表十（录入表）'!$B$6,COLUMN()-$CBR$4,ROW()-3)</f>
        <v>0</v>
      </c>
      <c r="CDV8" s="33">
        <f ca="1">OFFSET('表十（录入表）'!$B$6,COLUMN()-$CBR$4,ROW()-3)</f>
        <v>0</v>
      </c>
      <c r="CDW8" s="33">
        <f ca="1">OFFSET('表十（录入表）'!$B$6,COLUMN()-$CBR$4,ROW()-3)</f>
        <v>0</v>
      </c>
      <c r="CDX8" s="33">
        <f ca="1">OFFSET('表十（录入表）'!$B$6,COLUMN()-$CBR$4,ROW()-3)</f>
        <v>0</v>
      </c>
      <c r="CDY8" s="3"/>
      <c r="CDZ8" s="33">
        <f ca="1">OFFSET('表十（录入表）'!$B$6,COLUMN()-$CDY$4,ROW()-2)</f>
        <v>0</v>
      </c>
      <c r="CEA8" s="33">
        <f ca="1">OFFSET('表十（录入表）'!$B$6,COLUMN()-$CDY$4,ROW()-2)</f>
        <v>0</v>
      </c>
      <c r="CEB8" s="33">
        <f ca="1">OFFSET('表十（录入表）'!$B$6,COLUMN()-$CDY$4,ROW()-2)</f>
        <v>0</v>
      </c>
      <c r="CEC8" s="33">
        <f ca="1">OFFSET('表十（录入表）'!$B$6,COLUMN()-$CDY$4,ROW()-2)</f>
        <v>0</v>
      </c>
      <c r="CED8" s="33">
        <f ca="1">OFFSET('表十（录入表）'!$B$6,COLUMN()-$CDY$4,ROW()-2)</f>
        <v>0</v>
      </c>
      <c r="CEE8" s="33">
        <f ca="1">OFFSET('表十（录入表）'!$B$6,COLUMN()-$CDY$4,ROW()-2)</f>
        <v>0</v>
      </c>
      <c r="CEF8" s="33">
        <f ca="1">OFFSET('表十（录入表）'!$B$6,COLUMN()-$CDY$4,ROW()-2)</f>
        <v>0</v>
      </c>
      <c r="CEG8" s="33">
        <f ca="1">OFFSET('表十（录入表）'!$B$6,COLUMN()-$CDY$4,ROW()-2)</f>
        <v>0</v>
      </c>
      <c r="CEH8" s="33">
        <f ca="1">OFFSET('表十（录入表）'!$B$6,COLUMN()-$CDY$4,ROW()-2)</f>
        <v>0</v>
      </c>
      <c r="CEI8" s="33">
        <f ca="1">OFFSET('表十（录入表）'!$B$6,COLUMN()-$CDY$4,ROW()-2)</f>
        <v>0</v>
      </c>
      <c r="CEJ8" s="34"/>
      <c r="CEK8" s="33">
        <f ca="1">OFFSET('表十（录入表）'!$B$6,COLUMN()-$CDY$4,ROW()-2)</f>
        <v>0</v>
      </c>
      <c r="CEL8" s="33">
        <f ca="1">OFFSET('表十（录入表）'!$B$6,COLUMN()-$CDY$4,ROW()-2)</f>
        <v>0</v>
      </c>
      <c r="CEM8" s="33">
        <f ca="1">OFFSET('表十（录入表）'!$B$6,COLUMN()-$CDY$4,ROW()-2)</f>
        <v>0</v>
      </c>
      <c r="CEN8" s="33">
        <f ca="1">OFFSET('表十（录入表）'!$B$6,COLUMN()-$CDY$4,ROW()-2)</f>
        <v>0</v>
      </c>
      <c r="CEO8" s="33">
        <f ca="1">OFFSET('表十（录入表）'!$B$6,COLUMN()-$CDY$4,ROW()-2)</f>
        <v>0</v>
      </c>
      <c r="CEP8" s="33">
        <f ca="1">OFFSET('表十（录入表）'!$B$6,COLUMN()-$CDY$4,ROW()-2)</f>
        <v>0</v>
      </c>
      <c r="CEQ8" s="33">
        <f ca="1">OFFSET('表十（录入表）'!$B$6,COLUMN()-$CDY$4,ROW()-2)</f>
        <v>0</v>
      </c>
      <c r="CER8" s="33">
        <f ca="1">OFFSET('表十（录入表）'!$B$6,COLUMN()-$CDY$4,ROW()-2)</f>
        <v>0</v>
      </c>
      <c r="CES8" s="33">
        <f ca="1">OFFSET('表十（录入表）'!$B$6,COLUMN()-$CDY$4,ROW()-2)</f>
        <v>0</v>
      </c>
      <c r="CET8" s="33">
        <f ca="1">OFFSET('表十（录入表）'!$B$6,COLUMN()-$CDY$4,ROW()-2)</f>
        <v>0</v>
      </c>
      <c r="CEU8" s="33">
        <f ca="1">OFFSET('表十（录入表）'!$B$6,COLUMN()-$CDY$4,ROW()-2)</f>
        <v>0</v>
      </c>
      <c r="CEV8" s="33">
        <f ca="1">OFFSET('表十（录入表）'!$B$6,COLUMN()-$CDY$4,ROW()-2)</f>
        <v>0</v>
      </c>
      <c r="CEW8" s="33">
        <f ca="1">OFFSET('表十（录入表）'!$B$6,COLUMN()-$CDY$4,ROW()-2)</f>
        <v>0</v>
      </c>
      <c r="CEX8" s="33">
        <f ca="1">OFFSET('表十（录入表）'!$B$6,COLUMN()-$CDY$4,ROW()-2)</f>
        <v>0</v>
      </c>
      <c r="CEY8" s="33">
        <f ca="1">OFFSET('表十（录入表）'!$B$6,COLUMN()-$CDY$4,ROW()-2)</f>
        <v>0</v>
      </c>
      <c r="CEZ8" s="33">
        <f ca="1">OFFSET('表十（录入表）'!$B$6,COLUMN()-$CDY$4,ROW()-2)</f>
        <v>0</v>
      </c>
      <c r="CFA8" s="33">
        <f ca="1">OFFSET('表十（录入表）'!$B$6,COLUMN()-$CDY$4,ROW()-2)</f>
        <v>0</v>
      </c>
      <c r="CFB8" s="33">
        <f ca="1">OFFSET('表十（录入表）'!$B$6,COLUMN()-$CDY$4,ROW()-2)</f>
        <v>0</v>
      </c>
      <c r="CFC8" s="33">
        <f ca="1">OFFSET('表十（录入表）'!$B$6,COLUMN()-$CDY$4,ROW()-2)</f>
        <v>0</v>
      </c>
      <c r="CFD8" s="33">
        <f ca="1">OFFSET('表十（录入表）'!$B$6,COLUMN()-$CDY$4,ROW()-2)</f>
        <v>0</v>
      </c>
      <c r="CFE8" s="33">
        <f ca="1">OFFSET('表十（录入表）'!$B$6,COLUMN()-$CDY$4,ROW()-2)</f>
        <v>0</v>
      </c>
      <c r="CFF8" s="33">
        <f ca="1">OFFSET('表十（录入表）'!$B$6,COLUMN()-$CDY$4,ROW()-2)</f>
        <v>0</v>
      </c>
      <c r="CFG8" s="33">
        <f ca="1">OFFSET('表十（录入表）'!$B$6,COLUMN()-$CDY$4,ROW()-2)</f>
        <v>0</v>
      </c>
      <c r="CFH8" s="33">
        <f ca="1">OFFSET('表十（录入表）'!$B$6,COLUMN()-$CDY$4,ROW()-2)</f>
        <v>0</v>
      </c>
      <c r="CFI8" s="33">
        <f ca="1">OFFSET('表十（录入表）'!$B$6,COLUMN()-$CDY$4,ROW()-2)</f>
        <v>0</v>
      </c>
      <c r="CFJ8" s="33">
        <f ca="1">OFFSET('表十（录入表）'!$B$6,COLUMN()-$CDY$4,ROW()-2)</f>
        <v>0</v>
      </c>
      <c r="CFK8" s="33">
        <f ca="1">OFFSET('表十（录入表）'!$B$6,COLUMN()-$CDY$4,ROW()-2)</f>
        <v>0</v>
      </c>
      <c r="CFL8" s="33">
        <f ca="1">OFFSET('表十（录入表）'!$B$6,COLUMN()-$CDY$4,ROW()-2)</f>
        <v>0</v>
      </c>
      <c r="CFM8" s="33">
        <f ca="1">OFFSET('表十（录入表）'!$B$6,COLUMN()-$CDY$4,ROW()-2)</f>
        <v>0</v>
      </c>
      <c r="CFN8" s="33">
        <f ca="1">OFFSET('表十（录入表）'!$B$6,COLUMN()-$CDY$4,ROW()-2)</f>
        <v>0</v>
      </c>
      <c r="CFO8" s="33">
        <f ca="1">OFFSET('表十（录入表）'!$B$6,COLUMN()-$CDY$4,ROW()-2)</f>
        <v>0</v>
      </c>
      <c r="CFP8" s="33">
        <f ca="1">OFFSET('表十（录入表）'!$B$6,COLUMN()-$CDY$4,ROW()-2)</f>
        <v>0</v>
      </c>
      <c r="CFQ8" s="33">
        <f ca="1">OFFSET('表十（录入表）'!$B$6,COLUMN()-$CDY$4,ROW()-2)</f>
        <v>0</v>
      </c>
      <c r="CFR8" s="33">
        <f ca="1">OFFSET('表十（录入表）'!$B$6,COLUMN()-$CDY$4,ROW()-2)</f>
        <v>0</v>
      </c>
      <c r="CFS8" s="33">
        <f ca="1">OFFSET('表十（录入表）'!$B$6,COLUMN()-$CDY$4,ROW()-2)</f>
        <v>0</v>
      </c>
      <c r="CFT8" s="33">
        <f ca="1">OFFSET('表十（录入表）'!$B$6,COLUMN()-$CDY$4,ROW()-2)</f>
        <v>0</v>
      </c>
      <c r="CFU8" s="33">
        <f ca="1">OFFSET('表十（录入表）'!$B$6,COLUMN()-$CDY$4,ROW()-2)</f>
        <v>0</v>
      </c>
      <c r="CFV8" s="33">
        <f ca="1">OFFSET('表十（录入表）'!$B$6,COLUMN()-$CDY$4,ROW()-2)</f>
        <v>0</v>
      </c>
      <c r="CFW8" s="33">
        <f ca="1">OFFSET('表十（录入表）'!$B$6,COLUMN()-$CDY$4,ROW()-2)</f>
        <v>0</v>
      </c>
      <c r="CFX8" s="33">
        <f ca="1">OFFSET('表十（录入表）'!$B$6,COLUMN()-$CDY$4,ROW()-2)</f>
        <v>0</v>
      </c>
      <c r="CFY8" s="33">
        <f ca="1">OFFSET('表十（录入表）'!$B$6,COLUMN()-$CDY$4,ROW()-2)</f>
        <v>0</v>
      </c>
      <c r="CFZ8" s="33">
        <f ca="1">OFFSET('表十（录入表）'!$B$6,COLUMN()-$CDY$4,ROW()-2)</f>
        <v>0</v>
      </c>
      <c r="CGA8" s="33">
        <f ca="1">OFFSET('表十（录入表）'!$B$6,COLUMN()-$CDY$4,ROW()-2)</f>
        <v>0</v>
      </c>
      <c r="CGB8" s="33">
        <f ca="1">OFFSET('表十（录入表）'!$B$6,COLUMN()-$CDY$4,ROW()-2)</f>
        <v>0</v>
      </c>
      <c r="CGC8" s="33">
        <f ca="1">OFFSET('表十（录入表）'!$B$6,COLUMN()-$CDY$4,ROW()-2)</f>
        <v>0</v>
      </c>
      <c r="CGD8" s="33">
        <f ca="1">OFFSET('表十（录入表）'!$B$6,COLUMN()-$CDY$4,ROW()-2)</f>
        <v>0</v>
      </c>
      <c r="CGE8" s="33">
        <f ca="1">OFFSET('表十（录入表）'!$B$6,COLUMN()-$CDY$4,ROW()-2)</f>
        <v>0</v>
      </c>
      <c r="CGF8" s="3"/>
      <c r="CGG8" s="33">
        <f ca="1">OFFSET('表十二（录入表）'!$B$6,COLUMN()-$CGF$4,ROW()-6)</f>
        <v>0</v>
      </c>
      <c r="CGH8" s="33">
        <f ca="1">OFFSET('表十二（录入表）'!$B$6,COLUMN()-$CGF$4,ROW()-6)</f>
        <v>0</v>
      </c>
      <c r="CGI8" s="33">
        <f ca="1">OFFSET('表十二（录入表）'!$B$6,COLUMN()-$CGF$4,ROW()-6)</f>
        <v>0</v>
      </c>
      <c r="CGJ8" s="33">
        <f ca="1">OFFSET('表十二（录入表）'!$B$6,COLUMN()-$CGF$4,ROW()-6)</f>
        <v>0</v>
      </c>
      <c r="CGK8" s="33">
        <f ca="1">OFFSET('表十二（录入表）'!$B$6,COLUMN()-$CGF$4,ROW()-6)</f>
        <v>0</v>
      </c>
      <c r="CGL8" s="33">
        <f ca="1">OFFSET('表十二（录入表）'!$B$6,COLUMN()-$CGF$4,ROW()-6)</f>
        <v>0</v>
      </c>
      <c r="CGM8" s="33">
        <f ca="1">OFFSET('表十二（录入表）'!$B$6,COLUMN()-$CGF$4,ROW()-6)</f>
        <v>0</v>
      </c>
      <c r="CGN8" s="33">
        <f ca="1">OFFSET('表十二（录入表）'!$B$6,COLUMN()-$CGF$4,ROW()-6)</f>
        <v>0</v>
      </c>
      <c r="CGO8" s="33">
        <f ca="1">OFFSET('表十二（录入表）'!$B$6,COLUMN()-$CGF$4,ROW()-6)</f>
        <v>0</v>
      </c>
      <c r="CGP8" s="33">
        <f ca="1">OFFSET('表十二（录入表）'!$B$6,COLUMN()-$CGF$4,ROW()-6)</f>
        <v>0</v>
      </c>
      <c r="CGQ8" s="33">
        <f ca="1">OFFSET('表十二（录入表）'!$B$6,COLUMN()-$CGF$4,ROW()-6)</f>
        <v>0</v>
      </c>
      <c r="CGR8" s="33">
        <f ca="1">OFFSET('表十二（录入表）'!$B$6,COLUMN()-$CGF$4,ROW()-6)</f>
        <v>0</v>
      </c>
      <c r="CGS8" s="33">
        <f ca="1">OFFSET('表十二（录入表）'!$B$6,COLUMN()-$CGF$4,ROW()-6)</f>
        <v>0</v>
      </c>
      <c r="CGT8" s="33">
        <f ca="1">OFFSET('表十二（录入表）'!$B$6,COLUMN()-$CGF$4,ROW()-6)</f>
        <v>0</v>
      </c>
      <c r="CGU8" s="33">
        <f ca="1">OFFSET('表十二（录入表）'!$B$6,COLUMN()-$CGF$4,ROW()-6)</f>
        <v>0</v>
      </c>
      <c r="CGV8" s="33">
        <f ca="1">OFFSET('表十二（录入表）'!$B$6,COLUMN()-$CGF$4,ROW()-6)</f>
        <v>0</v>
      </c>
      <c r="CGW8" s="33">
        <f ca="1">OFFSET('表十二（录入表）'!$B$6,COLUMN()-$CGF$4,ROW()-6)</f>
        <v>0</v>
      </c>
      <c r="CGX8" s="33">
        <f ca="1">OFFSET('表十二（录入表）'!$B$6,COLUMN()-$CGF$4,ROW()-6)</f>
        <v>0</v>
      </c>
      <c r="CGY8" s="33">
        <f ca="1">OFFSET('表十二（录入表）'!$B$6,COLUMN()-$CGF$4,ROW()-6)</f>
        <v>0</v>
      </c>
      <c r="CGZ8" s="33">
        <f ca="1">OFFSET('表十二（录入表）'!$B$6,COLUMN()-$CGF$4,ROW()-6)</f>
        <v>0</v>
      </c>
      <c r="CHA8" s="33">
        <f ca="1">OFFSET('表十二（录入表）'!$B$6,COLUMN()-$CGF$4,ROW()-6)</f>
        <v>0</v>
      </c>
      <c r="CHB8" s="33">
        <f ca="1">OFFSET('表十二（录入表）'!$B$6,COLUMN()-$CGF$4,ROW()-6)</f>
        <v>0</v>
      </c>
      <c r="CHC8" s="33">
        <f ca="1">OFFSET('表十二（录入表）'!$B$6,COLUMN()-$CGF$4,ROW()-6)</f>
        <v>0</v>
      </c>
      <c r="CHD8" s="33">
        <f ca="1">OFFSET('表十二（录入表）'!$B$6,COLUMN()-$CGF$4,ROW()-6)</f>
        <v>0</v>
      </c>
      <c r="CHE8" s="33">
        <f ca="1">OFFSET('表十二（录入表）'!$B$6,COLUMN()-$CGF$4,ROW()-6)</f>
        <v>0</v>
      </c>
      <c r="CHF8" s="33">
        <f ca="1">OFFSET('表十二（录入表）'!$B$6,COLUMN()-$CGF$4,ROW()-6)</f>
        <v>0</v>
      </c>
      <c r="CHG8" s="33">
        <f ca="1">OFFSET('表十二（录入表）'!$B$6,COLUMN()-$CGF$4,ROW()-6)</f>
        <v>0</v>
      </c>
      <c r="CHH8" s="33">
        <f ca="1">OFFSET('表十二（录入表）'!$B$6,COLUMN()-$CGF$4,ROW()-6)</f>
        <v>0</v>
      </c>
      <c r="CHI8" s="33">
        <f ca="1">OFFSET('表十二（录入表）'!$B$6,COLUMN()-$CGF$4,ROW()-6)</f>
        <v>0</v>
      </c>
      <c r="CHJ8" s="33">
        <f ca="1">OFFSET('表十二（录入表）'!$B$6,COLUMN()-$CGF$4,ROW()-6)</f>
        <v>0</v>
      </c>
      <c r="CHK8" s="33">
        <f ca="1">OFFSET('表十二（录入表）'!$B$6,COLUMN()-$CGF$4,ROW()-6)</f>
        <v>0</v>
      </c>
      <c r="CHL8" s="33">
        <f ca="1">OFFSET('表十二（录入表）'!$B$6,COLUMN()-$CGF$4,ROW()-6)</f>
        <v>0</v>
      </c>
      <c r="CHM8" s="33">
        <f ca="1">OFFSET('表十二（录入表）'!$B$6,COLUMN()-$CGF$4,ROW()-6)</f>
        <v>0</v>
      </c>
      <c r="CHN8" s="33">
        <f ca="1">OFFSET('表十二（录入表）'!$B$6,COLUMN()-$CGF$4,ROW()-6)</f>
        <v>0</v>
      </c>
      <c r="CHO8" s="33">
        <f ca="1">OFFSET('表十二（录入表）'!$B$6,COLUMN()-$CGF$4,ROW()-6)</f>
        <v>0</v>
      </c>
      <c r="CHP8" s="33">
        <f ca="1">OFFSET('表十二（录入表）'!$B$6,COLUMN()-$CGF$4,ROW()-6)</f>
        <v>0</v>
      </c>
      <c r="CHQ8" s="33">
        <f ca="1">OFFSET('表十二（录入表）'!$B$6,COLUMN()-$CGF$4,ROW()-6)</f>
        <v>0</v>
      </c>
      <c r="CHR8" s="33">
        <f ca="1">OFFSET('表十二（录入表）'!$B$6,COLUMN()-$CGF$4,ROW()-6)</f>
        <v>0</v>
      </c>
      <c r="CHS8" s="33">
        <f ca="1">OFFSET('表十二（录入表）'!$B$6,COLUMN()-$CGF$4,ROW()-6)</f>
        <v>0</v>
      </c>
      <c r="CHT8" s="33">
        <f ca="1">OFFSET('表十二（录入表）'!$B$6,COLUMN()-$CGF$4,ROW()-6)</f>
        <v>0</v>
      </c>
      <c r="CHU8" s="33">
        <f ca="1">OFFSET('表十二（录入表）'!$B$6,COLUMN()-$CGF$4,ROW()-6)</f>
        <v>0</v>
      </c>
      <c r="CHV8" s="33">
        <f ca="1">OFFSET('表十二（录入表）'!$B$6,COLUMN()-$CGF$4,ROW()-6)</f>
        <v>12000</v>
      </c>
      <c r="CHW8" s="34"/>
      <c r="CHX8" s="33">
        <f ca="1">OFFSET('表十二（录入表）'!$B$6,COLUMN()-$CGF$4,ROW()-6)</f>
        <v>20</v>
      </c>
      <c r="CHY8" s="33">
        <f ca="1">OFFSET('表十二（录入表）'!$B$6,COLUMN()-$CGF$4,ROW()-6)</f>
        <v>0</v>
      </c>
      <c r="CHZ8" s="33">
        <f ca="1">OFFSET('表十二（录入表）'!$B$6,COLUMN()-$CGF$4,ROW()-6)</f>
        <v>0</v>
      </c>
      <c r="CIA8" s="33">
        <f ca="1">OFFSET('表十二（录入表）'!$B$6,COLUMN()-$CGF$4,ROW()-6)</f>
        <v>0</v>
      </c>
      <c r="CIB8" s="32"/>
      <c r="CIC8" s="3"/>
      <c r="CID8" s="33">
        <f ca="1">OFFSET('表十三（录入表）'!$B$6,COLUMN()-$CIC$4,ROW()-4)</f>
        <v>0</v>
      </c>
      <c r="CIE8" s="33">
        <f ca="1">OFFSET('表十三（录入表）'!$B$6,COLUMN()-$CIC$4,ROW()-4)</f>
        <v>0</v>
      </c>
      <c r="CIF8" s="33">
        <f ca="1">OFFSET('表十三（录入表）'!$B$6,COLUMN()-$CIC$4,ROW()-4)</f>
        <v>0</v>
      </c>
      <c r="CIG8" s="33">
        <f ca="1">OFFSET('表十三（录入表）'!$B$6,COLUMN()-$CIC$4,ROW()-4)</f>
        <v>0</v>
      </c>
      <c r="CIH8" s="33">
        <f ca="1">OFFSET('表十三（录入表）'!$B$6,COLUMN()-$CIC$4,ROW()-4)</f>
        <v>0</v>
      </c>
      <c r="CII8" s="33">
        <f ca="1">OFFSET('表十三（录入表）'!$B$6,COLUMN()-$CIC$4,ROW()-4)</f>
        <v>0</v>
      </c>
      <c r="CIJ8" s="33">
        <f ca="1">OFFSET('表十三（录入表）'!$B$6,COLUMN()-$CIC$4,ROW()-4)</f>
        <v>0</v>
      </c>
      <c r="CIK8" s="33">
        <f ca="1">OFFSET('表十三（录入表）'!$B$6,COLUMN()-$CIC$4,ROW()-4)</f>
        <v>0</v>
      </c>
      <c r="CIL8" s="33">
        <f ca="1">OFFSET('表十三（录入表）'!$B$6,COLUMN()-$CIC$4,ROW()-4)</f>
        <v>0</v>
      </c>
      <c r="CIM8" s="33">
        <f ca="1">OFFSET('表十三（录入表）'!$B$6,COLUMN()-$CIC$4,ROW()-4)</f>
        <v>0</v>
      </c>
      <c r="CIN8" s="33">
        <f ca="1">OFFSET('表十三（录入表）'!$B$6,COLUMN()-$CIC$4,ROW()-4)</f>
        <v>0</v>
      </c>
      <c r="CIO8" s="33">
        <f ca="1">OFFSET('表十三（录入表）'!$B$6,COLUMN()-$CIC$4,ROW()-4)</f>
        <v>0</v>
      </c>
      <c r="CIP8" s="33">
        <f ca="1">OFFSET('表十三（录入表）'!$B$6,COLUMN()-$CIC$4,ROW()-4)</f>
        <v>0</v>
      </c>
      <c r="CIQ8" s="33">
        <f ca="1">OFFSET('表十三（录入表）'!$B$6,COLUMN()-$CIC$4,ROW()-4)</f>
        <v>0</v>
      </c>
      <c r="CIR8" s="33">
        <f ca="1">OFFSET('表十三（录入表）'!$B$6,COLUMN()-$CIC$4,ROW()-4)</f>
        <v>0</v>
      </c>
      <c r="CIS8" s="33">
        <f ca="1">OFFSET('表十三（录入表）'!$B$6,COLUMN()-$CIC$4,ROW()-4)</f>
        <v>0</v>
      </c>
      <c r="CIT8" s="33">
        <f ca="1">OFFSET('表十三（录入表）'!$B$6,COLUMN()-$CIC$4,ROW()-4)</f>
        <v>0</v>
      </c>
      <c r="CIU8" s="33">
        <f ca="1">OFFSET('表十三（录入表）'!$B$6,COLUMN()-$CIC$4,ROW()-4)</f>
        <v>0</v>
      </c>
      <c r="CIV8" s="33">
        <f ca="1">OFFSET('表十三（录入表）'!$B$6,COLUMN()-$CIC$4,ROW()-4)</f>
        <v>0</v>
      </c>
      <c r="CIW8" s="33">
        <f ca="1">OFFSET('表十三（录入表）'!$B$6,COLUMN()-$CIC$4,ROW()-4)</f>
        <v>0</v>
      </c>
      <c r="CIX8" s="34"/>
      <c r="CIY8" s="33">
        <f ca="1">OFFSET('表十三（录入表）'!$B$6,COLUMN()-$CIC$4,ROW()-3)</f>
        <v>0</v>
      </c>
      <c r="CIZ8" s="33">
        <f ca="1">OFFSET('表十三（录入表）'!$B$6,COLUMN()-$CIC$4,ROW()-3)</f>
        <v>0</v>
      </c>
      <c r="CJA8" s="33">
        <f ca="1">OFFSET('表十三（录入表）'!$B$6,COLUMN()-$CIC$4,ROW()-3)</f>
        <v>0</v>
      </c>
      <c r="CJB8" s="33">
        <f ca="1">OFFSET('表十三（录入表）'!$B$6,COLUMN()-$CIC$4,ROW()-3)</f>
        <v>0</v>
      </c>
      <c r="CJC8" s="32"/>
      <c r="CJD8" s="33">
        <f ca="1">OFFSET('表十三（录入表）'!$B$6,COLUMN()-$CIC$4,ROW()-3)</f>
        <v>0</v>
      </c>
      <c r="CJE8" s="3"/>
      <c r="CJF8" s="33">
        <f ca="1">OFFSET('表十三（录入表）'!$B$6,COLUMN()-$CJE$4,ROW())</f>
        <v>0</v>
      </c>
      <c r="CJG8" s="33">
        <f ca="1">OFFSET('表十三（录入表）'!$B$6,COLUMN()-$CJE$4,ROW())</f>
        <v>0</v>
      </c>
      <c r="CJH8" s="33">
        <f ca="1">OFFSET('表十三（录入表）'!$B$6,COLUMN()-$CJE$4,ROW())</f>
        <v>0</v>
      </c>
      <c r="CJI8" s="33">
        <f ca="1">OFFSET('表十三（录入表）'!$B$6,COLUMN()-$CJE$4,ROW())</f>
        <v>0</v>
      </c>
      <c r="CJJ8" s="33">
        <f ca="1">OFFSET('表十三（录入表）'!$B$6,COLUMN()-$CJE$4,ROW())</f>
        <v>0</v>
      </c>
      <c r="CJK8" s="33">
        <f ca="1">OFFSET('表十三（录入表）'!$B$6,COLUMN()-$CJE$4,ROW())</f>
        <v>0</v>
      </c>
      <c r="CJL8" s="33">
        <f ca="1">OFFSET('表十三（录入表）'!$B$6,COLUMN()-$CJE$4,ROW())</f>
        <v>0</v>
      </c>
      <c r="CJM8" s="33">
        <f ca="1">OFFSET('表十三（录入表）'!$B$6,COLUMN()-$CJE$4,ROW())</f>
        <v>0</v>
      </c>
      <c r="CJN8" s="33">
        <f ca="1">OFFSET('表十三（录入表）'!$B$6,COLUMN()-$CJE$4,ROW())</f>
        <v>0</v>
      </c>
      <c r="CJO8" s="33">
        <f ca="1">OFFSET('表十三（录入表）'!$B$6,COLUMN()-$CJE$4,ROW())</f>
        <v>0</v>
      </c>
      <c r="CJP8" s="33">
        <f ca="1">OFFSET('表十三（录入表）'!$B$6,COLUMN()-$CJE$4,ROW())</f>
        <v>0</v>
      </c>
      <c r="CJQ8" s="33">
        <f ca="1">OFFSET('表十三（录入表）'!$B$6,COLUMN()-$CJE$4,ROW())</f>
        <v>0</v>
      </c>
      <c r="CJR8" s="33">
        <f ca="1">OFFSET('表十三（录入表）'!$B$6,COLUMN()-$CJE$4,ROW())</f>
        <v>0</v>
      </c>
      <c r="CJS8" s="33">
        <f ca="1">OFFSET('表十三（录入表）'!$B$6,COLUMN()-$CJE$4,ROW())</f>
        <v>0</v>
      </c>
      <c r="CJT8" s="33">
        <f ca="1">OFFSET('表十三（录入表）'!$B$6,COLUMN()-$CJE$4,ROW())</f>
        <v>0</v>
      </c>
      <c r="CJU8" s="33">
        <f ca="1">OFFSET('表十三（录入表）'!$B$6,COLUMN()-$CJE$4,ROW())</f>
        <v>0</v>
      </c>
      <c r="CJV8" s="33">
        <f ca="1">OFFSET('表十三（录入表）'!$B$6,COLUMN()-$CJE$4,ROW())</f>
        <v>0</v>
      </c>
      <c r="CJW8" s="33">
        <f ca="1">OFFSET('表十三（录入表）'!$B$6,COLUMN()-$CJE$4,ROW())</f>
        <v>0</v>
      </c>
      <c r="CJX8" s="33">
        <f ca="1">OFFSET('表十三（录入表）'!$B$6,COLUMN()-$CJE$4,ROW())</f>
        <v>0</v>
      </c>
      <c r="CJY8" s="33">
        <f ca="1">OFFSET('表十三（录入表）'!$B$6,COLUMN()-$CJE$4,ROW())</f>
        <v>0</v>
      </c>
      <c r="CJZ8" s="3"/>
      <c r="CKA8" s="34"/>
      <c r="CKB8" s="33">
        <f ca="1">OFFSET(表十四!$B$4,COLUMN()-$CJZ$4,ROW()-6)</f>
        <v>203</v>
      </c>
      <c r="CKC8" s="33">
        <f ca="1">OFFSET(表十四!$B$4,COLUMN()-$CJZ$4,ROW()-6)</f>
        <v>58</v>
      </c>
      <c r="CKD8" s="33">
        <f ca="1">OFFSET(表十四!$B$4,COLUMN()-$CJZ$4,ROW()-6)</f>
        <v>3</v>
      </c>
      <c r="CKE8" s="33">
        <f ca="1">OFFSET(表十四!$B$4,COLUMN()-$CJZ$4,ROW()-6)</f>
        <v>0</v>
      </c>
      <c r="CKF8" s="33">
        <f ca="1">OFFSET(表十四!$B$4,COLUMN()-$CJZ$4,ROW()-6)</f>
        <v>0</v>
      </c>
      <c r="CKG8" s="33">
        <f ca="1">OFFSET(表十四!$B$4,COLUMN()-$CJZ$4,ROW()-6)</f>
        <v>0</v>
      </c>
      <c r="CKH8" s="33">
        <f ca="1">OFFSET(表十四!$B$4,COLUMN()-$CJZ$4,ROW()-6)</f>
        <v>0</v>
      </c>
      <c r="CKI8" s="48"/>
      <c r="CKJ8" s="48"/>
      <c r="CKK8" s="33">
        <f ca="1">OFFSET(表十四!$B$4,COLUMN()-$CJZ$4,ROW()-6)</f>
        <v>2107563</v>
      </c>
      <c r="CKL8" s="33">
        <f ca="1">OFFSET(表十四!$B$4,COLUMN()-$CJZ$4,ROW()-6)</f>
        <v>949156</v>
      </c>
      <c r="CKM8" s="33">
        <f ca="1">OFFSET(表十四!$B$4,COLUMN()-$CJZ$4,ROW()-6)</f>
        <v>1158407</v>
      </c>
      <c r="CKN8" s="33">
        <f ca="1">OFFSET(表十四!$B$4,COLUMN()-$CJZ$4,ROW()-6)</f>
        <v>7780</v>
      </c>
      <c r="CKO8" s="33">
        <f ca="1">OFFSET(表十四!$B$4,COLUMN()-$CJZ$4,ROW()-6)</f>
        <v>7798</v>
      </c>
      <c r="CKP8" s="33">
        <f ca="1">OFFSET(表十四!$B$4,COLUMN()-$CJZ$4,ROW()-6)</f>
        <v>0</v>
      </c>
      <c r="CKQ8" s="48"/>
      <c r="CKR8" s="33">
        <f ca="1">OFFSET(表十四!$B$4,COLUMN()-$CJZ$4,ROW()-6)</f>
        <v>1088100</v>
      </c>
      <c r="CKS8" s="33">
        <f ca="1">OFFSET(表十四!$B$4,COLUMN()-$CJZ$4,ROW()-6)</f>
        <v>361362</v>
      </c>
      <c r="CKT8" s="33">
        <f ca="1">OFFSET(表十四!$B$4,COLUMN()-$CJZ$4,ROW()-6)</f>
        <v>726738</v>
      </c>
      <c r="CKU8" s="33">
        <f ca="1">OFFSET(表十四!$B$4,COLUMN()-$CJZ$4,ROW()-6)</f>
        <v>7215</v>
      </c>
      <c r="CKV8" s="33">
        <f ca="1">OFFSET(表十四!$B$4,COLUMN()-$CJZ$4,ROW()-6)</f>
        <v>7213</v>
      </c>
      <c r="CKW8" s="33">
        <f ca="1">OFFSET(表十四!$B$4,COLUMN()-$CJZ$4,ROW()-6)</f>
        <v>7213</v>
      </c>
      <c r="CKX8" s="48"/>
      <c r="CKY8" s="33">
        <f ca="1">OFFSET(表十四!$B$4,COLUMN()-$CJZ$4,ROW()-6)</f>
        <v>0</v>
      </c>
      <c r="CKZ8" s="33">
        <f ca="1">OFFSET(表十四!$B$4,COLUMN()-$CJZ$4,ROW()-6)</f>
        <v>0</v>
      </c>
      <c r="CLA8" s="48"/>
      <c r="CLB8" s="33" t="str">
        <f ca="1">OFFSET(表十四!$B$4,COLUMN()-$CJZ$4,ROW()-6)</f>
        <v>政府</v>
      </c>
      <c r="CLC8" s="33">
        <f ca="1">OFFSET(表十四!$B$4,COLUMN()-$CJZ$4,ROW()-6)</f>
        <v>2026</v>
      </c>
      <c r="CLD8" s="38"/>
      <c r="CLE8" s="33">
        <f ca="1" t="shared" si="7"/>
        <v>0</v>
      </c>
      <c r="CLF8" s="33">
        <f ca="1" t="shared" si="7"/>
        <v>0</v>
      </c>
      <c r="CLG8" s="33">
        <f ca="1" t="shared" si="7"/>
        <v>1085</v>
      </c>
      <c r="CLH8" s="33">
        <f ca="1" t="shared" si="7"/>
        <v>0</v>
      </c>
      <c r="CLI8" s="33">
        <f ca="1" t="shared" si="7"/>
        <v>0</v>
      </c>
      <c r="CLJ8" s="33">
        <f ca="1" t="shared" si="7"/>
        <v>883</v>
      </c>
      <c r="CLK8" s="33">
        <f ca="1" t="shared" si="7"/>
        <v>0</v>
      </c>
      <c r="CLL8" s="33">
        <f ca="1" t="shared" si="7"/>
        <v>0</v>
      </c>
      <c r="CLM8" s="33">
        <f ca="1" t="shared" si="7"/>
        <v>3851</v>
      </c>
      <c r="CLN8" s="33">
        <f ca="1" t="shared" si="7"/>
        <v>0</v>
      </c>
      <c r="CLO8" s="33">
        <f ca="1" t="shared" si="8"/>
        <v>0</v>
      </c>
      <c r="CLP8" s="33">
        <f ca="1" t="shared" si="8"/>
        <v>27</v>
      </c>
      <c r="CLQ8" s="33">
        <f ca="1" t="shared" si="8"/>
        <v>0</v>
      </c>
      <c r="CLR8" s="33">
        <f ca="1" t="shared" si="8"/>
        <v>0</v>
      </c>
      <c r="CLS8" s="33">
        <f ca="1" t="shared" si="8"/>
        <v>-4033</v>
      </c>
      <c r="CLT8" s="33">
        <f ca="1" t="shared" si="8"/>
        <v>0</v>
      </c>
      <c r="CLU8" s="39">
        <f ca="1">IF(JC_JSDX=CLU$1,OFFSET($ARS$2,ROW()-2,CLU$3-1),IF(JC_JSDX=CLT$1,-OFFSET($ARS$2,ROW()-2,CLU$4-1),0))</f>
        <v>0</v>
      </c>
      <c r="CLV8" s="40">
        <f ca="1">IF(JC_JSDX=CLV$1,OFFSET($ARS$2,ROW()-2,CLV$3-1)-OFFSET($ARS$2,ROW()-2,CLV$4-1),IF(JC_JSDX=CLU$1,-OFFSET($ARS$2,ROW()-2,CLV$4-1),IF(JC_JSDX="县级",SUM(OFFSET($ARS$2,ROW()-2,CLV$3-6,1,6)),0)))</f>
        <v>0</v>
      </c>
      <c r="CLW8" s="33">
        <f ca="1" t="shared" si="8"/>
        <v>0</v>
      </c>
      <c r="CLX8" s="33">
        <f ca="1" t="shared" si="8"/>
        <v>0</v>
      </c>
      <c r="CLY8" s="33">
        <f ca="1" t="shared" si="9"/>
        <v>0</v>
      </c>
      <c r="CLZ8" s="33">
        <f ca="1" t="shared" si="9"/>
        <v>0</v>
      </c>
      <c r="CMA8" s="33">
        <f ca="1" t="shared" si="9"/>
        <v>0</v>
      </c>
      <c r="CMB8" s="33">
        <f ca="1" t="shared" si="9"/>
        <v>31088</v>
      </c>
      <c r="CMC8" s="33">
        <f ca="1" t="shared" si="9"/>
        <v>0</v>
      </c>
      <c r="CMD8" s="33">
        <f ca="1" t="shared" si="9"/>
        <v>0</v>
      </c>
      <c r="CME8" s="33">
        <f ca="1" t="shared" si="9"/>
        <v>12054</v>
      </c>
      <c r="CMF8" s="33">
        <f ca="1" t="shared" si="9"/>
        <v>0</v>
      </c>
      <c r="CMG8" s="33">
        <f ca="1" t="shared" si="9"/>
        <v>0</v>
      </c>
      <c r="CMH8" s="33">
        <f ca="1" t="shared" si="9"/>
        <v>-1726</v>
      </c>
      <c r="CMI8" s="41">
        <f ca="1">IF(JC_JSDX=CMI$1,OFFSET($ARS$2,ROW()-2,CMI$3-1)-OFFSET($ARS$2,ROW()-2,CMI$4-1),0)</f>
        <v>0</v>
      </c>
      <c r="CMJ8" s="33">
        <f ca="1" t="shared" si="10"/>
        <v>0</v>
      </c>
      <c r="CMK8" s="33">
        <f ca="1" t="shared" si="10"/>
        <v>0</v>
      </c>
      <c r="CML8" s="33">
        <f ca="1" t="shared" si="10"/>
        <v>0</v>
      </c>
      <c r="CMM8" s="33">
        <f ca="1" t="shared" si="10"/>
        <v>0</v>
      </c>
      <c r="CMN8" s="33">
        <f ca="1" t="shared" si="10"/>
        <v>0</v>
      </c>
      <c r="CMO8" s="33">
        <f ca="1" t="shared" si="10"/>
        <v>0</v>
      </c>
      <c r="CMP8" s="33">
        <f ca="1" t="shared" si="10"/>
        <v>0</v>
      </c>
      <c r="CMQ8" s="33">
        <f ca="1" t="shared" si="10"/>
        <v>0</v>
      </c>
      <c r="CMR8" s="33">
        <f ca="1" t="shared" si="10"/>
        <v>0</v>
      </c>
      <c r="CMS8" s="33">
        <f ca="1" t="shared" si="11"/>
        <v>0</v>
      </c>
      <c r="CMT8" s="33">
        <f ca="1" t="shared" si="11"/>
        <v>0</v>
      </c>
      <c r="CMU8" s="33">
        <f ca="1" t="shared" si="11"/>
        <v>24567</v>
      </c>
      <c r="CMV8" s="33">
        <f ca="1" t="shared" si="11"/>
        <v>0</v>
      </c>
      <c r="CMW8" s="33">
        <f ca="1" t="shared" si="11"/>
        <v>0</v>
      </c>
      <c r="CMX8" s="33">
        <f ca="1" t="shared" si="11"/>
        <v>23599</v>
      </c>
      <c r="CMY8" s="33">
        <f ca="1" t="shared" si="11"/>
        <v>0</v>
      </c>
      <c r="CMZ8" s="33">
        <f ca="1" t="shared" si="11"/>
        <v>0</v>
      </c>
      <c r="CNA8" s="33">
        <f ca="1" t="shared" si="11"/>
        <v>0</v>
      </c>
      <c r="CNB8" s="33">
        <f ca="1" t="shared" si="11"/>
        <v>0</v>
      </c>
      <c r="CNC8" s="33">
        <f ca="1" t="shared" si="12"/>
        <v>0</v>
      </c>
      <c r="CND8" s="33">
        <f ca="1" t="shared" si="12"/>
        <v>0</v>
      </c>
      <c r="CNE8" s="33">
        <f ca="1" t="shared" si="12"/>
        <v>0</v>
      </c>
      <c r="CNF8" s="33">
        <f ca="1" t="shared" si="12"/>
        <v>0</v>
      </c>
      <c r="CNG8" s="33">
        <f ca="1" t="shared" si="12"/>
        <v>0</v>
      </c>
      <c r="CNH8" s="33">
        <f ca="1" t="shared" si="12"/>
        <v>0</v>
      </c>
      <c r="CNI8" s="33">
        <f ca="1" t="shared" si="12"/>
        <v>0</v>
      </c>
      <c r="CNJ8" s="33">
        <f ca="1" t="shared" si="12"/>
        <v>2994</v>
      </c>
      <c r="CNK8" s="33">
        <f ca="1" t="shared" si="12"/>
        <v>0</v>
      </c>
      <c r="CNL8" s="33">
        <f ca="1" t="shared" si="12"/>
        <v>0</v>
      </c>
      <c r="CNM8" s="33">
        <f ca="1" t="shared" si="13"/>
        <v>0</v>
      </c>
      <c r="CNN8" s="33">
        <f ca="1" t="shared" si="13"/>
        <v>0</v>
      </c>
      <c r="CNO8" s="33">
        <f ca="1" t="shared" si="13"/>
        <v>0</v>
      </c>
      <c r="CNP8" s="33">
        <f ca="1" t="shared" si="13"/>
        <v>0</v>
      </c>
      <c r="CNQ8" s="33">
        <f ca="1" t="shared" si="13"/>
        <v>0</v>
      </c>
      <c r="CNR8" s="33">
        <f ca="1" t="shared" si="13"/>
        <v>0</v>
      </c>
      <c r="CNS8" s="33">
        <f ca="1" t="shared" si="13"/>
        <v>0</v>
      </c>
      <c r="CNT8" s="33">
        <f ca="1" t="shared" si="13"/>
        <v>0</v>
      </c>
      <c r="CNU8" s="33">
        <f ca="1" t="shared" si="13"/>
        <v>0</v>
      </c>
      <c r="CNV8" s="33">
        <f ca="1" t="shared" si="13"/>
        <v>1518</v>
      </c>
      <c r="CNW8" s="33">
        <f ca="1" t="shared" si="14"/>
        <v>0</v>
      </c>
      <c r="CNX8" s="33">
        <f ca="1" t="shared" si="14"/>
        <v>0</v>
      </c>
      <c r="CNY8" s="33">
        <f ca="1" t="shared" si="14"/>
        <v>11691</v>
      </c>
      <c r="CNZ8" s="33">
        <f ca="1" t="shared" si="14"/>
        <v>0</v>
      </c>
      <c r="COA8" s="33">
        <f ca="1" t="shared" si="14"/>
        <v>0</v>
      </c>
      <c r="COB8" s="33">
        <f ca="1" t="shared" si="14"/>
        <v>0</v>
      </c>
      <c r="COC8" s="33">
        <f ca="1" t="shared" si="14"/>
        <v>0</v>
      </c>
      <c r="COD8" s="33">
        <f ca="1" t="shared" si="14"/>
        <v>0</v>
      </c>
      <c r="COE8" s="33">
        <f ca="1" t="shared" si="14"/>
        <v>439</v>
      </c>
      <c r="COF8" s="33">
        <f ca="1" t="shared" si="14"/>
        <v>0</v>
      </c>
      <c r="COG8" s="33">
        <f ca="1" t="shared" si="15"/>
        <v>0</v>
      </c>
      <c r="COH8" s="33">
        <f ca="1" t="shared" si="15"/>
        <v>10136</v>
      </c>
      <c r="COI8" s="33">
        <f ca="1" t="shared" si="15"/>
        <v>0</v>
      </c>
      <c r="COJ8" s="33">
        <f ca="1" t="shared" si="15"/>
        <v>0</v>
      </c>
      <c r="COK8" s="33">
        <f ca="1" t="shared" si="15"/>
        <v>7517</v>
      </c>
      <c r="COL8" s="33">
        <f ca="1" t="shared" si="15"/>
        <v>0</v>
      </c>
      <c r="COM8" s="33">
        <f ca="1" t="shared" si="15"/>
        <v>0</v>
      </c>
      <c r="CON8" s="33">
        <f ca="1" t="shared" si="15"/>
        <v>4194</v>
      </c>
      <c r="COO8" s="33">
        <f ca="1" t="shared" si="15"/>
        <v>0</v>
      </c>
      <c r="COP8" s="33">
        <f ca="1" t="shared" si="15"/>
        <v>0</v>
      </c>
      <c r="COQ8" s="33">
        <f ca="1" t="shared" si="16"/>
        <v>0</v>
      </c>
      <c r="COR8" s="33">
        <f ca="1" t="shared" si="16"/>
        <v>0</v>
      </c>
      <c r="COS8" s="33">
        <f ca="1" t="shared" si="16"/>
        <v>0</v>
      </c>
      <c r="COT8" s="33">
        <f ca="1" t="shared" si="16"/>
        <v>4465</v>
      </c>
      <c r="COU8" s="33">
        <f ca="1" t="shared" si="16"/>
        <v>0</v>
      </c>
      <c r="COV8" s="33">
        <f ca="1" t="shared" si="16"/>
        <v>0</v>
      </c>
      <c r="COW8" s="33">
        <f ca="1" t="shared" si="16"/>
        <v>36</v>
      </c>
      <c r="COX8" s="33">
        <f ca="1" t="shared" si="16"/>
        <v>0</v>
      </c>
      <c r="COY8" s="33">
        <f ca="1" t="shared" si="16"/>
        <v>0</v>
      </c>
      <c r="COZ8" s="33">
        <f ca="1" t="shared" si="16"/>
        <v>0</v>
      </c>
      <c r="CPA8" s="33">
        <f ca="1" t="shared" si="17"/>
        <v>0</v>
      </c>
      <c r="CPB8" s="33">
        <f ca="1" t="shared" si="17"/>
        <v>0</v>
      </c>
      <c r="CPC8" s="33">
        <f ca="1" t="shared" si="17"/>
        <v>0</v>
      </c>
      <c r="CPD8" s="33">
        <f ca="1" t="shared" si="17"/>
        <v>0</v>
      </c>
      <c r="CPE8" s="33">
        <f ca="1" t="shared" si="17"/>
        <v>0</v>
      </c>
      <c r="CPF8" s="33">
        <f ca="1" t="shared" si="17"/>
        <v>0</v>
      </c>
      <c r="CPG8" s="33">
        <f ca="1" t="shared" si="17"/>
        <v>0</v>
      </c>
      <c r="CPH8" s="33">
        <f ca="1" t="shared" si="17"/>
        <v>0</v>
      </c>
      <c r="CPI8" s="33">
        <f ca="1" t="shared" si="17"/>
        <v>0</v>
      </c>
      <c r="CPJ8" s="33">
        <f ca="1" t="shared" si="17"/>
        <v>0</v>
      </c>
      <c r="CPK8" s="33">
        <f ca="1" t="shared" si="18"/>
        <v>0</v>
      </c>
      <c r="CPL8" s="33">
        <f ca="1" t="shared" si="18"/>
        <v>874</v>
      </c>
      <c r="CPM8" s="33">
        <f ca="1" t="shared" si="18"/>
        <v>0</v>
      </c>
      <c r="CPN8" s="33">
        <f ca="1" t="shared" si="18"/>
        <v>0</v>
      </c>
      <c r="CPO8" s="33">
        <f ca="1" t="shared" si="18"/>
        <v>0</v>
      </c>
      <c r="CPP8" s="33">
        <f ca="1" t="shared" si="18"/>
        <v>0</v>
      </c>
      <c r="CPQ8" s="33">
        <f ca="1" t="shared" si="18"/>
        <v>0</v>
      </c>
      <c r="CPR8" s="33">
        <f ca="1" t="shared" si="18"/>
        <v>649</v>
      </c>
      <c r="CPS8" s="33">
        <f ca="1" t="shared" si="18"/>
        <v>0</v>
      </c>
      <c r="CPT8" s="33">
        <f ca="1" t="shared" si="18"/>
        <v>0</v>
      </c>
      <c r="CPU8" s="33">
        <f ca="1" t="shared" si="19"/>
        <v>0</v>
      </c>
      <c r="CPV8" s="33">
        <f ca="1" t="shared" si="19"/>
        <v>0</v>
      </c>
      <c r="CPW8" s="39">
        <f ca="1">IF(JC_JSDX=CPW$1,OFFSET($ARS$2,ROW()-2,CPW$3-1),IF(JC_JSDX=CPV$1,-OFFSET($ARS$2,ROW()-2,CPW$4-1),0))</f>
        <v>0</v>
      </c>
      <c r="CPX8" s="40">
        <f ca="1">IF(JC_JSDX=CPX$1,OFFSET($ARS$2,ROW()-2,CPX$3-1)-OFFSET($ARS$2,ROW()-2,CPX$4-1),IF(JC_JSDX=CPW$1,-OFFSET($ARS$2,ROW()-2,CPX$4-1),IF(JC_JSDX="县级",SUM(OFFSET($ARS$2,ROW()-2,CPX$3-36,1,36)),0)))</f>
        <v>0</v>
      </c>
      <c r="CPY8" s="33">
        <f ca="1" t="shared" si="19"/>
        <v>0</v>
      </c>
      <c r="CPZ8" s="33">
        <f ca="1" t="shared" si="19"/>
        <v>0</v>
      </c>
      <c r="CQA8" s="33">
        <f ca="1" t="shared" si="19"/>
        <v>1</v>
      </c>
      <c r="CQB8" s="33">
        <f ca="1" t="shared" si="19"/>
        <v>0</v>
      </c>
      <c r="CQC8" s="33">
        <f ca="1" t="shared" si="19"/>
        <v>0</v>
      </c>
      <c r="CQD8" s="33">
        <f ca="1" t="shared" si="19"/>
        <v>0</v>
      </c>
      <c r="CQE8" s="33">
        <f ca="1" t="shared" si="20"/>
        <v>0</v>
      </c>
      <c r="CQF8" s="33">
        <f ca="1" t="shared" si="20"/>
        <v>0</v>
      </c>
      <c r="CQG8" s="33">
        <f ca="1" t="shared" si="20"/>
        <v>0</v>
      </c>
      <c r="CQH8" s="33">
        <f ca="1" t="shared" si="20"/>
        <v>0</v>
      </c>
      <c r="CQI8" s="33">
        <f ca="1" t="shared" si="20"/>
        <v>0</v>
      </c>
      <c r="CQJ8" s="33">
        <f ca="1" t="shared" si="20"/>
        <v>0</v>
      </c>
      <c r="CQK8" s="33">
        <f ca="1" t="shared" si="20"/>
        <v>0</v>
      </c>
      <c r="CQL8" s="33">
        <f ca="1" t="shared" si="20"/>
        <v>0</v>
      </c>
      <c r="CQM8" s="33">
        <f ca="1" t="shared" si="20"/>
        <v>400</v>
      </c>
      <c r="CQN8" s="33">
        <f ca="1" t="shared" si="20"/>
        <v>0</v>
      </c>
      <c r="CQO8" s="33">
        <f ca="1" t="shared" si="21"/>
        <v>0</v>
      </c>
      <c r="CQP8" s="33">
        <f ca="1" t="shared" si="21"/>
        <v>0</v>
      </c>
      <c r="CQQ8" s="33">
        <f ca="1" t="shared" si="21"/>
        <v>0</v>
      </c>
      <c r="CQR8" s="33">
        <f ca="1" t="shared" si="21"/>
        <v>0</v>
      </c>
      <c r="CQS8" s="33">
        <f ca="1" t="shared" si="21"/>
        <v>0</v>
      </c>
      <c r="CQT8" s="33">
        <f ca="1" t="shared" si="21"/>
        <v>0</v>
      </c>
      <c r="CQU8" s="33">
        <f ca="1" t="shared" si="21"/>
        <v>0</v>
      </c>
      <c r="CQV8" s="33">
        <f ca="1" t="shared" si="21"/>
        <v>0</v>
      </c>
      <c r="CQW8" s="33">
        <f ca="1" t="shared" si="21"/>
        <v>0</v>
      </c>
      <c r="CQX8" s="33">
        <f ca="1" t="shared" si="21"/>
        <v>0</v>
      </c>
      <c r="CQY8" s="33">
        <f ca="1" t="shared" si="22"/>
        <v>122</v>
      </c>
      <c r="CQZ8" s="33">
        <f ca="1" t="shared" si="22"/>
        <v>0</v>
      </c>
      <c r="CRA8" s="33">
        <f ca="1" t="shared" si="22"/>
        <v>0</v>
      </c>
      <c r="CRB8" s="33">
        <f ca="1" t="shared" si="22"/>
        <v>0</v>
      </c>
      <c r="CRC8" s="33">
        <f ca="1" t="shared" si="22"/>
        <v>0</v>
      </c>
      <c r="CRD8" s="33">
        <f ca="1" t="shared" si="22"/>
        <v>0</v>
      </c>
      <c r="CRE8" s="33">
        <f ca="1" t="shared" si="22"/>
        <v>0</v>
      </c>
      <c r="CRF8" s="33">
        <f ca="1" t="shared" si="22"/>
        <v>0</v>
      </c>
      <c r="CRG8" s="33">
        <f ca="1" t="shared" si="22"/>
        <v>0</v>
      </c>
      <c r="CRH8" s="33">
        <f ca="1" t="shared" si="22"/>
        <v>10887</v>
      </c>
      <c r="CRI8" s="33">
        <f ca="1" t="shared" si="23"/>
        <v>0</v>
      </c>
      <c r="CRJ8" s="33">
        <f ca="1" t="shared" si="23"/>
        <v>0</v>
      </c>
      <c r="CRK8" s="33">
        <f ca="1" t="shared" si="23"/>
        <v>200</v>
      </c>
      <c r="CRL8" s="33">
        <f ca="1" t="shared" si="23"/>
        <v>0</v>
      </c>
      <c r="CRM8" s="33">
        <f ca="1" t="shared" si="23"/>
        <v>0</v>
      </c>
      <c r="CRN8" s="33">
        <f ca="1" t="shared" si="23"/>
        <v>0</v>
      </c>
      <c r="CRO8" s="33">
        <f ca="1" t="shared" si="23"/>
        <v>0</v>
      </c>
      <c r="CRP8" s="33">
        <f ca="1" t="shared" si="23"/>
        <v>0</v>
      </c>
      <c r="CRQ8" s="33">
        <f ca="1" t="shared" si="23"/>
        <v>0</v>
      </c>
      <c r="CRR8" s="33">
        <f ca="1" t="shared" si="23"/>
        <v>0</v>
      </c>
      <c r="CRS8" s="33">
        <f ca="1" t="shared" si="24"/>
        <v>0</v>
      </c>
      <c r="CRT8" s="33">
        <f ca="1" t="shared" si="24"/>
        <v>0</v>
      </c>
      <c r="CRU8" s="33">
        <f ca="1" t="shared" si="24"/>
        <v>0</v>
      </c>
      <c r="CRV8" s="33">
        <f ca="1" t="shared" si="24"/>
        <v>0</v>
      </c>
      <c r="CRW8" s="33">
        <f ca="1" t="shared" si="24"/>
        <v>174</v>
      </c>
      <c r="CRX8" s="33">
        <f ca="1" t="shared" si="24"/>
        <v>0</v>
      </c>
      <c r="CRY8" s="33">
        <f ca="1" t="shared" si="24"/>
        <v>0</v>
      </c>
      <c r="CRZ8" s="33">
        <f ca="1" t="shared" si="24"/>
        <v>0</v>
      </c>
      <c r="CSA8" s="33">
        <f ca="1" t="shared" si="24"/>
        <v>0</v>
      </c>
      <c r="CSB8" s="33">
        <f ca="1" t="shared" si="24"/>
        <v>0</v>
      </c>
      <c r="CSC8" s="33">
        <f ca="1" t="shared" si="25"/>
        <v>0</v>
      </c>
      <c r="CSD8" s="33">
        <f ca="1" t="shared" si="25"/>
        <v>0</v>
      </c>
      <c r="CSE8" s="33">
        <f ca="1" t="shared" si="25"/>
        <v>0</v>
      </c>
      <c r="CSF8" s="33">
        <f ca="1" t="shared" si="25"/>
        <v>0</v>
      </c>
      <c r="CSG8" s="33">
        <f ca="1" t="shared" si="25"/>
        <v>0</v>
      </c>
      <c r="CSH8" s="39">
        <f ca="1">IF(JC_JSDX=CSH$1,OFFSET($ARS$2,ROW()-2,CSH$3-1),IF(JC_JSDX=CSG$1,-OFFSET($ARS$2,ROW()-2,CSH$4-1),0))</f>
        <v>0</v>
      </c>
      <c r="CSI8" s="40">
        <f ca="1">IF(JC_JSDX=CSI$1,OFFSET($ARS$2,ROW()-2,CSI$3-1)-OFFSET($ARS$2,ROW()-2,CSI$4-1),IF(JC_JSDX=CSH$1,-OFFSET($ARS$2,ROW()-2,CSI$4-1),IF(JC_JSDX="县级",SUM(OFFSET($ARS$2,ROW()-2,CSI$3-21,1,21)),0)))</f>
        <v>0</v>
      </c>
      <c r="CSJ8" s="33">
        <f ca="1" t="shared" si="26"/>
        <v>0</v>
      </c>
      <c r="CSK8" s="39">
        <f ca="1">IF(JC_JSDX=CSK$1,OFFSET($ARS$2,ROW()-2,CSK$3-1),IF(JC_JSDX=CSJ$1,-OFFSET($ARS$2,ROW()-2,CSK$4-1),0))</f>
        <v>0</v>
      </c>
      <c r="CSL8" s="40">
        <f ca="1">IF(JC_JSDX=CSL$1,OFFSET($ARS$2,ROW()-2,CSL$3-1)-OFFSET($ARS$2,ROW()-2,CSL$4-1),IF(JC_JSDX=CSK$1,-OFFSET($ARS$2,ROW()-2,CSL$4-1),IF(JC_JSDX="县级",OFFSET($ARS$2,ROW()-2,CSL$3-1),0)))</f>
        <v>0</v>
      </c>
      <c r="CSM8" s="33">
        <f ca="1" t="shared" si="26"/>
        <v>0</v>
      </c>
      <c r="CSN8" s="39">
        <f ca="1">IF(JC_JSDX=CSN$1,OFFSET($ARS$2,ROW()-2,CSN$3-1),IF(JC_JSDX=CSM$1,-OFFSET($ARS$2,ROW()-2,CSN$4-1),0))</f>
        <v>0</v>
      </c>
      <c r="CSO8" s="40">
        <f ca="1">IF(JC_JSDX=CSO$1,OFFSET($ARS$2,ROW()-2,CSO$3-1)-OFFSET($ARS$2,ROW()-2,CSO$4-1),IF(JC_JSDX=CSN$1,-OFFSET($ARS$2,ROW()-2,CSO$4-1),IF(JC_JSDX="县级",OFFSET($ARS$2,ROW()-2,CSO$3-1),0)))</f>
        <v>0</v>
      </c>
      <c r="CSP8" s="33">
        <f ca="1" t="shared" si="26"/>
        <v>0</v>
      </c>
      <c r="CSQ8" s="39">
        <f ca="1">IF(JC_JSDX=CSQ$1,OFFSET($ARS$2,ROW()-2,CSQ$3-1),IF(JC_JSDX=CSP$1,-OFFSET($ARS$2,ROW()-2,CSQ$4-1),0))</f>
        <v>0</v>
      </c>
      <c r="CSR8" s="40">
        <f ca="1">IF(JC_JSDX=CSR$1,OFFSET($ARS$2,ROW()-2,CSR$3-1)-OFFSET($ARS$2,ROW()-2,CSR$4-1),IF(JC_JSDX=CSQ$1,-OFFSET($ARS$2,ROW()-2,CSR$4-1),IF(JC_JSDX="县级",OFFSET($ARS$2,ROW()-2,CSR$3-1),0)))</f>
        <v>0</v>
      </c>
      <c r="CSS8" s="33">
        <f ca="1" t="shared" si="26"/>
        <v>0</v>
      </c>
      <c r="CST8" s="39">
        <f ca="1">IF(JC_JSDX=CST$1,OFFSET($ARS$2,ROW()-2,CST$3-1),IF(JC_JSDX=CSS$1,-OFFSET($ARS$2,ROW()-2,CST$4-1),0))</f>
        <v>0</v>
      </c>
      <c r="CSU8" s="40">
        <f ca="1">IF(JC_JSDX=CSU$1,OFFSET($ARS$2,ROW()-2,CSU$3-1)-OFFSET($ARS$2,ROW()-2,CSU$4-1),IF(JC_JSDX=CST$1,-OFFSET($ARS$2,ROW()-2,CSU$4-1),IF(JC_JSDX="县级",OFFSET($ARS$2,ROW()-2,CSU$3-1),0)))</f>
        <v>0</v>
      </c>
      <c r="CSV8" s="33">
        <f ca="1" t="shared" si="27"/>
        <v>0</v>
      </c>
      <c r="CSW8" s="39">
        <f ca="1">IF(JC_JSDX=CSW$1,OFFSET($ARS$2,ROW()-2,CSW$3-1),IF(JC_JSDX=CSV$1,-OFFSET($ARS$2,ROW()-2,CSW$4-1),0))</f>
        <v>0</v>
      </c>
      <c r="CSX8" s="40">
        <f ca="1">IF(JC_JSDX=CSX$1,OFFSET($ARS$2,ROW()-2,CSX$3-1)-OFFSET($ARS$2,ROW()-2,CSX$4-1),IF(JC_JSDX=CSW$1,-OFFSET($ARS$2,ROW()-2,CSX$4-1),IF(JC_JSDX="县级",OFFSET($ARS$2,ROW()-2,CSX$3-1),0)))</f>
        <v>2907</v>
      </c>
      <c r="CSY8" s="33">
        <f ca="1" t="shared" si="27"/>
        <v>0</v>
      </c>
      <c r="CSZ8" s="39">
        <f ca="1">IF(JC_JSDX=CSZ$1,OFFSET($ARS$2,ROW()-2,CSZ$3-1),IF(JC_JSDX=CSY$1,-OFFSET($ARS$2,ROW()-2,CSZ$4-1),0))</f>
        <v>0</v>
      </c>
      <c r="CTA8" s="40">
        <f ca="1">IF(JC_JSDX=CTA$1,OFFSET($ARS$2,ROW()-2,CTA$3-1)-OFFSET($ARS$2,ROW()-2,CTA$4-1),IF(JC_JSDX=CSZ$1,-OFFSET($ARS$2,ROW()-2,CTA$4-1),IF(JC_JSDX="县级",OFFSET($ARS$2,ROW()-2,CTA$3-1),0)))</f>
        <v>35761</v>
      </c>
      <c r="CTB8" s="41">
        <f ca="1">IF(JC_JSDX=CTB$1,OFFSET($ARS$2,ROW()-2,CTB$3-1)-OFFSET($ARS$2,ROW()-2,CTB$4-1),0)</f>
        <v>0</v>
      </c>
      <c r="CTC8" s="38"/>
      <c r="CTD8" s="33">
        <f ca="1" t="shared" si="28"/>
        <v>0</v>
      </c>
      <c r="CTE8" s="39">
        <f ca="1">IF(JC_JSDX=CTE$1,OFFSET($BOP$2,ROW()-2,CTE$3-1),IF(JC_JSDX=CTD$1,-OFFSET($BOP$2,ROW()-2,CTE$4-1),0))</f>
        <v>0</v>
      </c>
      <c r="CTF8" s="40">
        <f ca="1">IF(JC_JSDX=CTF$1,OFFSET($BOP$2,ROW()-2,CTF$3-1)-OFFSET($BOP$2,ROW()-2,CTF$4-1),IF(JC_JSDX=CTE$1,-OFFSET($BOP$2,ROW()-2,CTF$4-1),IF(JC_JSDX="县级",OFFSET($BOP$2,ROW()-2,CTF$3-1),0)))</f>
        <v>260</v>
      </c>
      <c r="CTG8" s="33">
        <f ca="1" t="shared" si="28"/>
        <v>0</v>
      </c>
      <c r="CTH8" s="39">
        <f ca="1">IF(JC_JSDX=CTH$1,OFFSET($BOP$2,ROW()-2,CTH$3-1),IF(JC_JSDX=CTG$1,-OFFSET($BOP$2,ROW()-2,CTH$4-1),0))</f>
        <v>0</v>
      </c>
      <c r="CTI8" s="40">
        <f ca="1">IF(JC_JSDX=CTI$1,OFFSET($BOP$2,ROW()-2,CTI$3-1)-OFFSET($BOP$2,ROW()-2,CTI$4-1),IF(JC_JSDX=CTH$1,-OFFSET($BOP$2,ROW()-2,CTI$4-1),IF(JC_JSDX="县级",OFFSET($BOP$2,ROW()-2,CTI$3-1),0)))</f>
        <v>0</v>
      </c>
      <c r="CTJ8" s="41">
        <f ca="1">IF(JC_JSDX=CTJ$1,OFFSET($BOP$2,ROW()-2,CTJ$3-1)-OFFSET($BOP$2,ROW()-2,CTJ$4-1),0)</f>
        <v>0</v>
      </c>
      <c r="CTK8" s="33">
        <f ca="1" t="shared" si="29"/>
        <v>0</v>
      </c>
      <c r="CTL8" s="39">
        <f ca="1">IF(JC_JSDX=CTL$1,OFFSET($BOP$2,ROW()-2,CTL$3-1),IF(JC_JSDX=CTK$1,-OFFSET($BOP$2,ROW()-2,CTL$4-1),0))</f>
        <v>0</v>
      </c>
      <c r="CTM8" s="40">
        <f ca="1">IF(JC_JSDX=CTM$1,OFFSET($BOP$2,ROW()-2,CTM$3-1)-OFFSET($BOP$2,ROW()-2,CTM$4-1),IF(JC_JSDX=CTL$1,-OFFSET($BOP$2,ROW()-2,CTM$4-1),IF(JC_JSDX="县级",OFFSET($BOP$2,ROW()-2,CTM$3-1),0)))</f>
        <v>15600</v>
      </c>
      <c r="CTN8" s="33">
        <f ca="1" t="shared" si="30"/>
        <v>0</v>
      </c>
      <c r="CTO8" s="39">
        <f ca="1">IF(JC_JSDX=CTO$1,OFFSET($BOP$2,ROW()-2,CTO$3-1),IF(JC_JSDX=CTN$1,-OFFSET($BOP$2,ROW()-2,CTO$4-1),0))</f>
        <v>0</v>
      </c>
      <c r="CTP8" s="40">
        <f ca="1">IF(JC_JSDX=CTP$1,OFFSET($BOP$2,ROW()-2,CTP$3-1)-OFFSET($BOP$2,ROW()-2,CTP$4-1),IF(JC_JSDX=CTO$1,-OFFSET($BOP$2,ROW()-2,CTP$4-1),IF(JC_JSDX="县级",OFFSET($BOP$2,ROW()-2,CTP$3-1),0)))</f>
        <v>0</v>
      </c>
      <c r="CTQ8" s="41">
        <f ca="1">IF(JC_JSDX=CTQ$1,OFFSET($BOP$2,ROW()-2,CTQ$3-1)-OFFSET($BOP$2,ROW()-2,CTQ$4-1),0)</f>
        <v>0</v>
      </c>
      <c r="CTR8" s="33">
        <f ca="1" t="shared" si="30"/>
        <v>0</v>
      </c>
      <c r="CTS8" s="39">
        <f ca="1">IF(JC_JSDX=CTS$1,OFFSET($BOP$2,ROW()-2,CTS$3-1),IF(JC_JSDX=CTR$1,-OFFSET($BOP$2,ROW()-2,CTS$4-1),0))</f>
        <v>0</v>
      </c>
      <c r="CTT8" s="40">
        <f ca="1">IF(JC_JSDX=CTT$1,OFFSET($BOP$2,ROW()-2,CTT$3-1)-OFFSET($BOP$2,ROW()-2,CTT$4-1),IF(JC_JSDX=CTS$1,-OFFSET($BOP$2,ROW()-2,CTT$4-1),IF(JC_JSDX="县级",OFFSET($BOP$2,ROW()-2,CTT$3-1),0)))</f>
        <v>3611</v>
      </c>
      <c r="CTU8" s="33">
        <f ca="1" t="shared" si="30"/>
        <v>0</v>
      </c>
      <c r="CTV8" s="39">
        <f ca="1">IF(JC_JSDX=CTV$1,OFFSET($BOP$2,ROW()-2,CTV$3-1),IF(JC_JSDX=CTU$1,-OFFSET($BOP$2,ROW()-2,CTV$4-1),0))</f>
        <v>0</v>
      </c>
      <c r="CTW8" s="40">
        <f ca="1">IF(JC_JSDX=CTW$1,OFFSET($BOP$2,ROW()-2,CTW$3-1)-OFFSET($BOP$2,ROW()-2,CTW$4-1),IF(JC_JSDX=CTV$1,-OFFSET($BOP$2,ROW()-2,CTW$4-1),IF(JC_JSDX="县级",OFFSET($BOP$2,ROW()-2,CTW$3-1),0)))</f>
        <v>0</v>
      </c>
      <c r="CTX8" s="38"/>
      <c r="CTY8" s="33">
        <f ca="1" t="shared" si="33"/>
        <v>0</v>
      </c>
      <c r="CTZ8" s="39">
        <f ca="1">IF(JC_JSDX=CTZ$1,OFFSET($CGG$2,ROW()-2,CTZ$3-1),IF(JC_JSDX=CTY$1,-OFFSET($CGG$2,ROW()-2,CTZ$4-1),0))</f>
        <v>0</v>
      </c>
      <c r="CUA8" s="40">
        <f ca="1">IF(JC_JSDX=CUA$1,OFFSET($CGG$2,ROW()-2,CUA$3-1)-OFFSET($CGG$2,ROW()-2,CUA$4-1),IF(JC_JSDX=CTZ$1,-OFFSET($CGG$2,ROW()-2,CUA$4-1),IF(JC_JSDX="县级",OFFSET($CGG$2,ROW()-2,CUA$3-1),0)))</f>
        <v>20</v>
      </c>
      <c r="CUB8" s="41">
        <f ca="1">IF(JC_JSDX=CUB$1,OFFSET($CGG$2,ROW()-2,CUB$3-1)-OFFSET($CGG$2,ROW()-2,CUB$4-1),0)</f>
        <v>0</v>
      </c>
      <c r="CUC8" s="33">
        <f ca="1" t="shared" si="34"/>
        <v>0</v>
      </c>
      <c r="CUD8" s="39">
        <f ca="1">IF(JC_JSDX=CUD$1,OFFSET($CGG$2,ROW()-2,CUD$3-1),IF(JC_JSDX=CUC$1,-OFFSET($CGG$2,ROW()-2,CUD$4-1),0))</f>
        <v>0</v>
      </c>
      <c r="CUE8" s="40">
        <f ca="1">IF(JC_JSDX=CUE$1,OFFSET($CGG$2,ROW()-2,CUE$3-1)-OFFSET($CGG$2,ROW()-2,CUE$4-1),IF(JC_JSDX=CUD$1,-OFFSET($CGG$2,ROW()-2,CUE$4-1),IF(JC_JSDX="县级",OFFSET($CGG$2,ROW()-2,CUE$3-1),0)))</f>
        <v>0</v>
      </c>
      <c r="CUF8" s="41">
        <f ca="1">IF(JC_JSDX=CUF$1,OFFSET($CGG$2,ROW()-2,CUF$3-1)-OFFSET($CGG$2,ROW()-2,CUF$4-1),0)</f>
        <v>0</v>
      </c>
      <c r="CUH8" s="42" t="s">
        <v>16079</v>
      </c>
    </row>
    <row r="9" spans="1:1024 1025:2582">
      <c r="AU9"/>
      <c r="ARR9"/>
      <c r="BLN9"/>
      <c r="BMJ9"/>
      <c r="BNJ9"/>
      <c r="BOH9"/>
    </row>
    <row r="10" spans="1:1024 1025:2582">
      <c r="ARR10"/>
      <c r="BLN10"/>
      <c r="BMJ10"/>
    </row>
    <row r="11" spans="1:1024 1025:2582">
      <c r="BMJ11"/>
    </row>
    <row r="12" spans="1:1024 1025:2582">
      <c r="BMJ12"/>
    </row>
  </sheetData>
  <sheetProtection algorithmName="SHA-512" hashValue="apUvh7oV/OB1cedmDfo+2KPpypucew8ovQ5a2bDV6gTFvtoVE1GEFtwZTVj07urJvbyt9mb2yCvy/zxOytIDdg==" saltValue="ttgJphDyEKXKUtnWgwB2zA==" spinCount="100000" sheet="1" formatColumns="0" formatRows="0" autoFilter="0"/>
  <mergeCells count="4">
    <mergeCell ref="E2:G2"/>
    <mergeCell ref="H2:J2"/>
    <mergeCell ref="K2:M2"/>
    <mergeCell ref="N2:P2"/>
  </mergeCells>
  <printOptions horizontalCentered="1"/>
  <pageMargins left="0.196850393700787" right="0.0393700787401575" top="0.590551181102362" bottom="0.47244094488189" header="0.31496062992126" footer="0.31496062992126"/>
  <pageSetup paperSize="9" scale="50" orientation="landscape" blackAndWhite="1"/>
  <headerFooter>
    <oddFooter>&amp;C&amp;P/&amp;N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7"/>
  <sheetViews>
    <sheetView showGridLines="0" showZeros="0" workbookViewId="0">
      <pane xSplit="6" ySplit="7" topLeftCell="G8" activePane="bottomRight" state="frozen"/>
      <selection/>
      <selection pane="topRight"/>
      <selection pane="bottomLeft"/>
      <selection pane="bottomRight" activeCell="C4" sqref="C4"/>
    </sheetView>
  </sheetViews>
  <sheetFormatPr defaultColWidth="9" defaultRowHeight="15.6" outlineLevelCol="4"/>
  <cols>
    <col min="1" max="1" width="32.1018518518519" style="402" customWidth="1"/>
    <col min="2" max="2" width="21.3518518518519" style="402" customWidth="1"/>
    <col min="3" max="3" width="50.7962962962963" style="402" customWidth="1"/>
    <col min="4" max="4" width="15.6018518518519" style="402" hidden="1" customWidth="1"/>
    <col min="5" max="5" width="21.75" style="402" customWidth="1"/>
    <col min="6" max="16384" width="8.7962962962963" style="402"/>
  </cols>
  <sheetData>
    <row r="1" spans="1:5">
      <c r="A1" s="403" t="s">
        <v>259</v>
      </c>
    </row>
    <row r="2" spans="1:5">
      <c r="A2" s="404" t="s">
        <v>260</v>
      </c>
      <c r="B2" s="405" t="str">
        <f ca="1">IF(LEN($C$7)=6,$C$7&amp;"_"&amp;$D$11&amp;"_2026年地方财政预算表（人大批复口径）_"&amp;TEXT(NOW(),"YYYYMMDD_HHmm"),"请按行政区划编码（C7单元格）提示操作！")</f>
        <v>411323_西峡县_2026年地方财政预算表（人大批复口径）_20260623 1548</v>
      </c>
      <c r="E2" s="406"/>
    </row>
    <row r="3" ht="18" customHeight="1" spans="1:5">
      <c r="A3" s="407" t="str">
        <f ca="1">IF(LEN(C7)&lt;&gt;6,TbdqBM,IF(D12,"请录入填报人信息！",IF(D13,"请录入正确的手机号码！",IF(NmSH,"","请使用B2单元格内字符串命名文件！注意：更改数据后重新上报的需要再次重命名。")))&amp;A4)</f>
        <v/>
      </c>
      <c r="B3" s="408" t="s">
        <v>261</v>
      </c>
    </row>
    <row r="4" ht="7.2" customHeight="1"/>
    <row r="5" ht="7.2" customHeight="1" spans="1:5">
      <c r="A5" s="409"/>
    </row>
    <row r="6" ht="107.1" customHeight="1" spans="1:5">
      <c r="A6" s="410" t="s">
        <v>262</v>
      </c>
      <c r="B6" s="411"/>
      <c r="C6" s="411"/>
      <c r="D6" s="411"/>
      <c r="E6" s="411"/>
    </row>
    <row r="7" ht="20.4" customHeight="1" spans="1:5">
      <c r="A7" s="411"/>
      <c r="B7" s="412" t="s">
        <v>263</v>
      </c>
      <c r="C7" s="413" t="str">
        <f ca="1">IF(IF(D10&lt;&gt;"",AND(D9=LEFT(D10,4),D8=LEFT(D9,2),D8&lt;&gt;""),IF(D9&lt;&gt;"",D8=LEFT(D9,2),TRUE)),IF(D7="","请先选择填报地区！",D7&amp;REPT(0,6-LEN(D7))),"请检查录入地区，各级次地区不一致！")</f>
        <v>411323</v>
      </c>
      <c r="D7" s="414" t="str">
        <f ca="1">IF(D8="","",IF(D8&lt;&gt;LEFT(D9,LEN(D8)),D8,IF(D9&lt;&gt;LEFT(D10,LEN(D9)),D9,D10)))</f>
        <v>411323</v>
      </c>
      <c r="E7" s="414"/>
    </row>
    <row r="8" ht="20.4" customHeight="1" spans="1:5">
      <c r="A8" s="411"/>
      <c r="B8" s="415" t="s">
        <v>264</v>
      </c>
      <c r="C8" s="416" t="s">
        <v>265</v>
      </c>
      <c r="D8" s="402" t="str">
        <f ca="1">IFERROR(LEFT(OFFSET(B8,0,1),FIND("_",OFFSET(B8,0,1))-1),"")</f>
        <v>41</v>
      </c>
      <c r="E8" s="411"/>
    </row>
    <row r="9" ht="20.4" customHeight="1" spans="1:5">
      <c r="A9" s="411"/>
      <c r="B9" s="415" t="s">
        <v>266</v>
      </c>
      <c r="C9" s="416" t="s">
        <v>267</v>
      </c>
      <c r="D9" s="402" t="str">
        <f ca="1">IFERROR(LEFT(OFFSET(B9,0,1),FIND("_",OFFSET(B9,0,1))-1),"")</f>
        <v>4113</v>
      </c>
      <c r="E9" s="411"/>
    </row>
    <row r="10" ht="20.4" customHeight="1" spans="1:5">
      <c r="A10" s="411"/>
      <c r="B10" s="415" t="s">
        <v>268</v>
      </c>
      <c r="C10" s="416" t="s">
        <v>269</v>
      </c>
      <c r="D10" s="402" t="str">
        <f ca="1">IFERROR(LEFT(OFFSET(B10,0,1),FIND("_",OFFSET(B10,0,1))-1),"")</f>
        <v>411323</v>
      </c>
      <c r="E10" s="411"/>
    </row>
    <row r="11" ht="20.4" customHeight="1" spans="1:5">
      <c r="A11" s="411"/>
      <c r="B11" s="415" t="s">
        <v>270</v>
      </c>
      <c r="C11" s="416"/>
      <c r="D11" s="403" t="str">
        <f ca="1">VLOOKUP(C7,内置数据!$A$69:$B$3285,2,0)&amp;IF(OFFSET(B11,0,1)&lt;&gt;"","("&amp;OFFSET(B11,0,1)&amp;")",IF(AND(OFFSET(B17,0,1)&lt;&gt;"",C15="县级"),"本级",""))</f>
        <v>西峡县</v>
      </c>
      <c r="E11" s="417" t="str">
        <f ca="1">IFERROR(IF(ISNUMBER(FIND("本级",OFFSET(B11,0,1))),"左边单元格仅限开发区或乡镇录入名称！录入本级将导致审核公式错误。",""),"")</f>
        <v/>
      </c>
    </row>
    <row r="12" ht="20.4" customHeight="1" spans="1:5">
      <c r="B12" s="415" t="s">
        <v>271</v>
      </c>
      <c r="C12" s="416" t="s">
        <v>272</v>
      </c>
      <c r="D12" s="403" t="b">
        <f ca="1">OR(LEN(OFFSET($B$12,0,1))&lt;2,LEN(LEFT(OFFSET($B$12,0,1),1))+1&lt;&gt;LENB(LEFT(OFFSET($B$12,0,1),1)),LEN(RIGHT(OFFSET($B$12,0,1),1))+1&lt;&gt;LENB(RIGHT(OFFSET($B$12,0,1),1)))</f>
        <v>0</v>
      </c>
      <c r="E12" s="418"/>
    </row>
    <row r="13" ht="20.4" customHeight="1" spans="1:5">
      <c r="B13" s="415" t="s">
        <v>273</v>
      </c>
      <c r="C13" s="419" t="s">
        <v>274</v>
      </c>
      <c r="D13" s="403" t="b">
        <f ca="1">OR(LEN(OFFSET($B$13,0,1))&lt;&gt;11,NOT(ISNUMBER(1*OFFSET($B$13,0,1))),LEFT(OFFSET($B$13,0,1),1)&lt;&gt;"1",IFERROR(VALUE(MID(OFFSET($B$13,0,1),2,1)),0)&lt;3)</f>
        <v>0</v>
      </c>
      <c r="E13" s="420"/>
    </row>
    <row r="14" ht="20.4" customHeight="1" spans="1:5">
      <c r="B14" s="412" t="s">
        <v>275</v>
      </c>
      <c r="C14" s="421" t="str">
        <f ca="1">IFERROR(IF(OFFSET(B11,0,1)="",VLOOKUP($C$7,内置数据!$A$69:$D$3284,4,0),$C$15),0)</f>
        <v>地级</v>
      </c>
      <c r="D14" s="403"/>
    </row>
    <row r="15" ht="20.4" customHeight="1" spans="1:5">
      <c r="B15" s="412" t="s">
        <v>276</v>
      </c>
      <c r="C15" s="421" t="str">
        <f ca="1">IFERROR(VLOOKUP($C$7,内置数据!$A$69:$C$3284,3,0),0)</f>
        <v>县级</v>
      </c>
      <c r="D15" s="403"/>
    </row>
    <row r="16" ht="20.4" customHeight="1" spans="1:5">
      <c r="B16" s="412" t="s">
        <v>277</v>
      </c>
      <c r="C16" s="421" t="str">
        <f ca="1">IFERROR(IF(OFFSET(B11,0,1)&lt;&gt;"","末级",IF(OFFSET(B17,0,1)&lt;&gt;"",IF(C14="地级","三级",IF(C14="省级","二级","一级")),VLOOKUP($C$7,内置数据!$A$69:$E$3284,5,0))),0)</f>
        <v>末级</v>
      </c>
      <c r="D16" s="403"/>
    </row>
    <row r="17" ht="20.4" customHeight="1" spans="2:3">
      <c r="B17" s="414"/>
      <c r="C17" s="422"/>
    </row>
  </sheetData>
  <sheetProtection algorithmName="SHA-512" hashValue="SIHrx4D4Q7fnd0thkckju4wAKcL9QZIkSceMTslR5juuKU9yjW47qnoO1FdMvv8LkInfymitLcuBE6AtCJ5BnQ==" saltValue="HRrEJUB7jP6EHu/9P3AsbQ==" spinCount="100000" sheet="1" formatColumns="0" formatRows="0" autoFilter="0" objects="1" scenarios="1"/>
  <mergeCells count="1">
    <mergeCell ref="A6:E6"/>
  </mergeCells>
  <dataValidations count="4">
    <dataValidation allowBlank="1" showInputMessage="1" prompt="重命名过渡单元格。&#10;将左边单元格内容复制，选择性粘贴数值在此，然后进入此单元格内，复制内容，重命名文件。" sqref="E2"/>
    <dataValidation type="list" allowBlank="1" showInputMessage="1" showErrorMessage="1" sqref="C8">
      <formula1>省级</formula1>
    </dataValidation>
    <dataValidation type="list" allowBlank="1" showInputMessage="1" showErrorMessage="1" sqref="C17">
      <formula1>IF(VLOOKUP($C$7,内置数据!$A$69:$E$3284,5,0)="末级",fmj,$C$19:$C$20)</formula1>
    </dataValidation>
    <dataValidation type="list" allowBlank="1" showInputMessage="1" showErrorMessage="1" sqref="C9:C10">
      <formula1>INDIRECT("_"&amp;C8)</formula1>
    </dataValidation>
  </dataValidations>
  <printOptions horizontalCentered="1"/>
  <pageMargins left="0.748031496062992" right="0.748031496062992" top="0.984251968503937" bottom="0.984251968503937" header="0.511811023622047" footer="0.511811023622047"/>
  <pageSetup paperSize="9" fitToWidth="0" fitToHeight="0" orientation="landscape" blackAndWhite="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A3285"/>
  <sheetViews>
    <sheetView topLeftCell="NP1" workbookViewId="0">
      <selection activeCell="OA1" sqref="OA1"/>
    </sheetView>
  </sheetViews>
  <sheetFormatPr defaultColWidth="9" defaultRowHeight="13.8"/>
  <cols>
    <col min="2" max="2" width="16" customWidth="1"/>
    <col min="391" max="391" width="8.89814814814815" customWidth="1"/>
  </cols>
  <sheetData>
    <row r="1" spans="2:391">
      <c r="B1" s="11" t="s">
        <v>278</v>
      </c>
      <c r="C1" t="s">
        <v>279</v>
      </c>
      <c r="D1" t="s">
        <v>280</v>
      </c>
      <c r="E1" t="s">
        <v>281</v>
      </c>
      <c r="F1" t="s">
        <v>282</v>
      </c>
      <c r="G1" t="s">
        <v>283</v>
      </c>
      <c r="H1" t="s">
        <v>284</v>
      </c>
      <c r="I1" t="s">
        <v>285</v>
      </c>
      <c r="J1" t="s">
        <v>286</v>
      </c>
      <c r="K1" t="s">
        <v>287</v>
      </c>
      <c r="L1" t="s">
        <v>288</v>
      </c>
      <c r="M1" t="s">
        <v>289</v>
      </c>
      <c r="N1" t="s">
        <v>290</v>
      </c>
      <c r="O1" t="s">
        <v>291</v>
      </c>
      <c r="P1" t="s">
        <v>292</v>
      </c>
      <c r="Q1" t="s">
        <v>293</v>
      </c>
      <c r="R1" t="s">
        <v>265</v>
      </c>
      <c r="S1" t="s">
        <v>294</v>
      </c>
      <c r="T1" t="s">
        <v>295</v>
      </c>
      <c r="U1" t="s">
        <v>296</v>
      </c>
      <c r="V1" t="s">
        <v>297</v>
      </c>
      <c r="W1" t="s">
        <v>298</v>
      </c>
      <c r="X1" t="s">
        <v>299</v>
      </c>
      <c r="Y1" t="s">
        <v>300</v>
      </c>
      <c r="Z1" t="s">
        <v>301</v>
      </c>
      <c r="AA1" t="s">
        <v>302</v>
      </c>
      <c r="AB1" t="s">
        <v>303</v>
      </c>
      <c r="AC1" t="s">
        <v>304</v>
      </c>
      <c r="AD1" t="s">
        <v>305</v>
      </c>
      <c r="AE1" t="s">
        <v>306</v>
      </c>
      <c r="AF1" t="s">
        <v>307</v>
      </c>
      <c r="AG1" t="s">
        <v>308</v>
      </c>
      <c r="AH1" s="11" t="s">
        <v>309</v>
      </c>
      <c r="AK1" t="s">
        <v>310</v>
      </c>
      <c r="AL1" t="s">
        <v>311</v>
      </c>
      <c r="AM1" t="s">
        <v>312</v>
      </c>
      <c r="AN1" t="s">
        <v>313</v>
      </c>
      <c r="AO1" t="s">
        <v>314</v>
      </c>
      <c r="AP1" t="s">
        <v>315</v>
      </c>
      <c r="AQ1" t="s">
        <v>316</v>
      </c>
      <c r="AR1" t="s">
        <v>317</v>
      </c>
      <c r="AS1" t="s">
        <v>318</v>
      </c>
      <c r="AT1" t="s">
        <v>319</v>
      </c>
      <c r="AU1" t="s">
        <v>320</v>
      </c>
      <c r="AV1" t="s">
        <v>321</v>
      </c>
      <c r="AW1" t="s">
        <v>322</v>
      </c>
      <c r="AX1" t="s">
        <v>323</v>
      </c>
      <c r="AY1" t="s">
        <v>324</v>
      </c>
      <c r="AZ1" t="s">
        <v>325</v>
      </c>
      <c r="BA1" t="s">
        <v>326</v>
      </c>
      <c r="BB1" t="s">
        <v>327</v>
      </c>
      <c r="BC1" t="s">
        <v>328</v>
      </c>
      <c r="BD1" t="s">
        <v>329</v>
      </c>
      <c r="BE1" t="s">
        <v>330</v>
      </c>
      <c r="BF1" t="s">
        <v>331</v>
      </c>
      <c r="BG1" t="s">
        <v>332</v>
      </c>
      <c r="BH1" t="s">
        <v>333</v>
      </c>
      <c r="BI1" t="s">
        <v>334</v>
      </c>
      <c r="BJ1" t="s">
        <v>335</v>
      </c>
      <c r="BK1" t="s">
        <v>336</v>
      </c>
      <c r="BL1" t="s">
        <v>337</v>
      </c>
      <c r="BM1" t="s">
        <v>338</v>
      </c>
      <c r="BN1" t="s">
        <v>339</v>
      </c>
      <c r="BO1" t="s">
        <v>340</v>
      </c>
      <c r="BP1" t="s">
        <v>341</v>
      </c>
      <c r="BQ1" t="s">
        <v>342</v>
      </c>
      <c r="BR1" t="s">
        <v>343</v>
      </c>
      <c r="BS1" t="s">
        <v>344</v>
      </c>
      <c r="BT1" t="s">
        <v>345</v>
      </c>
      <c r="BU1" t="s">
        <v>346</v>
      </c>
      <c r="BV1" t="s">
        <v>347</v>
      </c>
      <c r="BW1" t="s">
        <v>348</v>
      </c>
      <c r="BX1" t="s">
        <v>349</v>
      </c>
      <c r="BY1" t="s">
        <v>350</v>
      </c>
      <c r="BZ1" t="s">
        <v>351</v>
      </c>
      <c r="CA1" t="s">
        <v>352</v>
      </c>
      <c r="CB1" t="s">
        <v>353</v>
      </c>
      <c r="CC1" t="s">
        <v>354</v>
      </c>
      <c r="CD1" t="s">
        <v>355</v>
      </c>
      <c r="CE1" t="s">
        <v>356</v>
      </c>
      <c r="CF1" t="s">
        <v>357</v>
      </c>
      <c r="CG1" t="s">
        <v>358</v>
      </c>
      <c r="CH1" t="s">
        <v>359</v>
      </c>
      <c r="CI1" t="s">
        <v>360</v>
      </c>
      <c r="CJ1" t="s">
        <v>361</v>
      </c>
      <c r="CK1" t="s">
        <v>362</v>
      </c>
      <c r="CL1" t="s">
        <v>363</v>
      </c>
      <c r="CM1" t="s">
        <v>364</v>
      </c>
      <c r="CN1" t="s">
        <v>365</v>
      </c>
      <c r="CO1" t="s">
        <v>366</v>
      </c>
      <c r="CP1" t="s">
        <v>367</v>
      </c>
      <c r="CQ1" t="s">
        <v>368</v>
      </c>
      <c r="CR1" t="s">
        <v>369</v>
      </c>
      <c r="CS1" t="s">
        <v>370</v>
      </c>
      <c r="CT1" t="s">
        <v>371</v>
      </c>
      <c r="CU1" t="s">
        <v>372</v>
      </c>
      <c r="CV1" t="s">
        <v>373</v>
      </c>
      <c r="CW1" t="s">
        <v>374</v>
      </c>
      <c r="CX1" t="s">
        <v>375</v>
      </c>
      <c r="CY1" t="s">
        <v>376</v>
      </c>
      <c r="CZ1" t="s">
        <v>377</v>
      </c>
      <c r="DA1" t="s">
        <v>378</v>
      </c>
      <c r="DB1" t="s">
        <v>379</v>
      </c>
      <c r="DC1" t="s">
        <v>380</v>
      </c>
      <c r="DD1" t="s">
        <v>381</v>
      </c>
      <c r="DE1" t="s">
        <v>382</v>
      </c>
      <c r="DF1" t="s">
        <v>383</v>
      </c>
      <c r="DG1" t="s">
        <v>384</v>
      </c>
      <c r="DH1" t="s">
        <v>385</v>
      </c>
      <c r="DI1" t="s">
        <v>386</v>
      </c>
      <c r="DJ1" t="s">
        <v>387</v>
      </c>
      <c r="DK1" t="s">
        <v>388</v>
      </c>
      <c r="DL1" t="s">
        <v>389</v>
      </c>
      <c r="DM1" t="s">
        <v>390</v>
      </c>
      <c r="DN1" t="s">
        <v>391</v>
      </c>
      <c r="DO1" t="s">
        <v>392</v>
      </c>
      <c r="DP1" t="s">
        <v>393</v>
      </c>
      <c r="DQ1" t="s">
        <v>394</v>
      </c>
      <c r="DR1" t="s">
        <v>395</v>
      </c>
      <c r="DS1" t="s">
        <v>396</v>
      </c>
      <c r="DT1" t="s">
        <v>397</v>
      </c>
      <c r="DU1" t="s">
        <v>398</v>
      </c>
      <c r="DV1" t="s">
        <v>399</v>
      </c>
      <c r="DW1" t="s">
        <v>400</v>
      </c>
      <c r="DX1" t="s">
        <v>401</v>
      </c>
      <c r="DY1" t="s">
        <v>402</v>
      </c>
      <c r="DZ1" t="s">
        <v>403</v>
      </c>
      <c r="EA1" t="s">
        <v>404</v>
      </c>
      <c r="EB1" t="s">
        <v>405</v>
      </c>
      <c r="EC1" t="s">
        <v>406</v>
      </c>
      <c r="ED1" t="s">
        <v>407</v>
      </c>
      <c r="EE1" t="s">
        <v>408</v>
      </c>
      <c r="EF1" t="s">
        <v>409</v>
      </c>
      <c r="EG1" t="s">
        <v>410</v>
      </c>
      <c r="EH1" t="s">
        <v>411</v>
      </c>
      <c r="EI1" t="s">
        <v>412</v>
      </c>
      <c r="EJ1" t="s">
        <v>413</v>
      </c>
      <c r="EK1" t="s">
        <v>414</v>
      </c>
      <c r="EL1" t="s">
        <v>415</v>
      </c>
      <c r="EM1" t="s">
        <v>416</v>
      </c>
      <c r="EN1" t="s">
        <v>417</v>
      </c>
      <c r="EO1" t="s">
        <v>418</v>
      </c>
      <c r="EP1" t="s">
        <v>419</v>
      </c>
      <c r="EQ1" t="s">
        <v>420</v>
      </c>
      <c r="ER1" t="s">
        <v>421</v>
      </c>
      <c r="ES1" t="s">
        <v>422</v>
      </c>
      <c r="ET1" t="s">
        <v>423</v>
      </c>
      <c r="EU1" t="s">
        <v>424</v>
      </c>
      <c r="EV1" t="s">
        <v>425</v>
      </c>
      <c r="EW1" t="s">
        <v>426</v>
      </c>
      <c r="EX1" t="s">
        <v>427</v>
      </c>
      <c r="EY1" t="s">
        <v>428</v>
      </c>
      <c r="EZ1" t="s">
        <v>429</v>
      </c>
      <c r="FA1" t="s">
        <v>430</v>
      </c>
      <c r="FB1" t="s">
        <v>431</v>
      </c>
      <c r="FC1" t="s">
        <v>432</v>
      </c>
      <c r="FD1" t="s">
        <v>433</v>
      </c>
      <c r="FE1" t="s">
        <v>434</v>
      </c>
      <c r="FF1" t="s">
        <v>435</v>
      </c>
      <c r="FG1" t="s">
        <v>436</v>
      </c>
      <c r="FH1" t="s">
        <v>437</v>
      </c>
      <c r="FI1" t="s">
        <v>438</v>
      </c>
      <c r="FJ1" t="s">
        <v>439</v>
      </c>
      <c r="FK1" t="s">
        <v>440</v>
      </c>
      <c r="FL1" t="s">
        <v>441</v>
      </c>
      <c r="FM1" t="s">
        <v>442</v>
      </c>
      <c r="FN1" t="s">
        <v>443</v>
      </c>
      <c r="FO1" t="s">
        <v>444</v>
      </c>
      <c r="FP1" t="s">
        <v>445</v>
      </c>
      <c r="FQ1" t="s">
        <v>446</v>
      </c>
      <c r="FR1" t="s">
        <v>447</v>
      </c>
      <c r="FS1" t="s">
        <v>448</v>
      </c>
      <c r="FT1" t="s">
        <v>449</v>
      </c>
      <c r="FU1" t="s">
        <v>450</v>
      </c>
      <c r="FV1" t="s">
        <v>451</v>
      </c>
      <c r="FW1" t="s">
        <v>452</v>
      </c>
      <c r="FX1" t="s">
        <v>453</v>
      </c>
      <c r="FY1" t="s">
        <v>454</v>
      </c>
      <c r="FZ1" t="s">
        <v>455</v>
      </c>
      <c r="GA1" t="s">
        <v>456</v>
      </c>
      <c r="GB1" t="s">
        <v>457</v>
      </c>
      <c r="GC1" t="s">
        <v>458</v>
      </c>
      <c r="GD1" t="s">
        <v>459</v>
      </c>
      <c r="GE1" t="s">
        <v>460</v>
      </c>
      <c r="GF1" t="s">
        <v>461</v>
      </c>
      <c r="GG1" t="s">
        <v>462</v>
      </c>
      <c r="GH1" t="s">
        <v>463</v>
      </c>
      <c r="GI1" t="s">
        <v>464</v>
      </c>
      <c r="GJ1" t="s">
        <v>465</v>
      </c>
      <c r="GK1" t="s">
        <v>466</v>
      </c>
      <c r="GL1" t="s">
        <v>467</v>
      </c>
      <c r="GM1" t="s">
        <v>468</v>
      </c>
      <c r="GN1" t="s">
        <v>267</v>
      </c>
      <c r="GO1" t="s">
        <v>469</v>
      </c>
      <c r="GP1" t="s">
        <v>470</v>
      </c>
      <c r="GQ1" t="s">
        <v>471</v>
      </c>
      <c r="GR1" t="s">
        <v>472</v>
      </c>
      <c r="GS1" t="s">
        <v>473</v>
      </c>
      <c r="GT1" t="s">
        <v>474</v>
      </c>
      <c r="GU1" t="s">
        <v>475</v>
      </c>
      <c r="GV1" t="s">
        <v>476</v>
      </c>
      <c r="GW1" t="s">
        <v>477</v>
      </c>
      <c r="GX1" t="s">
        <v>478</v>
      </c>
      <c r="GY1" t="s">
        <v>479</v>
      </c>
      <c r="GZ1" t="s">
        <v>480</v>
      </c>
      <c r="HA1" t="s">
        <v>481</v>
      </c>
      <c r="HB1" t="s">
        <v>482</v>
      </c>
      <c r="HC1" t="s">
        <v>483</v>
      </c>
      <c r="HD1" t="s">
        <v>484</v>
      </c>
      <c r="HE1" t="s">
        <v>485</v>
      </c>
      <c r="HF1" t="s">
        <v>486</v>
      </c>
      <c r="HG1" t="s">
        <v>487</v>
      </c>
      <c r="HH1" t="s">
        <v>488</v>
      </c>
      <c r="HI1" t="s">
        <v>489</v>
      </c>
      <c r="HJ1" t="s">
        <v>490</v>
      </c>
      <c r="HK1" t="s">
        <v>491</v>
      </c>
      <c r="HL1" t="s">
        <v>492</v>
      </c>
      <c r="HM1" t="s">
        <v>493</v>
      </c>
      <c r="HN1" t="s">
        <v>494</v>
      </c>
      <c r="HO1" t="s">
        <v>495</v>
      </c>
      <c r="HP1" t="s">
        <v>496</v>
      </c>
      <c r="HQ1" t="s">
        <v>497</v>
      </c>
      <c r="HR1" t="s">
        <v>498</v>
      </c>
      <c r="HS1" t="s">
        <v>499</v>
      </c>
      <c r="HT1" t="s">
        <v>500</v>
      </c>
      <c r="HU1" t="s">
        <v>501</v>
      </c>
      <c r="HV1" t="s">
        <v>502</v>
      </c>
      <c r="HW1" t="s">
        <v>503</v>
      </c>
      <c r="HX1" t="s">
        <v>504</v>
      </c>
      <c r="HY1" t="s">
        <v>505</v>
      </c>
      <c r="HZ1" t="s">
        <v>506</v>
      </c>
      <c r="IA1" t="s">
        <v>507</v>
      </c>
      <c r="IB1" t="s">
        <v>508</v>
      </c>
      <c r="IC1" t="s">
        <v>509</v>
      </c>
      <c r="ID1" t="s">
        <v>510</v>
      </c>
      <c r="IE1" t="s">
        <v>511</v>
      </c>
      <c r="IF1" t="s">
        <v>512</v>
      </c>
      <c r="IG1" t="s">
        <v>513</v>
      </c>
      <c r="IH1" t="s">
        <v>514</v>
      </c>
      <c r="II1" t="s">
        <v>515</v>
      </c>
      <c r="IJ1" t="s">
        <v>516</v>
      </c>
      <c r="IK1" t="s">
        <v>517</v>
      </c>
      <c r="IL1" t="s">
        <v>518</v>
      </c>
      <c r="IM1" t="s">
        <v>519</v>
      </c>
      <c r="IN1" t="s">
        <v>520</v>
      </c>
      <c r="IO1" t="s">
        <v>521</v>
      </c>
      <c r="IP1" t="s">
        <v>522</v>
      </c>
      <c r="IQ1" t="s">
        <v>523</v>
      </c>
      <c r="IR1" t="s">
        <v>524</v>
      </c>
      <c r="IS1" t="s">
        <v>525</v>
      </c>
      <c r="IT1" t="s">
        <v>526</v>
      </c>
      <c r="IU1" t="s">
        <v>527</v>
      </c>
      <c r="IV1" t="s">
        <v>528</v>
      </c>
      <c r="IW1" t="s">
        <v>529</v>
      </c>
      <c r="IX1" t="s">
        <v>530</v>
      </c>
      <c r="IY1" t="s">
        <v>531</v>
      </c>
      <c r="IZ1" t="s">
        <v>532</v>
      </c>
      <c r="JA1" t="s">
        <v>533</v>
      </c>
      <c r="JB1" t="s">
        <v>534</v>
      </c>
      <c r="JC1" t="s">
        <v>535</v>
      </c>
      <c r="JD1" t="s">
        <v>536</v>
      </c>
      <c r="JE1" t="s">
        <v>537</v>
      </c>
      <c r="JF1" t="s">
        <v>538</v>
      </c>
      <c r="JG1" t="s">
        <v>539</v>
      </c>
      <c r="JH1" t="s">
        <v>540</v>
      </c>
      <c r="JI1" t="s">
        <v>541</v>
      </c>
      <c r="JJ1" t="s">
        <v>542</v>
      </c>
      <c r="JK1" t="s">
        <v>543</v>
      </c>
      <c r="JL1" t="s">
        <v>544</v>
      </c>
      <c r="JM1" t="s">
        <v>545</v>
      </c>
      <c r="JN1" t="s">
        <v>546</v>
      </c>
      <c r="JO1" t="s">
        <v>547</v>
      </c>
      <c r="JP1" t="s">
        <v>548</v>
      </c>
      <c r="JQ1" t="s">
        <v>549</v>
      </c>
      <c r="JR1" t="s">
        <v>550</v>
      </c>
      <c r="JS1" t="s">
        <v>551</v>
      </c>
      <c r="JT1" t="s">
        <v>552</v>
      </c>
      <c r="JU1" t="s">
        <v>553</v>
      </c>
      <c r="JV1" t="s">
        <v>554</v>
      </c>
      <c r="JW1" t="s">
        <v>555</v>
      </c>
      <c r="JX1" t="s">
        <v>556</v>
      </c>
      <c r="JY1" t="s">
        <v>557</v>
      </c>
      <c r="JZ1" t="s">
        <v>558</v>
      </c>
      <c r="KA1" t="s">
        <v>559</v>
      </c>
      <c r="KB1" t="s">
        <v>560</v>
      </c>
      <c r="KC1" t="s">
        <v>561</v>
      </c>
      <c r="KD1" t="s">
        <v>562</v>
      </c>
      <c r="KE1" t="s">
        <v>563</v>
      </c>
      <c r="KF1" t="s">
        <v>564</v>
      </c>
      <c r="KG1" t="s">
        <v>565</v>
      </c>
      <c r="KH1" t="s">
        <v>566</v>
      </c>
      <c r="KI1" t="s">
        <v>567</v>
      </c>
      <c r="KJ1" t="s">
        <v>568</v>
      </c>
      <c r="KK1" t="s">
        <v>569</v>
      </c>
      <c r="KL1" t="s">
        <v>570</v>
      </c>
      <c r="KM1" t="s">
        <v>571</v>
      </c>
      <c r="KN1" t="s">
        <v>572</v>
      </c>
      <c r="KO1" t="s">
        <v>573</v>
      </c>
      <c r="KP1" t="s">
        <v>574</v>
      </c>
      <c r="KQ1" t="s">
        <v>575</v>
      </c>
      <c r="KR1" t="s">
        <v>576</v>
      </c>
      <c r="KS1" t="s">
        <v>577</v>
      </c>
      <c r="KT1" t="s">
        <v>578</v>
      </c>
      <c r="KU1" t="s">
        <v>579</v>
      </c>
      <c r="KV1" t="s">
        <v>580</v>
      </c>
      <c r="KW1" t="s">
        <v>581</v>
      </c>
      <c r="KX1" t="s">
        <v>582</v>
      </c>
      <c r="KY1" t="s">
        <v>583</v>
      </c>
      <c r="KZ1" t="s">
        <v>584</v>
      </c>
      <c r="LA1" t="s">
        <v>585</v>
      </c>
      <c r="LB1" t="s">
        <v>586</v>
      </c>
      <c r="LC1" t="s">
        <v>587</v>
      </c>
      <c r="LD1" t="s">
        <v>588</v>
      </c>
      <c r="LE1" t="s">
        <v>589</v>
      </c>
      <c r="LF1" t="s">
        <v>590</v>
      </c>
      <c r="LG1" t="s">
        <v>591</v>
      </c>
      <c r="LH1" t="s">
        <v>592</v>
      </c>
      <c r="LI1" t="s">
        <v>593</v>
      </c>
      <c r="LJ1" t="s">
        <v>594</v>
      </c>
      <c r="LK1" t="s">
        <v>595</v>
      </c>
      <c r="LL1" t="s">
        <v>596</v>
      </c>
      <c r="LM1" t="s">
        <v>597</v>
      </c>
      <c r="LN1" t="s">
        <v>598</v>
      </c>
      <c r="LO1" s="11" t="s">
        <v>599</v>
      </c>
      <c r="LP1" t="s">
        <v>600</v>
      </c>
      <c r="LQ1" t="s">
        <v>601</v>
      </c>
      <c r="LR1" t="s">
        <v>602</v>
      </c>
      <c r="LS1" t="s">
        <v>603</v>
      </c>
      <c r="LT1" t="s">
        <v>604</v>
      </c>
      <c r="LU1" t="s">
        <v>605</v>
      </c>
      <c r="LV1" t="s">
        <v>606</v>
      </c>
      <c r="LW1" t="s">
        <v>607</v>
      </c>
      <c r="LX1" t="s">
        <v>608</v>
      </c>
      <c r="LY1" t="s">
        <v>609</v>
      </c>
      <c r="LZ1" t="s">
        <v>610</v>
      </c>
      <c r="MA1" t="s">
        <v>611</v>
      </c>
      <c r="MB1" t="s">
        <v>612</v>
      </c>
      <c r="MC1" t="s">
        <v>613</v>
      </c>
      <c r="MD1" t="s">
        <v>614</v>
      </c>
      <c r="ME1" t="s">
        <v>615</v>
      </c>
      <c r="MF1" t="s">
        <v>616</v>
      </c>
      <c r="MG1" t="s">
        <v>617</v>
      </c>
      <c r="MH1" t="s">
        <v>618</v>
      </c>
      <c r="MI1" t="s">
        <v>619</v>
      </c>
      <c r="MJ1" t="s">
        <v>620</v>
      </c>
      <c r="MK1" t="s">
        <v>621</v>
      </c>
      <c r="ML1" t="s">
        <v>622</v>
      </c>
      <c r="MM1" t="s">
        <v>623</v>
      </c>
      <c r="MN1" t="s">
        <v>624</v>
      </c>
      <c r="MO1" t="s">
        <v>625</v>
      </c>
      <c r="MP1" t="s">
        <v>626</v>
      </c>
      <c r="MQ1" t="s">
        <v>627</v>
      </c>
      <c r="MR1" t="s">
        <v>628</v>
      </c>
      <c r="MS1" t="s">
        <v>629</v>
      </c>
      <c r="MT1" t="s">
        <v>630</v>
      </c>
      <c r="MU1" t="s">
        <v>631</v>
      </c>
      <c r="MV1" t="s">
        <v>632</v>
      </c>
      <c r="MW1" t="s">
        <v>633</v>
      </c>
      <c r="MX1" t="s">
        <v>634</v>
      </c>
      <c r="MY1" t="s">
        <v>635</v>
      </c>
      <c r="MZ1" t="s">
        <v>636</v>
      </c>
      <c r="NA1" t="s">
        <v>637</v>
      </c>
      <c r="NB1" t="s">
        <v>638</v>
      </c>
      <c r="NC1" t="s">
        <v>639</v>
      </c>
      <c r="ND1" t="s">
        <v>640</v>
      </c>
      <c r="NE1" t="s">
        <v>641</v>
      </c>
      <c r="NF1" t="s">
        <v>642</v>
      </c>
      <c r="NG1" t="s">
        <v>643</v>
      </c>
      <c r="NH1" t="s">
        <v>644</v>
      </c>
      <c r="NI1" t="s">
        <v>645</v>
      </c>
      <c r="NJ1" t="s">
        <v>646</v>
      </c>
      <c r="NK1" t="s">
        <v>647</v>
      </c>
      <c r="NL1" t="s">
        <v>648</v>
      </c>
      <c r="NM1" t="s">
        <v>649</v>
      </c>
      <c r="NN1" t="s">
        <v>650</v>
      </c>
      <c r="NO1" t="s">
        <v>651</v>
      </c>
      <c r="NP1" t="s">
        <v>652</v>
      </c>
      <c r="NQ1" t="s">
        <v>653</v>
      </c>
      <c r="NR1" t="s">
        <v>654</v>
      </c>
      <c r="NS1" t="s">
        <v>655</v>
      </c>
      <c r="NT1" t="s">
        <v>656</v>
      </c>
      <c r="NU1" t="s">
        <v>657</v>
      </c>
      <c r="NV1" t="s">
        <v>658</v>
      </c>
      <c r="OA1" s="438" t="s">
        <v>659</v>
      </c>
    </row>
    <row r="2" spans="2:391">
      <c r="B2" t="s">
        <v>279</v>
      </c>
      <c r="C2" t="s">
        <v>660</v>
      </c>
      <c r="D2" t="s">
        <v>661</v>
      </c>
      <c r="E2" t="s">
        <v>662</v>
      </c>
      <c r="F2" t="s">
        <v>663</v>
      </c>
      <c r="G2" t="s">
        <v>664</v>
      </c>
      <c r="H2" t="s">
        <v>665</v>
      </c>
      <c r="I2" t="s">
        <v>666</v>
      </c>
      <c r="J2" t="s">
        <v>667</v>
      </c>
      <c r="K2" t="s">
        <v>668</v>
      </c>
      <c r="L2" t="s">
        <v>669</v>
      </c>
      <c r="M2" t="s">
        <v>670</v>
      </c>
      <c r="N2" t="s">
        <v>671</v>
      </c>
      <c r="O2" t="s">
        <v>672</v>
      </c>
      <c r="P2" t="s">
        <v>673</v>
      </c>
      <c r="Q2" t="s">
        <v>674</v>
      </c>
      <c r="R2" t="s">
        <v>675</v>
      </c>
      <c r="S2" t="s">
        <v>676</v>
      </c>
      <c r="T2" t="s">
        <v>677</v>
      </c>
      <c r="U2" t="s">
        <v>678</v>
      </c>
      <c r="V2" t="s">
        <v>679</v>
      </c>
      <c r="W2" t="s">
        <v>680</v>
      </c>
      <c r="X2" t="s">
        <v>681</v>
      </c>
      <c r="Y2" t="s">
        <v>682</v>
      </c>
      <c r="Z2" t="s">
        <v>683</v>
      </c>
      <c r="AA2" t="s">
        <v>684</v>
      </c>
      <c r="AB2" t="s">
        <v>685</v>
      </c>
      <c r="AC2" t="s">
        <v>686</v>
      </c>
      <c r="AD2" t="s">
        <v>687</v>
      </c>
      <c r="AE2" t="s">
        <v>688</v>
      </c>
      <c r="AF2" t="s">
        <v>689</v>
      </c>
      <c r="AG2" t="s">
        <v>690</v>
      </c>
      <c r="AH2" t="s">
        <v>691</v>
      </c>
      <c r="AK2" t="s">
        <v>692</v>
      </c>
      <c r="AL2" t="s">
        <v>693</v>
      </c>
      <c r="AM2" t="s">
        <v>694</v>
      </c>
      <c r="AN2" t="s">
        <v>695</v>
      </c>
      <c r="AO2" t="s">
        <v>696</v>
      </c>
      <c r="AP2" t="s">
        <v>697</v>
      </c>
      <c r="AQ2" t="s">
        <v>698</v>
      </c>
      <c r="AR2" t="s">
        <v>699</v>
      </c>
      <c r="AS2" t="s">
        <v>700</v>
      </c>
      <c r="AT2" t="s">
        <v>701</v>
      </c>
      <c r="AU2" t="s">
        <v>702</v>
      </c>
      <c r="AV2" t="s">
        <v>703</v>
      </c>
      <c r="AW2" t="s">
        <v>704</v>
      </c>
      <c r="AX2" t="s">
        <v>705</v>
      </c>
      <c r="AY2" t="s">
        <v>706</v>
      </c>
      <c r="AZ2" t="s">
        <v>707</v>
      </c>
      <c r="BA2" t="s">
        <v>708</v>
      </c>
      <c r="BB2" t="s">
        <v>709</v>
      </c>
      <c r="BC2" t="s">
        <v>710</v>
      </c>
      <c r="BD2" t="s">
        <v>711</v>
      </c>
      <c r="BE2" t="s">
        <v>712</v>
      </c>
      <c r="BF2" t="s">
        <v>713</v>
      </c>
      <c r="BG2" t="s">
        <v>714</v>
      </c>
      <c r="BH2" t="s">
        <v>715</v>
      </c>
      <c r="BI2" t="s">
        <v>716</v>
      </c>
      <c r="BJ2" t="s">
        <v>717</v>
      </c>
      <c r="BK2" t="s">
        <v>718</v>
      </c>
      <c r="BL2" t="s">
        <v>719</v>
      </c>
      <c r="BM2" t="s">
        <v>720</v>
      </c>
      <c r="BN2" t="s">
        <v>721</v>
      </c>
      <c r="BO2" t="s">
        <v>722</v>
      </c>
      <c r="BP2" t="s">
        <v>723</v>
      </c>
      <c r="BQ2" t="s">
        <v>724</v>
      </c>
      <c r="BR2" t="s">
        <v>725</v>
      </c>
      <c r="BS2" t="s">
        <v>726</v>
      </c>
      <c r="BT2" t="s">
        <v>727</v>
      </c>
      <c r="BU2" t="s">
        <v>728</v>
      </c>
      <c r="BV2" t="s">
        <v>729</v>
      </c>
      <c r="BW2" t="s">
        <v>730</v>
      </c>
      <c r="BX2" t="s">
        <v>731</v>
      </c>
      <c r="BY2" t="s">
        <v>732</v>
      </c>
      <c r="BZ2" t="s">
        <v>733</v>
      </c>
      <c r="CA2" t="s">
        <v>734</v>
      </c>
      <c r="CB2" t="s">
        <v>735</v>
      </c>
      <c r="CC2" t="s">
        <v>736</v>
      </c>
      <c r="CD2" t="s">
        <v>737</v>
      </c>
      <c r="CE2" t="s">
        <v>738</v>
      </c>
      <c r="CF2" t="s">
        <v>739</v>
      </c>
      <c r="CG2" t="s">
        <v>740</v>
      </c>
      <c r="CH2" t="s">
        <v>741</v>
      </c>
      <c r="CI2" t="s">
        <v>742</v>
      </c>
      <c r="CJ2" t="s">
        <v>743</v>
      </c>
      <c r="CK2" t="s">
        <v>744</v>
      </c>
      <c r="CL2" t="s">
        <v>745</v>
      </c>
      <c r="CM2" t="s">
        <v>746</v>
      </c>
      <c r="CN2" t="s">
        <v>747</v>
      </c>
      <c r="CO2" t="s">
        <v>748</v>
      </c>
      <c r="CP2" t="s">
        <v>749</v>
      </c>
      <c r="CQ2" t="s">
        <v>750</v>
      </c>
      <c r="CR2" t="s">
        <v>751</v>
      </c>
      <c r="CS2" t="s">
        <v>752</v>
      </c>
      <c r="CT2" t="s">
        <v>753</v>
      </c>
      <c r="CU2" t="s">
        <v>754</v>
      </c>
      <c r="CV2" t="s">
        <v>755</v>
      </c>
      <c r="CW2" t="s">
        <v>756</v>
      </c>
      <c r="CX2" t="s">
        <v>757</v>
      </c>
      <c r="CY2" t="s">
        <v>758</v>
      </c>
      <c r="CZ2" t="s">
        <v>759</v>
      </c>
      <c r="DA2" t="s">
        <v>760</v>
      </c>
      <c r="DB2" t="s">
        <v>761</v>
      </c>
      <c r="DC2" t="s">
        <v>762</v>
      </c>
      <c r="DD2" t="s">
        <v>763</v>
      </c>
      <c r="DE2" t="s">
        <v>764</v>
      </c>
      <c r="DF2" t="s">
        <v>765</v>
      </c>
      <c r="DG2" t="s">
        <v>766</v>
      </c>
      <c r="DH2" t="s">
        <v>767</v>
      </c>
      <c r="DI2" t="s">
        <v>768</v>
      </c>
      <c r="DJ2" t="s">
        <v>769</v>
      </c>
      <c r="DK2" t="s">
        <v>770</v>
      </c>
      <c r="DL2" t="s">
        <v>771</v>
      </c>
      <c r="DM2" t="s">
        <v>772</v>
      </c>
      <c r="DN2" t="s">
        <v>773</v>
      </c>
      <c r="DO2" t="s">
        <v>774</v>
      </c>
      <c r="DP2" t="s">
        <v>775</v>
      </c>
      <c r="DQ2" t="s">
        <v>776</v>
      </c>
      <c r="DR2" t="s">
        <v>777</v>
      </c>
      <c r="DS2" t="s">
        <v>778</v>
      </c>
      <c r="DT2" t="s">
        <v>779</v>
      </c>
      <c r="DU2" t="s">
        <v>780</v>
      </c>
      <c r="DV2" t="s">
        <v>781</v>
      </c>
      <c r="DW2" t="s">
        <v>782</v>
      </c>
      <c r="DX2" t="s">
        <v>783</v>
      </c>
      <c r="DY2" t="s">
        <v>784</v>
      </c>
      <c r="DZ2" t="s">
        <v>785</v>
      </c>
      <c r="EA2" t="s">
        <v>786</v>
      </c>
      <c r="EB2" t="s">
        <v>787</v>
      </c>
      <c r="EC2" t="s">
        <v>788</v>
      </c>
      <c r="ED2" t="s">
        <v>789</v>
      </c>
      <c r="EE2" t="s">
        <v>790</v>
      </c>
      <c r="EF2" t="s">
        <v>791</v>
      </c>
      <c r="EG2" t="s">
        <v>792</v>
      </c>
      <c r="EH2" t="s">
        <v>793</v>
      </c>
      <c r="EI2" t="s">
        <v>794</v>
      </c>
      <c r="EJ2" t="s">
        <v>795</v>
      </c>
      <c r="EK2" t="s">
        <v>796</v>
      </c>
      <c r="EL2" t="s">
        <v>797</v>
      </c>
      <c r="EM2" t="s">
        <v>798</v>
      </c>
      <c r="EN2" t="s">
        <v>799</v>
      </c>
      <c r="EO2" t="s">
        <v>800</v>
      </c>
      <c r="EP2" t="s">
        <v>801</v>
      </c>
      <c r="EQ2" t="s">
        <v>802</v>
      </c>
      <c r="ER2" t="s">
        <v>803</v>
      </c>
      <c r="ES2" t="s">
        <v>804</v>
      </c>
      <c r="ET2" t="s">
        <v>805</v>
      </c>
      <c r="EU2" t="s">
        <v>806</v>
      </c>
      <c r="EV2" t="s">
        <v>807</v>
      </c>
      <c r="EW2" t="s">
        <v>808</v>
      </c>
      <c r="EX2" t="s">
        <v>809</v>
      </c>
      <c r="EY2" t="s">
        <v>810</v>
      </c>
      <c r="EZ2" t="s">
        <v>811</v>
      </c>
      <c r="FA2" t="s">
        <v>812</v>
      </c>
      <c r="FB2" t="s">
        <v>813</v>
      </c>
      <c r="FC2" t="s">
        <v>814</v>
      </c>
      <c r="FD2" t="s">
        <v>815</v>
      </c>
      <c r="FE2" t="s">
        <v>816</v>
      </c>
      <c r="FF2" t="s">
        <v>817</v>
      </c>
      <c r="FG2" t="s">
        <v>818</v>
      </c>
      <c r="FH2" t="s">
        <v>819</v>
      </c>
      <c r="FI2" t="s">
        <v>820</v>
      </c>
      <c r="FJ2" t="s">
        <v>821</v>
      </c>
      <c r="FK2" t="s">
        <v>822</v>
      </c>
      <c r="FL2" t="s">
        <v>823</v>
      </c>
      <c r="FM2" t="s">
        <v>824</v>
      </c>
      <c r="FN2" t="s">
        <v>825</v>
      </c>
      <c r="FO2" t="s">
        <v>826</v>
      </c>
      <c r="FP2" t="s">
        <v>827</v>
      </c>
      <c r="FQ2" t="s">
        <v>828</v>
      </c>
      <c r="FR2" t="s">
        <v>829</v>
      </c>
      <c r="FS2" t="s">
        <v>830</v>
      </c>
      <c r="FT2" t="s">
        <v>831</v>
      </c>
      <c r="FU2" t="s">
        <v>832</v>
      </c>
      <c r="FV2" t="s">
        <v>833</v>
      </c>
      <c r="FW2" t="s">
        <v>834</v>
      </c>
      <c r="FX2" t="s">
        <v>835</v>
      </c>
      <c r="FY2" t="s">
        <v>836</v>
      </c>
      <c r="FZ2" t="s">
        <v>837</v>
      </c>
      <c r="GA2" t="s">
        <v>838</v>
      </c>
      <c r="GB2" t="s">
        <v>839</v>
      </c>
      <c r="GC2" t="s">
        <v>840</v>
      </c>
      <c r="GD2" t="s">
        <v>841</v>
      </c>
      <c r="GE2" t="s">
        <v>842</v>
      </c>
      <c r="GF2" t="s">
        <v>843</v>
      </c>
      <c r="GG2" t="s">
        <v>844</v>
      </c>
      <c r="GH2" t="s">
        <v>845</v>
      </c>
      <c r="GI2" t="s">
        <v>846</v>
      </c>
      <c r="GJ2" t="s">
        <v>847</v>
      </c>
      <c r="GK2" t="s">
        <v>848</v>
      </c>
      <c r="GL2" t="s">
        <v>849</v>
      </c>
      <c r="GM2" t="s">
        <v>850</v>
      </c>
      <c r="GN2" t="s">
        <v>851</v>
      </c>
      <c r="GO2" t="s">
        <v>852</v>
      </c>
      <c r="GP2" t="s">
        <v>853</v>
      </c>
      <c r="GQ2" t="s">
        <v>854</v>
      </c>
      <c r="GR2" t="s">
        <v>855</v>
      </c>
      <c r="GS2" t="s">
        <v>856</v>
      </c>
      <c r="GT2" t="s">
        <v>857</v>
      </c>
      <c r="GU2" t="s">
        <v>858</v>
      </c>
      <c r="GV2" t="s">
        <v>859</v>
      </c>
      <c r="GW2" t="s">
        <v>860</v>
      </c>
      <c r="GX2" t="s">
        <v>861</v>
      </c>
      <c r="GY2" t="s">
        <v>862</v>
      </c>
      <c r="GZ2" t="s">
        <v>863</v>
      </c>
      <c r="HA2" t="s">
        <v>864</v>
      </c>
      <c r="HB2" t="s">
        <v>865</v>
      </c>
      <c r="HC2" t="s">
        <v>866</v>
      </c>
      <c r="HD2" t="s">
        <v>867</v>
      </c>
      <c r="HE2" t="s">
        <v>868</v>
      </c>
      <c r="HF2" t="s">
        <v>869</v>
      </c>
      <c r="HG2" t="s">
        <v>870</v>
      </c>
      <c r="HH2" t="s">
        <v>871</v>
      </c>
      <c r="HI2" t="s">
        <v>872</v>
      </c>
      <c r="HJ2" t="s">
        <v>873</v>
      </c>
      <c r="HK2" t="s">
        <v>874</v>
      </c>
      <c r="HL2" t="s">
        <v>875</v>
      </c>
      <c r="HM2" t="s">
        <v>876</v>
      </c>
      <c r="HN2" t="s">
        <v>877</v>
      </c>
      <c r="HO2" t="s">
        <v>878</v>
      </c>
      <c r="HP2" t="s">
        <v>879</v>
      </c>
      <c r="HQ2" t="s">
        <v>880</v>
      </c>
      <c r="HR2" t="s">
        <v>881</v>
      </c>
      <c r="HS2" t="s">
        <v>882</v>
      </c>
      <c r="HT2" t="s">
        <v>883</v>
      </c>
      <c r="HU2" t="s">
        <v>884</v>
      </c>
      <c r="HV2" t="s">
        <v>885</v>
      </c>
      <c r="HW2" t="s">
        <v>886</v>
      </c>
      <c r="HX2" t="s">
        <v>887</v>
      </c>
      <c r="HY2" t="s">
        <v>888</v>
      </c>
      <c r="HZ2" t="s">
        <v>889</v>
      </c>
      <c r="IA2" t="s">
        <v>890</v>
      </c>
      <c r="IB2" t="s">
        <v>891</v>
      </c>
      <c r="IC2" t="s">
        <v>892</v>
      </c>
      <c r="ID2" t="s">
        <v>893</v>
      </c>
      <c r="IE2" t="s">
        <v>894</v>
      </c>
      <c r="IF2" t="s">
        <v>895</v>
      </c>
      <c r="IG2" t="s">
        <v>896</v>
      </c>
      <c r="IH2" t="s">
        <v>897</v>
      </c>
      <c r="II2" t="s">
        <v>898</v>
      </c>
      <c r="IJ2" t="s">
        <v>899</v>
      </c>
      <c r="IK2" t="s">
        <v>900</v>
      </c>
      <c r="IL2" t="s">
        <v>901</v>
      </c>
      <c r="IM2" t="s">
        <v>902</v>
      </c>
      <c r="IN2" t="s">
        <v>903</v>
      </c>
      <c r="IO2" t="s">
        <v>904</v>
      </c>
      <c r="IP2" t="s">
        <v>905</v>
      </c>
      <c r="IQ2" t="s">
        <v>906</v>
      </c>
      <c r="IR2" t="s">
        <v>907</v>
      </c>
      <c r="IS2" t="s">
        <v>908</v>
      </c>
      <c r="IT2" t="s">
        <v>909</v>
      </c>
      <c r="IU2" t="s">
        <v>910</v>
      </c>
      <c r="IV2" t="s">
        <v>911</v>
      </c>
      <c r="IW2" t="s">
        <v>912</v>
      </c>
      <c r="IX2" t="s">
        <v>913</v>
      </c>
      <c r="IY2" t="s">
        <v>914</v>
      </c>
      <c r="IZ2" t="s">
        <v>915</v>
      </c>
      <c r="JA2" t="s">
        <v>916</v>
      </c>
      <c r="JB2" t="s">
        <v>917</v>
      </c>
      <c r="JC2" t="s">
        <v>918</v>
      </c>
      <c r="JD2" t="s">
        <v>919</v>
      </c>
      <c r="JE2" t="s">
        <v>920</v>
      </c>
      <c r="JF2" t="s">
        <v>921</v>
      </c>
      <c r="JG2" t="s">
        <v>922</v>
      </c>
      <c r="JH2" t="s">
        <v>923</v>
      </c>
      <c r="JI2" t="s">
        <v>924</v>
      </c>
      <c r="JJ2" t="s">
        <v>925</v>
      </c>
      <c r="JK2" t="s">
        <v>926</v>
      </c>
      <c r="JL2" t="s">
        <v>927</v>
      </c>
      <c r="JM2" t="s">
        <v>928</v>
      </c>
      <c r="JN2" t="s">
        <v>929</v>
      </c>
      <c r="JO2" t="s">
        <v>930</v>
      </c>
      <c r="JP2" t="s">
        <v>931</v>
      </c>
      <c r="JQ2" t="s">
        <v>932</v>
      </c>
      <c r="JR2" t="s">
        <v>933</v>
      </c>
      <c r="JS2" t="s">
        <v>934</v>
      </c>
      <c r="JT2" t="s">
        <v>935</v>
      </c>
      <c r="JU2" t="s">
        <v>936</v>
      </c>
      <c r="JV2" t="s">
        <v>937</v>
      </c>
      <c r="JW2" t="s">
        <v>938</v>
      </c>
      <c r="JX2" t="s">
        <v>939</v>
      </c>
      <c r="JY2" t="s">
        <v>940</v>
      </c>
      <c r="JZ2" t="s">
        <v>941</v>
      </c>
      <c r="KA2" t="s">
        <v>942</v>
      </c>
      <c r="KB2" t="s">
        <v>943</v>
      </c>
      <c r="KC2" t="s">
        <v>944</v>
      </c>
      <c r="KD2" t="s">
        <v>945</v>
      </c>
      <c r="KE2" t="s">
        <v>946</v>
      </c>
      <c r="KF2" t="s">
        <v>947</v>
      </c>
      <c r="KG2" t="s">
        <v>948</v>
      </c>
      <c r="KH2" t="s">
        <v>949</v>
      </c>
      <c r="KI2" t="s">
        <v>950</v>
      </c>
      <c r="KJ2" t="s">
        <v>951</v>
      </c>
      <c r="KK2" t="s">
        <v>952</v>
      </c>
      <c r="KL2" t="s">
        <v>953</v>
      </c>
      <c r="KM2" t="s">
        <v>954</v>
      </c>
      <c r="KN2" t="s">
        <v>955</v>
      </c>
      <c r="KO2" t="s">
        <v>956</v>
      </c>
      <c r="KP2" t="s">
        <v>957</v>
      </c>
      <c r="KQ2" t="s">
        <v>958</v>
      </c>
      <c r="KR2" t="s">
        <v>959</v>
      </c>
      <c r="KS2" t="s">
        <v>960</v>
      </c>
      <c r="KT2" t="s">
        <v>961</v>
      </c>
      <c r="KU2" t="s">
        <v>962</v>
      </c>
      <c r="KV2" t="s">
        <v>963</v>
      </c>
      <c r="KW2" t="s">
        <v>964</v>
      </c>
      <c r="KX2" t="s">
        <v>965</v>
      </c>
      <c r="KY2" t="s">
        <v>966</v>
      </c>
      <c r="KZ2" t="s">
        <v>967</v>
      </c>
      <c r="LA2" t="s">
        <v>968</v>
      </c>
      <c r="LB2" t="s">
        <v>969</v>
      </c>
      <c r="LC2" t="s">
        <v>970</v>
      </c>
      <c r="LD2" t="s">
        <v>971</v>
      </c>
      <c r="LE2" t="s">
        <v>972</v>
      </c>
      <c r="LF2" t="s">
        <v>973</v>
      </c>
      <c r="LG2" t="s">
        <v>974</v>
      </c>
      <c r="LH2" t="s">
        <v>975</v>
      </c>
      <c r="LI2" t="s">
        <v>976</v>
      </c>
      <c r="LJ2" t="s">
        <v>977</v>
      </c>
      <c r="LK2" t="s">
        <v>978</v>
      </c>
      <c r="LL2" t="s">
        <v>979</v>
      </c>
      <c r="LM2" t="s">
        <v>980</v>
      </c>
      <c r="LN2" t="s">
        <v>981</v>
      </c>
      <c r="LO2" s="11" t="s">
        <v>982</v>
      </c>
      <c r="LP2" t="s">
        <v>983</v>
      </c>
      <c r="LQ2" t="s">
        <v>984</v>
      </c>
      <c r="LR2" t="s">
        <v>985</v>
      </c>
      <c r="LS2" t="s">
        <v>986</v>
      </c>
      <c r="LT2" t="s">
        <v>987</v>
      </c>
      <c r="LU2" t="s">
        <v>988</v>
      </c>
      <c r="LV2" t="s">
        <v>989</v>
      </c>
      <c r="LW2" t="s">
        <v>990</v>
      </c>
      <c r="LX2" t="s">
        <v>991</v>
      </c>
      <c r="LY2" t="s">
        <v>992</v>
      </c>
      <c r="LZ2" t="s">
        <v>993</v>
      </c>
      <c r="MA2" t="s">
        <v>994</v>
      </c>
      <c r="MB2" t="s">
        <v>995</v>
      </c>
      <c r="MC2" t="s">
        <v>996</v>
      </c>
      <c r="MD2" t="s">
        <v>997</v>
      </c>
      <c r="ME2" t="s">
        <v>998</v>
      </c>
      <c r="MF2" t="s">
        <v>999</v>
      </c>
      <c r="MG2" t="s">
        <v>1000</v>
      </c>
      <c r="MH2" t="s">
        <v>1001</v>
      </c>
      <c r="MI2" t="s">
        <v>1002</v>
      </c>
      <c r="MJ2" t="s">
        <v>1003</v>
      </c>
      <c r="MK2" t="s">
        <v>1004</v>
      </c>
      <c r="ML2" t="s">
        <v>1005</v>
      </c>
      <c r="MM2" t="s">
        <v>1006</v>
      </c>
      <c r="MN2" t="s">
        <v>1007</v>
      </c>
      <c r="MO2" t="s">
        <v>1008</v>
      </c>
      <c r="MP2" t="s">
        <v>1009</v>
      </c>
      <c r="MQ2" t="s">
        <v>1010</v>
      </c>
      <c r="MR2" t="s">
        <v>1011</v>
      </c>
      <c r="MS2" t="s">
        <v>1012</v>
      </c>
      <c r="MT2" t="s">
        <v>1013</v>
      </c>
      <c r="MU2" t="s">
        <v>1014</v>
      </c>
      <c r="MV2" t="s">
        <v>1015</v>
      </c>
      <c r="MW2" t="s">
        <v>1016</v>
      </c>
      <c r="MX2" t="s">
        <v>1017</v>
      </c>
      <c r="MY2" t="s">
        <v>1018</v>
      </c>
      <c r="MZ2" t="s">
        <v>1019</v>
      </c>
      <c r="NA2" t="s">
        <v>1020</v>
      </c>
      <c r="NB2" t="s">
        <v>1021</v>
      </c>
      <c r="NC2" t="s">
        <v>1022</v>
      </c>
      <c r="ND2" t="s">
        <v>1023</v>
      </c>
      <c r="NE2" t="s">
        <v>1024</v>
      </c>
      <c r="NF2" t="s">
        <v>1025</v>
      </c>
      <c r="NG2" t="s">
        <v>1026</v>
      </c>
      <c r="NH2" t="s">
        <v>1027</v>
      </c>
      <c r="NI2" t="s">
        <v>1028</v>
      </c>
      <c r="NJ2" t="s">
        <v>1029</v>
      </c>
      <c r="NK2" t="s">
        <v>1030</v>
      </c>
      <c r="NL2" t="s">
        <v>1031</v>
      </c>
      <c r="NM2" t="s">
        <v>1032</v>
      </c>
      <c r="NN2" t="s">
        <v>1033</v>
      </c>
      <c r="NO2" t="s">
        <v>1034</v>
      </c>
      <c r="NP2" t="s">
        <v>1035</v>
      </c>
      <c r="NQ2" t="s">
        <v>1036</v>
      </c>
      <c r="NR2" t="s">
        <v>1037</v>
      </c>
      <c r="NS2" t="s">
        <v>1038</v>
      </c>
      <c r="NT2" t="s">
        <v>1039</v>
      </c>
      <c r="NU2" t="s">
        <v>1040</v>
      </c>
      <c r="NV2" t="s">
        <v>1041</v>
      </c>
      <c r="NY2" t="s">
        <v>1042</v>
      </c>
      <c r="NZ2" s="398" t="s">
        <v>1043</v>
      </c>
    </row>
    <row r="3" spans="2:391">
      <c r="B3" t="s">
        <v>280</v>
      </c>
      <c r="C3" t="s">
        <v>1044</v>
      </c>
      <c r="D3" t="s">
        <v>1045</v>
      </c>
      <c r="E3" t="s">
        <v>310</v>
      </c>
      <c r="F3" t="s">
        <v>322</v>
      </c>
      <c r="G3" t="s">
        <v>333</v>
      </c>
      <c r="H3" t="s">
        <v>345</v>
      </c>
      <c r="I3" t="s">
        <v>359</v>
      </c>
      <c r="J3" t="s">
        <v>368</v>
      </c>
      <c r="K3" t="s">
        <v>1046</v>
      </c>
      <c r="L3" t="s">
        <v>381</v>
      </c>
      <c r="M3" t="s">
        <v>394</v>
      </c>
      <c r="N3" t="s">
        <v>405</v>
      </c>
      <c r="O3" t="s">
        <v>421</v>
      </c>
      <c r="P3" t="s">
        <v>430</v>
      </c>
      <c r="Q3" t="s">
        <v>441</v>
      </c>
      <c r="R3" t="s">
        <v>457</v>
      </c>
      <c r="S3" t="s">
        <v>473</v>
      </c>
      <c r="T3" t="s">
        <v>486</v>
      </c>
      <c r="U3" t="s">
        <v>500</v>
      </c>
      <c r="V3" t="s">
        <v>519</v>
      </c>
      <c r="W3" t="s">
        <v>533</v>
      </c>
      <c r="X3" t="s">
        <v>1047</v>
      </c>
      <c r="Y3" t="s">
        <v>536</v>
      </c>
      <c r="Z3" t="s">
        <v>557</v>
      </c>
      <c r="AA3" t="s">
        <v>566</v>
      </c>
      <c r="AB3" t="s">
        <v>582</v>
      </c>
      <c r="AC3" t="s">
        <v>589</v>
      </c>
      <c r="AD3" t="s">
        <v>600</v>
      </c>
      <c r="AE3" t="s">
        <v>613</v>
      </c>
      <c r="AF3" t="s">
        <v>621</v>
      </c>
      <c r="AG3" t="s">
        <v>626</v>
      </c>
      <c r="AH3" t="s">
        <v>640</v>
      </c>
      <c r="AK3" t="s">
        <v>1048</v>
      </c>
      <c r="AL3" t="s">
        <v>1049</v>
      </c>
      <c r="AM3" t="s">
        <v>1050</v>
      </c>
      <c r="AN3" t="s">
        <v>1051</v>
      </c>
      <c r="AO3" t="s">
        <v>1052</v>
      </c>
      <c r="AP3" t="s">
        <v>1053</v>
      </c>
      <c r="AQ3" t="s">
        <v>1054</v>
      </c>
      <c r="AR3" t="s">
        <v>1055</v>
      </c>
      <c r="AS3" t="s">
        <v>1056</v>
      </c>
      <c r="AT3" t="s">
        <v>1057</v>
      </c>
      <c r="AU3" t="s">
        <v>1058</v>
      </c>
      <c r="AV3" t="s">
        <v>1059</v>
      </c>
      <c r="AW3" t="s">
        <v>1060</v>
      </c>
      <c r="AX3" t="s">
        <v>1061</v>
      </c>
      <c r="AY3" t="s">
        <v>1062</v>
      </c>
      <c r="AZ3" t="s">
        <v>1063</v>
      </c>
      <c r="BA3" t="s">
        <v>1064</v>
      </c>
      <c r="BB3" t="s">
        <v>1065</v>
      </c>
      <c r="BC3" t="s">
        <v>1066</v>
      </c>
      <c r="BD3" t="s">
        <v>1067</v>
      </c>
      <c r="BE3" t="s">
        <v>1068</v>
      </c>
      <c r="BF3" t="s">
        <v>1069</v>
      </c>
      <c r="BG3" t="s">
        <v>1070</v>
      </c>
      <c r="BH3" t="s">
        <v>1071</v>
      </c>
      <c r="BI3" t="s">
        <v>1072</v>
      </c>
      <c r="BJ3" t="s">
        <v>1073</v>
      </c>
      <c r="BK3" t="s">
        <v>1074</v>
      </c>
      <c r="BL3" t="s">
        <v>1075</v>
      </c>
      <c r="BM3" t="s">
        <v>1076</v>
      </c>
      <c r="BN3" t="s">
        <v>1077</v>
      </c>
      <c r="BO3" t="s">
        <v>1078</v>
      </c>
      <c r="BP3" t="s">
        <v>1079</v>
      </c>
      <c r="BQ3" t="s">
        <v>1080</v>
      </c>
      <c r="BR3" t="s">
        <v>1081</v>
      </c>
      <c r="BS3" t="s">
        <v>1082</v>
      </c>
      <c r="BT3" t="s">
        <v>1083</v>
      </c>
      <c r="BU3" t="s">
        <v>1084</v>
      </c>
      <c r="BV3" t="s">
        <v>1085</v>
      </c>
      <c r="BW3" t="s">
        <v>1086</v>
      </c>
      <c r="BX3" t="s">
        <v>1087</v>
      </c>
      <c r="BY3" t="s">
        <v>1088</v>
      </c>
      <c r="BZ3" t="s">
        <v>1089</v>
      </c>
      <c r="CA3" t="s">
        <v>1090</v>
      </c>
      <c r="CB3" t="s">
        <v>1091</v>
      </c>
      <c r="CC3" t="s">
        <v>1092</v>
      </c>
      <c r="CD3" t="s">
        <v>1093</v>
      </c>
      <c r="CE3" t="s">
        <v>1094</v>
      </c>
      <c r="CF3" t="s">
        <v>1095</v>
      </c>
      <c r="CG3" t="s">
        <v>1096</v>
      </c>
      <c r="CH3" t="s">
        <v>1097</v>
      </c>
      <c r="CI3" t="s">
        <v>1098</v>
      </c>
      <c r="CJ3" t="s">
        <v>1099</v>
      </c>
      <c r="CK3" t="s">
        <v>1100</v>
      </c>
      <c r="CL3" t="s">
        <v>1101</v>
      </c>
      <c r="CM3" t="s">
        <v>1102</v>
      </c>
      <c r="CN3" t="s">
        <v>1103</v>
      </c>
      <c r="CO3" t="s">
        <v>1104</v>
      </c>
      <c r="CP3" t="s">
        <v>1105</v>
      </c>
      <c r="CQ3" t="s">
        <v>1106</v>
      </c>
      <c r="CR3" t="s">
        <v>1107</v>
      </c>
      <c r="CS3" t="s">
        <v>1108</v>
      </c>
      <c r="CT3" t="s">
        <v>1109</v>
      </c>
      <c r="CU3" t="s">
        <v>1110</v>
      </c>
      <c r="CV3" t="s">
        <v>1111</v>
      </c>
      <c r="CW3" t="s">
        <v>1112</v>
      </c>
      <c r="CX3" t="s">
        <v>1113</v>
      </c>
      <c r="CY3" t="s">
        <v>1114</v>
      </c>
      <c r="CZ3" t="s">
        <v>1115</v>
      </c>
      <c r="DA3" t="s">
        <v>1116</v>
      </c>
      <c r="DB3" t="s">
        <v>1117</v>
      </c>
      <c r="DC3" t="s">
        <v>1118</v>
      </c>
      <c r="DD3" t="s">
        <v>1119</v>
      </c>
      <c r="DE3" t="s">
        <v>1120</v>
      </c>
      <c r="DF3" t="s">
        <v>1121</v>
      </c>
      <c r="DG3" t="s">
        <v>1122</v>
      </c>
      <c r="DH3" t="s">
        <v>1123</v>
      </c>
      <c r="DI3" t="s">
        <v>1124</v>
      </c>
      <c r="DJ3" t="s">
        <v>1125</v>
      </c>
      <c r="DK3" t="s">
        <v>1126</v>
      </c>
      <c r="DL3" t="s">
        <v>1127</v>
      </c>
      <c r="DM3" t="s">
        <v>1128</v>
      </c>
      <c r="DN3" t="s">
        <v>1129</v>
      </c>
      <c r="DO3" t="s">
        <v>1130</v>
      </c>
      <c r="DP3" t="s">
        <v>1131</v>
      </c>
      <c r="DQ3" t="s">
        <v>1132</v>
      </c>
      <c r="DR3" t="s">
        <v>1133</v>
      </c>
      <c r="DS3" t="s">
        <v>1134</v>
      </c>
      <c r="DT3" t="s">
        <v>1135</v>
      </c>
      <c r="DU3" t="s">
        <v>1136</v>
      </c>
      <c r="DV3" t="s">
        <v>1137</v>
      </c>
      <c r="DW3" t="s">
        <v>1138</v>
      </c>
      <c r="DX3" t="s">
        <v>1139</v>
      </c>
      <c r="DY3" t="s">
        <v>1140</v>
      </c>
      <c r="DZ3" t="s">
        <v>1141</v>
      </c>
      <c r="EA3" t="s">
        <v>1142</v>
      </c>
      <c r="EB3" t="s">
        <v>1143</v>
      </c>
      <c r="EC3" t="s">
        <v>1144</v>
      </c>
      <c r="ED3" t="s">
        <v>1145</v>
      </c>
      <c r="EE3" t="s">
        <v>1146</v>
      </c>
      <c r="EF3" t="s">
        <v>1147</v>
      </c>
      <c r="EG3" t="s">
        <v>1148</v>
      </c>
      <c r="EH3" t="s">
        <v>1149</v>
      </c>
      <c r="EI3" t="s">
        <v>1150</v>
      </c>
      <c r="EJ3" t="s">
        <v>1151</v>
      </c>
      <c r="EK3" t="s">
        <v>1152</v>
      </c>
      <c r="EL3" t="s">
        <v>1153</v>
      </c>
      <c r="EM3" t="s">
        <v>1154</v>
      </c>
      <c r="EN3" t="s">
        <v>1155</v>
      </c>
      <c r="EO3" t="s">
        <v>1156</v>
      </c>
      <c r="EP3" t="s">
        <v>1157</v>
      </c>
      <c r="EQ3" t="s">
        <v>1158</v>
      </c>
      <c r="ER3" t="s">
        <v>1159</v>
      </c>
      <c r="ES3" t="s">
        <v>1160</v>
      </c>
      <c r="ET3" t="s">
        <v>1161</v>
      </c>
      <c r="EU3" t="s">
        <v>1162</v>
      </c>
      <c r="EV3" t="s">
        <v>1163</v>
      </c>
      <c r="EW3" t="s">
        <v>1164</v>
      </c>
      <c r="EX3" t="s">
        <v>1165</v>
      </c>
      <c r="EY3" t="s">
        <v>1166</v>
      </c>
      <c r="EZ3" t="s">
        <v>1167</v>
      </c>
      <c r="FA3" t="s">
        <v>1168</v>
      </c>
      <c r="FB3" t="s">
        <v>1169</v>
      </c>
      <c r="FC3" t="s">
        <v>1170</v>
      </c>
      <c r="FD3" t="s">
        <v>1171</v>
      </c>
      <c r="FE3" t="s">
        <v>1172</v>
      </c>
      <c r="FF3" t="s">
        <v>1173</v>
      </c>
      <c r="FG3" t="s">
        <v>1174</v>
      </c>
      <c r="FH3" t="s">
        <v>1175</v>
      </c>
      <c r="FI3" t="s">
        <v>1176</v>
      </c>
      <c r="FJ3" t="s">
        <v>1177</v>
      </c>
      <c r="FK3" t="s">
        <v>1178</v>
      </c>
      <c r="FL3" t="s">
        <v>1179</v>
      </c>
      <c r="FM3" t="s">
        <v>1180</v>
      </c>
      <c r="FN3" t="s">
        <v>1181</v>
      </c>
      <c r="FO3" t="s">
        <v>1182</v>
      </c>
      <c r="FP3" t="s">
        <v>1183</v>
      </c>
      <c r="FQ3" t="s">
        <v>1184</v>
      </c>
      <c r="FR3" t="s">
        <v>1185</v>
      </c>
      <c r="FS3" t="s">
        <v>1186</v>
      </c>
      <c r="FT3" t="s">
        <v>1187</v>
      </c>
      <c r="FU3" t="s">
        <v>1188</v>
      </c>
      <c r="FV3" t="s">
        <v>1189</v>
      </c>
      <c r="FW3" t="s">
        <v>1190</v>
      </c>
      <c r="FX3" t="s">
        <v>1191</v>
      </c>
      <c r="FY3" t="s">
        <v>1192</v>
      </c>
      <c r="FZ3" t="s">
        <v>1193</v>
      </c>
      <c r="GA3" t="s">
        <v>1194</v>
      </c>
      <c r="GB3" t="s">
        <v>1195</v>
      </c>
      <c r="GC3" t="s">
        <v>1196</v>
      </c>
      <c r="GD3" t="s">
        <v>1197</v>
      </c>
      <c r="GE3" t="s">
        <v>1198</v>
      </c>
      <c r="GF3" t="s">
        <v>1199</v>
      </c>
      <c r="GG3" t="s">
        <v>1200</v>
      </c>
      <c r="GH3" t="s">
        <v>1201</v>
      </c>
      <c r="GI3" t="s">
        <v>1202</v>
      </c>
      <c r="GJ3" t="s">
        <v>1203</v>
      </c>
      <c r="GK3" t="s">
        <v>1204</v>
      </c>
      <c r="GL3" t="s">
        <v>1205</v>
      </c>
      <c r="GM3" t="s">
        <v>1206</v>
      </c>
      <c r="GN3" t="s">
        <v>1207</v>
      </c>
      <c r="GO3" t="s">
        <v>1208</v>
      </c>
      <c r="GP3" t="s">
        <v>1209</v>
      </c>
      <c r="GQ3" t="s">
        <v>1210</v>
      </c>
      <c r="GR3" t="s">
        <v>1211</v>
      </c>
      <c r="GS3" t="s">
        <v>1212</v>
      </c>
      <c r="GT3" t="s">
        <v>1213</v>
      </c>
      <c r="GU3" t="s">
        <v>1214</v>
      </c>
      <c r="GV3" t="s">
        <v>1215</v>
      </c>
      <c r="GW3" t="s">
        <v>1216</v>
      </c>
      <c r="GX3" t="s">
        <v>1217</v>
      </c>
      <c r="GY3" t="s">
        <v>1218</v>
      </c>
      <c r="GZ3" t="s">
        <v>1219</v>
      </c>
      <c r="HA3" t="s">
        <v>1220</v>
      </c>
      <c r="HB3" t="s">
        <v>1221</v>
      </c>
      <c r="HC3" t="s">
        <v>1222</v>
      </c>
      <c r="HD3" t="s">
        <v>1223</v>
      </c>
      <c r="HE3" t="s">
        <v>1224</v>
      </c>
      <c r="HF3" t="s">
        <v>1225</v>
      </c>
      <c r="HG3" t="s">
        <v>1226</v>
      </c>
      <c r="HH3" t="s">
        <v>1227</v>
      </c>
      <c r="HI3" t="s">
        <v>1228</v>
      </c>
      <c r="HJ3" t="s">
        <v>1229</v>
      </c>
      <c r="HK3" t="s">
        <v>1230</v>
      </c>
      <c r="HL3" t="s">
        <v>1231</v>
      </c>
      <c r="HM3" t="s">
        <v>1232</v>
      </c>
      <c r="HN3" t="s">
        <v>1233</v>
      </c>
      <c r="HO3" t="s">
        <v>1234</v>
      </c>
      <c r="HP3" t="s">
        <v>1235</v>
      </c>
      <c r="HQ3" t="s">
        <v>1236</v>
      </c>
      <c r="HR3" t="s">
        <v>1237</v>
      </c>
      <c r="HS3" t="s">
        <v>1238</v>
      </c>
      <c r="HT3" t="s">
        <v>1239</v>
      </c>
      <c r="HU3" t="s">
        <v>1240</v>
      </c>
      <c r="HV3" t="s">
        <v>1241</v>
      </c>
      <c r="HW3" t="s">
        <v>1242</v>
      </c>
      <c r="HX3" t="s">
        <v>1243</v>
      </c>
      <c r="HY3" t="s">
        <v>1244</v>
      </c>
      <c r="HZ3" t="s">
        <v>1245</v>
      </c>
      <c r="IA3" t="s">
        <v>1246</v>
      </c>
      <c r="IB3" t="s">
        <v>1247</v>
      </c>
      <c r="IC3" t="s">
        <v>1248</v>
      </c>
      <c r="ID3" t="s">
        <v>1249</v>
      </c>
      <c r="IE3" t="s">
        <v>1250</v>
      </c>
      <c r="IF3" t="s">
        <v>1251</v>
      </c>
      <c r="IG3" t="s">
        <v>1252</v>
      </c>
      <c r="IH3" t="s">
        <v>1253</v>
      </c>
      <c r="II3" t="s">
        <v>1254</v>
      </c>
      <c r="IJ3" t="s">
        <v>1255</v>
      </c>
      <c r="IK3" t="s">
        <v>1256</v>
      </c>
      <c r="IL3" t="s">
        <v>1257</v>
      </c>
      <c r="IM3" t="s">
        <v>1258</v>
      </c>
      <c r="IN3" t="s">
        <v>1259</v>
      </c>
      <c r="IO3" t="s">
        <v>1260</v>
      </c>
      <c r="IP3" t="s">
        <v>1261</v>
      </c>
      <c r="IQ3" t="s">
        <v>1262</v>
      </c>
      <c r="IR3" t="s">
        <v>1263</v>
      </c>
      <c r="IS3" t="s">
        <v>1264</v>
      </c>
      <c r="IT3" t="s">
        <v>1265</v>
      </c>
      <c r="IU3" t="s">
        <v>1266</v>
      </c>
      <c r="IV3" t="s">
        <v>1267</v>
      </c>
      <c r="IW3" t="s">
        <v>1268</v>
      </c>
      <c r="IX3" t="s">
        <v>1269</v>
      </c>
      <c r="IY3" t="s">
        <v>1270</v>
      </c>
      <c r="IZ3" t="s">
        <v>1271</v>
      </c>
      <c r="JA3" t="s">
        <v>1272</v>
      </c>
      <c r="JB3" t="s">
        <v>1273</v>
      </c>
      <c r="JC3" t="s">
        <v>1274</v>
      </c>
      <c r="JD3" t="s">
        <v>1275</v>
      </c>
      <c r="JE3" t="s">
        <v>1276</v>
      </c>
      <c r="JF3" t="s">
        <v>1277</v>
      </c>
      <c r="JG3" t="s">
        <v>1278</v>
      </c>
      <c r="JH3" t="s">
        <v>1279</v>
      </c>
      <c r="JI3" t="s">
        <v>1280</v>
      </c>
      <c r="JJ3" t="s">
        <v>1281</v>
      </c>
      <c r="JK3" t="s">
        <v>1282</v>
      </c>
      <c r="JL3" t="s">
        <v>1283</v>
      </c>
      <c r="JM3" t="s">
        <v>1284</v>
      </c>
      <c r="JN3" t="s">
        <v>1285</v>
      </c>
      <c r="JO3" t="s">
        <v>1286</v>
      </c>
      <c r="JP3" t="s">
        <v>1287</v>
      </c>
      <c r="JQ3" t="s">
        <v>1288</v>
      </c>
      <c r="JR3" t="s">
        <v>1289</v>
      </c>
      <c r="JS3" t="s">
        <v>1290</v>
      </c>
      <c r="JT3" t="s">
        <v>1291</v>
      </c>
      <c r="JU3" t="s">
        <v>1292</v>
      </c>
      <c r="JV3" t="s">
        <v>1293</v>
      </c>
      <c r="JW3" t="s">
        <v>1294</v>
      </c>
      <c r="JX3" t="s">
        <v>1295</v>
      </c>
      <c r="JY3" t="s">
        <v>1296</v>
      </c>
      <c r="JZ3" t="s">
        <v>1297</v>
      </c>
      <c r="KA3" t="s">
        <v>1298</v>
      </c>
      <c r="KB3" t="s">
        <v>1299</v>
      </c>
      <c r="KC3" t="s">
        <v>1300</v>
      </c>
      <c r="KD3" t="s">
        <v>1301</v>
      </c>
      <c r="KE3" t="s">
        <v>1302</v>
      </c>
      <c r="KF3" t="s">
        <v>1303</v>
      </c>
      <c r="KG3" t="s">
        <v>1304</v>
      </c>
      <c r="KH3" t="s">
        <v>1305</v>
      </c>
      <c r="KI3" t="s">
        <v>1306</v>
      </c>
      <c r="KJ3" t="s">
        <v>1307</v>
      </c>
      <c r="KK3" t="s">
        <v>1308</v>
      </c>
      <c r="KL3" t="s">
        <v>1309</v>
      </c>
      <c r="KM3" t="s">
        <v>1310</v>
      </c>
      <c r="KN3" t="s">
        <v>1311</v>
      </c>
      <c r="KO3" t="s">
        <v>1312</v>
      </c>
      <c r="KP3" t="s">
        <v>1313</v>
      </c>
      <c r="KQ3" t="s">
        <v>1314</v>
      </c>
      <c r="KR3" t="s">
        <v>1315</v>
      </c>
      <c r="KS3" t="s">
        <v>1316</v>
      </c>
      <c r="KT3" t="s">
        <v>1317</v>
      </c>
      <c r="KU3" t="s">
        <v>1318</v>
      </c>
      <c r="KV3" t="s">
        <v>1319</v>
      </c>
      <c r="KW3" t="s">
        <v>1320</v>
      </c>
      <c r="KX3" t="s">
        <v>1321</v>
      </c>
      <c r="KY3" t="s">
        <v>1322</v>
      </c>
      <c r="KZ3" t="s">
        <v>1323</v>
      </c>
      <c r="LA3" t="s">
        <v>1324</v>
      </c>
      <c r="LB3" t="s">
        <v>1325</v>
      </c>
      <c r="LC3" t="s">
        <v>1326</v>
      </c>
      <c r="LD3" t="s">
        <v>1327</v>
      </c>
      <c r="LE3" t="s">
        <v>1328</v>
      </c>
      <c r="LF3" t="s">
        <v>1329</v>
      </c>
      <c r="LG3" t="s">
        <v>1330</v>
      </c>
      <c r="LH3" t="s">
        <v>1331</v>
      </c>
      <c r="LI3" t="s">
        <v>1332</v>
      </c>
      <c r="LJ3" t="s">
        <v>1333</v>
      </c>
      <c r="LK3" t="s">
        <v>1334</v>
      </c>
      <c r="LL3" t="s">
        <v>1335</v>
      </c>
      <c r="LM3" t="s">
        <v>1336</v>
      </c>
      <c r="LN3" t="s">
        <v>1337</v>
      </c>
      <c r="LO3" t="s">
        <v>1338</v>
      </c>
      <c r="LP3" t="s">
        <v>1339</v>
      </c>
      <c r="LQ3" t="s">
        <v>1340</v>
      </c>
      <c r="LR3" t="s">
        <v>1341</v>
      </c>
      <c r="LS3" t="s">
        <v>1342</v>
      </c>
      <c r="LT3" t="s">
        <v>1343</v>
      </c>
      <c r="LU3" t="s">
        <v>1344</v>
      </c>
      <c r="LV3" t="s">
        <v>1345</v>
      </c>
      <c r="LW3" t="s">
        <v>1346</v>
      </c>
      <c r="LX3" t="s">
        <v>1347</v>
      </c>
      <c r="LY3" t="s">
        <v>1348</v>
      </c>
      <c r="LZ3" t="s">
        <v>1349</v>
      </c>
      <c r="MA3" t="s">
        <v>1350</v>
      </c>
      <c r="MB3" t="s">
        <v>1351</v>
      </c>
      <c r="MC3" t="s">
        <v>1352</v>
      </c>
      <c r="MD3" t="s">
        <v>1353</v>
      </c>
      <c r="ME3" t="s">
        <v>1354</v>
      </c>
      <c r="MF3" t="s">
        <v>1355</v>
      </c>
      <c r="MG3" t="s">
        <v>1356</v>
      </c>
      <c r="MH3" t="s">
        <v>1357</v>
      </c>
      <c r="MI3" t="s">
        <v>1358</v>
      </c>
      <c r="MJ3" t="s">
        <v>1359</v>
      </c>
      <c r="MK3" t="s">
        <v>1360</v>
      </c>
      <c r="ML3" t="s">
        <v>1361</v>
      </c>
      <c r="MM3" t="s">
        <v>1362</v>
      </c>
      <c r="MN3" t="s">
        <v>1363</v>
      </c>
      <c r="MO3" t="s">
        <v>1364</v>
      </c>
      <c r="MP3" t="s">
        <v>1365</v>
      </c>
      <c r="MQ3" t="s">
        <v>1366</v>
      </c>
      <c r="MR3" t="s">
        <v>1367</v>
      </c>
      <c r="MS3" t="s">
        <v>1368</v>
      </c>
      <c r="MT3" t="s">
        <v>1369</v>
      </c>
      <c r="MU3" t="s">
        <v>1370</v>
      </c>
      <c r="MV3" t="s">
        <v>1371</v>
      </c>
      <c r="MW3" t="s">
        <v>1372</v>
      </c>
      <c r="MX3" t="s">
        <v>1373</v>
      </c>
      <c r="MY3" t="s">
        <v>1374</v>
      </c>
      <c r="MZ3" t="s">
        <v>1375</v>
      </c>
      <c r="NA3" t="s">
        <v>1376</v>
      </c>
      <c r="NB3" t="s">
        <v>1377</v>
      </c>
      <c r="NC3" t="s">
        <v>1378</v>
      </c>
    </row>
    <row r="4" spans="2:391">
      <c r="B4" t="s">
        <v>281</v>
      </c>
      <c r="C4" t="s">
        <v>1379</v>
      </c>
      <c r="D4" t="s">
        <v>1380</v>
      </c>
      <c r="E4" t="s">
        <v>311</v>
      </c>
      <c r="F4" t="s">
        <v>323</v>
      </c>
      <c r="G4" t="s">
        <v>334</v>
      </c>
      <c r="H4" t="s">
        <v>346</v>
      </c>
      <c r="I4" t="s">
        <v>360</v>
      </c>
      <c r="J4" t="s">
        <v>369</v>
      </c>
      <c r="K4" t="s">
        <v>1381</v>
      </c>
      <c r="L4" t="s">
        <v>382</v>
      </c>
      <c r="M4" t="s">
        <v>395</v>
      </c>
      <c r="N4" t="s">
        <v>406</v>
      </c>
      <c r="O4" t="s">
        <v>422</v>
      </c>
      <c r="P4" t="s">
        <v>431</v>
      </c>
      <c r="Q4" t="s">
        <v>442</v>
      </c>
      <c r="R4" t="s">
        <v>458</v>
      </c>
      <c r="S4" t="s">
        <v>474</v>
      </c>
      <c r="T4" t="s">
        <v>487</v>
      </c>
      <c r="U4" t="s">
        <v>501</v>
      </c>
      <c r="V4" t="s">
        <v>520</v>
      </c>
      <c r="W4" t="s">
        <v>534</v>
      </c>
      <c r="X4" t="s">
        <v>1382</v>
      </c>
      <c r="Y4" t="s">
        <v>537</v>
      </c>
      <c r="Z4" t="s">
        <v>558</v>
      </c>
      <c r="AA4" t="s">
        <v>567</v>
      </c>
      <c r="AB4" t="s">
        <v>583</v>
      </c>
      <c r="AC4" t="s">
        <v>590</v>
      </c>
      <c r="AD4" t="s">
        <v>658</v>
      </c>
      <c r="AE4" t="s">
        <v>614</v>
      </c>
      <c r="AF4" t="s">
        <v>622</v>
      </c>
      <c r="AG4" t="s">
        <v>627</v>
      </c>
      <c r="AH4" t="s">
        <v>641</v>
      </c>
      <c r="AK4" t="s">
        <v>1383</v>
      </c>
      <c r="AL4" t="s">
        <v>1384</v>
      </c>
      <c r="AM4" t="s">
        <v>1385</v>
      </c>
      <c r="AN4" t="s">
        <v>1386</v>
      </c>
      <c r="AO4" t="s">
        <v>1387</v>
      </c>
      <c r="AP4" t="s">
        <v>1388</v>
      </c>
      <c r="AQ4" t="s">
        <v>1389</v>
      </c>
      <c r="AR4" t="s">
        <v>1390</v>
      </c>
      <c r="AS4" t="s">
        <v>1391</v>
      </c>
      <c r="AT4" t="s">
        <v>1392</v>
      </c>
      <c r="AU4" t="s">
        <v>1393</v>
      </c>
      <c r="AV4" t="s">
        <v>1394</v>
      </c>
      <c r="AW4" t="s">
        <v>1395</v>
      </c>
      <c r="AX4" t="s">
        <v>1396</v>
      </c>
      <c r="AY4" t="s">
        <v>1397</v>
      </c>
      <c r="AZ4" t="s">
        <v>1398</v>
      </c>
      <c r="BA4" t="s">
        <v>1399</v>
      </c>
      <c r="BB4" t="s">
        <v>1400</v>
      </c>
      <c r="BC4" t="s">
        <v>1401</v>
      </c>
      <c r="BD4" t="s">
        <v>1402</v>
      </c>
      <c r="BE4" t="s">
        <v>1403</v>
      </c>
      <c r="BF4" t="s">
        <v>1404</v>
      </c>
      <c r="BG4" t="s">
        <v>1405</v>
      </c>
      <c r="BH4" t="s">
        <v>1406</v>
      </c>
      <c r="BI4" t="s">
        <v>1407</v>
      </c>
      <c r="BJ4" t="s">
        <v>1408</v>
      </c>
      <c r="BK4" t="s">
        <v>1409</v>
      </c>
      <c r="BL4" t="s">
        <v>1410</v>
      </c>
      <c r="BM4" t="s">
        <v>1411</v>
      </c>
      <c r="BN4" t="s">
        <v>1412</v>
      </c>
      <c r="BO4" t="s">
        <v>1413</v>
      </c>
      <c r="BP4" t="s">
        <v>1414</v>
      </c>
      <c r="BQ4" t="s">
        <v>1415</v>
      </c>
      <c r="BR4" t="s">
        <v>1416</v>
      </c>
      <c r="BS4" t="s">
        <v>1417</v>
      </c>
      <c r="BT4" t="s">
        <v>1418</v>
      </c>
      <c r="BU4" t="s">
        <v>1419</v>
      </c>
      <c r="BV4" t="s">
        <v>1420</v>
      </c>
      <c r="BW4" t="s">
        <v>1421</v>
      </c>
      <c r="BX4" t="s">
        <v>1422</v>
      </c>
      <c r="BY4" t="s">
        <v>1423</v>
      </c>
      <c r="BZ4" t="s">
        <v>1424</v>
      </c>
      <c r="CA4" t="s">
        <v>1425</v>
      </c>
      <c r="CB4" t="s">
        <v>1426</v>
      </c>
      <c r="CC4" t="s">
        <v>1427</v>
      </c>
      <c r="CD4" t="s">
        <v>1428</v>
      </c>
      <c r="CE4" t="s">
        <v>1429</v>
      </c>
      <c r="CF4" t="s">
        <v>1430</v>
      </c>
      <c r="CG4" t="s">
        <v>1431</v>
      </c>
      <c r="CH4" t="s">
        <v>1432</v>
      </c>
      <c r="CI4" t="s">
        <v>1433</v>
      </c>
      <c r="CJ4" t="s">
        <v>1434</v>
      </c>
      <c r="CK4" t="s">
        <v>1435</v>
      </c>
      <c r="CL4" t="s">
        <v>1436</v>
      </c>
      <c r="CM4" t="s">
        <v>1437</v>
      </c>
      <c r="CN4" t="s">
        <v>1438</v>
      </c>
      <c r="CO4" t="s">
        <v>1439</v>
      </c>
      <c r="CP4" t="s">
        <v>1440</v>
      </c>
      <c r="CQ4" t="s">
        <v>1441</v>
      </c>
      <c r="CR4" t="s">
        <v>1442</v>
      </c>
      <c r="CS4" t="s">
        <v>1443</v>
      </c>
      <c r="CT4" t="s">
        <v>1444</v>
      </c>
      <c r="CU4" t="s">
        <v>1445</v>
      </c>
      <c r="CV4" t="s">
        <v>1446</v>
      </c>
      <c r="CW4" t="s">
        <v>1447</v>
      </c>
      <c r="CX4" t="s">
        <v>1448</v>
      </c>
      <c r="CY4" t="s">
        <v>1449</v>
      </c>
      <c r="CZ4" t="s">
        <v>1450</v>
      </c>
      <c r="DA4" t="s">
        <v>1451</v>
      </c>
      <c r="DB4" t="s">
        <v>1452</v>
      </c>
      <c r="DC4" t="s">
        <v>1453</v>
      </c>
      <c r="DD4" t="s">
        <v>1454</v>
      </c>
      <c r="DE4" t="s">
        <v>1455</v>
      </c>
      <c r="DF4" t="s">
        <v>1456</v>
      </c>
      <c r="DG4" t="s">
        <v>1457</v>
      </c>
      <c r="DH4" t="s">
        <v>1458</v>
      </c>
      <c r="DI4" t="s">
        <v>1459</v>
      </c>
      <c r="DJ4" t="s">
        <v>1460</v>
      </c>
      <c r="DK4" t="s">
        <v>1461</v>
      </c>
      <c r="DL4" t="s">
        <v>1462</v>
      </c>
      <c r="DM4" t="s">
        <v>1463</v>
      </c>
      <c r="DN4" t="s">
        <v>1464</v>
      </c>
      <c r="DO4" t="s">
        <v>1465</v>
      </c>
      <c r="DP4" t="s">
        <v>1466</v>
      </c>
      <c r="DQ4" t="s">
        <v>1467</v>
      </c>
      <c r="DR4" t="s">
        <v>1468</v>
      </c>
      <c r="DS4" t="s">
        <v>1469</v>
      </c>
      <c r="DT4" t="s">
        <v>1470</v>
      </c>
      <c r="DU4" t="s">
        <v>1471</v>
      </c>
      <c r="DV4" t="s">
        <v>1472</v>
      </c>
      <c r="DW4" t="s">
        <v>1473</v>
      </c>
      <c r="DX4" t="s">
        <v>1474</v>
      </c>
      <c r="DY4" t="s">
        <v>1475</v>
      </c>
      <c r="DZ4" t="s">
        <v>1476</v>
      </c>
      <c r="EA4" t="s">
        <v>1477</v>
      </c>
      <c r="EB4" t="s">
        <v>1478</v>
      </c>
      <c r="EC4" t="s">
        <v>1479</v>
      </c>
      <c r="ED4" t="s">
        <v>1480</v>
      </c>
      <c r="EE4" t="s">
        <v>1481</v>
      </c>
      <c r="EF4" t="s">
        <v>1482</v>
      </c>
      <c r="EG4" t="s">
        <v>1483</v>
      </c>
      <c r="EH4" t="s">
        <v>1484</v>
      </c>
      <c r="EI4" t="s">
        <v>1485</v>
      </c>
      <c r="EJ4" t="s">
        <v>1486</v>
      </c>
      <c r="EK4" t="s">
        <v>1487</v>
      </c>
      <c r="EL4" t="s">
        <v>1488</v>
      </c>
      <c r="EM4" t="s">
        <v>1489</v>
      </c>
      <c r="EN4" t="s">
        <v>1490</v>
      </c>
      <c r="EO4" t="s">
        <v>1491</v>
      </c>
      <c r="EP4" t="s">
        <v>1492</v>
      </c>
      <c r="EQ4" t="s">
        <v>1493</v>
      </c>
      <c r="ER4" t="s">
        <v>1494</v>
      </c>
      <c r="ES4" t="s">
        <v>1495</v>
      </c>
      <c r="ET4" t="s">
        <v>1496</v>
      </c>
      <c r="EU4" t="s">
        <v>1497</v>
      </c>
      <c r="EV4" t="s">
        <v>1498</v>
      </c>
      <c r="EW4" t="s">
        <v>1499</v>
      </c>
      <c r="EX4" t="s">
        <v>1500</v>
      </c>
      <c r="EY4" t="s">
        <v>1501</v>
      </c>
      <c r="EZ4" t="s">
        <v>1502</v>
      </c>
      <c r="FA4" t="s">
        <v>1503</v>
      </c>
      <c r="FB4" t="s">
        <v>1504</v>
      </c>
      <c r="FC4" t="s">
        <v>1505</v>
      </c>
      <c r="FD4" t="s">
        <v>1506</v>
      </c>
      <c r="FE4" t="s">
        <v>1507</v>
      </c>
      <c r="FF4" t="s">
        <v>1508</v>
      </c>
      <c r="FG4" t="s">
        <v>1509</v>
      </c>
      <c r="FH4" t="s">
        <v>1510</v>
      </c>
      <c r="FI4" t="s">
        <v>1511</v>
      </c>
      <c r="FJ4" t="s">
        <v>1512</v>
      </c>
      <c r="FK4" t="s">
        <v>1513</v>
      </c>
      <c r="FL4" t="s">
        <v>1514</v>
      </c>
      <c r="FM4" t="s">
        <v>1515</v>
      </c>
      <c r="FN4" t="s">
        <v>1516</v>
      </c>
      <c r="FO4" t="s">
        <v>1517</v>
      </c>
      <c r="FP4" t="s">
        <v>1518</v>
      </c>
      <c r="FQ4" t="s">
        <v>1519</v>
      </c>
      <c r="FR4" t="s">
        <v>1520</v>
      </c>
      <c r="FS4" t="s">
        <v>1521</v>
      </c>
      <c r="FT4" t="s">
        <v>1522</v>
      </c>
      <c r="FU4" t="s">
        <v>1523</v>
      </c>
      <c r="FV4" t="s">
        <v>1524</v>
      </c>
      <c r="FW4" t="s">
        <v>1525</v>
      </c>
      <c r="FX4" t="s">
        <v>1526</v>
      </c>
      <c r="FY4" t="s">
        <v>1527</v>
      </c>
      <c r="FZ4" t="s">
        <v>1528</v>
      </c>
      <c r="GA4" t="s">
        <v>1529</v>
      </c>
      <c r="GB4" t="s">
        <v>1530</v>
      </c>
      <c r="GC4" t="s">
        <v>1531</v>
      </c>
      <c r="GD4" t="s">
        <v>1532</v>
      </c>
      <c r="GE4" t="s">
        <v>1533</v>
      </c>
      <c r="GF4" t="s">
        <v>1534</v>
      </c>
      <c r="GG4" t="s">
        <v>1535</v>
      </c>
      <c r="GH4" t="s">
        <v>1536</v>
      </c>
      <c r="GI4" t="s">
        <v>1537</v>
      </c>
      <c r="GJ4" t="s">
        <v>1538</v>
      </c>
      <c r="GK4" t="s">
        <v>1539</v>
      </c>
      <c r="GL4" t="s">
        <v>1540</v>
      </c>
      <c r="GM4" t="s">
        <v>1541</v>
      </c>
      <c r="GN4" t="s">
        <v>1542</v>
      </c>
      <c r="GO4" t="s">
        <v>1543</v>
      </c>
      <c r="GP4" t="s">
        <v>1544</v>
      </c>
      <c r="GQ4" t="s">
        <v>1545</v>
      </c>
      <c r="GR4" t="s">
        <v>1546</v>
      </c>
      <c r="GS4" t="s">
        <v>1547</v>
      </c>
      <c r="GT4" t="s">
        <v>1548</v>
      </c>
      <c r="GU4" t="s">
        <v>1549</v>
      </c>
      <c r="GV4" t="s">
        <v>1550</v>
      </c>
      <c r="GW4" t="s">
        <v>1551</v>
      </c>
      <c r="GX4" t="s">
        <v>1552</v>
      </c>
      <c r="GY4" t="s">
        <v>1553</v>
      </c>
      <c r="GZ4" t="s">
        <v>1554</v>
      </c>
      <c r="HA4" t="s">
        <v>1555</v>
      </c>
      <c r="HB4" t="s">
        <v>1556</v>
      </c>
      <c r="HC4" t="s">
        <v>1557</v>
      </c>
      <c r="HD4" t="s">
        <v>1558</v>
      </c>
      <c r="HE4" t="s">
        <v>1559</v>
      </c>
      <c r="HF4" t="s">
        <v>1560</v>
      </c>
      <c r="HG4" t="s">
        <v>1561</v>
      </c>
      <c r="HH4" t="s">
        <v>1562</v>
      </c>
      <c r="HI4" t="s">
        <v>1563</v>
      </c>
      <c r="HJ4" t="s">
        <v>1564</v>
      </c>
      <c r="HK4" t="s">
        <v>1565</v>
      </c>
      <c r="HL4" t="s">
        <v>1566</v>
      </c>
      <c r="HM4" t="s">
        <v>1567</v>
      </c>
      <c r="HN4" t="s">
        <v>1568</v>
      </c>
      <c r="HO4" t="s">
        <v>1569</v>
      </c>
      <c r="HP4" t="s">
        <v>1570</v>
      </c>
      <c r="HQ4" t="s">
        <v>1571</v>
      </c>
      <c r="HR4" t="s">
        <v>1572</v>
      </c>
      <c r="HS4" t="s">
        <v>1573</v>
      </c>
      <c r="HT4" t="s">
        <v>1574</v>
      </c>
      <c r="HU4" t="s">
        <v>1575</v>
      </c>
      <c r="HV4" t="s">
        <v>1576</v>
      </c>
      <c r="HW4" t="s">
        <v>1577</v>
      </c>
      <c r="HX4" t="s">
        <v>1578</v>
      </c>
      <c r="HY4" t="s">
        <v>1579</v>
      </c>
      <c r="HZ4" t="s">
        <v>1580</v>
      </c>
      <c r="IA4" t="s">
        <v>1581</v>
      </c>
      <c r="IB4" t="s">
        <v>1582</v>
      </c>
      <c r="IC4" t="s">
        <v>1583</v>
      </c>
      <c r="ID4" t="s">
        <v>1584</v>
      </c>
      <c r="IE4" t="s">
        <v>1585</v>
      </c>
      <c r="IF4" t="s">
        <v>1586</v>
      </c>
      <c r="IG4" t="s">
        <v>1587</v>
      </c>
      <c r="IH4" t="s">
        <v>1588</v>
      </c>
      <c r="II4" t="s">
        <v>1589</v>
      </c>
      <c r="IJ4" t="s">
        <v>1590</v>
      </c>
      <c r="IK4" t="s">
        <v>1591</v>
      </c>
      <c r="IL4" t="s">
        <v>1592</v>
      </c>
      <c r="IM4" t="s">
        <v>1593</v>
      </c>
      <c r="IN4" t="s">
        <v>1594</v>
      </c>
      <c r="IO4" t="s">
        <v>1595</v>
      </c>
      <c r="IP4" t="s">
        <v>1596</v>
      </c>
      <c r="IQ4" t="s">
        <v>1597</v>
      </c>
      <c r="IR4" t="s">
        <v>1598</v>
      </c>
      <c r="IS4" t="s">
        <v>1599</v>
      </c>
      <c r="IT4" t="s">
        <v>1600</v>
      </c>
      <c r="IU4" t="s">
        <v>1601</v>
      </c>
      <c r="IV4" t="s">
        <v>1602</v>
      </c>
      <c r="IW4" t="s">
        <v>1603</v>
      </c>
      <c r="IX4" t="s">
        <v>1604</v>
      </c>
      <c r="IY4" t="s">
        <v>1605</v>
      </c>
      <c r="IZ4" t="s">
        <v>1606</v>
      </c>
      <c r="JA4" t="s">
        <v>1607</v>
      </c>
      <c r="JB4" t="s">
        <v>1608</v>
      </c>
      <c r="JC4" t="s">
        <v>1609</v>
      </c>
      <c r="JD4" t="s">
        <v>1610</v>
      </c>
      <c r="JE4" t="s">
        <v>1611</v>
      </c>
      <c r="JF4" t="s">
        <v>1612</v>
      </c>
      <c r="JG4" t="s">
        <v>1613</v>
      </c>
      <c r="JH4" t="s">
        <v>1614</v>
      </c>
      <c r="JI4" t="s">
        <v>1615</v>
      </c>
      <c r="JJ4" t="s">
        <v>1616</v>
      </c>
      <c r="JK4" t="s">
        <v>1617</v>
      </c>
      <c r="JL4" t="s">
        <v>1618</v>
      </c>
      <c r="JM4" t="s">
        <v>1619</v>
      </c>
      <c r="JN4" t="s">
        <v>1620</v>
      </c>
      <c r="JO4" t="s">
        <v>1621</v>
      </c>
      <c r="JP4" t="s">
        <v>1622</v>
      </c>
      <c r="JQ4" t="s">
        <v>1623</v>
      </c>
      <c r="JR4" t="s">
        <v>1624</v>
      </c>
      <c r="JS4" t="s">
        <v>1625</v>
      </c>
      <c r="JT4" t="s">
        <v>1626</v>
      </c>
      <c r="JU4" t="s">
        <v>1627</v>
      </c>
      <c r="JV4" t="s">
        <v>1628</v>
      </c>
      <c r="JW4" t="s">
        <v>1629</v>
      </c>
      <c r="JX4" t="s">
        <v>1630</v>
      </c>
      <c r="JY4" t="s">
        <v>1631</v>
      </c>
      <c r="JZ4" t="s">
        <v>1632</v>
      </c>
      <c r="KA4" t="s">
        <v>1633</v>
      </c>
      <c r="KB4" t="s">
        <v>1634</v>
      </c>
      <c r="KC4" t="s">
        <v>1635</v>
      </c>
      <c r="KD4" t="s">
        <v>1636</v>
      </c>
      <c r="KE4" t="s">
        <v>1637</v>
      </c>
      <c r="KF4" t="s">
        <v>1638</v>
      </c>
      <c r="KG4" t="s">
        <v>1639</v>
      </c>
      <c r="KH4" t="s">
        <v>1640</v>
      </c>
      <c r="KI4" t="s">
        <v>1641</v>
      </c>
      <c r="KJ4" t="s">
        <v>1642</v>
      </c>
      <c r="KK4" t="s">
        <v>1643</v>
      </c>
      <c r="KL4" t="s">
        <v>1644</v>
      </c>
      <c r="KM4" t="s">
        <v>1645</v>
      </c>
      <c r="KN4" t="s">
        <v>1646</v>
      </c>
      <c r="KO4" t="s">
        <v>1647</v>
      </c>
      <c r="KP4" t="s">
        <v>1648</v>
      </c>
      <c r="KQ4" t="s">
        <v>1649</v>
      </c>
      <c r="KR4" t="s">
        <v>1650</v>
      </c>
      <c r="KS4" t="s">
        <v>1651</v>
      </c>
      <c r="KT4" t="s">
        <v>1652</v>
      </c>
      <c r="KU4" t="s">
        <v>1653</v>
      </c>
      <c r="KV4" t="s">
        <v>1654</v>
      </c>
      <c r="KW4" t="s">
        <v>1655</v>
      </c>
      <c r="KX4" t="s">
        <v>1656</v>
      </c>
      <c r="KY4" t="s">
        <v>1657</v>
      </c>
      <c r="KZ4" t="s">
        <v>1658</v>
      </c>
      <c r="LA4" t="s">
        <v>1659</v>
      </c>
      <c r="LB4" t="s">
        <v>1660</v>
      </c>
      <c r="LC4" t="s">
        <v>1661</v>
      </c>
      <c r="LD4" t="s">
        <v>1662</v>
      </c>
      <c r="LE4" t="s">
        <v>1663</v>
      </c>
      <c r="LF4" t="s">
        <v>1664</v>
      </c>
      <c r="LG4" t="s">
        <v>1665</v>
      </c>
      <c r="LH4" t="s">
        <v>1666</v>
      </c>
      <c r="LI4" t="s">
        <v>1667</v>
      </c>
      <c r="LJ4" t="s">
        <v>1668</v>
      </c>
      <c r="LK4" t="s">
        <v>1669</v>
      </c>
      <c r="LL4" t="s">
        <v>1670</v>
      </c>
      <c r="LM4" t="s">
        <v>1671</v>
      </c>
      <c r="LN4" t="s">
        <v>1672</v>
      </c>
      <c r="LP4" t="s">
        <v>1673</v>
      </c>
      <c r="LQ4" t="s">
        <v>1674</v>
      </c>
      <c r="LR4" t="s">
        <v>1675</v>
      </c>
      <c r="LS4" t="s">
        <v>1676</v>
      </c>
      <c r="LT4" t="s">
        <v>1677</v>
      </c>
      <c r="LU4" t="s">
        <v>1678</v>
      </c>
      <c r="LV4" t="s">
        <v>1679</v>
      </c>
      <c r="LW4" t="s">
        <v>1680</v>
      </c>
      <c r="LX4" t="s">
        <v>1681</v>
      </c>
      <c r="LY4" t="s">
        <v>1682</v>
      </c>
      <c r="LZ4" t="s">
        <v>1683</v>
      </c>
      <c r="MA4" t="s">
        <v>1684</v>
      </c>
      <c r="MB4" t="s">
        <v>1685</v>
      </c>
      <c r="MC4" t="s">
        <v>1686</v>
      </c>
      <c r="MD4" t="s">
        <v>1687</v>
      </c>
      <c r="ME4" t="s">
        <v>1688</v>
      </c>
      <c r="MF4" t="s">
        <v>1689</v>
      </c>
      <c r="MG4" t="s">
        <v>1690</v>
      </c>
      <c r="MH4" t="s">
        <v>1691</v>
      </c>
      <c r="MI4" t="s">
        <v>1692</v>
      </c>
      <c r="MJ4" t="s">
        <v>1693</v>
      </c>
      <c r="MK4" t="s">
        <v>1694</v>
      </c>
      <c r="ML4" t="s">
        <v>1695</v>
      </c>
      <c r="MM4" t="s">
        <v>1696</v>
      </c>
      <c r="MN4" t="s">
        <v>1697</v>
      </c>
      <c r="MO4" t="s">
        <v>1698</v>
      </c>
      <c r="MP4" t="s">
        <v>1699</v>
      </c>
      <c r="MQ4" t="s">
        <v>1700</v>
      </c>
      <c r="MR4" t="s">
        <v>1701</v>
      </c>
      <c r="MS4" t="s">
        <v>1702</v>
      </c>
      <c r="MT4" t="s">
        <v>1703</v>
      </c>
      <c r="MU4" t="s">
        <v>1704</v>
      </c>
      <c r="MV4" t="s">
        <v>1705</v>
      </c>
      <c r="MW4" t="s">
        <v>1706</v>
      </c>
      <c r="MX4" t="s">
        <v>1707</v>
      </c>
      <c r="MY4" t="s">
        <v>1708</v>
      </c>
      <c r="MZ4" t="s">
        <v>1709</v>
      </c>
      <c r="NA4" t="s">
        <v>1710</v>
      </c>
      <c r="NB4" t="s">
        <v>1711</v>
      </c>
      <c r="NC4" t="s">
        <v>1712</v>
      </c>
    </row>
    <row r="5" spans="2:391">
      <c r="B5" t="s">
        <v>282</v>
      </c>
      <c r="C5" t="s">
        <v>1713</v>
      </c>
      <c r="D5" t="s">
        <v>1714</v>
      </c>
      <c r="E5" t="s">
        <v>312</v>
      </c>
      <c r="F5" t="s">
        <v>324</v>
      </c>
      <c r="G5" t="s">
        <v>335</v>
      </c>
      <c r="H5" t="s">
        <v>347</v>
      </c>
      <c r="I5" t="s">
        <v>361</v>
      </c>
      <c r="J5" t="s">
        <v>370</v>
      </c>
      <c r="K5" t="s">
        <v>1715</v>
      </c>
      <c r="L5" t="s">
        <v>383</v>
      </c>
      <c r="M5" t="s">
        <v>396</v>
      </c>
      <c r="N5" t="s">
        <v>407</v>
      </c>
      <c r="O5" t="s">
        <v>423</v>
      </c>
      <c r="P5" t="s">
        <v>432</v>
      </c>
      <c r="Q5" t="s">
        <v>443</v>
      </c>
      <c r="R5" t="s">
        <v>459</v>
      </c>
      <c r="S5" t="s">
        <v>475</v>
      </c>
      <c r="T5" t="s">
        <v>488</v>
      </c>
      <c r="U5" t="s">
        <v>502</v>
      </c>
      <c r="V5" t="s">
        <v>521</v>
      </c>
      <c r="W5" t="s">
        <v>535</v>
      </c>
      <c r="X5" t="s">
        <v>1716</v>
      </c>
      <c r="Y5" t="s">
        <v>538</v>
      </c>
      <c r="Z5" t="s">
        <v>559</v>
      </c>
      <c r="AA5" t="s">
        <v>568</v>
      </c>
      <c r="AB5" t="s">
        <v>584</v>
      </c>
      <c r="AC5" t="s">
        <v>591</v>
      </c>
      <c r="AD5" t="s">
        <v>601</v>
      </c>
      <c r="AE5" t="s">
        <v>615</v>
      </c>
      <c r="AF5" t="s">
        <v>623</v>
      </c>
      <c r="AG5" t="s">
        <v>628</v>
      </c>
      <c r="AH5" t="s">
        <v>642</v>
      </c>
      <c r="AK5" t="s">
        <v>1717</v>
      </c>
      <c r="AL5" t="s">
        <v>1718</v>
      </c>
      <c r="AM5" t="s">
        <v>1719</v>
      </c>
      <c r="AN5" t="s">
        <v>1720</v>
      </c>
      <c r="AO5" t="s">
        <v>1721</v>
      </c>
      <c r="AP5" t="s">
        <v>1722</v>
      </c>
      <c r="AQ5" t="s">
        <v>1723</v>
      </c>
      <c r="AR5" t="s">
        <v>1724</v>
      </c>
      <c r="AS5" t="s">
        <v>1725</v>
      </c>
      <c r="AT5" t="s">
        <v>1726</v>
      </c>
      <c r="AU5" t="s">
        <v>1727</v>
      </c>
      <c r="AV5" t="s">
        <v>1728</v>
      </c>
      <c r="AW5" t="s">
        <v>1729</v>
      </c>
      <c r="AX5" t="s">
        <v>1730</v>
      </c>
      <c r="AY5" t="s">
        <v>1731</v>
      </c>
      <c r="AZ5" t="s">
        <v>1732</v>
      </c>
      <c r="BA5" t="s">
        <v>1733</v>
      </c>
      <c r="BB5" t="s">
        <v>1734</v>
      </c>
      <c r="BC5" t="s">
        <v>1735</v>
      </c>
      <c r="BD5" t="s">
        <v>1736</v>
      </c>
      <c r="BE5" t="s">
        <v>1737</v>
      </c>
      <c r="BF5" t="s">
        <v>1738</v>
      </c>
      <c r="BG5" t="s">
        <v>1739</v>
      </c>
      <c r="BH5" t="s">
        <v>1740</v>
      </c>
      <c r="BI5" t="s">
        <v>1741</v>
      </c>
      <c r="BJ5" t="s">
        <v>1742</v>
      </c>
      <c r="BK5" t="s">
        <v>1743</v>
      </c>
      <c r="BL5" t="s">
        <v>1744</v>
      </c>
      <c r="BM5" t="s">
        <v>1745</v>
      </c>
      <c r="BN5" t="s">
        <v>1746</v>
      </c>
      <c r="BO5" t="s">
        <v>1747</v>
      </c>
      <c r="BP5" t="s">
        <v>1748</v>
      </c>
      <c r="BQ5" t="s">
        <v>1749</v>
      </c>
      <c r="BR5" t="s">
        <v>1750</v>
      </c>
      <c r="BS5" t="s">
        <v>1751</v>
      </c>
      <c r="BT5" t="s">
        <v>1752</v>
      </c>
      <c r="BU5" t="s">
        <v>1753</v>
      </c>
      <c r="BV5" t="s">
        <v>1754</v>
      </c>
      <c r="BW5" t="s">
        <v>1755</v>
      </c>
      <c r="BX5" t="s">
        <v>1756</v>
      </c>
      <c r="BY5" t="s">
        <v>1757</v>
      </c>
      <c r="BZ5" t="s">
        <v>1758</v>
      </c>
      <c r="CA5" t="s">
        <v>1759</v>
      </c>
      <c r="CB5" t="s">
        <v>1760</v>
      </c>
      <c r="CC5" t="s">
        <v>1761</v>
      </c>
      <c r="CD5" t="s">
        <v>1762</v>
      </c>
      <c r="CE5" t="s">
        <v>1763</v>
      </c>
      <c r="CF5" t="s">
        <v>1764</v>
      </c>
      <c r="CG5" t="s">
        <v>1765</v>
      </c>
      <c r="CH5" t="s">
        <v>1766</v>
      </c>
      <c r="CI5" t="s">
        <v>1767</v>
      </c>
      <c r="CJ5" t="s">
        <v>1768</v>
      </c>
      <c r="CK5" t="s">
        <v>1769</v>
      </c>
      <c r="CL5" t="s">
        <v>1770</v>
      </c>
      <c r="CM5" t="s">
        <v>1771</v>
      </c>
      <c r="CN5" t="s">
        <v>1772</v>
      </c>
      <c r="CO5" t="s">
        <v>1773</v>
      </c>
      <c r="CP5" t="s">
        <v>1774</v>
      </c>
      <c r="CQ5" t="s">
        <v>1775</v>
      </c>
      <c r="CR5" t="s">
        <v>1776</v>
      </c>
      <c r="CS5" t="s">
        <v>1777</v>
      </c>
      <c r="CT5" t="s">
        <v>1778</v>
      </c>
      <c r="CU5" t="s">
        <v>1779</v>
      </c>
      <c r="CV5" t="s">
        <v>1780</v>
      </c>
      <c r="CW5" t="s">
        <v>1781</v>
      </c>
      <c r="CX5" t="s">
        <v>1782</v>
      </c>
      <c r="CY5" t="s">
        <v>1783</v>
      </c>
      <c r="CZ5" t="s">
        <v>1784</v>
      </c>
      <c r="DA5" t="s">
        <v>1785</v>
      </c>
      <c r="DB5" t="s">
        <v>1786</v>
      </c>
      <c r="DC5" t="s">
        <v>1787</v>
      </c>
      <c r="DD5" t="s">
        <v>1788</v>
      </c>
      <c r="DE5" t="s">
        <v>1789</v>
      </c>
      <c r="DF5" t="s">
        <v>1790</v>
      </c>
      <c r="DG5" t="s">
        <v>1791</v>
      </c>
      <c r="DH5" t="s">
        <v>1792</v>
      </c>
      <c r="DI5" t="s">
        <v>1793</v>
      </c>
      <c r="DJ5" t="s">
        <v>1794</v>
      </c>
      <c r="DK5" t="s">
        <v>1795</v>
      </c>
      <c r="DL5" t="s">
        <v>1796</v>
      </c>
      <c r="DM5" t="s">
        <v>1797</v>
      </c>
      <c r="DN5" t="s">
        <v>1798</v>
      </c>
      <c r="DO5" t="s">
        <v>1799</v>
      </c>
      <c r="DP5" t="s">
        <v>1800</v>
      </c>
      <c r="DQ5" t="s">
        <v>1801</v>
      </c>
      <c r="DR5" t="s">
        <v>1802</v>
      </c>
      <c r="DS5" t="s">
        <v>1803</v>
      </c>
      <c r="DT5" t="s">
        <v>1804</v>
      </c>
      <c r="DU5" t="s">
        <v>1805</v>
      </c>
      <c r="DV5" t="s">
        <v>1806</v>
      </c>
      <c r="DW5" t="s">
        <v>1807</v>
      </c>
      <c r="DX5" t="s">
        <v>1808</v>
      </c>
      <c r="DY5" t="s">
        <v>1809</v>
      </c>
      <c r="DZ5" t="s">
        <v>1810</v>
      </c>
      <c r="EA5" t="s">
        <v>1811</v>
      </c>
      <c r="EB5" t="s">
        <v>1812</v>
      </c>
      <c r="EC5" t="s">
        <v>1813</v>
      </c>
      <c r="ED5" t="s">
        <v>1814</v>
      </c>
      <c r="EE5" t="s">
        <v>1815</v>
      </c>
      <c r="EF5" t="s">
        <v>1816</v>
      </c>
      <c r="EG5" t="s">
        <v>1817</v>
      </c>
      <c r="EH5" t="s">
        <v>1818</v>
      </c>
      <c r="EI5" t="s">
        <v>1819</v>
      </c>
      <c r="EJ5" t="s">
        <v>1820</v>
      </c>
      <c r="EK5" t="s">
        <v>1821</v>
      </c>
      <c r="EL5" t="s">
        <v>1822</v>
      </c>
      <c r="EM5" t="s">
        <v>1823</v>
      </c>
      <c r="EN5" t="s">
        <v>1824</v>
      </c>
      <c r="EO5" t="s">
        <v>1825</v>
      </c>
      <c r="EP5" t="s">
        <v>1826</v>
      </c>
      <c r="EQ5" t="s">
        <v>1827</v>
      </c>
      <c r="ER5" t="s">
        <v>1828</v>
      </c>
      <c r="ES5" t="s">
        <v>1829</v>
      </c>
      <c r="ET5" t="s">
        <v>1830</v>
      </c>
      <c r="EU5" t="s">
        <v>1831</v>
      </c>
      <c r="EV5" t="s">
        <v>1832</v>
      </c>
      <c r="EW5" t="s">
        <v>1833</v>
      </c>
      <c r="EX5" t="s">
        <v>1834</v>
      </c>
      <c r="EY5" t="s">
        <v>1835</v>
      </c>
      <c r="EZ5" t="s">
        <v>1836</v>
      </c>
      <c r="FA5" t="s">
        <v>1837</v>
      </c>
      <c r="FB5" t="s">
        <v>1838</v>
      </c>
      <c r="FC5" t="s">
        <v>1839</v>
      </c>
      <c r="FD5" t="s">
        <v>1840</v>
      </c>
      <c r="FF5" t="s">
        <v>1841</v>
      </c>
      <c r="FG5" t="s">
        <v>1842</v>
      </c>
      <c r="FH5" t="s">
        <v>1843</v>
      </c>
      <c r="FI5" t="s">
        <v>1844</v>
      </c>
      <c r="FJ5" t="s">
        <v>1845</v>
      </c>
      <c r="FK5" t="s">
        <v>1846</v>
      </c>
      <c r="FL5" t="s">
        <v>1847</v>
      </c>
      <c r="FM5" t="s">
        <v>1848</v>
      </c>
      <c r="FN5" t="s">
        <v>1849</v>
      </c>
      <c r="FO5" t="s">
        <v>1850</v>
      </c>
      <c r="FP5" t="s">
        <v>1851</v>
      </c>
      <c r="FQ5" t="s">
        <v>1852</v>
      </c>
      <c r="FR5" t="s">
        <v>1853</v>
      </c>
      <c r="FS5" t="s">
        <v>1854</v>
      </c>
      <c r="FT5" t="s">
        <v>1855</v>
      </c>
      <c r="FU5" t="s">
        <v>1856</v>
      </c>
      <c r="FV5" t="s">
        <v>1857</v>
      </c>
      <c r="FW5" t="s">
        <v>1858</v>
      </c>
      <c r="FX5" t="s">
        <v>1859</v>
      </c>
      <c r="FY5" t="s">
        <v>1860</v>
      </c>
      <c r="FZ5" t="s">
        <v>1861</v>
      </c>
      <c r="GA5" t="s">
        <v>1862</v>
      </c>
      <c r="GB5" t="s">
        <v>1863</v>
      </c>
      <c r="GC5" t="s">
        <v>1864</v>
      </c>
      <c r="GD5" t="s">
        <v>1865</v>
      </c>
      <c r="GE5" t="s">
        <v>1866</v>
      </c>
      <c r="GF5" t="s">
        <v>1867</v>
      </c>
      <c r="GG5" t="s">
        <v>1868</v>
      </c>
      <c r="GH5" t="s">
        <v>1869</v>
      </c>
      <c r="GI5" t="s">
        <v>1870</v>
      </c>
      <c r="GJ5" t="s">
        <v>1871</v>
      </c>
      <c r="GK5" t="s">
        <v>1872</v>
      </c>
      <c r="GL5" t="s">
        <v>1873</v>
      </c>
      <c r="GM5" t="s">
        <v>1874</v>
      </c>
      <c r="GN5" t="s">
        <v>1875</v>
      </c>
      <c r="GO5" t="s">
        <v>1876</v>
      </c>
      <c r="GP5" t="s">
        <v>1877</v>
      </c>
      <c r="GQ5" t="s">
        <v>1878</v>
      </c>
      <c r="GR5" t="s">
        <v>1879</v>
      </c>
      <c r="GS5" t="s">
        <v>1880</v>
      </c>
      <c r="GT5" t="s">
        <v>1881</v>
      </c>
      <c r="GU5" t="s">
        <v>1882</v>
      </c>
      <c r="GV5" t="s">
        <v>1883</v>
      </c>
      <c r="GW5" t="s">
        <v>1884</v>
      </c>
      <c r="GX5" t="s">
        <v>1885</v>
      </c>
      <c r="GY5" t="s">
        <v>1886</v>
      </c>
      <c r="GZ5" t="s">
        <v>1887</v>
      </c>
      <c r="HA5" t="s">
        <v>1888</v>
      </c>
      <c r="HB5" t="s">
        <v>1889</v>
      </c>
      <c r="HC5" t="s">
        <v>1890</v>
      </c>
      <c r="HD5" t="s">
        <v>1891</v>
      </c>
      <c r="HE5" t="s">
        <v>1892</v>
      </c>
      <c r="HF5" t="s">
        <v>1893</v>
      </c>
      <c r="HG5" t="s">
        <v>1894</v>
      </c>
      <c r="HH5" t="s">
        <v>1895</v>
      </c>
      <c r="HI5" t="s">
        <v>1896</v>
      </c>
      <c r="HJ5" t="s">
        <v>1897</v>
      </c>
      <c r="HK5" t="s">
        <v>1898</v>
      </c>
      <c r="HL5" t="s">
        <v>1899</v>
      </c>
      <c r="HM5" t="s">
        <v>1900</v>
      </c>
      <c r="HN5" t="s">
        <v>1901</v>
      </c>
      <c r="HO5" t="s">
        <v>1902</v>
      </c>
      <c r="HP5" t="s">
        <v>1903</v>
      </c>
      <c r="HQ5" t="s">
        <v>1904</v>
      </c>
      <c r="HR5" t="s">
        <v>1905</v>
      </c>
      <c r="HS5" t="s">
        <v>1906</v>
      </c>
      <c r="HT5" t="s">
        <v>1907</v>
      </c>
      <c r="HU5" t="s">
        <v>1908</v>
      </c>
      <c r="HV5" t="s">
        <v>1909</v>
      </c>
      <c r="HW5" t="s">
        <v>1910</v>
      </c>
      <c r="HX5" t="s">
        <v>1911</v>
      </c>
      <c r="HY5" t="s">
        <v>1912</v>
      </c>
      <c r="HZ5" t="s">
        <v>1913</v>
      </c>
      <c r="IA5" t="s">
        <v>1914</v>
      </c>
      <c r="IB5" t="s">
        <v>1915</v>
      </c>
      <c r="IC5" t="s">
        <v>1916</v>
      </c>
      <c r="ID5" t="s">
        <v>1917</v>
      </c>
      <c r="IE5" t="s">
        <v>1918</v>
      </c>
      <c r="IF5" t="s">
        <v>1919</v>
      </c>
      <c r="IG5" t="s">
        <v>1920</v>
      </c>
      <c r="IH5" t="s">
        <v>1921</v>
      </c>
      <c r="II5" t="s">
        <v>1922</v>
      </c>
      <c r="IJ5" t="s">
        <v>1923</v>
      </c>
      <c r="IK5" t="s">
        <v>1924</v>
      </c>
      <c r="IL5" t="s">
        <v>1925</v>
      </c>
      <c r="IM5" t="s">
        <v>1926</v>
      </c>
      <c r="IN5" t="s">
        <v>1927</v>
      </c>
      <c r="IO5" t="s">
        <v>1928</v>
      </c>
      <c r="IP5" t="s">
        <v>1929</v>
      </c>
      <c r="IQ5" t="s">
        <v>1930</v>
      </c>
      <c r="IR5" t="s">
        <v>1931</v>
      </c>
      <c r="IS5" t="s">
        <v>1932</v>
      </c>
      <c r="IT5" t="s">
        <v>1933</v>
      </c>
      <c r="IU5" t="s">
        <v>1934</v>
      </c>
      <c r="IV5" t="s">
        <v>1935</v>
      </c>
      <c r="IW5" t="s">
        <v>1936</v>
      </c>
      <c r="IX5" t="s">
        <v>1937</v>
      </c>
      <c r="IY5" t="s">
        <v>1938</v>
      </c>
      <c r="IZ5" t="s">
        <v>1939</v>
      </c>
      <c r="JA5" t="s">
        <v>1940</v>
      </c>
      <c r="JB5" t="s">
        <v>1941</v>
      </c>
      <c r="JD5" t="s">
        <v>1942</v>
      </c>
      <c r="JE5" t="s">
        <v>1943</v>
      </c>
      <c r="JF5" t="s">
        <v>1944</v>
      </c>
      <c r="JG5" t="s">
        <v>1945</v>
      </c>
      <c r="JH5" t="s">
        <v>1946</v>
      </c>
      <c r="JI5" t="s">
        <v>1947</v>
      </c>
      <c r="JJ5" t="s">
        <v>1948</v>
      </c>
      <c r="JK5" t="s">
        <v>1949</v>
      </c>
      <c r="JL5" t="s">
        <v>1950</v>
      </c>
      <c r="JM5" t="s">
        <v>1951</v>
      </c>
      <c r="JN5" t="s">
        <v>1952</v>
      </c>
      <c r="JO5" t="s">
        <v>1953</v>
      </c>
      <c r="JP5" t="s">
        <v>1954</v>
      </c>
      <c r="JQ5" t="s">
        <v>1955</v>
      </c>
      <c r="JR5" t="s">
        <v>1956</v>
      </c>
      <c r="JS5" t="s">
        <v>1957</v>
      </c>
      <c r="JT5" t="s">
        <v>1958</v>
      </c>
      <c r="JU5" t="s">
        <v>1959</v>
      </c>
      <c r="JV5" t="s">
        <v>1960</v>
      </c>
      <c r="JW5" t="s">
        <v>1961</v>
      </c>
      <c r="JX5" t="s">
        <v>1962</v>
      </c>
      <c r="JY5" t="s">
        <v>1963</v>
      </c>
      <c r="JZ5" t="s">
        <v>1964</v>
      </c>
      <c r="KA5" t="s">
        <v>1965</v>
      </c>
      <c r="KB5" t="s">
        <v>1966</v>
      </c>
      <c r="KC5" t="s">
        <v>1967</v>
      </c>
      <c r="KD5" t="s">
        <v>1968</v>
      </c>
      <c r="KE5" t="s">
        <v>1969</v>
      </c>
      <c r="KF5" t="s">
        <v>1970</v>
      </c>
      <c r="KG5" t="s">
        <v>1971</v>
      </c>
      <c r="KH5" t="s">
        <v>1972</v>
      </c>
      <c r="KI5" t="s">
        <v>1973</v>
      </c>
      <c r="KJ5" t="s">
        <v>1974</v>
      </c>
      <c r="KK5" t="s">
        <v>1975</v>
      </c>
      <c r="KL5" t="s">
        <v>1976</v>
      </c>
      <c r="KM5" t="s">
        <v>1977</v>
      </c>
      <c r="KN5" t="s">
        <v>1978</v>
      </c>
      <c r="KO5" t="s">
        <v>1979</v>
      </c>
      <c r="KP5" t="s">
        <v>1980</v>
      </c>
      <c r="KQ5" t="s">
        <v>1981</v>
      </c>
      <c r="KR5" t="s">
        <v>1982</v>
      </c>
      <c r="KS5" t="s">
        <v>1983</v>
      </c>
      <c r="KT5" t="s">
        <v>1984</v>
      </c>
      <c r="KU5" t="s">
        <v>1985</v>
      </c>
      <c r="KV5" t="s">
        <v>1986</v>
      </c>
      <c r="KW5" t="s">
        <v>1987</v>
      </c>
      <c r="KX5" t="s">
        <v>1988</v>
      </c>
      <c r="KY5" t="s">
        <v>1989</v>
      </c>
      <c r="KZ5" t="s">
        <v>1990</v>
      </c>
      <c r="LA5" t="s">
        <v>1991</v>
      </c>
      <c r="LB5" t="s">
        <v>1992</v>
      </c>
      <c r="LC5" t="s">
        <v>1993</v>
      </c>
      <c r="LD5" t="s">
        <v>1994</v>
      </c>
      <c r="LE5" t="s">
        <v>1995</v>
      </c>
      <c r="LF5" t="s">
        <v>1996</v>
      </c>
      <c r="LG5" t="s">
        <v>1997</v>
      </c>
      <c r="LH5" t="s">
        <v>1998</v>
      </c>
      <c r="LI5" t="s">
        <v>1999</v>
      </c>
      <c r="LJ5" t="s">
        <v>2000</v>
      </c>
      <c r="LK5" t="s">
        <v>2001</v>
      </c>
      <c r="LL5" t="s">
        <v>2002</v>
      </c>
      <c r="LM5" t="s">
        <v>2003</v>
      </c>
      <c r="LN5" t="s">
        <v>2004</v>
      </c>
      <c r="LP5" t="s">
        <v>2005</v>
      </c>
      <c r="LR5" t="s">
        <v>2006</v>
      </c>
      <c r="LS5" t="s">
        <v>2007</v>
      </c>
      <c r="LT5" t="s">
        <v>2008</v>
      </c>
      <c r="LU5" t="s">
        <v>2009</v>
      </c>
      <c r="LV5" t="s">
        <v>2010</v>
      </c>
      <c r="LW5" t="s">
        <v>2011</v>
      </c>
      <c r="LX5" t="s">
        <v>2012</v>
      </c>
      <c r="LY5" t="s">
        <v>2013</v>
      </c>
      <c r="LZ5" t="s">
        <v>2014</v>
      </c>
      <c r="MA5" t="s">
        <v>2015</v>
      </c>
      <c r="MB5" t="s">
        <v>2016</v>
      </c>
      <c r="MC5" t="s">
        <v>2017</v>
      </c>
      <c r="MD5" t="s">
        <v>2018</v>
      </c>
      <c r="ME5" t="s">
        <v>2019</v>
      </c>
      <c r="MF5" t="s">
        <v>2020</v>
      </c>
      <c r="MG5" t="s">
        <v>2021</v>
      </c>
      <c r="MH5" t="s">
        <v>2022</v>
      </c>
      <c r="MI5" t="s">
        <v>2023</v>
      </c>
      <c r="MJ5" t="s">
        <v>2024</v>
      </c>
      <c r="MK5" t="s">
        <v>2025</v>
      </c>
      <c r="ML5" t="s">
        <v>2026</v>
      </c>
      <c r="MM5" t="s">
        <v>2027</v>
      </c>
      <c r="MN5" t="s">
        <v>2028</v>
      </c>
      <c r="MO5" t="s">
        <v>2029</v>
      </c>
      <c r="MP5" t="s">
        <v>2030</v>
      </c>
      <c r="MQ5" t="s">
        <v>2031</v>
      </c>
      <c r="MR5" t="s">
        <v>2032</v>
      </c>
      <c r="MS5" t="s">
        <v>2033</v>
      </c>
      <c r="MT5" t="s">
        <v>2034</v>
      </c>
      <c r="MU5" t="s">
        <v>2035</v>
      </c>
      <c r="MV5" t="s">
        <v>2036</v>
      </c>
      <c r="MW5" t="s">
        <v>2037</v>
      </c>
      <c r="MX5" t="s">
        <v>2038</v>
      </c>
      <c r="MY5" t="s">
        <v>2039</v>
      </c>
      <c r="MZ5" t="s">
        <v>2040</v>
      </c>
      <c r="NA5" t="s">
        <v>2041</v>
      </c>
      <c r="NB5" t="s">
        <v>2042</v>
      </c>
      <c r="NC5" t="s">
        <v>2043</v>
      </c>
    </row>
    <row r="6" spans="2:391">
      <c r="B6" t="s">
        <v>283</v>
      </c>
      <c r="C6" t="s">
        <v>2044</v>
      </c>
      <c r="D6" t="s">
        <v>2045</v>
      </c>
      <c r="E6" t="s">
        <v>313</v>
      </c>
      <c r="F6" t="s">
        <v>325</v>
      </c>
      <c r="G6" t="s">
        <v>336</v>
      </c>
      <c r="H6" t="s">
        <v>348</v>
      </c>
      <c r="I6" t="s">
        <v>362</v>
      </c>
      <c r="J6" t="s">
        <v>371</v>
      </c>
      <c r="K6" t="s">
        <v>2046</v>
      </c>
      <c r="L6" t="s">
        <v>384</v>
      </c>
      <c r="M6" t="s">
        <v>397</v>
      </c>
      <c r="N6" t="s">
        <v>408</v>
      </c>
      <c r="O6" t="s">
        <v>424</v>
      </c>
      <c r="P6" t="s">
        <v>433</v>
      </c>
      <c r="Q6" t="s">
        <v>444</v>
      </c>
      <c r="R6" t="s">
        <v>460</v>
      </c>
      <c r="S6" t="s">
        <v>476</v>
      </c>
      <c r="T6" t="s">
        <v>489</v>
      </c>
      <c r="U6" t="s">
        <v>503</v>
      </c>
      <c r="V6" t="s">
        <v>522</v>
      </c>
      <c r="W6" t="s">
        <v>657</v>
      </c>
      <c r="X6" t="s">
        <v>2047</v>
      </c>
      <c r="Y6" t="s">
        <v>539</v>
      </c>
      <c r="Z6" t="s">
        <v>560</v>
      </c>
      <c r="AA6" t="s">
        <v>569</v>
      </c>
      <c r="AB6" t="s">
        <v>585</v>
      </c>
      <c r="AC6" t="s">
        <v>592</v>
      </c>
      <c r="AD6" t="s">
        <v>602</v>
      </c>
      <c r="AE6" t="s">
        <v>616</v>
      </c>
      <c r="AF6" t="s">
        <v>624</v>
      </c>
      <c r="AG6" t="s">
        <v>629</v>
      </c>
      <c r="AH6" t="s">
        <v>643</v>
      </c>
      <c r="AK6" t="s">
        <v>2048</v>
      </c>
      <c r="AL6" t="s">
        <v>2049</v>
      </c>
      <c r="AM6" t="s">
        <v>2050</v>
      </c>
      <c r="AN6" t="s">
        <v>2051</v>
      </c>
      <c r="AO6" t="s">
        <v>2052</v>
      </c>
      <c r="AP6" t="s">
        <v>2053</v>
      </c>
      <c r="AQ6" t="s">
        <v>2054</v>
      </c>
      <c r="AR6" t="s">
        <v>2055</v>
      </c>
      <c r="AS6" t="s">
        <v>2056</v>
      </c>
      <c r="AT6" t="s">
        <v>2057</v>
      </c>
      <c r="AU6" t="s">
        <v>2058</v>
      </c>
      <c r="AW6" t="s">
        <v>2059</v>
      </c>
      <c r="AX6" t="s">
        <v>2060</v>
      </c>
      <c r="AY6" t="s">
        <v>2061</v>
      </c>
      <c r="AZ6" t="s">
        <v>2062</v>
      </c>
      <c r="BA6" t="s">
        <v>2063</v>
      </c>
      <c r="BB6" t="s">
        <v>2064</v>
      </c>
      <c r="BC6" t="s">
        <v>2065</v>
      </c>
      <c r="BD6" t="s">
        <v>2066</v>
      </c>
      <c r="BE6" t="s">
        <v>2067</v>
      </c>
      <c r="BF6" t="s">
        <v>2068</v>
      </c>
      <c r="BG6" t="s">
        <v>2069</v>
      </c>
      <c r="BH6" t="s">
        <v>2070</v>
      </c>
      <c r="BI6" t="s">
        <v>2071</v>
      </c>
      <c r="BK6" t="s">
        <v>2072</v>
      </c>
      <c r="BL6" t="s">
        <v>2073</v>
      </c>
      <c r="BM6" t="s">
        <v>2074</v>
      </c>
      <c r="BN6" t="s">
        <v>2075</v>
      </c>
      <c r="BO6" t="s">
        <v>2076</v>
      </c>
      <c r="BP6" t="s">
        <v>2077</v>
      </c>
      <c r="BQ6" t="s">
        <v>2078</v>
      </c>
      <c r="BR6" t="s">
        <v>2079</v>
      </c>
      <c r="BT6" t="s">
        <v>2080</v>
      </c>
      <c r="BU6" t="s">
        <v>2081</v>
      </c>
      <c r="BV6" t="s">
        <v>2082</v>
      </c>
      <c r="BW6" t="s">
        <v>2083</v>
      </c>
      <c r="BX6" t="s">
        <v>2084</v>
      </c>
      <c r="BY6" t="s">
        <v>2085</v>
      </c>
      <c r="BZ6" t="s">
        <v>2086</v>
      </c>
      <c r="CA6" t="s">
        <v>2087</v>
      </c>
      <c r="CB6" t="s">
        <v>2088</v>
      </c>
      <c r="CC6" t="s">
        <v>2089</v>
      </c>
      <c r="CD6" t="s">
        <v>2090</v>
      </c>
      <c r="CE6" t="s">
        <v>2091</v>
      </c>
      <c r="CF6" t="s">
        <v>2092</v>
      </c>
      <c r="CG6" t="s">
        <v>2093</v>
      </c>
      <c r="CH6" t="s">
        <v>2094</v>
      </c>
      <c r="CI6" t="s">
        <v>2095</v>
      </c>
      <c r="CJ6" t="s">
        <v>2096</v>
      </c>
      <c r="CK6" t="s">
        <v>2097</v>
      </c>
      <c r="CL6" t="s">
        <v>2098</v>
      </c>
      <c r="CM6" t="s">
        <v>2099</v>
      </c>
      <c r="CN6" t="s">
        <v>2100</v>
      </c>
      <c r="CO6" t="s">
        <v>2101</v>
      </c>
      <c r="CP6" t="s">
        <v>2102</v>
      </c>
      <c r="CQ6" t="s">
        <v>2103</v>
      </c>
      <c r="CR6" t="s">
        <v>2104</v>
      </c>
      <c r="CS6" t="s">
        <v>2105</v>
      </c>
      <c r="CT6" t="s">
        <v>2106</v>
      </c>
      <c r="CU6" t="s">
        <v>2107</v>
      </c>
      <c r="CV6" t="s">
        <v>2108</v>
      </c>
      <c r="CW6" t="s">
        <v>2109</v>
      </c>
      <c r="CX6" t="s">
        <v>2110</v>
      </c>
      <c r="CY6" t="s">
        <v>2111</v>
      </c>
      <c r="CZ6" t="s">
        <v>2112</v>
      </c>
      <c r="DA6" t="s">
        <v>2113</v>
      </c>
      <c r="DB6" t="s">
        <v>2114</v>
      </c>
      <c r="DC6" s="439" t="s">
        <v>2115</v>
      </c>
      <c r="DD6" t="s">
        <v>2116</v>
      </c>
      <c r="DE6" t="s">
        <v>2117</v>
      </c>
      <c r="DF6" t="s">
        <v>2118</v>
      </c>
      <c r="DG6" t="s">
        <v>2119</v>
      </c>
      <c r="DH6" t="s">
        <v>2120</v>
      </c>
      <c r="DI6" t="s">
        <v>2121</v>
      </c>
      <c r="DJ6" t="s">
        <v>2122</v>
      </c>
      <c r="DK6" t="s">
        <v>2123</v>
      </c>
      <c r="DL6" t="s">
        <v>2124</v>
      </c>
      <c r="DM6" t="s">
        <v>2125</v>
      </c>
      <c r="DN6" t="s">
        <v>2126</v>
      </c>
      <c r="DO6" t="s">
        <v>2127</v>
      </c>
      <c r="DP6" t="s">
        <v>2128</v>
      </c>
      <c r="DQ6" t="s">
        <v>2129</v>
      </c>
      <c r="DR6" t="s">
        <v>2130</v>
      </c>
      <c r="DS6" t="s">
        <v>2131</v>
      </c>
      <c r="DT6" t="s">
        <v>2132</v>
      </c>
      <c r="DU6" t="s">
        <v>2133</v>
      </c>
      <c r="DV6" t="s">
        <v>2134</v>
      </c>
      <c r="DW6" t="s">
        <v>2135</v>
      </c>
      <c r="DX6" t="s">
        <v>2136</v>
      </c>
      <c r="DY6" t="s">
        <v>2137</v>
      </c>
      <c r="DZ6" t="s">
        <v>2138</v>
      </c>
      <c r="EA6" t="s">
        <v>2139</v>
      </c>
      <c r="EB6" t="s">
        <v>2140</v>
      </c>
      <c r="EC6" t="s">
        <v>2141</v>
      </c>
      <c r="ED6" t="s">
        <v>2142</v>
      </c>
      <c r="EE6" t="s">
        <v>2143</v>
      </c>
      <c r="EF6" t="s">
        <v>2144</v>
      </c>
      <c r="EG6" t="s">
        <v>2145</v>
      </c>
      <c r="EH6" t="s">
        <v>2146</v>
      </c>
      <c r="EI6" t="s">
        <v>2147</v>
      </c>
      <c r="EJ6" t="s">
        <v>2148</v>
      </c>
      <c r="EK6" t="s">
        <v>2149</v>
      </c>
      <c r="EL6" t="s">
        <v>2150</v>
      </c>
      <c r="EM6" t="s">
        <v>2151</v>
      </c>
      <c r="EN6" t="s">
        <v>2152</v>
      </c>
      <c r="EO6" t="s">
        <v>2153</v>
      </c>
      <c r="EP6" t="s">
        <v>2154</v>
      </c>
      <c r="EQ6" t="s">
        <v>2155</v>
      </c>
      <c r="ER6" t="s">
        <v>2156</v>
      </c>
      <c r="ES6" t="s">
        <v>2157</v>
      </c>
      <c r="ET6" t="s">
        <v>2158</v>
      </c>
      <c r="EU6" t="s">
        <v>2159</v>
      </c>
      <c r="EV6" t="s">
        <v>2160</v>
      </c>
      <c r="EW6" t="s">
        <v>2161</v>
      </c>
      <c r="EX6" t="s">
        <v>2162</v>
      </c>
      <c r="EY6" t="s">
        <v>2163</v>
      </c>
      <c r="EZ6" t="s">
        <v>2164</v>
      </c>
      <c r="FA6" t="s">
        <v>2165</v>
      </c>
      <c r="FB6" t="s">
        <v>2166</v>
      </c>
      <c r="FC6" t="s">
        <v>2167</v>
      </c>
      <c r="FD6" t="s">
        <v>2168</v>
      </c>
      <c r="FG6" t="s">
        <v>2169</v>
      </c>
      <c r="FH6" t="s">
        <v>2170</v>
      </c>
      <c r="FI6" t="s">
        <v>2171</v>
      </c>
      <c r="FJ6" t="s">
        <v>2172</v>
      </c>
      <c r="FK6" t="s">
        <v>2173</v>
      </c>
      <c r="FL6" t="s">
        <v>2174</v>
      </c>
      <c r="FM6" t="s">
        <v>2175</v>
      </c>
      <c r="FN6" t="s">
        <v>2176</v>
      </c>
      <c r="FO6" t="s">
        <v>2177</v>
      </c>
      <c r="FP6" t="s">
        <v>2178</v>
      </c>
      <c r="FQ6" t="s">
        <v>2179</v>
      </c>
      <c r="FR6" t="s">
        <v>2180</v>
      </c>
      <c r="FS6" t="s">
        <v>2181</v>
      </c>
      <c r="FT6" t="s">
        <v>2182</v>
      </c>
      <c r="FU6" t="s">
        <v>2183</v>
      </c>
      <c r="FV6" t="s">
        <v>2184</v>
      </c>
      <c r="FW6" t="s">
        <v>2185</v>
      </c>
      <c r="FX6" t="s">
        <v>2186</v>
      </c>
      <c r="FY6" t="s">
        <v>2187</v>
      </c>
      <c r="FZ6" t="s">
        <v>2188</v>
      </c>
      <c r="GA6" t="s">
        <v>2189</v>
      </c>
      <c r="GB6" t="s">
        <v>2190</v>
      </c>
      <c r="GC6" t="s">
        <v>2191</v>
      </c>
      <c r="GD6" t="s">
        <v>2192</v>
      </c>
      <c r="GE6" t="s">
        <v>2193</v>
      </c>
      <c r="GF6" t="s">
        <v>2194</v>
      </c>
      <c r="GG6" t="s">
        <v>2195</v>
      </c>
      <c r="GH6" t="s">
        <v>2196</v>
      </c>
      <c r="GI6" t="s">
        <v>2197</v>
      </c>
      <c r="GJ6" t="s">
        <v>2198</v>
      </c>
      <c r="GK6" t="s">
        <v>2199</v>
      </c>
      <c r="GL6" t="s">
        <v>2200</v>
      </c>
      <c r="GM6" t="s">
        <v>2201</v>
      </c>
      <c r="GN6" t="s">
        <v>2202</v>
      </c>
      <c r="GO6" t="s">
        <v>2203</v>
      </c>
      <c r="GP6" t="s">
        <v>2204</v>
      </c>
      <c r="GQ6" t="s">
        <v>2205</v>
      </c>
      <c r="GR6" t="s">
        <v>2206</v>
      </c>
      <c r="GS6" t="s">
        <v>2207</v>
      </c>
      <c r="GT6" t="s">
        <v>2208</v>
      </c>
      <c r="GU6" t="s">
        <v>2209</v>
      </c>
      <c r="GV6" t="s">
        <v>2210</v>
      </c>
      <c r="GW6" t="s">
        <v>2211</v>
      </c>
      <c r="GY6" t="s">
        <v>2212</v>
      </c>
      <c r="GZ6" t="s">
        <v>2213</v>
      </c>
      <c r="HA6" t="s">
        <v>2214</v>
      </c>
      <c r="HB6" t="s">
        <v>2215</v>
      </c>
      <c r="HC6" t="s">
        <v>2216</v>
      </c>
      <c r="HE6" t="s">
        <v>2217</v>
      </c>
      <c r="HF6" t="s">
        <v>2218</v>
      </c>
      <c r="HG6" t="s">
        <v>2219</v>
      </c>
      <c r="HH6" t="s">
        <v>2220</v>
      </c>
      <c r="HI6" t="s">
        <v>2221</v>
      </c>
      <c r="HJ6" t="s">
        <v>2222</v>
      </c>
      <c r="HK6" t="s">
        <v>2223</v>
      </c>
      <c r="HL6" t="s">
        <v>2224</v>
      </c>
      <c r="HM6" t="s">
        <v>2225</v>
      </c>
      <c r="HN6" t="s">
        <v>2226</v>
      </c>
      <c r="HO6" t="s">
        <v>2227</v>
      </c>
      <c r="HP6" t="s">
        <v>2228</v>
      </c>
      <c r="HQ6" t="s">
        <v>2229</v>
      </c>
      <c r="HR6" t="s">
        <v>2230</v>
      </c>
      <c r="HS6" t="s">
        <v>2231</v>
      </c>
      <c r="HT6" t="s">
        <v>2232</v>
      </c>
      <c r="HU6" t="s">
        <v>2233</v>
      </c>
      <c r="HV6" t="s">
        <v>2234</v>
      </c>
      <c r="HX6" t="s">
        <v>2235</v>
      </c>
      <c r="HY6" t="s">
        <v>2236</v>
      </c>
      <c r="HZ6" t="s">
        <v>2237</v>
      </c>
      <c r="IA6" t="s">
        <v>2238</v>
      </c>
      <c r="IB6" t="s">
        <v>2239</v>
      </c>
      <c r="IC6" t="s">
        <v>2240</v>
      </c>
      <c r="ID6" t="s">
        <v>2241</v>
      </c>
      <c r="IE6" t="s">
        <v>2242</v>
      </c>
      <c r="IF6" t="s">
        <v>2243</v>
      </c>
      <c r="IG6" t="s">
        <v>2244</v>
      </c>
      <c r="IH6" t="s">
        <v>2245</v>
      </c>
      <c r="II6" t="s">
        <v>2246</v>
      </c>
      <c r="IK6" t="s">
        <v>2247</v>
      </c>
      <c r="IL6" t="s">
        <v>2248</v>
      </c>
      <c r="IM6" t="s">
        <v>2249</v>
      </c>
      <c r="IN6" t="s">
        <v>2250</v>
      </c>
      <c r="IO6" t="s">
        <v>2251</v>
      </c>
      <c r="IP6" t="s">
        <v>2252</v>
      </c>
      <c r="IQ6" t="s">
        <v>2253</v>
      </c>
      <c r="IR6" t="s">
        <v>2254</v>
      </c>
      <c r="IS6" t="s">
        <v>2255</v>
      </c>
      <c r="IT6" t="s">
        <v>2256</v>
      </c>
      <c r="IU6" t="s">
        <v>2257</v>
      </c>
      <c r="IV6" t="s">
        <v>2258</v>
      </c>
      <c r="IW6" t="s">
        <v>2259</v>
      </c>
      <c r="IX6" t="s">
        <v>2260</v>
      </c>
      <c r="IY6" t="s">
        <v>2261</v>
      </c>
      <c r="IZ6" t="s">
        <v>2262</v>
      </c>
      <c r="JA6" t="s">
        <v>2263</v>
      </c>
      <c r="JB6" t="s">
        <v>2264</v>
      </c>
      <c r="JD6" t="s">
        <v>2265</v>
      </c>
      <c r="JE6" t="s">
        <v>2266</v>
      </c>
      <c r="JF6" t="s">
        <v>2267</v>
      </c>
      <c r="JG6" t="s">
        <v>2268</v>
      </c>
      <c r="JH6" t="s">
        <v>2269</v>
      </c>
      <c r="JI6" t="s">
        <v>2270</v>
      </c>
      <c r="JJ6" t="s">
        <v>2271</v>
      </c>
      <c r="JK6" t="s">
        <v>2272</v>
      </c>
      <c r="JL6" t="s">
        <v>2273</v>
      </c>
      <c r="JM6" t="s">
        <v>2274</v>
      </c>
      <c r="JN6" t="s">
        <v>2275</v>
      </c>
      <c r="JO6" t="s">
        <v>2276</v>
      </c>
      <c r="JP6" t="s">
        <v>2277</v>
      </c>
      <c r="JQ6" t="s">
        <v>2278</v>
      </c>
      <c r="JR6" t="s">
        <v>2279</v>
      </c>
      <c r="JS6" t="s">
        <v>2280</v>
      </c>
      <c r="JT6" t="s">
        <v>2281</v>
      </c>
      <c r="JV6" t="s">
        <v>2282</v>
      </c>
      <c r="JW6" t="s">
        <v>2283</v>
      </c>
      <c r="JX6" t="s">
        <v>2284</v>
      </c>
      <c r="JY6" t="s">
        <v>2285</v>
      </c>
      <c r="JZ6" t="s">
        <v>2286</v>
      </c>
      <c r="KA6" t="s">
        <v>2287</v>
      </c>
      <c r="KB6" t="s">
        <v>2288</v>
      </c>
      <c r="KC6" t="s">
        <v>2289</v>
      </c>
      <c r="KD6" t="s">
        <v>2290</v>
      </c>
      <c r="KE6" t="s">
        <v>2291</v>
      </c>
      <c r="KF6" t="s">
        <v>2292</v>
      </c>
      <c r="KG6" t="s">
        <v>2293</v>
      </c>
      <c r="KH6" t="s">
        <v>2294</v>
      </c>
      <c r="KI6" t="s">
        <v>2295</v>
      </c>
      <c r="KJ6" t="s">
        <v>2296</v>
      </c>
      <c r="KK6" t="s">
        <v>2297</v>
      </c>
      <c r="KL6" t="s">
        <v>2298</v>
      </c>
      <c r="KM6" t="s">
        <v>2299</v>
      </c>
      <c r="KN6" t="s">
        <v>2300</v>
      </c>
      <c r="KO6" t="s">
        <v>2301</v>
      </c>
      <c r="KP6" t="s">
        <v>2302</v>
      </c>
      <c r="KQ6" t="s">
        <v>2303</v>
      </c>
      <c r="KR6" t="s">
        <v>2304</v>
      </c>
      <c r="KT6" t="s">
        <v>2305</v>
      </c>
      <c r="KU6" t="s">
        <v>2306</v>
      </c>
      <c r="KV6" t="s">
        <v>2307</v>
      </c>
      <c r="KX6" t="s">
        <v>2308</v>
      </c>
      <c r="KY6" t="s">
        <v>2309</v>
      </c>
      <c r="KZ6" t="s">
        <v>2310</v>
      </c>
      <c r="LA6" t="s">
        <v>2311</v>
      </c>
      <c r="LB6" t="s">
        <v>2312</v>
      </c>
      <c r="LC6" t="s">
        <v>2313</v>
      </c>
      <c r="LD6" t="s">
        <v>2314</v>
      </c>
      <c r="LE6" t="s">
        <v>2315</v>
      </c>
      <c r="LF6" t="s">
        <v>2316</v>
      </c>
      <c r="LG6" t="s">
        <v>2317</v>
      </c>
      <c r="LH6" t="s">
        <v>2318</v>
      </c>
      <c r="LI6" t="s">
        <v>2319</v>
      </c>
      <c r="LJ6" t="s">
        <v>2320</v>
      </c>
      <c r="LK6" t="s">
        <v>2321</v>
      </c>
      <c r="LL6" t="s">
        <v>2322</v>
      </c>
      <c r="LM6" t="s">
        <v>2323</v>
      </c>
      <c r="LN6" t="s">
        <v>2324</v>
      </c>
      <c r="LP6" t="s">
        <v>2325</v>
      </c>
      <c r="LR6" t="s">
        <v>2326</v>
      </c>
      <c r="LS6" t="s">
        <v>2327</v>
      </c>
      <c r="LT6" t="s">
        <v>2328</v>
      </c>
      <c r="LU6" t="s">
        <v>2329</v>
      </c>
      <c r="LV6" t="s">
        <v>2330</v>
      </c>
      <c r="LW6" t="s">
        <v>2331</v>
      </c>
      <c r="LX6" t="s">
        <v>2332</v>
      </c>
      <c r="LY6" t="s">
        <v>2333</v>
      </c>
      <c r="LZ6" t="s">
        <v>2334</v>
      </c>
      <c r="MA6" t="s">
        <v>2335</v>
      </c>
      <c r="MB6" t="s">
        <v>2336</v>
      </c>
      <c r="MC6" t="s">
        <v>2337</v>
      </c>
      <c r="MD6" t="s">
        <v>2338</v>
      </c>
      <c r="ME6" t="s">
        <v>2339</v>
      </c>
      <c r="MF6" t="s">
        <v>2340</v>
      </c>
      <c r="MG6" t="s">
        <v>2341</v>
      </c>
      <c r="MH6" t="s">
        <v>2342</v>
      </c>
      <c r="MI6" t="s">
        <v>2343</v>
      </c>
      <c r="MJ6" t="s">
        <v>2344</v>
      </c>
      <c r="MK6" t="s">
        <v>2345</v>
      </c>
      <c r="MM6" t="s">
        <v>2346</v>
      </c>
      <c r="MN6" t="s">
        <v>2347</v>
      </c>
      <c r="MP6" t="s">
        <v>2348</v>
      </c>
      <c r="MQ6" t="s">
        <v>2349</v>
      </c>
      <c r="MT6" t="s">
        <v>2350</v>
      </c>
      <c r="MU6" t="s">
        <v>2351</v>
      </c>
      <c r="MV6" t="s">
        <v>2352</v>
      </c>
      <c r="MW6" t="s">
        <v>2353</v>
      </c>
      <c r="MX6" t="s">
        <v>2354</v>
      </c>
      <c r="MY6" t="s">
        <v>2355</v>
      </c>
      <c r="MZ6" t="s">
        <v>2356</v>
      </c>
      <c r="NA6" t="s">
        <v>2357</v>
      </c>
      <c r="NB6" t="s">
        <v>2358</v>
      </c>
      <c r="NC6" t="s">
        <v>2359</v>
      </c>
    </row>
    <row r="7" spans="2:391">
      <c r="B7" t="s">
        <v>284</v>
      </c>
      <c r="C7" t="s">
        <v>2360</v>
      </c>
      <c r="D7" t="s">
        <v>2361</v>
      </c>
      <c r="E7" t="s">
        <v>314</v>
      </c>
      <c r="F7" t="s">
        <v>326</v>
      </c>
      <c r="G7" t="s">
        <v>337</v>
      </c>
      <c r="H7" t="s">
        <v>349</v>
      </c>
      <c r="I7" t="s">
        <v>363</v>
      </c>
      <c r="J7" t="s">
        <v>372</v>
      </c>
      <c r="K7" t="s">
        <v>2362</v>
      </c>
      <c r="L7" t="s">
        <v>385</v>
      </c>
      <c r="M7" t="s">
        <v>398</v>
      </c>
      <c r="N7" t="s">
        <v>409</v>
      </c>
      <c r="O7" t="s">
        <v>425</v>
      </c>
      <c r="P7" t="s">
        <v>434</v>
      </c>
      <c r="Q7" t="s">
        <v>445</v>
      </c>
      <c r="R7" t="s">
        <v>461</v>
      </c>
      <c r="S7" t="s">
        <v>477</v>
      </c>
      <c r="T7" t="s">
        <v>490</v>
      </c>
      <c r="U7" t="s">
        <v>504</v>
      </c>
      <c r="V7" t="s">
        <v>523</v>
      </c>
      <c r="W7" t="s">
        <v>2363</v>
      </c>
      <c r="X7" t="s">
        <v>2364</v>
      </c>
      <c r="Y7" t="s">
        <v>540</v>
      </c>
      <c r="Z7" t="s">
        <v>561</v>
      </c>
      <c r="AA7" t="s">
        <v>570</v>
      </c>
      <c r="AB7" t="s">
        <v>586</v>
      </c>
      <c r="AC7" t="s">
        <v>593</v>
      </c>
      <c r="AD7" t="s">
        <v>603</v>
      </c>
      <c r="AE7" t="s">
        <v>617</v>
      </c>
      <c r="AF7" t="s">
        <v>625</v>
      </c>
      <c r="AG7" t="s">
        <v>630</v>
      </c>
      <c r="AH7" t="s">
        <v>644</v>
      </c>
      <c r="AK7" t="s">
        <v>2365</v>
      </c>
      <c r="AL7" t="s">
        <v>2366</v>
      </c>
      <c r="AM7" t="s">
        <v>2367</v>
      </c>
      <c r="AN7" t="s">
        <v>2368</v>
      </c>
      <c r="AO7" t="s">
        <v>2369</v>
      </c>
      <c r="AP7" t="s">
        <v>2370</v>
      </c>
      <c r="AQ7" t="s">
        <v>2371</v>
      </c>
      <c r="AR7" t="s">
        <v>2372</v>
      </c>
      <c r="AS7" t="s">
        <v>2373</v>
      </c>
      <c r="AT7" t="s">
        <v>2374</v>
      </c>
      <c r="AU7" t="s">
        <v>2375</v>
      </c>
      <c r="AW7" t="s">
        <v>2376</v>
      </c>
      <c r="AX7" t="s">
        <v>2377</v>
      </c>
      <c r="AY7" t="s">
        <v>2378</v>
      </c>
      <c r="AZ7" t="s">
        <v>2379</v>
      </c>
      <c r="BA7" t="s">
        <v>2380</v>
      </c>
      <c r="BB7" t="s">
        <v>2381</v>
      </c>
      <c r="BC7" t="s">
        <v>2382</v>
      </c>
      <c r="BD7" t="s">
        <v>2383</v>
      </c>
      <c r="BE7" t="s">
        <v>2384</v>
      </c>
      <c r="BF7" t="s">
        <v>2385</v>
      </c>
      <c r="BG7" t="s">
        <v>2386</v>
      </c>
      <c r="BH7" t="s">
        <v>2387</v>
      </c>
      <c r="BI7" t="s">
        <v>2388</v>
      </c>
      <c r="BK7" t="s">
        <v>2389</v>
      </c>
      <c r="BL7" t="s">
        <v>2390</v>
      </c>
      <c r="BM7" t="s">
        <v>2391</v>
      </c>
      <c r="BN7" t="s">
        <v>2392</v>
      </c>
      <c r="BO7" t="s">
        <v>2393</v>
      </c>
      <c r="BP7" t="s">
        <v>2394</v>
      </c>
      <c r="BQ7" t="s">
        <v>2395</v>
      </c>
      <c r="BR7" t="s">
        <v>2396</v>
      </c>
      <c r="BT7" t="s">
        <v>2397</v>
      </c>
      <c r="BU7" t="s">
        <v>2398</v>
      </c>
      <c r="BV7" t="s">
        <v>2399</v>
      </c>
      <c r="BW7" t="s">
        <v>2400</v>
      </c>
      <c r="BX7" t="s">
        <v>2401</v>
      </c>
      <c r="BY7" t="s">
        <v>2402</v>
      </c>
      <c r="BZ7" t="s">
        <v>2403</v>
      </c>
      <c r="CA7" t="s">
        <v>2404</v>
      </c>
      <c r="CB7" t="s">
        <v>2405</v>
      </c>
      <c r="CC7" t="s">
        <v>2406</v>
      </c>
      <c r="CE7" t="s">
        <v>2407</v>
      </c>
      <c r="CF7" t="s">
        <v>2408</v>
      </c>
      <c r="CG7" t="s">
        <v>2409</v>
      </c>
      <c r="CH7" t="s">
        <v>2410</v>
      </c>
      <c r="CI7" t="s">
        <v>2411</v>
      </c>
      <c r="CJ7" t="s">
        <v>2412</v>
      </c>
      <c r="CL7" t="s">
        <v>2413</v>
      </c>
      <c r="CM7" t="s">
        <v>2414</v>
      </c>
      <c r="CN7" t="s">
        <v>2415</v>
      </c>
      <c r="CO7" t="s">
        <v>2416</v>
      </c>
      <c r="CP7" t="s">
        <v>2417</v>
      </c>
      <c r="CQ7" t="s">
        <v>2418</v>
      </c>
      <c r="CR7" t="s">
        <v>2419</v>
      </c>
      <c r="CS7" t="s">
        <v>2420</v>
      </c>
      <c r="CT7" t="s">
        <v>2421</v>
      </c>
      <c r="CU7" t="s">
        <v>2422</v>
      </c>
      <c r="CV7" t="s">
        <v>2423</v>
      </c>
      <c r="CW7" t="s">
        <v>2424</v>
      </c>
      <c r="CX7" t="s">
        <v>2425</v>
      </c>
      <c r="CZ7" t="s">
        <v>2426</v>
      </c>
      <c r="DA7" t="s">
        <v>2427</v>
      </c>
      <c r="DB7" t="s">
        <v>2428</v>
      </c>
      <c r="DD7" t="s">
        <v>2429</v>
      </c>
      <c r="DE7" t="s">
        <v>2430</v>
      </c>
      <c r="DF7" t="s">
        <v>2431</v>
      </c>
      <c r="DG7" t="s">
        <v>2432</v>
      </c>
      <c r="DH7" t="s">
        <v>2433</v>
      </c>
      <c r="DI7" t="s">
        <v>2434</v>
      </c>
      <c r="DJ7" t="s">
        <v>2435</v>
      </c>
      <c r="DK7" t="s">
        <v>2436</v>
      </c>
      <c r="DL7" t="s">
        <v>2437</v>
      </c>
      <c r="DM7" t="s">
        <v>2438</v>
      </c>
      <c r="DN7" t="s">
        <v>2439</v>
      </c>
      <c r="DO7" t="s">
        <v>2440</v>
      </c>
      <c r="DP7" t="s">
        <v>2441</v>
      </c>
      <c r="DQ7" t="s">
        <v>2442</v>
      </c>
      <c r="DR7" t="s">
        <v>2443</v>
      </c>
      <c r="DS7" t="s">
        <v>2444</v>
      </c>
      <c r="DT7" t="s">
        <v>2445</v>
      </c>
      <c r="DU7" t="s">
        <v>2446</v>
      </c>
      <c r="DV7" t="s">
        <v>2447</v>
      </c>
      <c r="DW7" t="s">
        <v>2448</v>
      </c>
      <c r="DX7" t="s">
        <v>2449</v>
      </c>
      <c r="DZ7" t="s">
        <v>2450</v>
      </c>
      <c r="EA7" t="s">
        <v>2451</v>
      </c>
      <c r="EB7" t="s">
        <v>2452</v>
      </c>
      <c r="EC7" t="s">
        <v>2453</v>
      </c>
      <c r="ED7" t="s">
        <v>2454</v>
      </c>
      <c r="EE7" t="s">
        <v>2455</v>
      </c>
      <c r="EF7" t="s">
        <v>2456</v>
      </c>
      <c r="EI7" t="s">
        <v>2457</v>
      </c>
      <c r="EJ7" t="s">
        <v>2458</v>
      </c>
      <c r="EK7" t="s">
        <v>2459</v>
      </c>
      <c r="EL7" t="s">
        <v>2460</v>
      </c>
      <c r="EM7" t="s">
        <v>2461</v>
      </c>
      <c r="EN7" t="s">
        <v>2462</v>
      </c>
      <c r="EQ7" t="s">
        <v>2463</v>
      </c>
      <c r="ER7" t="s">
        <v>2464</v>
      </c>
      <c r="ES7" t="s">
        <v>2465</v>
      </c>
      <c r="ET7" t="s">
        <v>2466</v>
      </c>
      <c r="EU7" t="s">
        <v>2467</v>
      </c>
      <c r="EV7" t="s">
        <v>2468</v>
      </c>
      <c r="EW7" t="s">
        <v>2469</v>
      </c>
      <c r="EX7" t="s">
        <v>2470</v>
      </c>
      <c r="EY7" t="s">
        <v>2471</v>
      </c>
      <c r="EZ7" t="s">
        <v>2472</v>
      </c>
      <c r="FA7" t="s">
        <v>2473</v>
      </c>
      <c r="FC7" t="s">
        <v>2474</v>
      </c>
      <c r="FD7" t="s">
        <v>2475</v>
      </c>
      <c r="FG7" t="s">
        <v>2476</v>
      </c>
      <c r="FH7" t="s">
        <v>2477</v>
      </c>
      <c r="FI7" t="s">
        <v>2478</v>
      </c>
      <c r="FJ7" t="s">
        <v>2479</v>
      </c>
      <c r="FK7" t="s">
        <v>2480</v>
      </c>
      <c r="FL7" t="s">
        <v>2481</v>
      </c>
      <c r="FM7" t="s">
        <v>2482</v>
      </c>
      <c r="FN7" t="s">
        <v>2483</v>
      </c>
      <c r="FO7" t="s">
        <v>2484</v>
      </c>
      <c r="FP7" t="s">
        <v>2485</v>
      </c>
      <c r="FQ7" t="s">
        <v>2486</v>
      </c>
      <c r="FR7" t="s">
        <v>2487</v>
      </c>
      <c r="FS7" t="s">
        <v>2488</v>
      </c>
      <c r="FT7" t="s">
        <v>2489</v>
      </c>
      <c r="FW7" t="s">
        <v>2490</v>
      </c>
      <c r="FX7" t="s">
        <v>2491</v>
      </c>
      <c r="FY7" t="s">
        <v>2492</v>
      </c>
      <c r="FZ7" t="s">
        <v>2493</v>
      </c>
      <c r="GA7" t="s">
        <v>2494</v>
      </c>
      <c r="GB7" t="s">
        <v>2495</v>
      </c>
      <c r="GC7" t="s">
        <v>2496</v>
      </c>
      <c r="GD7" t="s">
        <v>2497</v>
      </c>
      <c r="GE7" t="s">
        <v>2498</v>
      </c>
      <c r="GF7" t="s">
        <v>2499</v>
      </c>
      <c r="GG7" t="s">
        <v>2500</v>
      </c>
      <c r="GH7" t="s">
        <v>2501</v>
      </c>
      <c r="GI7" t="s">
        <v>2502</v>
      </c>
      <c r="GJ7" t="s">
        <v>2503</v>
      </c>
      <c r="GK7" t="s">
        <v>2504</v>
      </c>
      <c r="GL7" t="s">
        <v>2505</v>
      </c>
      <c r="GM7" t="s">
        <v>2506</v>
      </c>
      <c r="GN7" t="s">
        <v>269</v>
      </c>
      <c r="GO7" t="s">
        <v>2507</v>
      </c>
      <c r="GP7" t="s">
        <v>2508</v>
      </c>
      <c r="GQ7" t="s">
        <v>2509</v>
      </c>
      <c r="GR7" t="s">
        <v>2510</v>
      </c>
      <c r="GS7" t="s">
        <v>2511</v>
      </c>
      <c r="GT7" t="s">
        <v>2512</v>
      </c>
      <c r="GU7" t="s">
        <v>2513</v>
      </c>
      <c r="GV7" t="s">
        <v>2514</v>
      </c>
      <c r="GW7" t="s">
        <v>2515</v>
      </c>
      <c r="GY7" t="s">
        <v>2516</v>
      </c>
      <c r="GZ7" t="s">
        <v>2517</v>
      </c>
      <c r="HA7" t="s">
        <v>2518</v>
      </c>
      <c r="HB7" t="s">
        <v>2519</v>
      </c>
      <c r="HC7" t="s">
        <v>2520</v>
      </c>
      <c r="HE7" t="s">
        <v>2521</v>
      </c>
      <c r="HF7" t="s">
        <v>2522</v>
      </c>
      <c r="HG7" t="s">
        <v>2523</v>
      </c>
      <c r="HH7" t="s">
        <v>2524</v>
      </c>
      <c r="HI7" t="s">
        <v>2525</v>
      </c>
      <c r="HJ7" t="s">
        <v>2526</v>
      </c>
      <c r="HK7" t="s">
        <v>2527</v>
      </c>
      <c r="HL7" t="s">
        <v>2528</v>
      </c>
      <c r="HN7" t="s">
        <v>2529</v>
      </c>
      <c r="HO7" t="s">
        <v>2530</v>
      </c>
      <c r="HP7" t="s">
        <v>2531</v>
      </c>
      <c r="HQ7" t="s">
        <v>2532</v>
      </c>
      <c r="HR7" t="s">
        <v>2533</v>
      </c>
      <c r="HS7" t="s">
        <v>2534</v>
      </c>
      <c r="HT7" t="s">
        <v>2535</v>
      </c>
      <c r="HU7" t="s">
        <v>2536</v>
      </c>
      <c r="HV7" t="s">
        <v>2537</v>
      </c>
      <c r="HX7" t="s">
        <v>2538</v>
      </c>
      <c r="HY7" t="s">
        <v>2539</v>
      </c>
      <c r="HZ7" t="s">
        <v>2540</v>
      </c>
      <c r="IA7" t="s">
        <v>2541</v>
      </c>
      <c r="IB7" t="s">
        <v>2542</v>
      </c>
      <c r="IC7" t="s">
        <v>2543</v>
      </c>
      <c r="ID7" t="s">
        <v>2544</v>
      </c>
      <c r="IE7" t="s">
        <v>2545</v>
      </c>
      <c r="IG7" t="s">
        <v>2546</v>
      </c>
      <c r="II7" t="s">
        <v>2547</v>
      </c>
      <c r="IK7" t="s">
        <v>2548</v>
      </c>
      <c r="IL7" t="s">
        <v>2549</v>
      </c>
      <c r="IM7" t="s">
        <v>2550</v>
      </c>
      <c r="IN7" t="s">
        <v>2551</v>
      </c>
      <c r="IO7" t="s">
        <v>2552</v>
      </c>
      <c r="IP7" t="s">
        <v>2553</v>
      </c>
      <c r="IT7" t="s">
        <v>2554</v>
      </c>
      <c r="IU7" t="s">
        <v>2555</v>
      </c>
      <c r="IV7" t="s">
        <v>2556</v>
      </c>
      <c r="IW7" t="s">
        <v>2557</v>
      </c>
      <c r="IX7" t="s">
        <v>2558</v>
      </c>
      <c r="IY7" t="s">
        <v>2559</v>
      </c>
      <c r="IZ7" t="s">
        <v>2560</v>
      </c>
      <c r="JD7" t="s">
        <v>2561</v>
      </c>
      <c r="JE7" t="s">
        <v>2562</v>
      </c>
      <c r="JF7" t="s">
        <v>2563</v>
      </c>
      <c r="JG7" t="s">
        <v>2564</v>
      </c>
      <c r="JH7" t="s">
        <v>2565</v>
      </c>
      <c r="JI7" t="s">
        <v>2566</v>
      </c>
      <c r="JJ7" t="s">
        <v>2567</v>
      </c>
      <c r="JK7" t="s">
        <v>2568</v>
      </c>
      <c r="JL7" t="s">
        <v>2569</v>
      </c>
      <c r="JM7" t="s">
        <v>2570</v>
      </c>
      <c r="JN7" t="s">
        <v>2571</v>
      </c>
      <c r="JO7" t="s">
        <v>2572</v>
      </c>
      <c r="JP7" t="s">
        <v>2573</v>
      </c>
      <c r="JQ7" t="s">
        <v>2574</v>
      </c>
      <c r="JR7" t="s">
        <v>2575</v>
      </c>
      <c r="JS7" t="s">
        <v>2576</v>
      </c>
      <c r="JT7" t="s">
        <v>2577</v>
      </c>
      <c r="JV7" t="s">
        <v>2578</v>
      </c>
      <c r="JW7" t="s">
        <v>2579</v>
      </c>
      <c r="JX7" t="s">
        <v>2580</v>
      </c>
      <c r="JY7" t="s">
        <v>2581</v>
      </c>
      <c r="KA7" t="s">
        <v>2582</v>
      </c>
      <c r="KB7" t="s">
        <v>2583</v>
      </c>
      <c r="KC7" t="s">
        <v>2584</v>
      </c>
      <c r="KD7" t="s">
        <v>2585</v>
      </c>
      <c r="KE7" t="s">
        <v>2586</v>
      </c>
      <c r="KF7" t="s">
        <v>2587</v>
      </c>
      <c r="KG7" t="s">
        <v>2588</v>
      </c>
      <c r="KH7" t="s">
        <v>2589</v>
      </c>
      <c r="KI7" t="s">
        <v>2590</v>
      </c>
      <c r="KJ7" t="s">
        <v>2591</v>
      </c>
      <c r="KK7" t="s">
        <v>2592</v>
      </c>
      <c r="KL7" t="s">
        <v>2593</v>
      </c>
      <c r="KM7" t="s">
        <v>2594</v>
      </c>
      <c r="KN7" t="s">
        <v>2595</v>
      </c>
      <c r="KO7" t="s">
        <v>2596</v>
      </c>
      <c r="KP7" t="s">
        <v>2597</v>
      </c>
      <c r="KQ7" t="s">
        <v>2598</v>
      </c>
      <c r="KR7" t="s">
        <v>2599</v>
      </c>
      <c r="KT7" t="s">
        <v>2600</v>
      </c>
      <c r="KU7" t="s">
        <v>2601</v>
      </c>
      <c r="KX7" t="s">
        <v>2602</v>
      </c>
      <c r="KY7" t="s">
        <v>2603</v>
      </c>
      <c r="KZ7" t="s">
        <v>2604</v>
      </c>
      <c r="LA7" t="s">
        <v>2605</v>
      </c>
      <c r="LB7" t="s">
        <v>2606</v>
      </c>
      <c r="LC7" t="s">
        <v>2607</v>
      </c>
      <c r="LD7" t="s">
        <v>2608</v>
      </c>
      <c r="LE7" t="s">
        <v>2609</v>
      </c>
      <c r="LG7" t="s">
        <v>2610</v>
      </c>
      <c r="LH7" t="s">
        <v>2611</v>
      </c>
      <c r="LI7" t="s">
        <v>2612</v>
      </c>
      <c r="LJ7" t="s">
        <v>2613</v>
      </c>
      <c r="LK7" t="s">
        <v>2614</v>
      </c>
      <c r="LL7" t="s">
        <v>2615</v>
      </c>
      <c r="LM7" t="s">
        <v>2616</v>
      </c>
      <c r="LN7" t="s">
        <v>2617</v>
      </c>
      <c r="LP7" t="s">
        <v>2618</v>
      </c>
      <c r="LR7" t="s">
        <v>2619</v>
      </c>
      <c r="LS7" t="s">
        <v>2620</v>
      </c>
      <c r="LU7" t="s">
        <v>2621</v>
      </c>
      <c r="LV7" t="s">
        <v>2622</v>
      </c>
      <c r="LW7" t="s">
        <v>2623</v>
      </c>
      <c r="LX7" t="s">
        <v>2624</v>
      </c>
      <c r="LY7" t="s">
        <v>2625</v>
      </c>
      <c r="LZ7" t="s">
        <v>2626</v>
      </c>
      <c r="MA7" t="s">
        <v>2627</v>
      </c>
      <c r="MB7" t="s">
        <v>2628</v>
      </c>
      <c r="MC7" t="s">
        <v>2629</v>
      </c>
      <c r="MD7" t="s">
        <v>2630</v>
      </c>
      <c r="MG7" t="s">
        <v>2631</v>
      </c>
      <c r="MH7" t="s">
        <v>2632</v>
      </c>
      <c r="MI7" t="s">
        <v>2633</v>
      </c>
      <c r="MJ7" t="s">
        <v>2634</v>
      </c>
      <c r="MK7" t="s">
        <v>2635</v>
      </c>
      <c r="MM7" t="s">
        <v>2636</v>
      </c>
      <c r="MN7" t="s">
        <v>2637</v>
      </c>
      <c r="MP7" t="s">
        <v>2638</v>
      </c>
      <c r="MT7" t="s">
        <v>2639</v>
      </c>
      <c r="MV7" t="s">
        <v>2640</v>
      </c>
      <c r="MW7" t="s">
        <v>2641</v>
      </c>
      <c r="MY7" t="s">
        <v>2642</v>
      </c>
      <c r="MZ7" t="s">
        <v>2643</v>
      </c>
      <c r="NA7" t="s">
        <v>2644</v>
      </c>
      <c r="NB7" t="s">
        <v>2645</v>
      </c>
      <c r="NC7" t="s">
        <v>2646</v>
      </c>
    </row>
    <row r="8" spans="2:391">
      <c r="B8" t="s">
        <v>285</v>
      </c>
      <c r="C8" t="s">
        <v>2647</v>
      </c>
      <c r="D8" t="s">
        <v>2648</v>
      </c>
      <c r="E8" t="s">
        <v>315</v>
      </c>
      <c r="F8" t="s">
        <v>327</v>
      </c>
      <c r="G8" t="s">
        <v>338</v>
      </c>
      <c r="H8" t="s">
        <v>350</v>
      </c>
      <c r="I8" t="s">
        <v>364</v>
      </c>
      <c r="J8" t="s">
        <v>373</v>
      </c>
      <c r="K8" t="s">
        <v>2649</v>
      </c>
      <c r="L8" t="s">
        <v>386</v>
      </c>
      <c r="M8" t="s">
        <v>399</v>
      </c>
      <c r="N8" t="s">
        <v>410</v>
      </c>
      <c r="O8" t="s">
        <v>426</v>
      </c>
      <c r="P8" t="s">
        <v>435</v>
      </c>
      <c r="Q8" t="s">
        <v>446</v>
      </c>
      <c r="R8" t="s">
        <v>462</v>
      </c>
      <c r="S8" t="s">
        <v>478</v>
      </c>
      <c r="T8" t="s">
        <v>491</v>
      </c>
      <c r="U8" t="s">
        <v>505</v>
      </c>
      <c r="V8" t="s">
        <v>524</v>
      </c>
      <c r="W8" t="s">
        <v>2650</v>
      </c>
      <c r="X8" t="s">
        <v>2651</v>
      </c>
      <c r="Y8" t="s">
        <v>541</v>
      </c>
      <c r="Z8" t="s">
        <v>562</v>
      </c>
      <c r="AA8" t="s">
        <v>571</v>
      </c>
      <c r="AB8" t="s">
        <v>587</v>
      </c>
      <c r="AC8" t="s">
        <v>594</v>
      </c>
      <c r="AD8" t="s">
        <v>604</v>
      </c>
      <c r="AE8" t="s">
        <v>618</v>
      </c>
      <c r="AG8" t="s">
        <v>631</v>
      </c>
      <c r="AH8" t="s">
        <v>645</v>
      </c>
      <c r="AK8" t="s">
        <v>2652</v>
      </c>
      <c r="AL8" t="s">
        <v>2653</v>
      </c>
      <c r="AM8" t="s">
        <v>2654</v>
      </c>
      <c r="AN8" t="s">
        <v>2655</v>
      </c>
      <c r="AO8" t="s">
        <v>2656</v>
      </c>
      <c r="AP8" t="s">
        <v>2657</v>
      </c>
      <c r="AQ8" t="s">
        <v>2658</v>
      </c>
      <c r="AR8" t="s">
        <v>2659</v>
      </c>
      <c r="AS8" t="s">
        <v>2660</v>
      </c>
      <c r="AT8" t="s">
        <v>2661</v>
      </c>
      <c r="AU8" t="s">
        <v>2662</v>
      </c>
      <c r="AW8" t="s">
        <v>2663</v>
      </c>
      <c r="AX8" t="s">
        <v>2664</v>
      </c>
      <c r="AZ8" t="s">
        <v>2665</v>
      </c>
      <c r="BA8" t="s">
        <v>2666</v>
      </c>
      <c r="BB8" t="s">
        <v>2667</v>
      </c>
      <c r="BC8" t="s">
        <v>2668</v>
      </c>
      <c r="BD8" t="s">
        <v>2669</v>
      </c>
      <c r="BE8" t="s">
        <v>2670</v>
      </c>
      <c r="BF8" t="s">
        <v>2671</v>
      </c>
      <c r="BG8" t="s">
        <v>2672</v>
      </c>
      <c r="BH8" t="s">
        <v>2673</v>
      </c>
      <c r="BI8" t="s">
        <v>2674</v>
      </c>
      <c r="BK8" t="s">
        <v>2675</v>
      </c>
      <c r="BL8" t="s">
        <v>2676</v>
      </c>
      <c r="BM8" t="s">
        <v>2677</v>
      </c>
      <c r="BN8" t="s">
        <v>2678</v>
      </c>
      <c r="BO8" t="s">
        <v>2679</v>
      </c>
      <c r="BP8" t="s">
        <v>2680</v>
      </c>
      <c r="BQ8" t="s">
        <v>2681</v>
      </c>
      <c r="BR8" t="s">
        <v>2682</v>
      </c>
      <c r="BT8" t="s">
        <v>2683</v>
      </c>
      <c r="BU8" t="s">
        <v>2684</v>
      </c>
      <c r="BV8" t="s">
        <v>2685</v>
      </c>
      <c r="BW8" t="s">
        <v>2686</v>
      </c>
      <c r="BX8" t="s">
        <v>2687</v>
      </c>
      <c r="BY8" t="s">
        <v>2688</v>
      </c>
      <c r="BZ8" t="s">
        <v>2689</v>
      </c>
      <c r="CA8" t="s">
        <v>2690</v>
      </c>
      <c r="CB8" t="s">
        <v>2691</v>
      </c>
      <c r="CC8" t="s">
        <v>2692</v>
      </c>
      <c r="CE8" t="s">
        <v>2693</v>
      </c>
      <c r="CF8" t="s">
        <v>2694</v>
      </c>
      <c r="CG8" t="s">
        <v>2695</v>
      </c>
      <c r="CH8" t="s">
        <v>2696</v>
      </c>
      <c r="CI8" t="s">
        <v>2697</v>
      </c>
      <c r="CL8" t="s">
        <v>2698</v>
      </c>
      <c r="CM8" t="s">
        <v>2699</v>
      </c>
      <c r="CP8" t="s">
        <v>2700</v>
      </c>
      <c r="CQ8" t="s">
        <v>2701</v>
      </c>
      <c r="CR8" t="s">
        <v>2702</v>
      </c>
      <c r="CS8" t="s">
        <v>2703</v>
      </c>
      <c r="CT8" t="s">
        <v>2704</v>
      </c>
      <c r="CU8" t="s">
        <v>2705</v>
      </c>
      <c r="CV8" t="s">
        <v>2706</v>
      </c>
      <c r="CW8" t="s">
        <v>2707</v>
      </c>
      <c r="CX8" t="s">
        <v>2708</v>
      </c>
      <c r="CZ8" t="s">
        <v>2709</v>
      </c>
      <c r="DA8" t="s">
        <v>2710</v>
      </c>
      <c r="DB8" t="s">
        <v>2711</v>
      </c>
      <c r="DD8" t="s">
        <v>2712</v>
      </c>
      <c r="DE8" t="s">
        <v>2713</v>
      </c>
      <c r="DF8" t="s">
        <v>2714</v>
      </c>
      <c r="DG8" t="s">
        <v>2715</v>
      </c>
      <c r="DH8" t="s">
        <v>2716</v>
      </c>
      <c r="DI8" t="s">
        <v>2717</v>
      </c>
      <c r="DJ8" t="s">
        <v>2718</v>
      </c>
      <c r="DK8" t="s">
        <v>2719</v>
      </c>
      <c r="DL8" t="s">
        <v>2720</v>
      </c>
      <c r="DM8" t="s">
        <v>2721</v>
      </c>
      <c r="DN8" t="s">
        <v>2722</v>
      </c>
      <c r="DO8" t="s">
        <v>2723</v>
      </c>
      <c r="DQ8" t="s">
        <v>2724</v>
      </c>
      <c r="DR8" t="s">
        <v>2725</v>
      </c>
      <c r="DS8" t="s">
        <v>2726</v>
      </c>
      <c r="DT8" t="s">
        <v>2727</v>
      </c>
      <c r="DV8" t="s">
        <v>2728</v>
      </c>
      <c r="DW8" t="s">
        <v>2729</v>
      </c>
      <c r="DX8" t="s">
        <v>2730</v>
      </c>
      <c r="DZ8" t="s">
        <v>2731</v>
      </c>
      <c r="EA8" t="s">
        <v>2732</v>
      </c>
      <c r="EB8" t="s">
        <v>2733</v>
      </c>
      <c r="EC8" t="s">
        <v>2734</v>
      </c>
      <c r="ED8" t="s">
        <v>2735</v>
      </c>
      <c r="EE8" t="s">
        <v>2736</v>
      </c>
      <c r="EF8" t="s">
        <v>2737</v>
      </c>
      <c r="EI8" t="s">
        <v>2738</v>
      </c>
      <c r="EJ8" t="s">
        <v>2739</v>
      </c>
      <c r="EK8" t="s">
        <v>2740</v>
      </c>
      <c r="EL8" t="s">
        <v>2741</v>
      </c>
      <c r="EN8" t="s">
        <v>2742</v>
      </c>
      <c r="EQ8" t="s">
        <v>2743</v>
      </c>
      <c r="ER8" t="s">
        <v>2744</v>
      </c>
      <c r="ES8" t="s">
        <v>2745</v>
      </c>
      <c r="EU8" t="s">
        <v>2746</v>
      </c>
      <c r="EV8" t="s">
        <v>2747</v>
      </c>
      <c r="EW8" t="s">
        <v>2748</v>
      </c>
      <c r="EX8" t="s">
        <v>2749</v>
      </c>
      <c r="EY8" t="s">
        <v>2750</v>
      </c>
      <c r="EZ8" t="s">
        <v>2751</v>
      </c>
      <c r="FA8" t="s">
        <v>2752</v>
      </c>
      <c r="FD8" t="s">
        <v>2753</v>
      </c>
      <c r="FG8" t="s">
        <v>2754</v>
      </c>
      <c r="FH8" t="s">
        <v>2755</v>
      </c>
      <c r="FI8" t="s">
        <v>2756</v>
      </c>
      <c r="FJ8" t="s">
        <v>2757</v>
      </c>
      <c r="FK8" t="s">
        <v>2758</v>
      </c>
      <c r="FL8" t="s">
        <v>2759</v>
      </c>
      <c r="FM8" t="s">
        <v>2760</v>
      </c>
      <c r="FN8" t="s">
        <v>2761</v>
      </c>
      <c r="FO8" t="s">
        <v>2762</v>
      </c>
      <c r="FQ8" t="s">
        <v>2763</v>
      </c>
      <c r="FR8" t="s">
        <v>2764</v>
      </c>
      <c r="FS8" t="s">
        <v>2765</v>
      </c>
      <c r="FT8" t="s">
        <v>2766</v>
      </c>
      <c r="FW8" t="s">
        <v>2767</v>
      </c>
      <c r="FX8" t="s">
        <v>2768</v>
      </c>
      <c r="FY8" t="s">
        <v>2769</v>
      </c>
      <c r="FZ8" t="s">
        <v>2770</v>
      </c>
      <c r="GA8" t="s">
        <v>2771</v>
      </c>
      <c r="GB8" t="s">
        <v>2772</v>
      </c>
      <c r="GC8" t="s">
        <v>2773</v>
      </c>
      <c r="GD8" t="s">
        <v>2774</v>
      </c>
      <c r="GE8" t="s">
        <v>2775</v>
      </c>
      <c r="GF8" t="s">
        <v>2776</v>
      </c>
      <c r="GH8" t="s">
        <v>2777</v>
      </c>
      <c r="GI8" t="s">
        <v>2778</v>
      </c>
      <c r="GJ8" t="s">
        <v>2779</v>
      </c>
      <c r="GK8" t="s">
        <v>2780</v>
      </c>
      <c r="GM8" t="s">
        <v>2781</v>
      </c>
      <c r="GN8" t="s">
        <v>2782</v>
      </c>
      <c r="GO8" t="s">
        <v>2783</v>
      </c>
      <c r="GP8" t="s">
        <v>2784</v>
      </c>
      <c r="GQ8" t="s">
        <v>2785</v>
      </c>
      <c r="GR8" t="s">
        <v>2786</v>
      </c>
      <c r="GS8" t="s">
        <v>2787</v>
      </c>
      <c r="GT8" t="s">
        <v>2788</v>
      </c>
      <c r="GU8" t="s">
        <v>2789</v>
      </c>
      <c r="GV8" t="s">
        <v>2790</v>
      </c>
      <c r="GW8" t="s">
        <v>2791</v>
      </c>
      <c r="GZ8" t="s">
        <v>2792</v>
      </c>
      <c r="HA8" t="s">
        <v>2793</v>
      </c>
      <c r="HB8" t="s">
        <v>2794</v>
      </c>
      <c r="HC8" t="s">
        <v>2795</v>
      </c>
      <c r="HE8" t="s">
        <v>2796</v>
      </c>
      <c r="HF8" t="s">
        <v>2797</v>
      </c>
      <c r="HG8" t="s">
        <v>2798</v>
      </c>
      <c r="HI8" t="s">
        <v>2799</v>
      </c>
      <c r="HJ8" t="s">
        <v>2800</v>
      </c>
      <c r="HK8" t="s">
        <v>2801</v>
      </c>
      <c r="HL8" t="s">
        <v>2802</v>
      </c>
      <c r="HN8" t="s">
        <v>2803</v>
      </c>
      <c r="HO8" t="s">
        <v>2804</v>
      </c>
      <c r="HP8" t="s">
        <v>2805</v>
      </c>
      <c r="HQ8" t="s">
        <v>2806</v>
      </c>
      <c r="HS8" t="s">
        <v>2807</v>
      </c>
      <c r="HT8" t="s">
        <v>2808</v>
      </c>
      <c r="HU8" t="s">
        <v>2809</v>
      </c>
      <c r="HV8" t="s">
        <v>2810</v>
      </c>
      <c r="HX8" t="s">
        <v>2811</v>
      </c>
      <c r="HZ8" t="s">
        <v>2812</v>
      </c>
      <c r="IA8" t="s">
        <v>2813</v>
      </c>
      <c r="IC8" t="s">
        <v>2814</v>
      </c>
      <c r="IE8" t="s">
        <v>2815</v>
      </c>
      <c r="IG8" t="s">
        <v>2816</v>
      </c>
      <c r="II8" t="s">
        <v>2817</v>
      </c>
      <c r="IM8" t="s">
        <v>2818</v>
      </c>
      <c r="IN8" t="s">
        <v>2819</v>
      </c>
      <c r="IO8" t="s">
        <v>2820</v>
      </c>
      <c r="IP8" t="s">
        <v>2821</v>
      </c>
      <c r="IU8" t="s">
        <v>2822</v>
      </c>
      <c r="IV8" t="s">
        <v>2823</v>
      </c>
      <c r="IX8" t="s">
        <v>2824</v>
      </c>
      <c r="IY8" t="s">
        <v>2825</v>
      </c>
      <c r="IZ8" t="s">
        <v>2826</v>
      </c>
      <c r="JD8" t="s">
        <v>2827</v>
      </c>
      <c r="JE8" t="s">
        <v>2828</v>
      </c>
      <c r="JG8" t="s">
        <v>2829</v>
      </c>
      <c r="JH8" t="s">
        <v>2830</v>
      </c>
      <c r="JI8" t="s">
        <v>2831</v>
      </c>
      <c r="JJ8" t="s">
        <v>2832</v>
      </c>
      <c r="JM8" t="s">
        <v>2833</v>
      </c>
      <c r="JN8" t="s">
        <v>2834</v>
      </c>
      <c r="JO8" t="s">
        <v>2835</v>
      </c>
      <c r="JP8" t="s">
        <v>2836</v>
      </c>
      <c r="JQ8" t="s">
        <v>2837</v>
      </c>
      <c r="JR8" t="s">
        <v>2838</v>
      </c>
      <c r="JS8" t="s">
        <v>2839</v>
      </c>
      <c r="JV8" t="s">
        <v>2840</v>
      </c>
      <c r="JW8" t="s">
        <v>2841</v>
      </c>
      <c r="JX8" t="s">
        <v>2842</v>
      </c>
      <c r="JY8" t="s">
        <v>2843</v>
      </c>
      <c r="KA8" t="s">
        <v>2844</v>
      </c>
      <c r="KB8" t="s">
        <v>2845</v>
      </c>
      <c r="KC8" t="s">
        <v>2846</v>
      </c>
      <c r="KD8" t="s">
        <v>2847</v>
      </c>
      <c r="KE8" t="s">
        <v>2848</v>
      </c>
      <c r="KF8" t="s">
        <v>2849</v>
      </c>
      <c r="KG8" t="s">
        <v>2850</v>
      </c>
      <c r="KH8" t="s">
        <v>2851</v>
      </c>
      <c r="KI8" t="s">
        <v>2852</v>
      </c>
      <c r="KJ8" t="s">
        <v>2853</v>
      </c>
      <c r="KL8" t="s">
        <v>2854</v>
      </c>
      <c r="KN8" t="s">
        <v>2855</v>
      </c>
      <c r="KO8" t="s">
        <v>2856</v>
      </c>
      <c r="KP8" t="s">
        <v>2857</v>
      </c>
      <c r="KQ8" t="s">
        <v>2858</v>
      </c>
      <c r="KR8" t="s">
        <v>2859</v>
      </c>
      <c r="KT8" t="s">
        <v>2860</v>
      </c>
      <c r="KX8" t="s">
        <v>2861</v>
      </c>
      <c r="KY8" t="s">
        <v>2862</v>
      </c>
      <c r="KZ8" t="s">
        <v>2863</v>
      </c>
      <c r="LA8" t="s">
        <v>2864</v>
      </c>
      <c r="LB8" t="s">
        <v>2865</v>
      </c>
      <c r="LC8" t="s">
        <v>2866</v>
      </c>
      <c r="LD8" t="s">
        <v>2867</v>
      </c>
      <c r="LE8" t="s">
        <v>2868</v>
      </c>
      <c r="LG8" t="s">
        <v>2869</v>
      </c>
      <c r="LH8" t="s">
        <v>2870</v>
      </c>
      <c r="LI8" t="s">
        <v>2871</v>
      </c>
      <c r="LJ8" t="s">
        <v>2872</v>
      </c>
      <c r="LK8" t="s">
        <v>2873</v>
      </c>
      <c r="LL8" t="s">
        <v>2874</v>
      </c>
      <c r="LM8" t="s">
        <v>2875</v>
      </c>
      <c r="LN8" t="s">
        <v>2876</v>
      </c>
      <c r="LP8" t="s">
        <v>2877</v>
      </c>
      <c r="LS8" t="s">
        <v>2878</v>
      </c>
      <c r="LU8" t="s">
        <v>2879</v>
      </c>
      <c r="LV8" t="s">
        <v>2880</v>
      </c>
      <c r="LW8" t="s">
        <v>2881</v>
      </c>
      <c r="LX8" t="s">
        <v>2882</v>
      </c>
      <c r="LY8" t="s">
        <v>2883</v>
      </c>
      <c r="LZ8" t="s">
        <v>2884</v>
      </c>
      <c r="MA8" t="s">
        <v>2885</v>
      </c>
      <c r="MB8" t="s">
        <v>2886</v>
      </c>
      <c r="MC8" t="s">
        <v>2887</v>
      </c>
      <c r="MD8" t="s">
        <v>2888</v>
      </c>
      <c r="MH8" t="s">
        <v>2889</v>
      </c>
      <c r="MI8" t="s">
        <v>2890</v>
      </c>
      <c r="MJ8" t="s">
        <v>2891</v>
      </c>
      <c r="MK8" t="s">
        <v>2892</v>
      </c>
      <c r="MP8" t="s">
        <v>2893</v>
      </c>
      <c r="MT8" t="s">
        <v>2894</v>
      </c>
      <c r="MV8" t="s">
        <v>2895</v>
      </c>
      <c r="MW8" t="s">
        <v>2896</v>
      </c>
      <c r="MY8" t="s">
        <v>2897</v>
      </c>
      <c r="MZ8" t="s">
        <v>2898</v>
      </c>
      <c r="NA8" t="s">
        <v>2899</v>
      </c>
      <c r="NB8" t="s">
        <v>2900</v>
      </c>
      <c r="NC8" t="s">
        <v>2901</v>
      </c>
    </row>
    <row r="9" spans="2:391">
      <c r="B9" t="s">
        <v>286</v>
      </c>
      <c r="C9" t="s">
        <v>2902</v>
      </c>
      <c r="D9" t="s">
        <v>2903</v>
      </c>
      <c r="E9" t="s">
        <v>316</v>
      </c>
      <c r="F9" t="s">
        <v>328</v>
      </c>
      <c r="G9" t="s">
        <v>339</v>
      </c>
      <c r="H9" t="s">
        <v>351</v>
      </c>
      <c r="I9" t="s">
        <v>365</v>
      </c>
      <c r="J9" t="s">
        <v>374</v>
      </c>
      <c r="K9" t="s">
        <v>2904</v>
      </c>
      <c r="L9" t="s">
        <v>387</v>
      </c>
      <c r="M9" t="s">
        <v>400</v>
      </c>
      <c r="N9" t="s">
        <v>411</v>
      </c>
      <c r="O9" t="s">
        <v>427</v>
      </c>
      <c r="P9" t="s">
        <v>436</v>
      </c>
      <c r="Q9" t="s">
        <v>447</v>
      </c>
      <c r="R9" t="s">
        <v>463</v>
      </c>
      <c r="S9" t="s">
        <v>479</v>
      </c>
      <c r="T9" t="s">
        <v>492</v>
      </c>
      <c r="U9" t="s">
        <v>506</v>
      </c>
      <c r="V9" t="s">
        <v>525</v>
      </c>
      <c r="W9" t="s">
        <v>2905</v>
      </c>
      <c r="X9" t="s">
        <v>2906</v>
      </c>
      <c r="Y9" t="s">
        <v>542</v>
      </c>
      <c r="Z9" t="s">
        <v>563</v>
      </c>
      <c r="AA9" t="s">
        <v>572</v>
      </c>
      <c r="AB9" t="s">
        <v>588</v>
      </c>
      <c r="AC9" t="s">
        <v>595</v>
      </c>
      <c r="AD9" t="s">
        <v>605</v>
      </c>
      <c r="AE9" t="s">
        <v>619</v>
      </c>
      <c r="AG9" t="s">
        <v>632</v>
      </c>
      <c r="AH9" t="s">
        <v>646</v>
      </c>
      <c r="AK9" t="s">
        <v>2907</v>
      </c>
      <c r="AL9" t="s">
        <v>2908</v>
      </c>
      <c r="AM9" t="s">
        <v>2909</v>
      </c>
      <c r="AN9" t="s">
        <v>2910</v>
      </c>
      <c r="AO9" t="s">
        <v>2911</v>
      </c>
      <c r="AP9" t="s">
        <v>2912</v>
      </c>
      <c r="AQ9" t="s">
        <v>2913</v>
      </c>
      <c r="AR9" t="s">
        <v>2914</v>
      </c>
      <c r="AS9" t="s">
        <v>2915</v>
      </c>
      <c r="AT9" t="s">
        <v>2916</v>
      </c>
      <c r="AU9" t="s">
        <v>2917</v>
      </c>
      <c r="AW9" t="s">
        <v>2918</v>
      </c>
      <c r="AX9" t="s">
        <v>2919</v>
      </c>
      <c r="AZ9" t="s">
        <v>2920</v>
      </c>
      <c r="BC9" t="s">
        <v>2921</v>
      </c>
      <c r="BD9" t="s">
        <v>2922</v>
      </c>
      <c r="BE9" t="s">
        <v>2923</v>
      </c>
      <c r="BF9" t="s">
        <v>2924</v>
      </c>
      <c r="BG9" t="s">
        <v>2925</v>
      </c>
      <c r="BH9" t="s">
        <v>2926</v>
      </c>
      <c r="BI9" t="s">
        <v>2927</v>
      </c>
      <c r="BK9" t="s">
        <v>2928</v>
      </c>
      <c r="BL9" t="s">
        <v>2929</v>
      </c>
      <c r="BM9" t="s">
        <v>2930</v>
      </c>
      <c r="BN9" t="s">
        <v>2931</v>
      </c>
      <c r="BO9" t="s">
        <v>2932</v>
      </c>
      <c r="BP9" t="s">
        <v>2933</v>
      </c>
      <c r="BR9" t="s">
        <v>2934</v>
      </c>
      <c r="BT9" t="s">
        <v>2935</v>
      </c>
      <c r="BU9" t="s">
        <v>2936</v>
      </c>
      <c r="BV9" t="s">
        <v>2937</v>
      </c>
      <c r="BW9" t="s">
        <v>2938</v>
      </c>
      <c r="BZ9" t="s">
        <v>2939</v>
      </c>
      <c r="CB9" t="s">
        <v>2940</v>
      </c>
      <c r="CC9" t="s">
        <v>2941</v>
      </c>
      <c r="CE9" t="s">
        <v>2942</v>
      </c>
      <c r="CF9" t="s">
        <v>2943</v>
      </c>
      <c r="CH9" t="s">
        <v>2944</v>
      </c>
      <c r="CI9" t="s">
        <v>2945</v>
      </c>
      <c r="CL9" t="s">
        <v>2946</v>
      </c>
      <c r="CP9" t="s">
        <v>2947</v>
      </c>
      <c r="CQ9" t="s">
        <v>2948</v>
      </c>
      <c r="CR9" t="s">
        <v>2949</v>
      </c>
      <c r="CS9" t="s">
        <v>2950</v>
      </c>
      <c r="CT9" t="s">
        <v>2951</v>
      </c>
      <c r="CU9" t="s">
        <v>2952</v>
      </c>
      <c r="CV9" t="s">
        <v>2953</v>
      </c>
      <c r="CW9" t="s">
        <v>2954</v>
      </c>
      <c r="CX9" t="s">
        <v>2955</v>
      </c>
      <c r="CZ9" t="s">
        <v>2956</v>
      </c>
      <c r="DB9" t="s">
        <v>2957</v>
      </c>
      <c r="DD9" t="s">
        <v>2958</v>
      </c>
      <c r="DE9" t="s">
        <v>2959</v>
      </c>
      <c r="DF9" t="s">
        <v>2960</v>
      </c>
      <c r="DH9" t="s">
        <v>2961</v>
      </c>
      <c r="DI9" t="s">
        <v>2962</v>
      </c>
      <c r="DK9" t="s">
        <v>2963</v>
      </c>
      <c r="DL9" t="s">
        <v>2964</v>
      </c>
      <c r="DQ9" t="s">
        <v>2965</v>
      </c>
      <c r="DR9" t="s">
        <v>2966</v>
      </c>
      <c r="DS9" t="s">
        <v>2967</v>
      </c>
      <c r="DT9" t="s">
        <v>2968</v>
      </c>
      <c r="DW9" t="s">
        <v>2969</v>
      </c>
      <c r="DZ9" t="s">
        <v>2970</v>
      </c>
      <c r="EA9" t="s">
        <v>2971</v>
      </c>
      <c r="EB9" t="s">
        <v>2972</v>
      </c>
      <c r="EC9" t="s">
        <v>2973</v>
      </c>
      <c r="ED9" t="s">
        <v>2974</v>
      </c>
      <c r="EE9" t="s">
        <v>2975</v>
      </c>
      <c r="EI9" t="s">
        <v>2976</v>
      </c>
      <c r="EJ9" t="s">
        <v>2977</v>
      </c>
      <c r="EK9" t="s">
        <v>2978</v>
      </c>
      <c r="EL9" t="s">
        <v>2979</v>
      </c>
      <c r="EN9" t="s">
        <v>2980</v>
      </c>
      <c r="EQ9" t="s">
        <v>2981</v>
      </c>
      <c r="ER9" t="s">
        <v>2982</v>
      </c>
      <c r="EU9" t="s">
        <v>2983</v>
      </c>
      <c r="EV9" t="s">
        <v>2984</v>
      </c>
      <c r="EW9" t="s">
        <v>2985</v>
      </c>
      <c r="EX9" t="s">
        <v>2986</v>
      </c>
      <c r="EY9" t="s">
        <v>2987</v>
      </c>
      <c r="EZ9" t="s">
        <v>2988</v>
      </c>
      <c r="FA9" t="s">
        <v>2989</v>
      </c>
      <c r="FD9" t="s">
        <v>2990</v>
      </c>
      <c r="FG9" t="s">
        <v>2991</v>
      </c>
      <c r="FH9" t="s">
        <v>2992</v>
      </c>
      <c r="FI9" t="s">
        <v>2993</v>
      </c>
      <c r="FJ9" t="s">
        <v>2994</v>
      </c>
      <c r="FK9" t="s">
        <v>2995</v>
      </c>
      <c r="FL9" t="s">
        <v>2996</v>
      </c>
      <c r="FM9" t="s">
        <v>2997</v>
      </c>
      <c r="FN9" t="s">
        <v>2998</v>
      </c>
      <c r="FQ9" t="s">
        <v>2999</v>
      </c>
      <c r="FR9" t="s">
        <v>3000</v>
      </c>
      <c r="FS9" t="s">
        <v>3001</v>
      </c>
      <c r="FW9" t="s">
        <v>3002</v>
      </c>
      <c r="FX9" t="s">
        <v>3003</v>
      </c>
      <c r="FY9" t="s">
        <v>3004</v>
      </c>
      <c r="FZ9" t="s">
        <v>3005</v>
      </c>
      <c r="GA9" t="s">
        <v>3006</v>
      </c>
      <c r="GB9" t="s">
        <v>3007</v>
      </c>
      <c r="GC9" t="s">
        <v>3008</v>
      </c>
      <c r="GD9" t="s">
        <v>3009</v>
      </c>
      <c r="GE9" t="s">
        <v>3010</v>
      </c>
      <c r="GF9" t="s">
        <v>3011</v>
      </c>
      <c r="GH9" t="s">
        <v>3012</v>
      </c>
      <c r="GI9" t="s">
        <v>3013</v>
      </c>
      <c r="GN9" t="s">
        <v>3014</v>
      </c>
      <c r="GO9" t="s">
        <v>3015</v>
      </c>
      <c r="GP9" t="s">
        <v>3016</v>
      </c>
      <c r="GQ9" t="s">
        <v>3017</v>
      </c>
      <c r="GR9" t="s">
        <v>3018</v>
      </c>
      <c r="GS9" t="s">
        <v>3019</v>
      </c>
      <c r="GU9" t="s">
        <v>3020</v>
      </c>
      <c r="GV9" t="s">
        <v>3021</v>
      </c>
      <c r="GW9" t="s">
        <v>3022</v>
      </c>
      <c r="GZ9" t="s">
        <v>3023</v>
      </c>
      <c r="HA9" t="s">
        <v>3024</v>
      </c>
      <c r="HB9" t="s">
        <v>3025</v>
      </c>
      <c r="HE9" t="s">
        <v>3026</v>
      </c>
      <c r="HF9" t="s">
        <v>3027</v>
      </c>
      <c r="HG9" t="s">
        <v>3028</v>
      </c>
      <c r="HI9" t="s">
        <v>3029</v>
      </c>
      <c r="HJ9" t="s">
        <v>3030</v>
      </c>
      <c r="HK9" t="s">
        <v>3031</v>
      </c>
      <c r="HL9" t="s">
        <v>3032</v>
      </c>
      <c r="HO9" t="s">
        <v>3033</v>
      </c>
      <c r="HP9" t="s">
        <v>3034</v>
      </c>
      <c r="HQ9" t="s">
        <v>3035</v>
      </c>
      <c r="HS9" t="s">
        <v>3036</v>
      </c>
      <c r="HT9" t="s">
        <v>3037</v>
      </c>
      <c r="HU9" t="s">
        <v>3038</v>
      </c>
      <c r="HV9" t="s">
        <v>3039</v>
      </c>
      <c r="HX9" t="s">
        <v>3040</v>
      </c>
      <c r="HZ9" t="s">
        <v>3041</v>
      </c>
      <c r="IA9" t="s">
        <v>3042</v>
      </c>
      <c r="IC9" t="s">
        <v>3043</v>
      </c>
      <c r="IE9" t="s">
        <v>3044</v>
      </c>
      <c r="II9" t="s">
        <v>3045</v>
      </c>
      <c r="IM9" t="s">
        <v>3046</v>
      </c>
      <c r="IN9" t="s">
        <v>3047</v>
      </c>
      <c r="IO9" t="s">
        <v>3048</v>
      </c>
      <c r="IP9" t="s">
        <v>3049</v>
      </c>
      <c r="IU9" t="s">
        <v>3050</v>
      </c>
      <c r="IV9" t="s">
        <v>3051</v>
      </c>
      <c r="IX9" t="s">
        <v>3052</v>
      </c>
      <c r="IZ9" t="s">
        <v>3053</v>
      </c>
      <c r="JD9" t="s">
        <v>3054</v>
      </c>
      <c r="JG9" t="s">
        <v>3055</v>
      </c>
      <c r="JI9" t="s">
        <v>3056</v>
      </c>
      <c r="JJ9" t="s">
        <v>3057</v>
      </c>
      <c r="JM9" t="s">
        <v>3058</v>
      </c>
      <c r="JN9" t="s">
        <v>3059</v>
      </c>
      <c r="JP9" t="s">
        <v>3060</v>
      </c>
      <c r="JR9" t="s">
        <v>3061</v>
      </c>
      <c r="JS9" t="s">
        <v>3062</v>
      </c>
      <c r="JV9" t="s">
        <v>3063</v>
      </c>
      <c r="JW9" t="s">
        <v>3064</v>
      </c>
      <c r="JX9" t="s">
        <v>3065</v>
      </c>
      <c r="JY9" t="s">
        <v>3066</v>
      </c>
      <c r="KA9" t="s">
        <v>3067</v>
      </c>
      <c r="KC9" t="s">
        <v>3068</v>
      </c>
      <c r="KD9" t="s">
        <v>3069</v>
      </c>
      <c r="KE9" t="s">
        <v>3070</v>
      </c>
      <c r="KF9" t="s">
        <v>3071</v>
      </c>
      <c r="KG9" t="s">
        <v>3072</v>
      </c>
      <c r="KH9" t="s">
        <v>3073</v>
      </c>
      <c r="KI9" t="s">
        <v>3074</v>
      </c>
      <c r="KJ9" t="s">
        <v>3075</v>
      </c>
      <c r="KL9" t="s">
        <v>3076</v>
      </c>
      <c r="KN9" t="s">
        <v>3077</v>
      </c>
      <c r="KO9" t="s">
        <v>3078</v>
      </c>
      <c r="KP9" t="s">
        <v>3079</v>
      </c>
      <c r="KQ9" t="s">
        <v>3080</v>
      </c>
      <c r="KR9" t="s">
        <v>3081</v>
      </c>
      <c r="KT9" t="s">
        <v>3082</v>
      </c>
      <c r="KX9" t="s">
        <v>3083</v>
      </c>
      <c r="KY9" t="s">
        <v>3084</v>
      </c>
      <c r="KZ9" t="s">
        <v>3085</v>
      </c>
      <c r="LA9" t="s">
        <v>3086</v>
      </c>
      <c r="LB9" t="s">
        <v>3087</v>
      </c>
      <c r="LC9" t="s">
        <v>3088</v>
      </c>
      <c r="LD9" t="s">
        <v>3089</v>
      </c>
      <c r="LE9" t="s">
        <v>3090</v>
      </c>
      <c r="LG9" t="s">
        <v>3091</v>
      </c>
      <c r="LH9" t="s">
        <v>3092</v>
      </c>
      <c r="LI9" t="s">
        <v>3093</v>
      </c>
      <c r="LJ9" t="s">
        <v>3094</v>
      </c>
      <c r="LK9" t="s">
        <v>3095</v>
      </c>
      <c r="LL9" t="s">
        <v>3096</v>
      </c>
      <c r="LM9" t="s">
        <v>3097</v>
      </c>
      <c r="LN9" t="s">
        <v>3098</v>
      </c>
      <c r="LP9" t="s">
        <v>3099</v>
      </c>
      <c r="LS9" t="s">
        <v>3100</v>
      </c>
      <c r="LV9" t="s">
        <v>3101</v>
      </c>
      <c r="LW9" t="s">
        <v>3102</v>
      </c>
      <c r="LX9" t="s">
        <v>3103</v>
      </c>
      <c r="LY9" t="s">
        <v>3104</v>
      </c>
      <c r="LZ9" t="s">
        <v>3105</v>
      </c>
      <c r="MA9" t="s">
        <v>3106</v>
      </c>
      <c r="MB9" t="s">
        <v>3107</v>
      </c>
      <c r="MC9" t="s">
        <v>3108</v>
      </c>
      <c r="MJ9" s="11" t="s">
        <v>3109</v>
      </c>
      <c r="MP9" t="s">
        <v>3110</v>
      </c>
      <c r="MT9" t="s">
        <v>3111</v>
      </c>
      <c r="MV9" t="s">
        <v>3112</v>
      </c>
      <c r="MW9" t="s">
        <v>3113</v>
      </c>
      <c r="MY9" t="s">
        <v>3114</v>
      </c>
      <c r="MZ9" t="s">
        <v>3115</v>
      </c>
      <c r="NA9" t="s">
        <v>3116</v>
      </c>
      <c r="NB9" t="s">
        <v>3117</v>
      </c>
      <c r="NC9" t="s">
        <v>3118</v>
      </c>
    </row>
    <row r="10" spans="2:391">
      <c r="B10" t="s">
        <v>287</v>
      </c>
      <c r="C10" t="s">
        <v>3119</v>
      </c>
      <c r="D10" t="s">
        <v>3120</v>
      </c>
      <c r="E10" t="s">
        <v>317</v>
      </c>
      <c r="F10" t="s">
        <v>329</v>
      </c>
      <c r="G10" t="s">
        <v>340</v>
      </c>
      <c r="H10" t="s">
        <v>352</v>
      </c>
      <c r="I10" t="s">
        <v>366</v>
      </c>
      <c r="J10" t="s">
        <v>375</v>
      </c>
      <c r="K10" t="s">
        <v>3121</v>
      </c>
      <c r="L10" t="s">
        <v>388</v>
      </c>
      <c r="M10" t="s">
        <v>401</v>
      </c>
      <c r="N10" t="s">
        <v>412</v>
      </c>
      <c r="O10" t="s">
        <v>428</v>
      </c>
      <c r="P10" t="s">
        <v>437</v>
      </c>
      <c r="Q10" t="s">
        <v>448</v>
      </c>
      <c r="R10" t="s">
        <v>464</v>
      </c>
      <c r="S10" t="s">
        <v>480</v>
      </c>
      <c r="T10" t="s">
        <v>493</v>
      </c>
      <c r="U10" t="s">
        <v>507</v>
      </c>
      <c r="V10" t="s">
        <v>526</v>
      </c>
      <c r="W10" t="s">
        <v>3122</v>
      </c>
      <c r="X10" t="s">
        <v>3123</v>
      </c>
      <c r="Y10" t="s">
        <v>543</v>
      </c>
      <c r="Z10" t="s">
        <v>564</v>
      </c>
      <c r="AA10" t="s">
        <v>573</v>
      </c>
      <c r="AC10" t="s">
        <v>596</v>
      </c>
      <c r="AD10" t="s">
        <v>606</v>
      </c>
      <c r="AE10" t="s">
        <v>620</v>
      </c>
      <c r="AG10" t="s">
        <v>633</v>
      </c>
      <c r="AH10" t="s">
        <v>647</v>
      </c>
      <c r="AK10" t="s">
        <v>3124</v>
      </c>
      <c r="AL10" t="s">
        <v>3125</v>
      </c>
      <c r="AN10" t="s">
        <v>3126</v>
      </c>
      <c r="AO10" t="s">
        <v>3127</v>
      </c>
      <c r="AP10" t="s">
        <v>3128</v>
      </c>
      <c r="AQ10" t="s">
        <v>3129</v>
      </c>
      <c r="AR10" t="s">
        <v>3130</v>
      </c>
      <c r="AS10" t="s">
        <v>3131</v>
      </c>
      <c r="AT10" t="s">
        <v>3132</v>
      </c>
      <c r="AU10" t="s">
        <v>3133</v>
      </c>
      <c r="AW10" t="s">
        <v>3134</v>
      </c>
      <c r="AX10" t="s">
        <v>3135</v>
      </c>
      <c r="AZ10" t="s">
        <v>3136</v>
      </c>
      <c r="BC10" t="s">
        <v>3137</v>
      </c>
      <c r="BD10" t="s">
        <v>3138</v>
      </c>
      <c r="BE10" t="s">
        <v>3139</v>
      </c>
      <c r="BF10" t="s">
        <v>3140</v>
      </c>
      <c r="BG10" t="s">
        <v>3141</v>
      </c>
      <c r="BH10" t="s">
        <v>3142</v>
      </c>
      <c r="BI10" t="s">
        <v>3143</v>
      </c>
      <c r="BK10" t="s">
        <v>3144</v>
      </c>
      <c r="BL10" t="s">
        <v>3145</v>
      </c>
      <c r="BM10" t="s">
        <v>3146</v>
      </c>
      <c r="BN10" t="s">
        <v>3147</v>
      </c>
      <c r="BP10" t="s">
        <v>3148</v>
      </c>
      <c r="BR10" t="s">
        <v>3149</v>
      </c>
      <c r="BT10" t="s">
        <v>3150</v>
      </c>
      <c r="BU10" t="s">
        <v>3151</v>
      </c>
      <c r="CH10" t="s">
        <v>3152</v>
      </c>
      <c r="CI10" t="s">
        <v>3153</v>
      </c>
      <c r="CP10" t="s">
        <v>3154</v>
      </c>
      <c r="CQ10" t="s">
        <v>3155</v>
      </c>
      <c r="CR10" t="s">
        <v>3156</v>
      </c>
      <c r="CS10" t="s">
        <v>3157</v>
      </c>
      <c r="CT10" t="s">
        <v>3158</v>
      </c>
      <c r="CU10" t="s">
        <v>3159</v>
      </c>
      <c r="CV10" t="s">
        <v>3160</v>
      </c>
      <c r="CW10" t="s">
        <v>3161</v>
      </c>
      <c r="CX10" t="s">
        <v>3162</v>
      </c>
      <c r="CZ10" t="s">
        <v>3163</v>
      </c>
      <c r="DB10" t="s">
        <v>3164</v>
      </c>
      <c r="DD10" t="s">
        <v>3165</v>
      </c>
      <c r="DF10" t="s">
        <v>3166</v>
      </c>
      <c r="DH10" t="s">
        <v>3167</v>
      </c>
      <c r="DL10" t="s">
        <v>3168</v>
      </c>
      <c r="DQ10" t="s">
        <v>3169</v>
      </c>
      <c r="DR10" t="s">
        <v>3170</v>
      </c>
      <c r="DS10" t="s">
        <v>3171</v>
      </c>
      <c r="DW10" t="s">
        <v>3172</v>
      </c>
      <c r="DZ10" t="s">
        <v>3173</v>
      </c>
      <c r="EA10" t="s">
        <v>3174</v>
      </c>
      <c r="EB10" t="s">
        <v>3175</v>
      </c>
      <c r="EI10" t="s">
        <v>3176</v>
      </c>
      <c r="EK10" t="s">
        <v>3177</v>
      </c>
      <c r="EL10" t="s">
        <v>3178</v>
      </c>
      <c r="ER10" t="s">
        <v>3179</v>
      </c>
      <c r="EU10" t="s">
        <v>3180</v>
      </c>
      <c r="EV10" t="s">
        <v>3181</v>
      </c>
      <c r="EW10" t="s">
        <v>3182</v>
      </c>
      <c r="EX10" t="s">
        <v>3183</v>
      </c>
      <c r="EZ10" t="s">
        <v>3184</v>
      </c>
      <c r="FA10" t="s">
        <v>3185</v>
      </c>
      <c r="FD10" t="s">
        <v>3186</v>
      </c>
      <c r="FG10" t="s">
        <v>3187</v>
      </c>
      <c r="FH10" t="s">
        <v>3188</v>
      </c>
      <c r="FI10" t="s">
        <v>3189</v>
      </c>
      <c r="FJ10" t="s">
        <v>3190</v>
      </c>
      <c r="FK10" t="s">
        <v>3191</v>
      </c>
      <c r="FL10" t="s">
        <v>3192</v>
      </c>
      <c r="FM10" t="s">
        <v>3193</v>
      </c>
      <c r="FN10" t="s">
        <v>3194</v>
      </c>
      <c r="FQ10" t="s">
        <v>3195</v>
      </c>
      <c r="FR10" t="s">
        <v>3196</v>
      </c>
      <c r="FS10" t="s">
        <v>3197</v>
      </c>
      <c r="FW10" t="s">
        <v>3198</v>
      </c>
      <c r="FX10" t="s">
        <v>3199</v>
      </c>
      <c r="FY10" t="s">
        <v>3200</v>
      </c>
      <c r="GA10" t="s">
        <v>3201</v>
      </c>
      <c r="GB10" t="s">
        <v>3202</v>
      </c>
      <c r="GC10" t="s">
        <v>3203</v>
      </c>
      <c r="GD10" t="s">
        <v>3204</v>
      </c>
      <c r="GE10" t="s">
        <v>3205</v>
      </c>
      <c r="GF10" t="s">
        <v>3206</v>
      </c>
      <c r="GH10" t="s">
        <v>3207</v>
      </c>
      <c r="GI10" t="s">
        <v>3208</v>
      </c>
      <c r="GN10" t="s">
        <v>3209</v>
      </c>
      <c r="GO10" t="s">
        <v>3210</v>
      </c>
      <c r="GP10" t="s">
        <v>3211</v>
      </c>
      <c r="GQ10" t="s">
        <v>3212</v>
      </c>
      <c r="GR10" t="s">
        <v>3213</v>
      </c>
      <c r="GS10" t="s">
        <v>3214</v>
      </c>
      <c r="GU10" t="s">
        <v>3215</v>
      </c>
      <c r="GV10" t="s">
        <v>3216</v>
      </c>
      <c r="GW10" t="s">
        <v>3217</v>
      </c>
      <c r="HA10" t="s">
        <v>3218</v>
      </c>
      <c r="HB10" t="s">
        <v>3219</v>
      </c>
      <c r="HE10" t="s">
        <v>3220</v>
      </c>
      <c r="HF10" t="s">
        <v>3221</v>
      </c>
      <c r="HG10" t="s">
        <v>3222</v>
      </c>
      <c r="HI10" t="s">
        <v>3223</v>
      </c>
      <c r="HJ10" t="s">
        <v>3224</v>
      </c>
      <c r="HK10" t="s">
        <v>3225</v>
      </c>
      <c r="HL10" t="s">
        <v>3226</v>
      </c>
      <c r="HO10" t="s">
        <v>3227</v>
      </c>
      <c r="HP10" t="s">
        <v>3228</v>
      </c>
      <c r="HQ10" t="s">
        <v>3229</v>
      </c>
      <c r="HS10" t="s">
        <v>3230</v>
      </c>
      <c r="HT10" t="s">
        <v>3231</v>
      </c>
      <c r="HU10" t="s">
        <v>3232</v>
      </c>
      <c r="HV10" t="s">
        <v>3233</v>
      </c>
      <c r="IA10" t="s">
        <v>3234</v>
      </c>
      <c r="IC10" t="s">
        <v>3235</v>
      </c>
      <c r="IE10" t="s">
        <v>3236</v>
      </c>
      <c r="II10" t="s">
        <v>3237</v>
      </c>
      <c r="IM10" t="s">
        <v>3238</v>
      </c>
      <c r="IN10" t="s">
        <v>3239</v>
      </c>
      <c r="IO10" t="s">
        <v>3240</v>
      </c>
      <c r="IV10" t="s">
        <v>3241</v>
      </c>
      <c r="IX10" t="s">
        <v>3242</v>
      </c>
      <c r="JD10" t="s">
        <v>3243</v>
      </c>
      <c r="JI10" t="s">
        <v>3244</v>
      </c>
      <c r="JM10" t="s">
        <v>3245</v>
      </c>
      <c r="JN10" t="s">
        <v>3246</v>
      </c>
      <c r="JP10" t="s">
        <v>3247</v>
      </c>
      <c r="JS10" t="s">
        <v>3248</v>
      </c>
      <c r="JV10" t="s">
        <v>3249</v>
      </c>
      <c r="JW10" t="s">
        <v>3250</v>
      </c>
      <c r="JX10" t="s">
        <v>3251</v>
      </c>
      <c r="JY10" t="s">
        <v>3252</v>
      </c>
      <c r="KA10" t="s">
        <v>3253</v>
      </c>
      <c r="KC10" t="s">
        <v>3254</v>
      </c>
      <c r="KD10" t="s">
        <v>3255</v>
      </c>
      <c r="KE10" t="s">
        <v>3256</v>
      </c>
      <c r="KF10" t="s">
        <v>3257</v>
      </c>
      <c r="KG10" t="s">
        <v>3258</v>
      </c>
      <c r="KH10" t="s">
        <v>3259</v>
      </c>
      <c r="KI10" t="s">
        <v>3260</v>
      </c>
      <c r="KJ10" t="s">
        <v>3261</v>
      </c>
      <c r="KL10" t="s">
        <v>3262</v>
      </c>
      <c r="KN10" t="s">
        <v>3263</v>
      </c>
      <c r="KO10" t="s">
        <v>3264</v>
      </c>
      <c r="KP10" t="s">
        <v>3265</v>
      </c>
      <c r="KQ10" t="s">
        <v>3266</v>
      </c>
      <c r="KR10" t="s">
        <v>3267</v>
      </c>
      <c r="KT10" t="s">
        <v>3268</v>
      </c>
      <c r="KX10" t="s">
        <v>3269</v>
      </c>
      <c r="KY10" t="s">
        <v>3270</v>
      </c>
      <c r="KZ10" t="s">
        <v>3271</v>
      </c>
      <c r="LB10" t="s">
        <v>3272</v>
      </c>
      <c r="LC10" t="s">
        <v>3273</v>
      </c>
      <c r="LE10" t="s">
        <v>3274</v>
      </c>
      <c r="LG10" t="s">
        <v>3275</v>
      </c>
      <c r="LH10" t="s">
        <v>3276</v>
      </c>
      <c r="LI10" t="s">
        <v>3277</v>
      </c>
      <c r="LJ10" t="s">
        <v>3278</v>
      </c>
      <c r="LK10" t="s">
        <v>3279</v>
      </c>
      <c r="LL10" t="s">
        <v>3280</v>
      </c>
      <c r="LM10" t="s">
        <v>3281</v>
      </c>
      <c r="LP10" t="s">
        <v>3282</v>
      </c>
      <c r="LX10" t="s">
        <v>3283</v>
      </c>
      <c r="LZ10" t="s">
        <v>3284</v>
      </c>
      <c r="MA10" t="s">
        <v>3285</v>
      </c>
      <c r="MB10" t="s">
        <v>3286</v>
      </c>
      <c r="MP10" t="s">
        <v>3287</v>
      </c>
      <c r="MV10" t="s">
        <v>3288</v>
      </c>
      <c r="MW10" t="s">
        <v>3289</v>
      </c>
      <c r="MY10" t="s">
        <v>3290</v>
      </c>
      <c r="MZ10" t="s">
        <v>3291</v>
      </c>
      <c r="NA10" t="s">
        <v>3292</v>
      </c>
    </row>
    <row r="11" spans="2:391">
      <c r="B11" t="s">
        <v>288</v>
      </c>
      <c r="C11" t="s">
        <v>3293</v>
      </c>
      <c r="D11" t="s">
        <v>3294</v>
      </c>
      <c r="E11" t="s">
        <v>318</v>
      </c>
      <c r="F11" t="s">
        <v>330</v>
      </c>
      <c r="G11" t="s">
        <v>341</v>
      </c>
      <c r="H11" t="s">
        <v>353</v>
      </c>
      <c r="I11" t="s">
        <v>367</v>
      </c>
      <c r="J11" t="s">
        <v>376</v>
      </c>
      <c r="K11" t="s">
        <v>3295</v>
      </c>
      <c r="L11" t="s">
        <v>389</v>
      </c>
      <c r="M11" t="s">
        <v>402</v>
      </c>
      <c r="N11" t="s">
        <v>413</v>
      </c>
      <c r="O11" t="s">
        <v>429</v>
      </c>
      <c r="P11" t="s">
        <v>438</v>
      </c>
      <c r="Q11" t="s">
        <v>449</v>
      </c>
      <c r="R11" t="s">
        <v>465</v>
      </c>
      <c r="S11" t="s">
        <v>481</v>
      </c>
      <c r="T11" t="s">
        <v>494</v>
      </c>
      <c r="U11" t="s">
        <v>508</v>
      </c>
      <c r="V11" t="s">
        <v>527</v>
      </c>
      <c r="W11" t="s">
        <v>3296</v>
      </c>
      <c r="X11" t="s">
        <v>3297</v>
      </c>
      <c r="Y11" t="s">
        <v>544</v>
      </c>
      <c r="Z11" t="s">
        <v>565</v>
      </c>
      <c r="AA11" t="s">
        <v>574</v>
      </c>
      <c r="AC11" t="s">
        <v>597</v>
      </c>
      <c r="AD11" t="s">
        <v>607</v>
      </c>
      <c r="AG11" t="s">
        <v>634</v>
      </c>
      <c r="AH11" t="s">
        <v>648</v>
      </c>
      <c r="AK11" t="s">
        <v>3298</v>
      </c>
      <c r="AL11" t="s">
        <v>3299</v>
      </c>
      <c r="AN11" t="s">
        <v>3300</v>
      </c>
      <c r="AO11" t="s">
        <v>3301</v>
      </c>
      <c r="AP11" t="s">
        <v>3302</v>
      </c>
      <c r="AQ11" t="s">
        <v>3303</v>
      </c>
      <c r="AR11" t="s">
        <v>3304</v>
      </c>
      <c r="AS11" t="s">
        <v>3305</v>
      </c>
      <c r="AT11" t="s">
        <v>3306</v>
      </c>
      <c r="AU11" t="s">
        <v>3307</v>
      </c>
      <c r="AW11" t="s">
        <v>3308</v>
      </c>
      <c r="AX11" t="s">
        <v>3309</v>
      </c>
      <c r="AZ11" t="s">
        <v>3310</v>
      </c>
      <c r="BC11" t="s">
        <v>3311</v>
      </c>
      <c r="BD11" t="s">
        <v>3312</v>
      </c>
      <c r="BE11" t="s">
        <v>3313</v>
      </c>
      <c r="BF11" t="s">
        <v>3314</v>
      </c>
      <c r="BG11" t="s">
        <v>3315</v>
      </c>
      <c r="BH11" t="s">
        <v>3316</v>
      </c>
      <c r="BI11" t="s">
        <v>3317</v>
      </c>
      <c r="BK11" t="s">
        <v>3318</v>
      </c>
      <c r="BM11" t="s">
        <v>3319</v>
      </c>
      <c r="BN11" t="s">
        <v>3320</v>
      </c>
      <c r="BP11" t="s">
        <v>3321</v>
      </c>
      <c r="BR11" t="s">
        <v>3322</v>
      </c>
      <c r="BT11" t="s">
        <v>3323</v>
      </c>
      <c r="BU11" t="s">
        <v>3324</v>
      </c>
      <c r="CH11" t="s">
        <v>3325</v>
      </c>
      <c r="CI11" t="s">
        <v>3326</v>
      </c>
      <c r="CQ11" t="s">
        <v>3327</v>
      </c>
      <c r="CR11" t="s">
        <v>3328</v>
      </c>
      <c r="CS11" t="s">
        <v>3329</v>
      </c>
      <c r="CV11" t="s">
        <v>3330</v>
      </c>
      <c r="CW11" t="s">
        <v>3331</v>
      </c>
      <c r="CX11" t="s">
        <v>3332</v>
      </c>
      <c r="CZ11" t="s">
        <v>3333</v>
      </c>
      <c r="DB11" t="s">
        <v>3334</v>
      </c>
      <c r="DD11" t="s">
        <v>3335</v>
      </c>
      <c r="DF11" t="s">
        <v>3336</v>
      </c>
      <c r="DH11" t="s">
        <v>3337</v>
      </c>
      <c r="DL11" t="s">
        <v>3338</v>
      </c>
      <c r="DQ11" t="s">
        <v>3339</v>
      </c>
      <c r="DR11" t="s">
        <v>3340</v>
      </c>
      <c r="DS11" t="s">
        <v>3341</v>
      </c>
      <c r="DW11" t="s">
        <v>3342</v>
      </c>
      <c r="DZ11" t="s">
        <v>3343</v>
      </c>
      <c r="EA11" t="s">
        <v>3344</v>
      </c>
      <c r="EB11" t="s">
        <v>3345</v>
      </c>
      <c r="EI11" t="s">
        <v>3346</v>
      </c>
      <c r="ER11" t="s">
        <v>3347</v>
      </c>
      <c r="EU11" t="s">
        <v>3348</v>
      </c>
      <c r="EV11" t="s">
        <v>3349</v>
      </c>
      <c r="EW11" t="s">
        <v>3350</v>
      </c>
      <c r="EX11" t="s">
        <v>3351</v>
      </c>
      <c r="EZ11" t="s">
        <v>3352</v>
      </c>
      <c r="FA11" t="s">
        <v>3353</v>
      </c>
      <c r="FD11" t="s">
        <v>3354</v>
      </c>
      <c r="FG11" t="s">
        <v>3355</v>
      </c>
      <c r="FH11" t="s">
        <v>3356</v>
      </c>
      <c r="FI11" t="s">
        <v>3357</v>
      </c>
      <c r="FJ11" t="s">
        <v>3358</v>
      </c>
      <c r="FK11" t="s">
        <v>3359</v>
      </c>
      <c r="FL11" t="s">
        <v>3360</v>
      </c>
      <c r="FM11" t="s">
        <v>3361</v>
      </c>
      <c r="FQ11" t="s">
        <v>3362</v>
      </c>
      <c r="FR11" t="s">
        <v>3363</v>
      </c>
      <c r="FS11" t="s">
        <v>3364</v>
      </c>
      <c r="FW11" t="s">
        <v>3365</v>
      </c>
      <c r="FX11" t="s">
        <v>3366</v>
      </c>
      <c r="GA11" t="s">
        <v>3367</v>
      </c>
      <c r="GB11" t="s">
        <v>3368</v>
      </c>
      <c r="GC11" t="s">
        <v>3369</v>
      </c>
      <c r="GD11" t="s">
        <v>3370</v>
      </c>
      <c r="GE11" t="s">
        <v>3371</v>
      </c>
      <c r="GF11" t="s">
        <v>3372</v>
      </c>
      <c r="GH11" t="s">
        <v>3373</v>
      </c>
      <c r="GI11" t="s">
        <v>3374</v>
      </c>
      <c r="GN11" t="s">
        <v>3375</v>
      </c>
      <c r="GO11" t="s">
        <v>3376</v>
      </c>
      <c r="GP11" t="s">
        <v>3377</v>
      </c>
      <c r="GQ11" t="s">
        <v>3378</v>
      </c>
      <c r="GR11" t="s">
        <v>3379</v>
      </c>
      <c r="GS11" t="s">
        <v>3380</v>
      </c>
      <c r="GV11" t="s">
        <v>3381</v>
      </c>
      <c r="GW11" t="s">
        <v>3382</v>
      </c>
      <c r="HB11" t="s">
        <v>3383</v>
      </c>
      <c r="HF11" t="s">
        <v>3384</v>
      </c>
      <c r="HG11" t="s">
        <v>3385</v>
      </c>
      <c r="HI11" t="s">
        <v>3386</v>
      </c>
      <c r="HJ11" t="s">
        <v>3387</v>
      </c>
      <c r="HK11" t="s">
        <v>3388</v>
      </c>
      <c r="HL11" t="s">
        <v>3389</v>
      </c>
      <c r="HO11" t="s">
        <v>3390</v>
      </c>
      <c r="HP11" t="s">
        <v>3391</v>
      </c>
      <c r="HQ11" t="s">
        <v>3392</v>
      </c>
      <c r="HT11" t="s">
        <v>3393</v>
      </c>
      <c r="HU11" t="s">
        <v>3394</v>
      </c>
      <c r="HV11" t="s">
        <v>3395</v>
      </c>
      <c r="IA11" t="s">
        <v>3396</v>
      </c>
      <c r="IM11" t="s">
        <v>3397</v>
      </c>
      <c r="IN11" t="s">
        <v>3398</v>
      </c>
      <c r="IO11" t="s">
        <v>3399</v>
      </c>
      <c r="IV11" t="s">
        <v>3400</v>
      </c>
      <c r="IX11" t="s">
        <v>3401</v>
      </c>
      <c r="JD11" t="s">
        <v>3402</v>
      </c>
      <c r="JI11" t="s">
        <v>3403</v>
      </c>
      <c r="JM11" t="s">
        <v>3404</v>
      </c>
      <c r="JN11" t="s">
        <v>3405</v>
      </c>
      <c r="JP11" t="s">
        <v>3406</v>
      </c>
      <c r="JV11" t="s">
        <v>3407</v>
      </c>
      <c r="JW11" t="s">
        <v>3408</v>
      </c>
      <c r="JX11" t="s">
        <v>3409</v>
      </c>
      <c r="JY11" t="s">
        <v>3410</v>
      </c>
      <c r="KA11" t="s">
        <v>3411</v>
      </c>
      <c r="KD11" t="s">
        <v>3412</v>
      </c>
      <c r="KF11" t="s">
        <v>3413</v>
      </c>
      <c r="KG11" t="s">
        <v>3414</v>
      </c>
      <c r="KH11" t="s">
        <v>3415</v>
      </c>
      <c r="KI11" t="s">
        <v>3416</v>
      </c>
      <c r="KJ11" t="s">
        <v>3417</v>
      </c>
      <c r="KL11" t="s">
        <v>3418</v>
      </c>
      <c r="KN11" t="s">
        <v>3419</v>
      </c>
      <c r="KP11" t="s">
        <v>3420</v>
      </c>
      <c r="KQ11" t="s">
        <v>3421</v>
      </c>
      <c r="KT11" t="s">
        <v>3422</v>
      </c>
      <c r="KY11" t="s">
        <v>3423</v>
      </c>
      <c r="KZ11" t="s">
        <v>3424</v>
      </c>
      <c r="LB11" t="s">
        <v>3425</v>
      </c>
      <c r="LC11" t="s">
        <v>3426</v>
      </c>
      <c r="LE11" t="s">
        <v>3427</v>
      </c>
      <c r="LG11" t="s">
        <v>3428</v>
      </c>
      <c r="LH11" t="s">
        <v>3429</v>
      </c>
      <c r="LI11" t="s">
        <v>3430</v>
      </c>
      <c r="LJ11" t="s">
        <v>3431</v>
      </c>
      <c r="LK11" t="s">
        <v>3432</v>
      </c>
      <c r="LL11" t="s">
        <v>3433</v>
      </c>
      <c r="LM11" t="s">
        <v>3434</v>
      </c>
      <c r="LZ11" t="s">
        <v>3435</v>
      </c>
      <c r="MV11" t="s">
        <v>3436</v>
      </c>
      <c r="MW11" t="s">
        <v>3437</v>
      </c>
      <c r="MY11" t="s">
        <v>3438</v>
      </c>
      <c r="NA11" t="s">
        <v>3439</v>
      </c>
    </row>
    <row r="12" spans="2:391">
      <c r="B12" t="s">
        <v>289</v>
      </c>
      <c r="C12" t="s">
        <v>3440</v>
      </c>
      <c r="D12" t="s">
        <v>3441</v>
      </c>
      <c r="E12" t="s">
        <v>319</v>
      </c>
      <c r="F12" t="s">
        <v>331</v>
      </c>
      <c r="G12" t="s">
        <v>342</v>
      </c>
      <c r="H12" t="s">
        <v>354</v>
      </c>
      <c r="J12" t="s">
        <v>377</v>
      </c>
      <c r="K12" t="s">
        <v>3442</v>
      </c>
      <c r="L12" t="s">
        <v>390</v>
      </c>
      <c r="M12" t="s">
        <v>403</v>
      </c>
      <c r="N12" t="s">
        <v>414</v>
      </c>
      <c r="P12" t="s">
        <v>439</v>
      </c>
      <c r="Q12" t="s">
        <v>450</v>
      </c>
      <c r="R12" t="s">
        <v>466</v>
      </c>
      <c r="S12" t="s">
        <v>482</v>
      </c>
      <c r="T12" t="s">
        <v>495</v>
      </c>
      <c r="U12" t="s">
        <v>509</v>
      </c>
      <c r="V12" t="s">
        <v>528</v>
      </c>
      <c r="W12" t="s">
        <v>3443</v>
      </c>
      <c r="X12" t="s">
        <v>3444</v>
      </c>
      <c r="Y12" t="s">
        <v>545</v>
      </c>
      <c r="AA12" t="s">
        <v>575</v>
      </c>
      <c r="AC12" t="s">
        <v>598</v>
      </c>
      <c r="AD12" t="s">
        <v>608</v>
      </c>
      <c r="AG12" t="s">
        <v>635</v>
      </c>
      <c r="AH12" t="s">
        <v>649</v>
      </c>
      <c r="AK12" t="s">
        <v>3445</v>
      </c>
      <c r="AL12" t="s">
        <v>3446</v>
      </c>
      <c r="AN12" t="s">
        <v>3447</v>
      </c>
      <c r="AO12" t="s">
        <v>3448</v>
      </c>
      <c r="AP12" t="s">
        <v>3449</v>
      </c>
      <c r="AQ12" t="s">
        <v>3450</v>
      </c>
      <c r="AR12" t="s">
        <v>3451</v>
      </c>
      <c r="AS12" t="s">
        <v>3452</v>
      </c>
      <c r="AT12" t="s">
        <v>3453</v>
      </c>
      <c r="AU12" t="s">
        <v>3454</v>
      </c>
      <c r="AW12" t="s">
        <v>3455</v>
      </c>
      <c r="AX12" t="s">
        <v>3456</v>
      </c>
      <c r="AZ12" t="s">
        <v>3457</v>
      </c>
      <c r="BC12" t="s">
        <v>3458</v>
      </c>
      <c r="BD12" t="s">
        <v>3459</v>
      </c>
      <c r="BE12" t="s">
        <v>3460</v>
      </c>
      <c r="BF12" t="s">
        <v>3461</v>
      </c>
      <c r="BG12" t="s">
        <v>3462</v>
      </c>
      <c r="BK12" t="s">
        <v>3463</v>
      </c>
      <c r="BN12" t="s">
        <v>3464</v>
      </c>
      <c r="BP12" t="s">
        <v>3465</v>
      </c>
      <c r="BR12" t="s">
        <v>3466</v>
      </c>
      <c r="BT12" t="s">
        <v>3467</v>
      </c>
      <c r="BU12" t="s">
        <v>3468</v>
      </c>
      <c r="CH12" t="s">
        <v>3469</v>
      </c>
      <c r="CQ12" t="s">
        <v>3470</v>
      </c>
      <c r="CR12" t="s">
        <v>3471</v>
      </c>
      <c r="CW12" t="s">
        <v>3472</v>
      </c>
      <c r="CX12" t="s">
        <v>3473</v>
      </c>
      <c r="CZ12" t="s">
        <v>3474</v>
      </c>
      <c r="DB12" t="s">
        <v>3475</v>
      </c>
      <c r="DD12" t="s">
        <v>3476</v>
      </c>
      <c r="DF12" t="s">
        <v>3477</v>
      </c>
      <c r="DQ12" t="s">
        <v>3478</v>
      </c>
      <c r="DR12" t="s">
        <v>3479</v>
      </c>
      <c r="DS12" t="s">
        <v>3480</v>
      </c>
      <c r="EI12" t="s">
        <v>3481</v>
      </c>
      <c r="ER12" t="s">
        <v>3482</v>
      </c>
      <c r="EU12" t="s">
        <v>3483</v>
      </c>
      <c r="EV12" t="s">
        <v>3484</v>
      </c>
      <c r="EW12" t="s">
        <v>3485</v>
      </c>
      <c r="EX12" t="s">
        <v>3486</v>
      </c>
      <c r="FD12" t="s">
        <v>3487</v>
      </c>
      <c r="FG12" t="s">
        <v>3488</v>
      </c>
      <c r="FH12" t="s">
        <v>3489</v>
      </c>
      <c r="FI12" t="s">
        <v>3490</v>
      </c>
      <c r="FJ12" t="s">
        <v>3491</v>
      </c>
      <c r="FK12" t="s">
        <v>3492</v>
      </c>
      <c r="FL12" t="s">
        <v>3493</v>
      </c>
      <c r="FM12" t="s">
        <v>3494</v>
      </c>
      <c r="FQ12" t="s">
        <v>3495</v>
      </c>
      <c r="FR12" t="s">
        <v>3496</v>
      </c>
      <c r="FS12" t="s">
        <v>3497</v>
      </c>
      <c r="FW12" t="s">
        <v>3498</v>
      </c>
      <c r="FX12" t="s">
        <v>3499</v>
      </c>
      <c r="GB12" t="s">
        <v>3500</v>
      </c>
      <c r="GD12" t="s">
        <v>3501</v>
      </c>
      <c r="GE12" t="s">
        <v>3502</v>
      </c>
      <c r="GH12" t="s">
        <v>3503</v>
      </c>
      <c r="GI12" t="s">
        <v>3504</v>
      </c>
      <c r="GN12" t="s">
        <v>3505</v>
      </c>
      <c r="GP12" t="s">
        <v>3506</v>
      </c>
      <c r="GQ12" t="s">
        <v>3507</v>
      </c>
      <c r="GR12" t="s">
        <v>3508</v>
      </c>
      <c r="GS12" t="s">
        <v>3509</v>
      </c>
      <c r="GV12" t="s">
        <v>3510</v>
      </c>
      <c r="HB12" t="s">
        <v>3511</v>
      </c>
      <c r="HI12" t="s">
        <v>3512</v>
      </c>
      <c r="HJ12" t="s">
        <v>3513</v>
      </c>
      <c r="HO12" t="s">
        <v>3514</v>
      </c>
      <c r="HP12" t="s">
        <v>3515</v>
      </c>
      <c r="HQ12" t="s">
        <v>3516</v>
      </c>
      <c r="HT12" t="s">
        <v>3517</v>
      </c>
      <c r="HU12" t="s">
        <v>3518</v>
      </c>
      <c r="IM12" t="s">
        <v>3519</v>
      </c>
      <c r="IN12" t="s">
        <v>3520</v>
      </c>
      <c r="IO12" t="s">
        <v>3521</v>
      </c>
      <c r="IV12" t="s">
        <v>3522</v>
      </c>
      <c r="IX12" t="s">
        <v>3523</v>
      </c>
      <c r="JD12" t="s">
        <v>3524</v>
      </c>
      <c r="JM12" t="s">
        <v>3525</v>
      </c>
      <c r="JP12" t="s">
        <v>3526</v>
      </c>
      <c r="JV12" t="s">
        <v>3527</v>
      </c>
      <c r="JW12" t="s">
        <v>3528</v>
      </c>
      <c r="JX12" t="s">
        <v>3529</v>
      </c>
      <c r="JY12" t="s">
        <v>3530</v>
      </c>
      <c r="KA12" t="s">
        <v>3531</v>
      </c>
      <c r="KD12" t="s">
        <v>3532</v>
      </c>
      <c r="KF12" t="s">
        <v>3533</v>
      </c>
      <c r="KG12" t="s">
        <v>3534</v>
      </c>
      <c r="KH12" t="s">
        <v>3535</v>
      </c>
      <c r="KL12" t="s">
        <v>3536</v>
      </c>
      <c r="KN12" t="s">
        <v>3537</v>
      </c>
      <c r="KP12" t="s">
        <v>3538</v>
      </c>
      <c r="KQ12" t="s">
        <v>3539</v>
      </c>
      <c r="KT12" t="s">
        <v>3540</v>
      </c>
      <c r="KY12" t="s">
        <v>3541</v>
      </c>
      <c r="KZ12" t="s">
        <v>3542</v>
      </c>
      <c r="LB12" t="s">
        <v>3543</v>
      </c>
      <c r="LC12" t="s">
        <v>3544</v>
      </c>
      <c r="LE12" t="s">
        <v>3545</v>
      </c>
      <c r="LG12" t="s">
        <v>3546</v>
      </c>
      <c r="LH12" t="s">
        <v>3547</v>
      </c>
      <c r="LI12" t="s">
        <v>3548</v>
      </c>
      <c r="LJ12" t="s">
        <v>3549</v>
      </c>
      <c r="LK12" t="s">
        <v>3550</v>
      </c>
      <c r="LL12" t="s">
        <v>3551</v>
      </c>
      <c r="LM12" t="s">
        <v>3552</v>
      </c>
      <c r="MY12" t="s">
        <v>3553</v>
      </c>
      <c r="NA12" t="s">
        <v>3554</v>
      </c>
    </row>
    <row r="13" spans="2:391">
      <c r="B13" t="s">
        <v>290</v>
      </c>
      <c r="C13" t="s">
        <v>3555</v>
      </c>
      <c r="D13" t="s">
        <v>3556</v>
      </c>
      <c r="E13" t="s">
        <v>320</v>
      </c>
      <c r="F13" t="s">
        <v>332</v>
      </c>
      <c r="G13" t="s">
        <v>343</v>
      </c>
      <c r="H13" t="s">
        <v>355</v>
      </c>
      <c r="J13" t="s">
        <v>378</v>
      </c>
      <c r="K13" t="s">
        <v>3557</v>
      </c>
      <c r="L13" t="s">
        <v>391</v>
      </c>
      <c r="M13" t="s">
        <v>404</v>
      </c>
      <c r="N13" t="s">
        <v>415</v>
      </c>
      <c r="P13" t="s">
        <v>440</v>
      </c>
      <c r="Q13" t="s">
        <v>451</v>
      </c>
      <c r="R13" t="s">
        <v>467</v>
      </c>
      <c r="S13" t="s">
        <v>483</v>
      </c>
      <c r="T13" t="s">
        <v>496</v>
      </c>
      <c r="U13" t="s">
        <v>510</v>
      </c>
      <c r="V13" t="s">
        <v>529</v>
      </c>
      <c r="W13" t="s">
        <v>3558</v>
      </c>
      <c r="X13" t="s">
        <v>3559</v>
      </c>
      <c r="Y13" t="s">
        <v>546</v>
      </c>
      <c r="AA13" t="s">
        <v>576</v>
      </c>
      <c r="AC13" s="11" t="s">
        <v>3560</v>
      </c>
      <c r="AD13" t="s">
        <v>609</v>
      </c>
      <c r="AG13" t="s">
        <v>636</v>
      </c>
      <c r="AH13" t="s">
        <v>650</v>
      </c>
      <c r="AK13" t="s">
        <v>3561</v>
      </c>
      <c r="AL13" t="s">
        <v>3562</v>
      </c>
      <c r="AN13" t="s">
        <v>3563</v>
      </c>
      <c r="AO13" t="s">
        <v>3564</v>
      </c>
      <c r="AP13" t="s">
        <v>3565</v>
      </c>
      <c r="AQ13" t="s">
        <v>3566</v>
      </c>
      <c r="AR13" t="s">
        <v>3567</v>
      </c>
      <c r="AS13" t="s">
        <v>3568</v>
      </c>
      <c r="AU13" t="s">
        <v>3569</v>
      </c>
      <c r="AZ13" t="s">
        <v>3570</v>
      </c>
      <c r="BC13" t="s">
        <v>3571</v>
      </c>
      <c r="BD13" t="s">
        <v>3572</v>
      </c>
      <c r="BE13" t="s">
        <v>3573</v>
      </c>
      <c r="BF13" t="s">
        <v>3574</v>
      </c>
      <c r="BG13" t="s">
        <v>3575</v>
      </c>
      <c r="BK13" t="s">
        <v>3576</v>
      </c>
      <c r="BN13" t="s">
        <v>3577</v>
      </c>
      <c r="BP13" t="s">
        <v>3578</v>
      </c>
      <c r="BR13" t="s">
        <v>3579</v>
      </c>
      <c r="BT13" t="s">
        <v>3580</v>
      </c>
      <c r="CH13" t="s">
        <v>3581</v>
      </c>
      <c r="CQ13" t="s">
        <v>3582</v>
      </c>
      <c r="CR13" t="s">
        <v>3583</v>
      </c>
      <c r="DD13" t="s">
        <v>3584</v>
      </c>
      <c r="DQ13" t="s">
        <v>3585</v>
      </c>
      <c r="DS13" t="s">
        <v>3586</v>
      </c>
      <c r="ER13" t="s">
        <v>3587</v>
      </c>
      <c r="EU13" t="s">
        <v>3588</v>
      </c>
      <c r="EV13" t="s">
        <v>3589</v>
      </c>
      <c r="EW13" t="s">
        <v>3590</v>
      </c>
      <c r="FD13" t="s">
        <v>3591</v>
      </c>
      <c r="FG13" t="s">
        <v>3592</v>
      </c>
      <c r="FH13" t="s">
        <v>3593</v>
      </c>
      <c r="FJ13" t="s">
        <v>3594</v>
      </c>
      <c r="FK13" t="s">
        <v>3595</v>
      </c>
      <c r="FL13" t="s">
        <v>3596</v>
      </c>
      <c r="FQ13" t="s">
        <v>3597</v>
      </c>
      <c r="FR13" t="s">
        <v>3598</v>
      </c>
      <c r="FS13" t="s">
        <v>3599</v>
      </c>
      <c r="FW13" t="s">
        <v>3600</v>
      </c>
      <c r="FX13" t="s">
        <v>3601</v>
      </c>
      <c r="GB13" t="s">
        <v>3602</v>
      </c>
      <c r="GD13" t="s">
        <v>3603</v>
      </c>
      <c r="GH13" t="s">
        <v>3604</v>
      </c>
      <c r="GN13" t="s">
        <v>3605</v>
      </c>
      <c r="GS13" t="s">
        <v>3606</v>
      </c>
      <c r="GV13" t="s">
        <v>3607</v>
      </c>
      <c r="HI13" t="s">
        <v>3608</v>
      </c>
      <c r="HJ13" t="s">
        <v>3609</v>
      </c>
      <c r="HO13" t="s">
        <v>3610</v>
      </c>
      <c r="HP13" t="s">
        <v>3611</v>
      </c>
      <c r="HQ13" t="s">
        <v>3612</v>
      </c>
      <c r="HT13" t="s">
        <v>3613</v>
      </c>
      <c r="IM13" t="s">
        <v>3614</v>
      </c>
      <c r="IO13" t="s">
        <v>3615</v>
      </c>
      <c r="IV13" t="s">
        <v>3616</v>
      </c>
      <c r="IX13" t="s">
        <v>3617</v>
      </c>
      <c r="JD13" t="s">
        <v>3618</v>
      </c>
      <c r="JM13" t="s">
        <v>3619</v>
      </c>
      <c r="JV13" t="s">
        <v>3620</v>
      </c>
      <c r="JW13" t="s">
        <v>3621</v>
      </c>
      <c r="JX13" t="s">
        <v>3622</v>
      </c>
      <c r="KA13" t="s">
        <v>3623</v>
      </c>
      <c r="KF13" t="s">
        <v>3624</v>
      </c>
      <c r="KG13" t="s">
        <v>3625</v>
      </c>
      <c r="KH13" t="s">
        <v>3626</v>
      </c>
      <c r="KL13" t="s">
        <v>3627</v>
      </c>
      <c r="KQ13" t="s">
        <v>3628</v>
      </c>
      <c r="KT13" t="s">
        <v>3629</v>
      </c>
      <c r="KY13" t="s">
        <v>3630</v>
      </c>
      <c r="KZ13" t="s">
        <v>3631</v>
      </c>
      <c r="LB13" t="s">
        <v>3632</v>
      </c>
      <c r="LC13" t="s">
        <v>3633</v>
      </c>
      <c r="LE13" t="s">
        <v>3634</v>
      </c>
      <c r="LG13" t="s">
        <v>3635</v>
      </c>
      <c r="LH13" t="s">
        <v>3636</v>
      </c>
      <c r="LI13" t="s">
        <v>3637</v>
      </c>
      <c r="LJ13" t="s">
        <v>3638</v>
      </c>
      <c r="LK13" t="s">
        <v>3639</v>
      </c>
      <c r="LL13" t="s">
        <v>3640</v>
      </c>
      <c r="MY13" t="s">
        <v>3641</v>
      </c>
      <c r="NA13" t="s">
        <v>3642</v>
      </c>
    </row>
    <row r="14" spans="2:391">
      <c r="B14" t="s">
        <v>291</v>
      </c>
      <c r="C14" t="s">
        <v>3643</v>
      </c>
      <c r="D14" t="s">
        <v>3644</v>
      </c>
      <c r="E14" t="s">
        <v>321</v>
      </c>
      <c r="G14" t="s">
        <v>344</v>
      </c>
      <c r="H14" t="s">
        <v>356</v>
      </c>
      <c r="J14" t="s">
        <v>379</v>
      </c>
      <c r="K14" t="s">
        <v>3645</v>
      </c>
      <c r="L14" t="s">
        <v>392</v>
      </c>
      <c r="N14" t="s">
        <v>416</v>
      </c>
      <c r="Q14" t="s">
        <v>452</v>
      </c>
      <c r="R14" t="s">
        <v>468</v>
      </c>
      <c r="S14" t="s">
        <v>484</v>
      </c>
      <c r="T14" t="s">
        <v>497</v>
      </c>
      <c r="U14" t="s">
        <v>511</v>
      </c>
      <c r="V14" t="s">
        <v>530</v>
      </c>
      <c r="W14" t="s">
        <v>3646</v>
      </c>
      <c r="X14" t="s">
        <v>3647</v>
      </c>
      <c r="Y14" t="s">
        <v>547</v>
      </c>
      <c r="AA14" t="s">
        <v>577</v>
      </c>
      <c r="AD14" t="s">
        <v>610</v>
      </c>
      <c r="AG14" t="s">
        <v>637</v>
      </c>
      <c r="AH14" t="s">
        <v>651</v>
      </c>
      <c r="AK14" t="s">
        <v>3648</v>
      </c>
      <c r="AL14" t="s">
        <v>3649</v>
      </c>
      <c r="AN14" t="s">
        <v>3650</v>
      </c>
      <c r="AO14" t="s">
        <v>3651</v>
      </c>
      <c r="AP14" t="s">
        <v>3652</v>
      </c>
      <c r="AQ14" t="s">
        <v>3653</v>
      </c>
      <c r="AS14" t="s">
        <v>3654</v>
      </c>
      <c r="AZ14" t="s">
        <v>3655</v>
      </c>
      <c r="BD14" t="s">
        <v>3656</v>
      </c>
      <c r="BE14" t="s">
        <v>3657</v>
      </c>
      <c r="BF14" t="s">
        <v>3658</v>
      </c>
      <c r="BG14" t="s">
        <v>3659</v>
      </c>
      <c r="BK14" t="s">
        <v>3660</v>
      </c>
      <c r="BN14" t="s">
        <v>3661</v>
      </c>
      <c r="BR14" t="s">
        <v>3662</v>
      </c>
      <c r="BT14" t="s">
        <v>3663</v>
      </c>
      <c r="CQ14" t="s">
        <v>3664</v>
      </c>
      <c r="CR14" t="s">
        <v>3665</v>
      </c>
      <c r="DQ14" t="s">
        <v>3666</v>
      </c>
      <c r="DS14" t="s">
        <v>3667</v>
      </c>
      <c r="ER14" t="s">
        <v>3668</v>
      </c>
      <c r="EV14" t="s">
        <v>3669</v>
      </c>
      <c r="FD14" t="s">
        <v>3670</v>
      </c>
      <c r="FG14" t="s">
        <v>3671</v>
      </c>
      <c r="FH14" t="s">
        <v>3672</v>
      </c>
      <c r="FK14" t="s">
        <v>3673</v>
      </c>
      <c r="FL14" t="s">
        <v>3674</v>
      </c>
      <c r="FR14" t="s">
        <v>3675</v>
      </c>
      <c r="FW14" t="s">
        <v>3676</v>
      </c>
      <c r="GB14" t="s">
        <v>3677</v>
      </c>
      <c r="GD14" t="s">
        <v>3678</v>
      </c>
      <c r="GH14" t="s">
        <v>3679</v>
      </c>
      <c r="GN14" t="s">
        <v>3680</v>
      </c>
      <c r="GS14" t="s">
        <v>3681</v>
      </c>
      <c r="GV14" t="s">
        <v>3682</v>
      </c>
      <c r="HI14" t="s">
        <v>3683</v>
      </c>
      <c r="HJ14" t="s">
        <v>3684</v>
      </c>
      <c r="HQ14" t="s">
        <v>3685</v>
      </c>
      <c r="IM14" t="s">
        <v>3686</v>
      </c>
      <c r="IO14" t="s">
        <v>3687</v>
      </c>
      <c r="IV14" t="s">
        <v>3688</v>
      </c>
      <c r="JD14" t="s">
        <v>3689</v>
      </c>
      <c r="JV14" t="s">
        <v>3690</v>
      </c>
      <c r="JW14" t="s">
        <v>3691</v>
      </c>
      <c r="JX14" t="s">
        <v>3692</v>
      </c>
      <c r="KA14" t="s">
        <v>3693</v>
      </c>
      <c r="KF14" t="s">
        <v>3694</v>
      </c>
      <c r="KG14" t="s">
        <v>3695</v>
      </c>
      <c r="KH14" t="s">
        <v>3696</v>
      </c>
      <c r="KQ14" t="s">
        <v>3697</v>
      </c>
      <c r="KT14" t="s">
        <v>3698</v>
      </c>
      <c r="KY14" t="s">
        <v>3699</v>
      </c>
      <c r="LB14" t="s">
        <v>3700</v>
      </c>
      <c r="LE14" t="s">
        <v>3701</v>
      </c>
      <c r="LG14" t="s">
        <v>3702</v>
      </c>
      <c r="LH14" t="s">
        <v>3703</v>
      </c>
      <c r="LJ14" t="s">
        <v>3704</v>
      </c>
      <c r="LL14" t="s">
        <v>3705</v>
      </c>
      <c r="MY14" t="s">
        <v>3706</v>
      </c>
    </row>
    <row r="15" spans="2:391">
      <c r="B15" t="s">
        <v>292</v>
      </c>
      <c r="C15" t="s">
        <v>3707</v>
      </c>
      <c r="D15" t="s">
        <v>3708</v>
      </c>
      <c r="H15" t="s">
        <v>357</v>
      </c>
      <c r="J15" t="s">
        <v>380</v>
      </c>
      <c r="K15" t="s">
        <v>3709</v>
      </c>
      <c r="L15" t="s">
        <v>393</v>
      </c>
      <c r="N15" t="s">
        <v>417</v>
      </c>
      <c r="Q15" t="s">
        <v>453</v>
      </c>
      <c r="R15" t="s">
        <v>267</v>
      </c>
      <c r="S15" t="s">
        <v>485</v>
      </c>
      <c r="T15" t="s">
        <v>498</v>
      </c>
      <c r="U15" t="s">
        <v>512</v>
      </c>
      <c r="V15" t="s">
        <v>531</v>
      </c>
      <c r="W15" t="s">
        <v>3710</v>
      </c>
      <c r="X15" t="s">
        <v>3711</v>
      </c>
      <c r="Y15" t="s">
        <v>548</v>
      </c>
      <c r="AA15" t="s">
        <v>578</v>
      </c>
      <c r="AD15" t="s">
        <v>611</v>
      </c>
      <c r="AG15" t="s">
        <v>638</v>
      </c>
      <c r="AH15" t="s">
        <v>652</v>
      </c>
      <c r="AK15" t="s">
        <v>3712</v>
      </c>
      <c r="AL15" t="s">
        <v>3713</v>
      </c>
      <c r="AN15" t="s">
        <v>3714</v>
      </c>
      <c r="AO15" t="s">
        <v>3715</v>
      </c>
      <c r="AP15" t="s">
        <v>3716</v>
      </c>
      <c r="AQ15" t="s">
        <v>3717</v>
      </c>
      <c r="AS15" t="s">
        <v>3718</v>
      </c>
      <c r="BD15" t="s">
        <v>3719</v>
      </c>
      <c r="BE15" t="s">
        <v>3720</v>
      </c>
      <c r="BF15" t="s">
        <v>3721</v>
      </c>
      <c r="BG15" t="s">
        <v>3722</v>
      </c>
      <c r="BN15" t="s">
        <v>3723</v>
      </c>
      <c r="BT15" t="s">
        <v>3724</v>
      </c>
      <c r="CQ15" t="s">
        <v>3725</v>
      </c>
      <c r="CR15" t="s">
        <v>3726</v>
      </c>
      <c r="DQ15" t="s">
        <v>3727</v>
      </c>
      <c r="ER15" t="s">
        <v>3728</v>
      </c>
      <c r="FD15" t="s">
        <v>3729</v>
      </c>
      <c r="FG15" t="s">
        <v>3730</v>
      </c>
      <c r="FH15" t="s">
        <v>3731</v>
      </c>
      <c r="GD15" t="s">
        <v>3732</v>
      </c>
      <c r="GN15" t="s">
        <v>3733</v>
      </c>
      <c r="GS15" t="s">
        <v>3734</v>
      </c>
      <c r="GV15" t="s">
        <v>3735</v>
      </c>
      <c r="IO15" t="s">
        <v>3736</v>
      </c>
      <c r="JD15" t="s">
        <v>3737</v>
      </c>
      <c r="JV15" t="s">
        <v>3738</v>
      </c>
      <c r="JW15" t="s">
        <v>3739</v>
      </c>
      <c r="JX15" t="s">
        <v>3740</v>
      </c>
      <c r="KA15" t="s">
        <v>3741</v>
      </c>
      <c r="KF15" t="s">
        <v>3742</v>
      </c>
      <c r="KH15" t="s">
        <v>3743</v>
      </c>
      <c r="KQ15" t="s">
        <v>3744</v>
      </c>
      <c r="KY15" t="s">
        <v>3745</v>
      </c>
      <c r="LE15" t="s">
        <v>3746</v>
      </c>
      <c r="LH15" t="s">
        <v>3747</v>
      </c>
      <c r="LJ15" t="s">
        <v>3748</v>
      </c>
    </row>
    <row r="16" spans="2:391">
      <c r="B16" t="s">
        <v>293</v>
      </c>
      <c r="C16" t="s">
        <v>3749</v>
      </c>
      <c r="D16" t="s">
        <v>3750</v>
      </c>
      <c r="H16" t="s">
        <v>358</v>
      </c>
      <c r="K16" t="s">
        <v>3751</v>
      </c>
      <c r="N16" t="s">
        <v>418</v>
      </c>
      <c r="Q16" t="s">
        <v>454</v>
      </c>
      <c r="R16" t="s">
        <v>469</v>
      </c>
      <c r="S16" t="s">
        <v>3752</v>
      </c>
      <c r="T16" t="s">
        <v>499</v>
      </c>
      <c r="U16" t="s">
        <v>513</v>
      </c>
      <c r="V16" t="s">
        <v>532</v>
      </c>
      <c r="W16" t="s">
        <v>3753</v>
      </c>
      <c r="X16" t="s">
        <v>3754</v>
      </c>
      <c r="Y16" t="s">
        <v>549</v>
      </c>
      <c r="AA16" t="s">
        <v>579</v>
      </c>
      <c r="AD16" t="s">
        <v>612</v>
      </c>
      <c r="AG16" t="s">
        <v>639</v>
      </c>
      <c r="AH16" t="s">
        <v>653</v>
      </c>
      <c r="AK16" t="s">
        <v>3755</v>
      </c>
      <c r="AL16" t="s">
        <v>3756</v>
      </c>
      <c r="AN16" t="s">
        <v>3757</v>
      </c>
      <c r="AO16" t="s">
        <v>3758</v>
      </c>
      <c r="AP16" t="s">
        <v>3759</v>
      </c>
      <c r="AQ16" t="s">
        <v>3760</v>
      </c>
      <c r="AS16" t="s">
        <v>3761</v>
      </c>
      <c r="BE16" t="s">
        <v>3762</v>
      </c>
      <c r="BF16" t="s">
        <v>3763</v>
      </c>
      <c r="BN16" t="s">
        <v>3764</v>
      </c>
      <c r="CQ16" t="s">
        <v>3765</v>
      </c>
      <c r="CR16" t="s">
        <v>3766</v>
      </c>
      <c r="FG16" t="s">
        <v>3767</v>
      </c>
      <c r="GD16" t="s">
        <v>3768</v>
      </c>
      <c r="IO16" t="s">
        <v>3769</v>
      </c>
      <c r="JD16" t="s">
        <v>3770</v>
      </c>
      <c r="JW16" t="s">
        <v>3771</v>
      </c>
      <c r="JX16" t="s">
        <v>3772</v>
      </c>
      <c r="KA16" t="s">
        <v>3773</v>
      </c>
      <c r="KF16" t="s">
        <v>3774</v>
      </c>
      <c r="KH16" t="s">
        <v>3775</v>
      </c>
      <c r="KY16" t="s">
        <v>3776</v>
      </c>
    </row>
    <row r="17" spans="2:311">
      <c r="B17" t="s">
        <v>265</v>
      </c>
      <c r="C17" t="s">
        <v>3777</v>
      </c>
      <c r="D17" t="s">
        <v>3778</v>
      </c>
      <c r="K17" t="s">
        <v>3779</v>
      </c>
      <c r="N17" t="s">
        <v>419</v>
      </c>
      <c r="Q17" t="s">
        <v>455</v>
      </c>
      <c r="R17" t="s">
        <v>470</v>
      </c>
      <c r="S17" t="s">
        <v>3780</v>
      </c>
      <c r="U17" t="s">
        <v>514</v>
      </c>
      <c r="W17" t="s">
        <v>3781</v>
      </c>
      <c r="X17" t="s">
        <v>3782</v>
      </c>
      <c r="Y17" t="s">
        <v>550</v>
      </c>
      <c r="AA17" t="s">
        <v>580</v>
      </c>
      <c r="AH17" t="s">
        <v>654</v>
      </c>
      <c r="AK17" t="s">
        <v>3783</v>
      </c>
      <c r="AN17" t="s">
        <v>3784</v>
      </c>
      <c r="AO17" t="s">
        <v>3785</v>
      </c>
      <c r="AP17" t="s">
        <v>3786</v>
      </c>
      <c r="AQ17" t="s">
        <v>3787</v>
      </c>
      <c r="AS17" t="s">
        <v>3788</v>
      </c>
      <c r="BF17" t="s">
        <v>3789</v>
      </c>
      <c r="CQ17" t="s">
        <v>3790</v>
      </c>
      <c r="CR17" t="s">
        <v>3791</v>
      </c>
      <c r="FG17" t="s">
        <v>3792</v>
      </c>
      <c r="IO17" t="s">
        <v>3793</v>
      </c>
      <c r="JD17" t="s">
        <v>3794</v>
      </c>
      <c r="JW17" t="s">
        <v>3795</v>
      </c>
      <c r="JX17" t="s">
        <v>3796</v>
      </c>
      <c r="KF17" t="s">
        <v>3797</v>
      </c>
      <c r="KY17" t="s">
        <v>3798</v>
      </c>
    </row>
    <row r="18" spans="2:311">
      <c r="B18" t="s">
        <v>294</v>
      </c>
      <c r="C18" t="s">
        <v>3799</v>
      </c>
      <c r="D18" t="s">
        <v>3800</v>
      </c>
      <c r="K18" t="s">
        <v>3801</v>
      </c>
      <c r="N18" t="s">
        <v>420</v>
      </c>
      <c r="Q18" t="s">
        <v>456</v>
      </c>
      <c r="R18" t="s">
        <v>471</v>
      </c>
      <c r="S18" t="s">
        <v>3802</v>
      </c>
      <c r="U18" t="s">
        <v>515</v>
      </c>
      <c r="W18" t="s">
        <v>3803</v>
      </c>
      <c r="X18" t="s">
        <v>3804</v>
      </c>
      <c r="Y18" t="s">
        <v>551</v>
      </c>
      <c r="AA18" t="s">
        <v>581</v>
      </c>
      <c r="AK18" t="s">
        <v>3805</v>
      </c>
      <c r="AN18" t="s">
        <v>3806</v>
      </c>
      <c r="AO18" t="s">
        <v>3807</v>
      </c>
      <c r="AP18" t="s">
        <v>3808</v>
      </c>
      <c r="AQ18" t="s">
        <v>3809</v>
      </c>
      <c r="AS18" t="s">
        <v>3810</v>
      </c>
      <c r="BF18" t="s">
        <v>3811</v>
      </c>
      <c r="CQ18" t="s">
        <v>3812</v>
      </c>
      <c r="CR18" t="s">
        <v>3813</v>
      </c>
      <c r="FG18" t="s">
        <v>3814</v>
      </c>
      <c r="IO18" t="s">
        <v>3815</v>
      </c>
      <c r="JD18" t="s">
        <v>3816</v>
      </c>
      <c r="JW18" t="s">
        <v>3817</v>
      </c>
      <c r="JX18" t="s">
        <v>3818</v>
      </c>
      <c r="KF18" t="s">
        <v>3819</v>
      </c>
      <c r="KY18" t="s">
        <v>3820</v>
      </c>
    </row>
    <row r="19" spans="2:311">
      <c r="B19" t="s">
        <v>295</v>
      </c>
      <c r="R19" t="s">
        <v>472</v>
      </c>
      <c r="S19" t="s">
        <v>3821</v>
      </c>
      <c r="U19" t="s">
        <v>655</v>
      </c>
      <c r="W19" t="s">
        <v>3822</v>
      </c>
      <c r="X19" t="s">
        <v>3823</v>
      </c>
      <c r="Y19" t="s">
        <v>552</v>
      </c>
      <c r="AK19" t="s">
        <v>3824</v>
      </c>
      <c r="AN19" t="s">
        <v>3825</v>
      </c>
      <c r="AO19" t="s">
        <v>3826</v>
      </c>
      <c r="AP19" t="s">
        <v>3827</v>
      </c>
      <c r="BF19" t="s">
        <v>3828</v>
      </c>
      <c r="CQ19" t="s">
        <v>3829</v>
      </c>
      <c r="FG19" t="s">
        <v>3830</v>
      </c>
      <c r="IO19" t="s">
        <v>3831</v>
      </c>
      <c r="JD19" t="s">
        <v>3832</v>
      </c>
      <c r="JW19" t="s">
        <v>3833</v>
      </c>
      <c r="JX19" t="s">
        <v>3834</v>
      </c>
      <c r="KY19" t="s">
        <v>3835</v>
      </c>
    </row>
    <row r="20" spans="2:311">
      <c r="B20" t="s">
        <v>296</v>
      </c>
      <c r="R20" t="s">
        <v>3836</v>
      </c>
      <c r="U20" t="s">
        <v>656</v>
      </c>
      <c r="W20" t="s">
        <v>3837</v>
      </c>
      <c r="X20" t="s">
        <v>3838</v>
      </c>
      <c r="Y20" t="s">
        <v>553</v>
      </c>
      <c r="AK20" t="s">
        <v>3839</v>
      </c>
      <c r="AN20" t="s">
        <v>3840</v>
      </c>
      <c r="AO20" t="s">
        <v>3841</v>
      </c>
      <c r="AP20" t="s">
        <v>3842</v>
      </c>
      <c r="CQ20" t="s">
        <v>3843</v>
      </c>
      <c r="FG20" t="s">
        <v>3844</v>
      </c>
      <c r="JD20" t="s">
        <v>3845</v>
      </c>
      <c r="JW20" t="s">
        <v>3846</v>
      </c>
      <c r="KY20" t="s">
        <v>3847</v>
      </c>
    </row>
    <row r="21" spans="2:311">
      <c r="B21" t="s">
        <v>297</v>
      </c>
      <c r="U21" t="s">
        <v>516</v>
      </c>
      <c r="W21" t="s">
        <v>3848</v>
      </c>
      <c r="X21" t="s">
        <v>3849</v>
      </c>
      <c r="Y21" t="s">
        <v>554</v>
      </c>
      <c r="AK21" t="s">
        <v>3850</v>
      </c>
      <c r="AP21" t="s">
        <v>3851</v>
      </c>
      <c r="JD21" t="s">
        <v>3852</v>
      </c>
    </row>
    <row r="22" spans="2:311">
      <c r="B22" t="s">
        <v>298</v>
      </c>
      <c r="U22" t="s">
        <v>517</v>
      </c>
      <c r="X22" t="s">
        <v>3853</v>
      </c>
      <c r="Y22" t="s">
        <v>555</v>
      </c>
      <c r="AK22" t="s">
        <v>3854</v>
      </c>
      <c r="AP22" t="s">
        <v>3855</v>
      </c>
      <c r="JD22" t="s">
        <v>3856</v>
      </c>
    </row>
    <row r="23" spans="2:311">
      <c r="B23" t="s">
        <v>299</v>
      </c>
      <c r="U23" t="s">
        <v>518</v>
      </c>
      <c r="X23" t="s">
        <v>3857</v>
      </c>
      <c r="Y23" t="s">
        <v>556</v>
      </c>
      <c r="AK23" t="s">
        <v>3858</v>
      </c>
      <c r="AP23" t="s">
        <v>3859</v>
      </c>
    </row>
    <row r="24" spans="2:311">
      <c r="B24" t="s">
        <v>300</v>
      </c>
      <c r="X24" t="s">
        <v>3860</v>
      </c>
      <c r="AK24" t="s">
        <v>3861</v>
      </c>
    </row>
    <row r="25" spans="2:311">
      <c r="B25" t="s">
        <v>301</v>
      </c>
      <c r="X25" t="s">
        <v>3862</v>
      </c>
    </row>
    <row r="26" spans="2:311">
      <c r="B26" t="s">
        <v>302</v>
      </c>
      <c r="X26" t="s">
        <v>3863</v>
      </c>
    </row>
    <row r="27" spans="2:311">
      <c r="B27" t="s">
        <v>303</v>
      </c>
      <c r="X27" t="s">
        <v>3864</v>
      </c>
    </row>
    <row r="28" spans="2:311">
      <c r="B28" t="s">
        <v>304</v>
      </c>
      <c r="X28" t="s">
        <v>3865</v>
      </c>
    </row>
    <row r="29" spans="2:311">
      <c r="B29" t="s">
        <v>305</v>
      </c>
      <c r="X29" t="s">
        <v>3866</v>
      </c>
    </row>
    <row r="30" spans="2:311">
      <c r="B30" t="s">
        <v>306</v>
      </c>
      <c r="X30" t="s">
        <v>3867</v>
      </c>
    </row>
    <row r="31" spans="2:311">
      <c r="B31" t="s">
        <v>307</v>
      </c>
      <c r="X31" t="s">
        <v>3868</v>
      </c>
    </row>
    <row r="32" spans="2:311">
      <c r="B32" t="s">
        <v>308</v>
      </c>
      <c r="X32" t="s">
        <v>3869</v>
      </c>
    </row>
    <row r="33" spans="2:24">
      <c r="B33" s="11" t="s">
        <v>309</v>
      </c>
      <c r="X33" t="s">
        <v>3870</v>
      </c>
    </row>
    <row r="34" spans="2:24">
      <c r="B34" s="399"/>
      <c r="X34" t="s">
        <v>3871</v>
      </c>
    </row>
    <row r="35" spans="2:24">
      <c r="B35" s="399"/>
      <c r="X35" t="s">
        <v>3872</v>
      </c>
    </row>
    <row r="36" spans="2:24">
      <c r="B36" s="399"/>
      <c r="X36" t="s">
        <v>3873</v>
      </c>
    </row>
    <row r="37" spans="2:24">
      <c r="B37" s="399"/>
      <c r="X37" t="s">
        <v>3874</v>
      </c>
    </row>
    <row r="38" spans="2:24">
      <c r="B38" s="399"/>
      <c r="X38" t="s">
        <v>3875</v>
      </c>
    </row>
    <row r="39" spans="2:24">
      <c r="B39" s="399"/>
      <c r="X39" t="s">
        <v>3876</v>
      </c>
    </row>
    <row r="40" spans="2:24">
      <c r="B40" s="399"/>
      <c r="X40" t="s">
        <v>3877</v>
      </c>
    </row>
    <row r="41" spans="2:24">
      <c r="B41" s="399"/>
    </row>
    <row r="42" spans="2:24">
      <c r="B42" s="399"/>
    </row>
    <row r="43" spans="2:24">
      <c r="B43" s="399"/>
    </row>
    <row r="44" spans="2:24">
      <c r="B44" s="399"/>
    </row>
    <row r="45" spans="2:24">
      <c r="B45" s="399"/>
    </row>
    <row r="46" spans="2:24">
      <c r="B46" s="399"/>
    </row>
    <row r="47" spans="2:24">
      <c r="B47" s="399"/>
    </row>
    <row r="48" spans="2:24">
      <c r="B48" s="399"/>
    </row>
    <row r="49" spans="2:2">
      <c r="B49" s="399"/>
    </row>
    <row r="50" spans="2:2">
      <c r="B50" s="399"/>
    </row>
    <row r="51" spans="2:2">
      <c r="B51" s="399"/>
    </row>
    <row r="52" spans="2:2">
      <c r="B52" s="399"/>
    </row>
    <row r="53" spans="2:2">
      <c r="B53" s="399"/>
    </row>
    <row r="54" spans="2:2">
      <c r="B54" s="399"/>
    </row>
    <row r="55" spans="2:2">
      <c r="B55" s="399"/>
    </row>
    <row r="56" spans="2:2">
      <c r="B56" s="399"/>
    </row>
    <row r="57" spans="2:2">
      <c r="B57" s="399"/>
    </row>
    <row r="58" spans="2:2">
      <c r="B58" s="399"/>
    </row>
    <row r="59" spans="2:2">
      <c r="B59" s="399"/>
    </row>
    <row r="60" spans="2:2">
      <c r="B60" s="399"/>
    </row>
    <row r="61" spans="2:2">
      <c r="B61" s="399"/>
    </row>
    <row r="62" spans="2:2">
      <c r="B62" s="399"/>
    </row>
    <row r="63" spans="2:2">
      <c r="B63" s="399"/>
    </row>
    <row r="64" spans="2:2">
      <c r="B64" s="399"/>
    </row>
    <row r="65" spans="1:5">
      <c r="B65" s="399"/>
    </row>
    <row r="68" ht="14.4" spans="1:5">
      <c r="A68" s="400" t="s">
        <v>3878</v>
      </c>
      <c r="B68" s="400" t="s">
        <v>3879</v>
      </c>
      <c r="C68" s="11" t="s">
        <v>3880</v>
      </c>
      <c r="D68" s="11" t="s">
        <v>3881</v>
      </c>
      <c r="E68" s="11" t="s">
        <v>3882</v>
      </c>
    </row>
    <row r="69" ht="14.4" spans="1:5">
      <c r="A69" s="401" t="s">
        <v>3883</v>
      </c>
      <c r="B69" s="173" t="s">
        <v>3884</v>
      </c>
      <c r="C69" t="s">
        <v>278</v>
      </c>
      <c r="D69" s="11" t="s">
        <v>3885</v>
      </c>
      <c r="E69" t="s">
        <v>3886</v>
      </c>
    </row>
    <row r="70" ht="14.4" spans="1:5">
      <c r="A70" s="401" t="s">
        <v>3887</v>
      </c>
      <c r="B70" s="173" t="s">
        <v>3888</v>
      </c>
      <c r="C70" t="s">
        <v>3889</v>
      </c>
      <c r="D70" s="11" t="s">
        <v>278</v>
      </c>
      <c r="E70" t="s">
        <v>3890</v>
      </c>
    </row>
    <row r="71" ht="14.4" spans="1:5">
      <c r="A71" s="401" t="s">
        <v>3891</v>
      </c>
      <c r="B71" s="173" t="s">
        <v>3892</v>
      </c>
      <c r="C71" t="s">
        <v>3889</v>
      </c>
      <c r="D71" s="11" t="s">
        <v>278</v>
      </c>
      <c r="E71" t="s">
        <v>3890</v>
      </c>
    </row>
    <row r="72" ht="14.4" spans="1:5">
      <c r="A72" s="401" t="s">
        <v>3893</v>
      </c>
      <c r="B72" s="173" t="s">
        <v>3894</v>
      </c>
      <c r="C72" t="s">
        <v>3889</v>
      </c>
      <c r="D72" s="11" t="s">
        <v>278</v>
      </c>
      <c r="E72" t="s">
        <v>3890</v>
      </c>
    </row>
    <row r="73" ht="14.4" spans="1:5">
      <c r="A73" s="401" t="s">
        <v>3895</v>
      </c>
      <c r="B73" s="173" t="s">
        <v>3896</v>
      </c>
      <c r="C73" t="s">
        <v>3889</v>
      </c>
      <c r="D73" s="11" t="s">
        <v>278</v>
      </c>
      <c r="E73" t="s">
        <v>3890</v>
      </c>
    </row>
    <row r="74" ht="14.4" spans="1:5">
      <c r="A74" s="401" t="s">
        <v>3897</v>
      </c>
      <c r="B74" s="173" t="s">
        <v>3898</v>
      </c>
      <c r="C74" t="s">
        <v>3889</v>
      </c>
      <c r="D74" s="11" t="s">
        <v>278</v>
      </c>
      <c r="E74" t="s">
        <v>3890</v>
      </c>
    </row>
    <row r="75" ht="14.4" spans="1:5">
      <c r="A75" s="401" t="s">
        <v>3899</v>
      </c>
      <c r="B75" s="173" t="s">
        <v>3900</v>
      </c>
      <c r="C75" t="s">
        <v>3889</v>
      </c>
      <c r="D75" s="11" t="s">
        <v>278</v>
      </c>
      <c r="E75" t="s">
        <v>3890</v>
      </c>
    </row>
    <row r="76" ht="14.4" spans="1:5">
      <c r="A76" s="401" t="s">
        <v>3901</v>
      </c>
      <c r="B76" s="173" t="s">
        <v>3902</v>
      </c>
      <c r="C76" t="s">
        <v>3889</v>
      </c>
      <c r="D76" s="11" t="s">
        <v>278</v>
      </c>
      <c r="E76" t="s">
        <v>3890</v>
      </c>
    </row>
    <row r="77" ht="14.4" spans="1:5">
      <c r="A77" s="401" t="s">
        <v>3903</v>
      </c>
      <c r="B77" s="173" t="s">
        <v>3904</v>
      </c>
      <c r="C77" t="s">
        <v>3889</v>
      </c>
      <c r="D77" s="11" t="s">
        <v>278</v>
      </c>
      <c r="E77" t="s">
        <v>3890</v>
      </c>
    </row>
    <row r="78" ht="14.4" spans="1:5">
      <c r="A78" s="401" t="s">
        <v>3905</v>
      </c>
      <c r="B78" s="173" t="s">
        <v>3906</v>
      </c>
      <c r="C78" t="s">
        <v>3889</v>
      </c>
      <c r="D78" s="11" t="s">
        <v>278</v>
      </c>
      <c r="E78" t="s">
        <v>3890</v>
      </c>
    </row>
    <row r="79" ht="14.4" spans="1:5">
      <c r="A79" s="401" t="s">
        <v>3907</v>
      </c>
      <c r="B79" s="173" t="s">
        <v>3908</v>
      </c>
      <c r="C79" t="s">
        <v>3889</v>
      </c>
      <c r="D79" s="11" t="s">
        <v>278</v>
      </c>
      <c r="E79" t="s">
        <v>3890</v>
      </c>
    </row>
    <row r="80" ht="14.4" spans="1:5">
      <c r="A80" s="401" t="s">
        <v>3909</v>
      </c>
      <c r="B80" s="173" t="s">
        <v>3910</v>
      </c>
      <c r="C80" t="s">
        <v>3889</v>
      </c>
      <c r="D80" s="11" t="s">
        <v>278</v>
      </c>
      <c r="E80" t="s">
        <v>3890</v>
      </c>
    </row>
    <row r="81" ht="14.4" spans="1:5">
      <c r="A81" s="401" t="s">
        <v>3911</v>
      </c>
      <c r="B81" s="173" t="s">
        <v>3912</v>
      </c>
      <c r="C81" t="s">
        <v>3889</v>
      </c>
      <c r="D81" s="11" t="s">
        <v>278</v>
      </c>
      <c r="E81" t="s">
        <v>3890</v>
      </c>
    </row>
    <row r="82" ht="14.4" spans="1:5">
      <c r="A82" s="401" t="s">
        <v>3913</v>
      </c>
      <c r="B82" s="173" t="s">
        <v>3914</v>
      </c>
      <c r="C82" t="s">
        <v>3889</v>
      </c>
      <c r="D82" s="11" t="s">
        <v>278</v>
      </c>
      <c r="E82" t="s">
        <v>3890</v>
      </c>
    </row>
    <row r="83" ht="14.4" spans="1:5">
      <c r="A83" s="401" t="s">
        <v>3915</v>
      </c>
      <c r="B83" s="173" t="s">
        <v>3916</v>
      </c>
      <c r="C83" t="s">
        <v>3889</v>
      </c>
      <c r="D83" s="11" t="s">
        <v>278</v>
      </c>
      <c r="E83" t="s">
        <v>3890</v>
      </c>
    </row>
    <row r="84" ht="14.4" spans="1:5">
      <c r="A84" s="401" t="s">
        <v>3917</v>
      </c>
      <c r="B84" s="173" t="s">
        <v>3918</v>
      </c>
      <c r="C84" t="s">
        <v>3889</v>
      </c>
      <c r="D84" s="11" t="s">
        <v>278</v>
      </c>
      <c r="E84" t="s">
        <v>3890</v>
      </c>
    </row>
    <row r="85" ht="14.4" spans="1:5">
      <c r="A85" s="401" t="s">
        <v>3919</v>
      </c>
      <c r="B85" s="173" t="s">
        <v>3920</v>
      </c>
      <c r="C85" t="s">
        <v>3889</v>
      </c>
      <c r="D85" s="11" t="s">
        <v>278</v>
      </c>
      <c r="E85" t="s">
        <v>3890</v>
      </c>
    </row>
    <row r="86" ht="14.4" spans="1:5">
      <c r="A86" s="401" t="s">
        <v>3921</v>
      </c>
      <c r="B86" s="173" t="s">
        <v>3922</v>
      </c>
      <c r="C86" t="s">
        <v>278</v>
      </c>
      <c r="D86" s="11" t="s">
        <v>3885</v>
      </c>
      <c r="E86" t="s">
        <v>3886</v>
      </c>
    </row>
    <row r="87" ht="14.4" spans="1:5">
      <c r="A87" s="401" t="s">
        <v>3923</v>
      </c>
      <c r="B87" s="173" t="s">
        <v>3924</v>
      </c>
      <c r="C87" t="s">
        <v>3889</v>
      </c>
      <c r="D87" s="11" t="s">
        <v>278</v>
      </c>
      <c r="E87" t="s">
        <v>3890</v>
      </c>
    </row>
    <row r="88" ht="14.4" spans="1:5">
      <c r="A88" s="401" t="s">
        <v>3925</v>
      </c>
      <c r="B88" s="173" t="s">
        <v>3926</v>
      </c>
      <c r="C88" t="s">
        <v>3889</v>
      </c>
      <c r="D88" s="11" t="s">
        <v>278</v>
      </c>
      <c r="E88" t="s">
        <v>3890</v>
      </c>
    </row>
    <row r="89" ht="14.4" spans="1:5">
      <c r="A89" s="401" t="s">
        <v>3927</v>
      </c>
      <c r="B89" s="173" t="s">
        <v>3928</v>
      </c>
      <c r="C89" t="s">
        <v>3889</v>
      </c>
      <c r="D89" s="11" t="s">
        <v>278</v>
      </c>
      <c r="E89" t="s">
        <v>3890</v>
      </c>
    </row>
    <row r="90" ht="14.4" spans="1:5">
      <c r="A90" s="401" t="s">
        <v>3929</v>
      </c>
      <c r="B90" s="173" t="s">
        <v>3930</v>
      </c>
      <c r="C90" t="s">
        <v>3889</v>
      </c>
      <c r="D90" s="11" t="s">
        <v>278</v>
      </c>
      <c r="E90" t="s">
        <v>3890</v>
      </c>
    </row>
    <row r="91" ht="14.4" spans="1:5">
      <c r="A91" s="401" t="s">
        <v>3931</v>
      </c>
      <c r="B91" s="173" t="s">
        <v>3932</v>
      </c>
      <c r="C91" t="s">
        <v>3889</v>
      </c>
      <c r="D91" s="11" t="s">
        <v>278</v>
      </c>
      <c r="E91" t="s">
        <v>3890</v>
      </c>
    </row>
    <row r="92" ht="14.4" spans="1:5">
      <c r="A92" s="401" t="s">
        <v>3933</v>
      </c>
      <c r="B92" s="173" t="s">
        <v>3934</v>
      </c>
      <c r="C92" t="s">
        <v>3889</v>
      </c>
      <c r="D92" s="11" t="s">
        <v>278</v>
      </c>
      <c r="E92" t="s">
        <v>3890</v>
      </c>
    </row>
    <row r="93" ht="14.4" spans="1:5">
      <c r="A93" s="401" t="s">
        <v>3935</v>
      </c>
      <c r="B93" s="173" t="s">
        <v>3936</v>
      </c>
      <c r="C93" t="s">
        <v>3889</v>
      </c>
      <c r="D93" s="11" t="s">
        <v>278</v>
      </c>
      <c r="E93" t="s">
        <v>3890</v>
      </c>
    </row>
    <row r="94" ht="14.4" spans="1:5">
      <c r="A94" s="401" t="s">
        <v>3937</v>
      </c>
      <c r="B94" s="173" t="s">
        <v>3938</v>
      </c>
      <c r="C94" t="s">
        <v>3889</v>
      </c>
      <c r="D94" s="11" t="s">
        <v>278</v>
      </c>
      <c r="E94" t="s">
        <v>3890</v>
      </c>
    </row>
    <row r="95" ht="14.4" spans="1:5">
      <c r="A95" s="401" t="s">
        <v>3939</v>
      </c>
      <c r="B95" s="173" t="s">
        <v>3940</v>
      </c>
      <c r="C95" t="s">
        <v>3889</v>
      </c>
      <c r="D95" s="11" t="s">
        <v>278</v>
      </c>
      <c r="E95" t="s">
        <v>3890</v>
      </c>
    </row>
    <row r="96" ht="14.4" spans="1:5">
      <c r="A96" s="401" t="s">
        <v>3941</v>
      </c>
      <c r="B96" s="173" t="s">
        <v>3942</v>
      </c>
      <c r="C96" t="s">
        <v>3889</v>
      </c>
      <c r="D96" s="11" t="s">
        <v>278</v>
      </c>
      <c r="E96" t="s">
        <v>3890</v>
      </c>
    </row>
    <row r="97" ht="14.4" spans="1:5">
      <c r="A97" s="401" t="s">
        <v>3943</v>
      </c>
      <c r="B97" s="173" t="s">
        <v>3944</v>
      </c>
      <c r="C97" t="s">
        <v>3889</v>
      </c>
      <c r="D97" s="11" t="s">
        <v>278</v>
      </c>
      <c r="E97" t="s">
        <v>3890</v>
      </c>
    </row>
    <row r="98" ht="14.4" spans="1:5">
      <c r="A98" s="401" t="s">
        <v>3945</v>
      </c>
      <c r="B98" s="173" t="s">
        <v>3946</v>
      </c>
      <c r="C98" t="s">
        <v>3889</v>
      </c>
      <c r="D98" s="11" t="s">
        <v>278</v>
      </c>
      <c r="E98" t="s">
        <v>3890</v>
      </c>
    </row>
    <row r="99" ht="14.4" spans="1:5">
      <c r="A99" s="401" t="s">
        <v>3947</v>
      </c>
      <c r="B99" s="173" t="s">
        <v>3948</v>
      </c>
      <c r="C99" t="s">
        <v>3889</v>
      </c>
      <c r="D99" s="11" t="s">
        <v>278</v>
      </c>
      <c r="E99" t="s">
        <v>3890</v>
      </c>
    </row>
    <row r="100" ht="14.4" spans="1:5">
      <c r="A100" s="401" t="s">
        <v>3949</v>
      </c>
      <c r="B100" s="173" t="s">
        <v>3950</v>
      </c>
      <c r="C100" t="s">
        <v>3889</v>
      </c>
      <c r="D100" s="11" t="s">
        <v>278</v>
      </c>
      <c r="E100" t="s">
        <v>3890</v>
      </c>
    </row>
    <row r="101" ht="14.4" spans="1:5">
      <c r="A101" s="401" t="s">
        <v>3951</v>
      </c>
      <c r="B101" s="173" t="s">
        <v>3952</v>
      </c>
      <c r="C101" t="s">
        <v>3889</v>
      </c>
      <c r="D101" s="11" t="s">
        <v>278</v>
      </c>
      <c r="E101" t="s">
        <v>3890</v>
      </c>
    </row>
    <row r="102" ht="14.4" spans="1:5">
      <c r="A102" s="401" t="s">
        <v>3953</v>
      </c>
      <c r="B102" s="173" t="s">
        <v>3954</v>
      </c>
      <c r="C102" t="s">
        <v>3889</v>
      </c>
      <c r="D102" s="11" t="s">
        <v>278</v>
      </c>
      <c r="E102" t="s">
        <v>3890</v>
      </c>
    </row>
    <row r="103" ht="14.4" spans="1:5">
      <c r="A103" s="401" t="s">
        <v>3955</v>
      </c>
      <c r="B103" s="173" t="s">
        <v>3956</v>
      </c>
      <c r="C103" t="s">
        <v>278</v>
      </c>
      <c r="D103" s="11" t="s">
        <v>3885</v>
      </c>
      <c r="E103" t="s">
        <v>3886</v>
      </c>
    </row>
    <row r="104" ht="14.4" spans="1:5">
      <c r="A104" s="401" t="s">
        <v>3957</v>
      </c>
      <c r="B104" s="173" t="s">
        <v>3958</v>
      </c>
      <c r="C104" t="s">
        <v>3959</v>
      </c>
      <c r="D104" s="11" t="s">
        <v>278</v>
      </c>
      <c r="E104" t="s">
        <v>3960</v>
      </c>
    </row>
    <row r="105" ht="14.4" spans="1:5">
      <c r="A105" s="401" t="s">
        <v>3961</v>
      </c>
      <c r="B105" s="173" t="s">
        <v>3962</v>
      </c>
      <c r="C105" t="s">
        <v>3889</v>
      </c>
      <c r="D105" s="11" t="s">
        <v>3959</v>
      </c>
      <c r="E105" t="s">
        <v>3890</v>
      </c>
    </row>
    <row r="106" ht="14.4" spans="1:5">
      <c r="A106" s="401" t="s">
        <v>3963</v>
      </c>
      <c r="B106" s="173" t="s">
        <v>3964</v>
      </c>
      <c r="C106" t="s">
        <v>3889</v>
      </c>
      <c r="D106" s="11" t="s">
        <v>3959</v>
      </c>
      <c r="E106" t="s">
        <v>3890</v>
      </c>
    </row>
    <row r="107" ht="14.4" spans="1:5">
      <c r="A107" s="401" t="s">
        <v>3965</v>
      </c>
      <c r="B107" s="173" t="s">
        <v>3966</v>
      </c>
      <c r="C107" t="s">
        <v>3889</v>
      </c>
      <c r="D107" s="11" t="s">
        <v>3959</v>
      </c>
      <c r="E107" t="s">
        <v>3890</v>
      </c>
    </row>
    <row r="108" ht="14.4" spans="1:5">
      <c r="A108" s="401" t="s">
        <v>3967</v>
      </c>
      <c r="B108" s="173" t="s">
        <v>3968</v>
      </c>
      <c r="C108" t="s">
        <v>3889</v>
      </c>
      <c r="D108" s="11" t="s">
        <v>3959</v>
      </c>
      <c r="E108" t="s">
        <v>3890</v>
      </c>
    </row>
    <row r="109" ht="14.4" spans="1:5">
      <c r="A109" s="401" t="s">
        <v>3969</v>
      </c>
      <c r="B109" s="173" t="s">
        <v>3970</v>
      </c>
      <c r="C109" t="s">
        <v>3889</v>
      </c>
      <c r="D109" s="11" t="s">
        <v>3959</v>
      </c>
      <c r="E109" t="s">
        <v>3890</v>
      </c>
    </row>
    <row r="110" ht="14.4" spans="1:5">
      <c r="A110" s="401" t="s">
        <v>3971</v>
      </c>
      <c r="B110" s="173" t="s">
        <v>3972</v>
      </c>
      <c r="C110" t="s">
        <v>3889</v>
      </c>
      <c r="D110" s="11" t="s">
        <v>3959</v>
      </c>
      <c r="E110" t="s">
        <v>3890</v>
      </c>
    </row>
    <row r="111" ht="14.4" spans="1:5">
      <c r="A111" s="401" t="s">
        <v>3973</v>
      </c>
      <c r="B111" s="173" t="s">
        <v>3974</v>
      </c>
      <c r="C111" t="s">
        <v>3889</v>
      </c>
      <c r="D111" s="11" t="s">
        <v>3959</v>
      </c>
      <c r="E111" t="s">
        <v>3890</v>
      </c>
    </row>
    <row r="112" ht="14.4" spans="1:5">
      <c r="A112" s="401" t="s">
        <v>3975</v>
      </c>
      <c r="B112" s="173" t="s">
        <v>3976</v>
      </c>
      <c r="C112" t="s">
        <v>3889</v>
      </c>
      <c r="D112" s="11" t="s">
        <v>3959</v>
      </c>
      <c r="E112" t="s">
        <v>3890</v>
      </c>
    </row>
    <row r="113" ht="14.4" spans="1:5">
      <c r="A113" s="401" t="s">
        <v>3977</v>
      </c>
      <c r="B113" s="173" t="s">
        <v>3978</v>
      </c>
      <c r="C113" t="s">
        <v>3889</v>
      </c>
      <c r="D113" t="s">
        <v>278</v>
      </c>
      <c r="E113" t="s">
        <v>3890</v>
      </c>
    </row>
    <row r="114" ht="14.4" spans="1:5">
      <c r="A114" s="401" t="s">
        <v>3979</v>
      </c>
      <c r="B114" s="173" t="s">
        <v>3980</v>
      </c>
      <c r="C114" t="s">
        <v>3889</v>
      </c>
      <c r="D114" t="s">
        <v>3959</v>
      </c>
      <c r="E114" t="s">
        <v>3890</v>
      </c>
    </row>
    <row r="115" ht="14.4" spans="1:5">
      <c r="A115" s="401" t="s">
        <v>3981</v>
      </c>
      <c r="B115" s="173" t="s">
        <v>3982</v>
      </c>
      <c r="C115" t="s">
        <v>3889</v>
      </c>
      <c r="D115" t="s">
        <v>278</v>
      </c>
      <c r="E115" t="s">
        <v>3890</v>
      </c>
    </row>
    <row r="116" ht="14.4" spans="1:5">
      <c r="A116" s="401" t="s">
        <v>3983</v>
      </c>
      <c r="B116" s="173" t="s">
        <v>3984</v>
      </c>
      <c r="C116" t="s">
        <v>3889</v>
      </c>
      <c r="D116" t="s">
        <v>278</v>
      </c>
      <c r="E116" t="s">
        <v>3890</v>
      </c>
    </row>
    <row r="117" ht="14.4" spans="1:5">
      <c r="A117" s="401" t="s">
        <v>3985</v>
      </c>
      <c r="B117" s="173" t="s">
        <v>3986</v>
      </c>
      <c r="C117" t="s">
        <v>3889</v>
      </c>
      <c r="D117" t="s">
        <v>278</v>
      </c>
      <c r="E117" t="s">
        <v>3890</v>
      </c>
    </row>
    <row r="118" ht="14.4" spans="1:5">
      <c r="A118" s="401" t="s">
        <v>3987</v>
      </c>
      <c r="B118" s="173" t="s">
        <v>3988</v>
      </c>
      <c r="C118" t="s">
        <v>3889</v>
      </c>
      <c r="D118" t="s">
        <v>278</v>
      </c>
      <c r="E118" t="s">
        <v>3890</v>
      </c>
    </row>
    <row r="119" ht="14.4" spans="1:5">
      <c r="A119" s="401" t="s">
        <v>3989</v>
      </c>
      <c r="B119" s="173" t="s">
        <v>3990</v>
      </c>
      <c r="C119" t="s">
        <v>3889</v>
      </c>
      <c r="D119" t="s">
        <v>278</v>
      </c>
      <c r="E119" t="s">
        <v>3890</v>
      </c>
    </row>
    <row r="120" ht="14.4" spans="1:5">
      <c r="A120" s="401" t="s">
        <v>3991</v>
      </c>
      <c r="B120" s="173" t="s">
        <v>3992</v>
      </c>
      <c r="C120" t="s">
        <v>3889</v>
      </c>
      <c r="D120" t="s">
        <v>278</v>
      </c>
      <c r="E120" t="s">
        <v>3890</v>
      </c>
    </row>
    <row r="121" ht="14.4" spans="1:5">
      <c r="A121" s="401" t="s">
        <v>3993</v>
      </c>
      <c r="B121" s="173" t="s">
        <v>3994</v>
      </c>
      <c r="C121" t="s">
        <v>3889</v>
      </c>
      <c r="D121" t="s">
        <v>278</v>
      </c>
      <c r="E121" t="s">
        <v>3890</v>
      </c>
    </row>
    <row r="122" ht="14.4" spans="1:5">
      <c r="A122" s="401" t="s">
        <v>3995</v>
      </c>
      <c r="B122" s="173" t="s">
        <v>3996</v>
      </c>
      <c r="C122" t="s">
        <v>3889</v>
      </c>
      <c r="D122" t="s">
        <v>278</v>
      </c>
      <c r="E122" t="s">
        <v>3890</v>
      </c>
    </row>
    <row r="123" ht="14.4" spans="1:5">
      <c r="A123" s="401" t="s">
        <v>3997</v>
      </c>
      <c r="B123" s="173" t="s">
        <v>3998</v>
      </c>
      <c r="C123" t="s">
        <v>3889</v>
      </c>
      <c r="D123" t="s">
        <v>278</v>
      </c>
      <c r="E123" t="s">
        <v>3890</v>
      </c>
    </row>
    <row r="124" ht="14.4" spans="1:5">
      <c r="A124" s="401" t="s">
        <v>3999</v>
      </c>
      <c r="B124" s="173" t="s">
        <v>4000</v>
      </c>
      <c r="C124" t="s">
        <v>3889</v>
      </c>
      <c r="D124" t="s">
        <v>278</v>
      </c>
      <c r="E124" t="s">
        <v>3890</v>
      </c>
    </row>
    <row r="125" ht="14.4" spans="1:5">
      <c r="A125" s="401" t="s">
        <v>4001</v>
      </c>
      <c r="B125" s="173" t="s">
        <v>4002</v>
      </c>
      <c r="C125" t="s">
        <v>3889</v>
      </c>
      <c r="D125" t="s">
        <v>278</v>
      </c>
      <c r="E125" t="s">
        <v>3890</v>
      </c>
    </row>
    <row r="126" ht="14.4" spans="1:5">
      <c r="A126" s="401" t="s">
        <v>4003</v>
      </c>
      <c r="B126" s="173" t="s">
        <v>4004</v>
      </c>
      <c r="C126" t="s">
        <v>3889</v>
      </c>
      <c r="D126" t="s">
        <v>278</v>
      </c>
      <c r="E126" t="s">
        <v>3890</v>
      </c>
    </row>
    <row r="127" ht="14.4" spans="1:5">
      <c r="A127" s="401" t="s">
        <v>4005</v>
      </c>
      <c r="B127" s="173" t="s">
        <v>4006</v>
      </c>
      <c r="C127" t="s">
        <v>3959</v>
      </c>
      <c r="D127" s="11" t="s">
        <v>278</v>
      </c>
      <c r="E127" t="s">
        <v>3960</v>
      </c>
    </row>
    <row r="128" ht="14.4" spans="1:5">
      <c r="A128" s="401" t="s">
        <v>4007</v>
      </c>
      <c r="B128" s="173" t="s">
        <v>4008</v>
      </c>
      <c r="C128" t="s">
        <v>3889</v>
      </c>
      <c r="D128" s="11" t="s">
        <v>3959</v>
      </c>
      <c r="E128" t="s">
        <v>3890</v>
      </c>
    </row>
    <row r="129" ht="14.4" spans="1:5">
      <c r="A129" s="401" t="s">
        <v>4009</v>
      </c>
      <c r="B129" s="173" t="s">
        <v>4010</v>
      </c>
      <c r="C129" t="s">
        <v>3889</v>
      </c>
      <c r="D129" s="11" t="s">
        <v>3959</v>
      </c>
      <c r="E129" t="s">
        <v>3890</v>
      </c>
    </row>
    <row r="130" ht="14.4" spans="1:5">
      <c r="A130" s="401" t="s">
        <v>4011</v>
      </c>
      <c r="B130" s="173" t="s">
        <v>4012</v>
      </c>
      <c r="C130" t="s">
        <v>3889</v>
      </c>
      <c r="D130" s="11" t="s">
        <v>3959</v>
      </c>
      <c r="E130" t="s">
        <v>3890</v>
      </c>
    </row>
    <row r="131" ht="14.4" spans="1:5">
      <c r="A131" s="401" t="s">
        <v>4013</v>
      </c>
      <c r="B131" s="173" t="s">
        <v>4014</v>
      </c>
      <c r="C131" t="s">
        <v>3889</v>
      </c>
      <c r="D131" s="11" t="s">
        <v>3959</v>
      </c>
      <c r="E131" t="s">
        <v>3890</v>
      </c>
    </row>
    <row r="132" ht="14.4" spans="1:5">
      <c r="A132" s="401" t="s">
        <v>4015</v>
      </c>
      <c r="B132" s="173" t="s">
        <v>4016</v>
      </c>
      <c r="C132" t="s">
        <v>3889</v>
      </c>
      <c r="D132" s="11" t="s">
        <v>3959</v>
      </c>
      <c r="E132" t="s">
        <v>3890</v>
      </c>
    </row>
    <row r="133" ht="14.4" spans="1:5">
      <c r="A133" s="401" t="s">
        <v>4017</v>
      </c>
      <c r="B133" s="173" t="s">
        <v>4018</v>
      </c>
      <c r="C133" t="s">
        <v>3889</v>
      </c>
      <c r="D133" s="11" t="s">
        <v>3959</v>
      </c>
      <c r="E133" t="s">
        <v>3890</v>
      </c>
    </row>
    <row r="134" ht="14.4" spans="1:5">
      <c r="A134" s="401" t="s">
        <v>4019</v>
      </c>
      <c r="B134" s="173" t="s">
        <v>4020</v>
      </c>
      <c r="C134" t="s">
        <v>3889</v>
      </c>
      <c r="D134" s="11" t="s">
        <v>3959</v>
      </c>
      <c r="E134" t="s">
        <v>3890</v>
      </c>
    </row>
    <row r="135" ht="14.4" spans="1:5">
      <c r="A135" s="401" t="s">
        <v>4021</v>
      </c>
      <c r="B135" s="173" t="s">
        <v>4022</v>
      </c>
      <c r="C135" t="s">
        <v>3889</v>
      </c>
      <c r="D135" t="s">
        <v>278</v>
      </c>
      <c r="E135" t="s">
        <v>3890</v>
      </c>
    </row>
    <row r="136" ht="14.4" spans="1:5">
      <c r="A136" s="401" t="s">
        <v>4023</v>
      </c>
      <c r="B136" s="173" t="s">
        <v>4024</v>
      </c>
      <c r="C136" t="s">
        <v>3889</v>
      </c>
      <c r="D136" t="s">
        <v>3959</v>
      </c>
      <c r="E136" t="s">
        <v>3890</v>
      </c>
    </row>
    <row r="137" ht="14.4" spans="1:5">
      <c r="A137" s="401" t="s">
        <v>4025</v>
      </c>
      <c r="B137" s="173" t="s">
        <v>4026</v>
      </c>
      <c r="C137" t="s">
        <v>3889</v>
      </c>
      <c r="D137" t="s">
        <v>278</v>
      </c>
      <c r="E137" t="s">
        <v>3890</v>
      </c>
    </row>
    <row r="138" ht="14.4" spans="1:5">
      <c r="A138" s="401" t="s">
        <v>4027</v>
      </c>
      <c r="B138" s="173" t="s">
        <v>4028</v>
      </c>
      <c r="C138" t="s">
        <v>3889</v>
      </c>
      <c r="D138" t="s">
        <v>278</v>
      </c>
      <c r="E138" t="s">
        <v>3890</v>
      </c>
    </row>
    <row r="139" ht="14.4" spans="1:5">
      <c r="A139" s="401" t="s">
        <v>4029</v>
      </c>
      <c r="B139" s="173" t="s">
        <v>4030</v>
      </c>
      <c r="C139" t="s">
        <v>3889</v>
      </c>
      <c r="D139" t="s">
        <v>278</v>
      </c>
      <c r="E139" t="s">
        <v>3890</v>
      </c>
    </row>
    <row r="140" ht="14.4" spans="1:5">
      <c r="A140" s="401" t="s">
        <v>4031</v>
      </c>
      <c r="B140" s="173" t="s">
        <v>4032</v>
      </c>
      <c r="C140" t="s">
        <v>3889</v>
      </c>
      <c r="D140" t="s">
        <v>278</v>
      </c>
      <c r="E140" t="s">
        <v>3890</v>
      </c>
    </row>
    <row r="141" ht="14.4" spans="1:5">
      <c r="A141" s="401" t="s">
        <v>4033</v>
      </c>
      <c r="B141" s="173" t="s">
        <v>4034</v>
      </c>
      <c r="C141" t="s">
        <v>3889</v>
      </c>
      <c r="D141" t="s">
        <v>278</v>
      </c>
      <c r="E141" t="s">
        <v>3890</v>
      </c>
    </row>
    <row r="142" ht="14.4" spans="1:5">
      <c r="A142" s="401" t="s">
        <v>4035</v>
      </c>
      <c r="B142" s="173" t="s">
        <v>4036</v>
      </c>
      <c r="C142" t="s">
        <v>3959</v>
      </c>
      <c r="D142" s="11" t="s">
        <v>278</v>
      </c>
      <c r="E142" t="s">
        <v>3960</v>
      </c>
    </row>
    <row r="143" ht="14.4" spans="1:5">
      <c r="A143" s="401" t="s">
        <v>4037</v>
      </c>
      <c r="B143" s="173" t="s">
        <v>4038</v>
      </c>
      <c r="C143" t="s">
        <v>3889</v>
      </c>
      <c r="D143" s="11" t="s">
        <v>3959</v>
      </c>
      <c r="E143" t="s">
        <v>3890</v>
      </c>
    </row>
    <row r="144" ht="14.4" spans="1:5">
      <c r="A144" s="401" t="s">
        <v>4039</v>
      </c>
      <c r="B144" s="173" t="s">
        <v>4040</v>
      </c>
      <c r="C144" t="s">
        <v>3889</v>
      </c>
      <c r="D144" s="11" t="s">
        <v>3959</v>
      </c>
      <c r="E144" t="s">
        <v>3890</v>
      </c>
    </row>
    <row r="145" ht="14.4" spans="1:5">
      <c r="A145" s="401" t="s">
        <v>4041</v>
      </c>
      <c r="B145" s="173" t="s">
        <v>4042</v>
      </c>
      <c r="C145" t="s">
        <v>3889</v>
      </c>
      <c r="D145" s="11" t="s">
        <v>3959</v>
      </c>
      <c r="E145" t="s">
        <v>3890</v>
      </c>
    </row>
    <row r="146" ht="14.4" spans="1:5">
      <c r="A146" s="401" t="s">
        <v>4043</v>
      </c>
      <c r="B146" s="173" t="s">
        <v>4044</v>
      </c>
      <c r="C146" t="s">
        <v>3889</v>
      </c>
      <c r="D146" s="11" t="s">
        <v>3959</v>
      </c>
      <c r="E146" t="s">
        <v>3890</v>
      </c>
    </row>
    <row r="147" ht="14.4" spans="1:5">
      <c r="A147" s="401" t="s">
        <v>4045</v>
      </c>
      <c r="B147" s="173" t="s">
        <v>4046</v>
      </c>
      <c r="C147" t="s">
        <v>3889</v>
      </c>
      <c r="D147" t="s">
        <v>278</v>
      </c>
      <c r="E147" t="s">
        <v>3890</v>
      </c>
    </row>
    <row r="148" ht="14.4" spans="1:5">
      <c r="A148" s="401" t="s">
        <v>4047</v>
      </c>
      <c r="B148" s="173" t="s">
        <v>4048</v>
      </c>
      <c r="C148" t="s">
        <v>3889</v>
      </c>
      <c r="D148" t="s">
        <v>278</v>
      </c>
      <c r="E148" t="s">
        <v>3890</v>
      </c>
    </row>
    <row r="149" ht="14.4" spans="1:5">
      <c r="A149" s="401" t="s">
        <v>4049</v>
      </c>
      <c r="B149" s="173" t="s">
        <v>4050</v>
      </c>
      <c r="C149" t="s">
        <v>3889</v>
      </c>
      <c r="D149" t="s">
        <v>278</v>
      </c>
      <c r="E149" t="s">
        <v>3890</v>
      </c>
    </row>
    <row r="150" ht="14.4" spans="1:5">
      <c r="A150" s="401" t="s">
        <v>4051</v>
      </c>
      <c r="B150" s="173" t="s">
        <v>4052</v>
      </c>
      <c r="C150" t="s">
        <v>3959</v>
      </c>
      <c r="D150" s="11" t="s">
        <v>278</v>
      </c>
      <c r="E150" t="s">
        <v>3960</v>
      </c>
    </row>
    <row r="151" ht="14.4" spans="1:5">
      <c r="A151" s="401" t="s">
        <v>4053</v>
      </c>
      <c r="B151" s="173" t="s">
        <v>4054</v>
      </c>
      <c r="C151" t="s">
        <v>3889</v>
      </c>
      <c r="D151" s="11" t="s">
        <v>3959</v>
      </c>
      <c r="E151" t="s">
        <v>3890</v>
      </c>
    </row>
    <row r="152" ht="14.4" spans="1:5">
      <c r="A152" s="401" t="s">
        <v>4055</v>
      </c>
      <c r="B152" s="173" t="s">
        <v>4056</v>
      </c>
      <c r="C152" t="s">
        <v>3889</v>
      </c>
      <c r="D152" s="11" t="s">
        <v>3959</v>
      </c>
      <c r="E152" t="s">
        <v>3890</v>
      </c>
    </row>
    <row r="153" ht="14.4" spans="1:5">
      <c r="A153" s="401" t="s">
        <v>4057</v>
      </c>
      <c r="B153" s="173" t="s">
        <v>4058</v>
      </c>
      <c r="C153" t="s">
        <v>3889</v>
      </c>
      <c r="D153" s="11" t="s">
        <v>3959</v>
      </c>
      <c r="E153" t="s">
        <v>3890</v>
      </c>
    </row>
    <row r="154" ht="14.4" spans="1:5">
      <c r="A154" s="401" t="s">
        <v>4059</v>
      </c>
      <c r="B154" s="173" t="s">
        <v>4060</v>
      </c>
      <c r="C154" t="s">
        <v>3889</v>
      </c>
      <c r="D154" s="11" t="s">
        <v>3959</v>
      </c>
      <c r="E154" t="s">
        <v>3890</v>
      </c>
    </row>
    <row r="155" ht="14.4" spans="1:5">
      <c r="A155" s="401" t="s">
        <v>4061</v>
      </c>
      <c r="B155" s="173" t="s">
        <v>4062</v>
      </c>
      <c r="C155" t="s">
        <v>3889</v>
      </c>
      <c r="D155" s="11" t="s">
        <v>3959</v>
      </c>
      <c r="E155" t="s">
        <v>3890</v>
      </c>
    </row>
    <row r="156" ht="14.4" spans="1:5">
      <c r="A156" s="401" t="s">
        <v>4063</v>
      </c>
      <c r="B156" s="173" t="s">
        <v>4064</v>
      </c>
      <c r="C156" t="s">
        <v>3889</v>
      </c>
      <c r="D156" s="11" t="s">
        <v>3959</v>
      </c>
      <c r="E156" t="s">
        <v>3890</v>
      </c>
    </row>
    <row r="157" ht="14.4" spans="1:5">
      <c r="A157" s="401" t="s">
        <v>4065</v>
      </c>
      <c r="B157" s="173" t="s">
        <v>4066</v>
      </c>
      <c r="C157" t="s">
        <v>3889</v>
      </c>
      <c r="D157" t="s">
        <v>278</v>
      </c>
      <c r="E157" t="s">
        <v>3890</v>
      </c>
    </row>
    <row r="158" ht="14.4" spans="1:5">
      <c r="A158" s="401" t="s">
        <v>4067</v>
      </c>
      <c r="B158" s="173" t="s">
        <v>4068</v>
      </c>
      <c r="C158" t="s">
        <v>3889</v>
      </c>
      <c r="D158" t="s">
        <v>278</v>
      </c>
      <c r="E158" t="s">
        <v>3890</v>
      </c>
    </row>
    <row r="159" ht="14.4" spans="1:5">
      <c r="A159" s="401" t="s">
        <v>4069</v>
      </c>
      <c r="B159" s="173" t="s">
        <v>4070</v>
      </c>
      <c r="C159" t="s">
        <v>3889</v>
      </c>
      <c r="D159" t="s">
        <v>278</v>
      </c>
      <c r="E159" t="s">
        <v>3890</v>
      </c>
    </row>
    <row r="160" ht="14.4" spans="1:5">
      <c r="A160" s="401" t="s">
        <v>4071</v>
      </c>
      <c r="B160" s="173" t="s">
        <v>4072</v>
      </c>
      <c r="C160" t="s">
        <v>3889</v>
      </c>
      <c r="D160" t="s">
        <v>278</v>
      </c>
      <c r="E160" t="s">
        <v>3890</v>
      </c>
    </row>
    <row r="161" ht="14.4" spans="1:5">
      <c r="A161" s="401" t="s">
        <v>4073</v>
      </c>
      <c r="B161" s="173" t="s">
        <v>4074</v>
      </c>
      <c r="C161" t="s">
        <v>3889</v>
      </c>
      <c r="D161" t="s">
        <v>278</v>
      </c>
      <c r="E161" t="s">
        <v>3890</v>
      </c>
    </row>
    <row r="162" ht="14.4" spans="1:5">
      <c r="A162" s="401" t="s">
        <v>4075</v>
      </c>
      <c r="B162" s="173" t="s">
        <v>4076</v>
      </c>
      <c r="C162" t="s">
        <v>3889</v>
      </c>
      <c r="D162" t="s">
        <v>278</v>
      </c>
      <c r="E162" t="s">
        <v>3890</v>
      </c>
    </row>
    <row r="163" ht="14.4" spans="1:5">
      <c r="A163" s="401" t="s">
        <v>4077</v>
      </c>
      <c r="B163" s="173" t="s">
        <v>4078</v>
      </c>
      <c r="C163" t="s">
        <v>3889</v>
      </c>
      <c r="D163" t="s">
        <v>278</v>
      </c>
      <c r="E163" t="s">
        <v>3890</v>
      </c>
    </row>
    <row r="164" ht="14.4" spans="1:5">
      <c r="A164" s="401" t="s">
        <v>4079</v>
      </c>
      <c r="B164" s="173" t="s">
        <v>4080</v>
      </c>
      <c r="C164" t="s">
        <v>3889</v>
      </c>
      <c r="D164" t="s">
        <v>278</v>
      </c>
      <c r="E164" t="s">
        <v>3890</v>
      </c>
    </row>
    <row r="165" ht="14.4" spans="1:5">
      <c r="A165" s="401" t="s">
        <v>4081</v>
      </c>
      <c r="B165" s="173" t="s">
        <v>4082</v>
      </c>
      <c r="C165" t="s">
        <v>3889</v>
      </c>
      <c r="D165" t="s">
        <v>278</v>
      </c>
      <c r="E165" t="s">
        <v>3890</v>
      </c>
    </row>
    <row r="166" ht="14.4" spans="1:5">
      <c r="A166" s="401" t="s">
        <v>4083</v>
      </c>
      <c r="B166" s="173" t="s">
        <v>4084</v>
      </c>
      <c r="C166" t="s">
        <v>3889</v>
      </c>
      <c r="D166" t="s">
        <v>278</v>
      </c>
      <c r="E166" t="s">
        <v>3890</v>
      </c>
    </row>
    <row r="167" ht="14.4" spans="1:5">
      <c r="A167" s="401" t="s">
        <v>4085</v>
      </c>
      <c r="B167" s="173" t="s">
        <v>4086</v>
      </c>
      <c r="C167" t="s">
        <v>3889</v>
      </c>
      <c r="D167" t="s">
        <v>278</v>
      </c>
      <c r="E167" t="s">
        <v>3890</v>
      </c>
    </row>
    <row r="168" ht="14.4" spans="1:5">
      <c r="A168" s="401" t="s">
        <v>4087</v>
      </c>
      <c r="B168" s="173" t="s">
        <v>4088</v>
      </c>
      <c r="C168" t="s">
        <v>3889</v>
      </c>
      <c r="D168" t="s">
        <v>278</v>
      </c>
      <c r="E168" t="s">
        <v>3890</v>
      </c>
    </row>
    <row r="169" ht="14.4" spans="1:5">
      <c r="A169" s="401" t="s">
        <v>4089</v>
      </c>
      <c r="B169" s="173" t="s">
        <v>4090</v>
      </c>
      <c r="C169" t="s">
        <v>3959</v>
      </c>
      <c r="D169" s="11" t="s">
        <v>278</v>
      </c>
      <c r="E169" t="s">
        <v>3960</v>
      </c>
    </row>
    <row r="170" ht="14.4" spans="1:5">
      <c r="A170" s="401" t="s">
        <v>4091</v>
      </c>
      <c r="B170" s="173" t="s">
        <v>4092</v>
      </c>
      <c r="C170" t="s">
        <v>3889</v>
      </c>
      <c r="D170" s="11" t="s">
        <v>3959</v>
      </c>
      <c r="E170" t="s">
        <v>3890</v>
      </c>
    </row>
    <row r="171" ht="14.4" spans="1:5">
      <c r="A171" s="401" t="s">
        <v>4093</v>
      </c>
      <c r="B171" s="173" t="s">
        <v>4094</v>
      </c>
      <c r="C171" t="s">
        <v>3889</v>
      </c>
      <c r="D171" s="11" t="s">
        <v>3959</v>
      </c>
      <c r="E171" t="s">
        <v>3890</v>
      </c>
    </row>
    <row r="172" ht="14.4" spans="1:5">
      <c r="A172" s="401" t="s">
        <v>4095</v>
      </c>
      <c r="B172" s="173" t="s">
        <v>4096</v>
      </c>
      <c r="C172" t="s">
        <v>3889</v>
      </c>
      <c r="D172" s="11" t="s">
        <v>3959</v>
      </c>
      <c r="E172" t="s">
        <v>3890</v>
      </c>
    </row>
    <row r="173" ht="14.4" spans="1:5">
      <c r="A173" s="401" t="s">
        <v>4097</v>
      </c>
      <c r="B173" s="173" t="s">
        <v>4098</v>
      </c>
      <c r="C173" t="s">
        <v>3889</v>
      </c>
      <c r="D173" s="11" t="s">
        <v>3959</v>
      </c>
      <c r="E173" t="s">
        <v>3890</v>
      </c>
    </row>
    <row r="174" ht="14.4" spans="1:5">
      <c r="A174" s="401" t="s">
        <v>4099</v>
      </c>
      <c r="B174" s="173" t="s">
        <v>4100</v>
      </c>
      <c r="C174" t="s">
        <v>3889</v>
      </c>
      <c r="D174" t="s">
        <v>278</v>
      </c>
      <c r="E174" t="s">
        <v>3890</v>
      </c>
    </row>
    <row r="175" ht="14.4" spans="1:5">
      <c r="A175" s="401" t="s">
        <v>4101</v>
      </c>
      <c r="B175" s="173" t="s">
        <v>4102</v>
      </c>
      <c r="C175" t="s">
        <v>3889</v>
      </c>
      <c r="D175" t="s">
        <v>278</v>
      </c>
      <c r="E175" t="s">
        <v>3890</v>
      </c>
    </row>
    <row r="176" ht="14.4" spans="1:5">
      <c r="A176" s="401" t="s">
        <v>4103</v>
      </c>
      <c r="B176" s="173" t="s">
        <v>4104</v>
      </c>
      <c r="C176" t="s">
        <v>3889</v>
      </c>
      <c r="D176" t="s">
        <v>278</v>
      </c>
      <c r="E176" t="s">
        <v>3890</v>
      </c>
    </row>
    <row r="177" ht="14.4" spans="1:5">
      <c r="A177" s="401" t="s">
        <v>4105</v>
      </c>
      <c r="B177" s="173" t="s">
        <v>4106</v>
      </c>
      <c r="C177" t="s">
        <v>3889</v>
      </c>
      <c r="D177" t="s">
        <v>278</v>
      </c>
      <c r="E177" t="s">
        <v>3890</v>
      </c>
    </row>
    <row r="178" ht="14.4" spans="1:5">
      <c r="A178" s="401" t="s">
        <v>4107</v>
      </c>
      <c r="B178" s="173" t="s">
        <v>4108</v>
      </c>
      <c r="C178" t="s">
        <v>3889</v>
      </c>
      <c r="D178" t="s">
        <v>278</v>
      </c>
      <c r="E178" t="s">
        <v>3890</v>
      </c>
    </row>
    <row r="179" ht="14.4" spans="1:5">
      <c r="A179" s="401" t="s">
        <v>4109</v>
      </c>
      <c r="B179" s="173" t="s">
        <v>4110</v>
      </c>
      <c r="C179" t="s">
        <v>3889</v>
      </c>
      <c r="D179" t="s">
        <v>278</v>
      </c>
      <c r="E179" t="s">
        <v>3890</v>
      </c>
    </row>
    <row r="180" ht="14.4" spans="1:5">
      <c r="A180" s="401" t="s">
        <v>4111</v>
      </c>
      <c r="B180" s="173" t="s">
        <v>4112</v>
      </c>
      <c r="C180" t="s">
        <v>3889</v>
      </c>
      <c r="D180" t="s">
        <v>278</v>
      </c>
      <c r="E180" t="s">
        <v>3890</v>
      </c>
    </row>
    <row r="181" ht="14.4" spans="1:5">
      <c r="A181" s="401" t="s">
        <v>4113</v>
      </c>
      <c r="B181" s="173" t="s">
        <v>4114</v>
      </c>
      <c r="C181" t="s">
        <v>3889</v>
      </c>
      <c r="D181" t="s">
        <v>278</v>
      </c>
      <c r="E181" t="s">
        <v>3890</v>
      </c>
    </row>
    <row r="182" ht="14.4" spans="1:5">
      <c r="A182" s="401" t="s">
        <v>4115</v>
      </c>
      <c r="B182" s="173" t="s">
        <v>4116</v>
      </c>
      <c r="C182" t="s">
        <v>3889</v>
      </c>
      <c r="D182" t="s">
        <v>278</v>
      </c>
      <c r="E182" t="s">
        <v>3890</v>
      </c>
    </row>
    <row r="183" ht="14.4" spans="1:5">
      <c r="A183" s="401" t="s">
        <v>4117</v>
      </c>
      <c r="B183" s="173" t="s">
        <v>4118</v>
      </c>
      <c r="C183" t="s">
        <v>3889</v>
      </c>
      <c r="D183" t="s">
        <v>278</v>
      </c>
      <c r="E183" t="s">
        <v>3890</v>
      </c>
    </row>
    <row r="184" ht="14.4" spans="1:5">
      <c r="A184" s="401" t="s">
        <v>4119</v>
      </c>
      <c r="B184" s="173" t="s">
        <v>4120</v>
      </c>
      <c r="C184" t="s">
        <v>3889</v>
      </c>
      <c r="D184" t="s">
        <v>278</v>
      </c>
      <c r="E184" t="s">
        <v>3890</v>
      </c>
    </row>
    <row r="185" ht="14.4" spans="1:5">
      <c r="A185" s="401" t="s">
        <v>4121</v>
      </c>
      <c r="B185" s="173" t="s">
        <v>4122</v>
      </c>
      <c r="C185" t="s">
        <v>3889</v>
      </c>
      <c r="D185" t="s">
        <v>278</v>
      </c>
      <c r="E185" t="s">
        <v>3890</v>
      </c>
    </row>
    <row r="186" ht="14.4" spans="1:5">
      <c r="A186" s="401" t="s">
        <v>4123</v>
      </c>
      <c r="B186" s="173" t="s">
        <v>4124</v>
      </c>
      <c r="C186" t="s">
        <v>3889</v>
      </c>
      <c r="D186" t="s">
        <v>278</v>
      </c>
      <c r="E186" t="s">
        <v>3890</v>
      </c>
    </row>
    <row r="187" ht="14.4" spans="1:5">
      <c r="A187" s="401" t="s">
        <v>4125</v>
      </c>
      <c r="B187" s="173" t="s">
        <v>4126</v>
      </c>
      <c r="C187" t="s">
        <v>3889</v>
      </c>
      <c r="D187" t="s">
        <v>278</v>
      </c>
      <c r="E187" t="s">
        <v>3890</v>
      </c>
    </row>
    <row r="188" ht="14.4" spans="1:5">
      <c r="A188" s="401" t="s">
        <v>4127</v>
      </c>
      <c r="B188" s="173" t="s">
        <v>4128</v>
      </c>
      <c r="C188" t="s">
        <v>3959</v>
      </c>
      <c r="D188" s="11" t="s">
        <v>278</v>
      </c>
      <c r="E188" t="s">
        <v>3960</v>
      </c>
    </row>
    <row r="189" ht="14.4" spans="1:5">
      <c r="A189" s="401" t="s">
        <v>4129</v>
      </c>
      <c r="B189" s="173" t="s">
        <v>4130</v>
      </c>
      <c r="C189" t="s">
        <v>3889</v>
      </c>
      <c r="D189" s="11" t="s">
        <v>3959</v>
      </c>
      <c r="E189" t="s">
        <v>3890</v>
      </c>
    </row>
    <row r="190" ht="14.4" spans="1:5">
      <c r="A190" s="401" t="s">
        <v>4131</v>
      </c>
      <c r="B190" s="173" t="s">
        <v>4132</v>
      </c>
      <c r="C190" t="s">
        <v>3889</v>
      </c>
      <c r="D190" s="11" t="s">
        <v>3959</v>
      </c>
      <c r="E190" t="s">
        <v>3890</v>
      </c>
    </row>
    <row r="191" ht="14.4" spans="1:5">
      <c r="A191" s="401" t="s">
        <v>4133</v>
      </c>
      <c r="B191" s="173" t="s">
        <v>4134</v>
      </c>
      <c r="C191" t="s">
        <v>3889</v>
      </c>
      <c r="D191" s="11" t="s">
        <v>3959</v>
      </c>
      <c r="E191" t="s">
        <v>3890</v>
      </c>
    </row>
    <row r="192" ht="14.4" spans="1:5">
      <c r="A192" s="401" t="s">
        <v>4135</v>
      </c>
      <c r="B192" s="173" t="s">
        <v>4136</v>
      </c>
      <c r="C192" t="s">
        <v>3889</v>
      </c>
      <c r="D192" s="11" t="s">
        <v>3959</v>
      </c>
      <c r="E192" t="s">
        <v>3890</v>
      </c>
    </row>
    <row r="193" ht="14.4" spans="1:5">
      <c r="A193" s="401" t="s">
        <v>4137</v>
      </c>
      <c r="B193" s="173" t="s">
        <v>4138</v>
      </c>
      <c r="C193" t="s">
        <v>3889</v>
      </c>
      <c r="D193" s="11" t="s">
        <v>3959</v>
      </c>
      <c r="E193" t="s">
        <v>3890</v>
      </c>
    </row>
    <row r="194" ht="14.4" spans="1:5">
      <c r="A194" s="401" t="s">
        <v>4139</v>
      </c>
      <c r="B194" s="173" t="s">
        <v>4140</v>
      </c>
      <c r="C194" t="s">
        <v>3889</v>
      </c>
      <c r="D194" t="s">
        <v>278</v>
      </c>
      <c r="E194" t="s">
        <v>3890</v>
      </c>
    </row>
    <row r="195" ht="14.4" spans="1:5">
      <c r="A195" s="401" t="s">
        <v>4141</v>
      </c>
      <c r="B195" s="173" t="s">
        <v>4142</v>
      </c>
      <c r="C195" t="s">
        <v>3889</v>
      </c>
      <c r="D195" t="s">
        <v>278</v>
      </c>
      <c r="E195" t="s">
        <v>3890</v>
      </c>
    </row>
    <row r="196" ht="14.4" spans="1:5">
      <c r="A196" s="401" t="s">
        <v>4143</v>
      </c>
      <c r="B196" s="173" t="s">
        <v>4144</v>
      </c>
      <c r="C196" t="s">
        <v>3889</v>
      </c>
      <c r="D196" t="s">
        <v>278</v>
      </c>
      <c r="E196" t="s">
        <v>3890</v>
      </c>
    </row>
    <row r="197" ht="14.4" spans="1:5">
      <c r="A197" s="401" t="s">
        <v>4145</v>
      </c>
      <c r="B197" s="173" t="s">
        <v>4146</v>
      </c>
      <c r="C197" t="s">
        <v>3889</v>
      </c>
      <c r="D197" t="s">
        <v>278</v>
      </c>
      <c r="E197" t="s">
        <v>3890</v>
      </c>
    </row>
    <row r="198" ht="14.4" spans="1:5">
      <c r="A198" s="401" t="s">
        <v>4147</v>
      </c>
      <c r="B198" s="173" t="s">
        <v>4148</v>
      </c>
      <c r="C198" t="s">
        <v>3889</v>
      </c>
      <c r="D198" t="s">
        <v>278</v>
      </c>
      <c r="E198" t="s">
        <v>3890</v>
      </c>
    </row>
    <row r="199" ht="14.4" spans="1:5">
      <c r="A199" s="401" t="s">
        <v>4149</v>
      </c>
      <c r="B199" s="173" t="s">
        <v>4150</v>
      </c>
      <c r="C199" t="s">
        <v>3889</v>
      </c>
      <c r="D199" t="s">
        <v>278</v>
      </c>
      <c r="E199" t="s">
        <v>3890</v>
      </c>
    </row>
    <row r="200" ht="14.4" spans="1:5">
      <c r="A200" s="401" t="s">
        <v>4151</v>
      </c>
      <c r="B200" s="173" t="s">
        <v>4152</v>
      </c>
      <c r="C200" t="s">
        <v>3889</v>
      </c>
      <c r="D200" t="s">
        <v>278</v>
      </c>
      <c r="E200" t="s">
        <v>3890</v>
      </c>
    </row>
    <row r="201" ht="14.4" spans="1:5">
      <c r="A201" s="401" t="s">
        <v>4153</v>
      </c>
      <c r="B201" s="173" t="s">
        <v>4154</v>
      </c>
      <c r="C201" t="s">
        <v>3889</v>
      </c>
      <c r="D201" t="s">
        <v>278</v>
      </c>
      <c r="E201" t="s">
        <v>3890</v>
      </c>
    </row>
    <row r="202" ht="14.4" spans="1:5">
      <c r="A202" s="401" t="s">
        <v>4155</v>
      </c>
      <c r="B202" s="173" t="s">
        <v>4156</v>
      </c>
      <c r="C202" t="s">
        <v>3889</v>
      </c>
      <c r="D202" t="s">
        <v>278</v>
      </c>
      <c r="E202" t="s">
        <v>3890</v>
      </c>
    </row>
    <row r="203" ht="14.4" spans="1:5">
      <c r="A203" s="401" t="s">
        <v>4157</v>
      </c>
      <c r="B203" s="173" t="s">
        <v>4158</v>
      </c>
      <c r="C203" t="s">
        <v>3889</v>
      </c>
      <c r="D203" t="s">
        <v>278</v>
      </c>
      <c r="E203" t="s">
        <v>3890</v>
      </c>
    </row>
    <row r="204" ht="14.4" spans="1:5">
      <c r="A204" s="401" t="s">
        <v>4159</v>
      </c>
      <c r="B204" s="173" t="s">
        <v>4160</v>
      </c>
      <c r="C204" t="s">
        <v>3889</v>
      </c>
      <c r="D204" t="s">
        <v>278</v>
      </c>
      <c r="E204" t="s">
        <v>3890</v>
      </c>
    </row>
    <row r="205" ht="14.4" spans="1:5">
      <c r="A205" s="401" t="s">
        <v>4161</v>
      </c>
      <c r="B205" s="173" t="s">
        <v>4162</v>
      </c>
      <c r="C205" t="s">
        <v>3889</v>
      </c>
      <c r="D205" t="s">
        <v>278</v>
      </c>
      <c r="E205" t="s">
        <v>3890</v>
      </c>
    </row>
    <row r="206" ht="14.4" spans="1:5">
      <c r="A206" s="401" t="s">
        <v>4163</v>
      </c>
      <c r="B206" s="173" t="s">
        <v>4164</v>
      </c>
      <c r="C206" t="s">
        <v>3889</v>
      </c>
      <c r="D206" t="s">
        <v>278</v>
      </c>
      <c r="E206" t="s">
        <v>3890</v>
      </c>
    </row>
    <row r="207" ht="14.4" spans="1:5">
      <c r="A207" s="401" t="s">
        <v>4165</v>
      </c>
      <c r="B207" s="173" t="s">
        <v>4166</v>
      </c>
      <c r="C207" t="s">
        <v>3889</v>
      </c>
      <c r="D207" t="s">
        <v>278</v>
      </c>
      <c r="E207" t="s">
        <v>3890</v>
      </c>
    </row>
    <row r="208" ht="14.4" spans="1:5">
      <c r="A208" s="401" t="s">
        <v>4167</v>
      </c>
      <c r="B208" s="173" t="s">
        <v>4168</v>
      </c>
      <c r="C208" t="s">
        <v>3889</v>
      </c>
      <c r="D208" t="s">
        <v>278</v>
      </c>
      <c r="E208" t="s">
        <v>3890</v>
      </c>
    </row>
    <row r="209" ht="14.4" spans="1:5">
      <c r="A209" s="401" t="s">
        <v>4169</v>
      </c>
      <c r="B209" s="173" t="s">
        <v>4170</v>
      </c>
      <c r="C209" t="s">
        <v>3889</v>
      </c>
      <c r="D209" t="s">
        <v>278</v>
      </c>
      <c r="E209" t="s">
        <v>3890</v>
      </c>
    </row>
    <row r="210" ht="14.4" spans="1:5">
      <c r="A210" s="401" t="s">
        <v>4171</v>
      </c>
      <c r="B210" s="173" t="s">
        <v>4172</v>
      </c>
      <c r="C210" t="s">
        <v>3959</v>
      </c>
      <c r="D210" s="11" t="s">
        <v>278</v>
      </c>
      <c r="E210" t="s">
        <v>3960</v>
      </c>
    </row>
    <row r="211" ht="14.4" spans="1:5">
      <c r="A211" s="401" t="s">
        <v>4173</v>
      </c>
      <c r="B211" s="173" t="s">
        <v>4174</v>
      </c>
      <c r="C211" t="s">
        <v>3889</v>
      </c>
      <c r="D211" s="11" t="s">
        <v>3959</v>
      </c>
      <c r="E211" t="s">
        <v>3890</v>
      </c>
    </row>
    <row r="212" ht="14.4" spans="1:5">
      <c r="A212" s="401" t="s">
        <v>4175</v>
      </c>
      <c r="B212" s="173" t="s">
        <v>3964</v>
      </c>
      <c r="C212" t="s">
        <v>3889</v>
      </c>
      <c r="D212" s="11" t="s">
        <v>3959</v>
      </c>
      <c r="E212" t="s">
        <v>3890</v>
      </c>
    </row>
    <row r="213" ht="14.4" spans="1:5">
      <c r="A213" s="401" t="s">
        <v>4176</v>
      </c>
      <c r="B213" s="173" t="s">
        <v>4177</v>
      </c>
      <c r="C213" t="s">
        <v>3889</v>
      </c>
      <c r="D213" s="11" t="s">
        <v>3959</v>
      </c>
      <c r="E213" t="s">
        <v>3890</v>
      </c>
    </row>
    <row r="214" ht="14.4" spans="1:5">
      <c r="A214" s="401" t="s">
        <v>4178</v>
      </c>
      <c r="B214" s="173" t="s">
        <v>4179</v>
      </c>
      <c r="C214" t="s">
        <v>3889</v>
      </c>
      <c r="D214" s="11" t="s">
        <v>3959</v>
      </c>
      <c r="E214" t="s">
        <v>3890</v>
      </c>
    </row>
    <row r="215" ht="14.4" spans="1:5">
      <c r="A215" s="401" t="s">
        <v>4180</v>
      </c>
      <c r="B215" s="173" t="s">
        <v>4181</v>
      </c>
      <c r="C215" t="s">
        <v>3889</v>
      </c>
      <c r="D215" s="11" t="s">
        <v>3959</v>
      </c>
      <c r="E215" t="s">
        <v>3890</v>
      </c>
    </row>
    <row r="216" ht="14.4" spans="1:5">
      <c r="A216" s="401" t="s">
        <v>4182</v>
      </c>
      <c r="B216" s="173" t="s">
        <v>4183</v>
      </c>
      <c r="C216" t="s">
        <v>3889</v>
      </c>
      <c r="D216" s="11" t="s">
        <v>3959</v>
      </c>
      <c r="E216" t="s">
        <v>3890</v>
      </c>
    </row>
    <row r="217" ht="14.4" spans="1:5">
      <c r="A217" s="401" t="s">
        <v>4184</v>
      </c>
      <c r="B217" s="173" t="s">
        <v>4185</v>
      </c>
      <c r="C217" t="s">
        <v>3889</v>
      </c>
      <c r="D217" t="s">
        <v>278</v>
      </c>
      <c r="E217" t="s">
        <v>3890</v>
      </c>
    </row>
    <row r="218" ht="14.4" spans="1:5">
      <c r="A218" s="401" t="s">
        <v>4186</v>
      </c>
      <c r="B218" s="173" t="s">
        <v>4187</v>
      </c>
      <c r="C218" t="s">
        <v>3889</v>
      </c>
      <c r="D218" t="s">
        <v>278</v>
      </c>
      <c r="E218" t="s">
        <v>3890</v>
      </c>
    </row>
    <row r="219" ht="14.4" spans="1:5">
      <c r="A219" s="401" t="s">
        <v>4188</v>
      </c>
      <c r="B219" s="173" t="s">
        <v>4189</v>
      </c>
      <c r="C219" t="s">
        <v>3889</v>
      </c>
      <c r="D219" t="s">
        <v>278</v>
      </c>
      <c r="E219" t="s">
        <v>3890</v>
      </c>
    </row>
    <row r="220" ht="14.4" spans="1:5">
      <c r="A220" s="401" t="s">
        <v>4190</v>
      </c>
      <c r="B220" s="173" t="s">
        <v>4191</v>
      </c>
      <c r="C220" t="s">
        <v>3889</v>
      </c>
      <c r="D220" t="s">
        <v>278</v>
      </c>
      <c r="E220" t="s">
        <v>3890</v>
      </c>
    </row>
    <row r="221" ht="14.4" spans="1:5">
      <c r="A221" s="401" t="s">
        <v>4192</v>
      </c>
      <c r="B221" s="173" t="s">
        <v>4193</v>
      </c>
      <c r="C221" t="s">
        <v>3889</v>
      </c>
      <c r="D221" t="s">
        <v>278</v>
      </c>
      <c r="E221" t="s">
        <v>3890</v>
      </c>
    </row>
    <row r="222" ht="14.4" spans="1:5">
      <c r="A222" s="401" t="s">
        <v>4194</v>
      </c>
      <c r="B222" s="173" t="s">
        <v>4195</v>
      </c>
      <c r="C222" t="s">
        <v>3889</v>
      </c>
      <c r="D222" t="s">
        <v>278</v>
      </c>
      <c r="E222" t="s">
        <v>3890</v>
      </c>
    </row>
    <row r="223" ht="14.4" spans="1:5">
      <c r="A223" s="401" t="s">
        <v>4196</v>
      </c>
      <c r="B223" s="173" t="s">
        <v>4197</v>
      </c>
      <c r="C223" t="s">
        <v>3889</v>
      </c>
      <c r="D223" t="s">
        <v>278</v>
      </c>
      <c r="E223" t="s">
        <v>3890</v>
      </c>
    </row>
    <row r="224" ht="14.4" spans="1:5">
      <c r="A224" s="401" t="s">
        <v>4198</v>
      </c>
      <c r="B224" s="173" t="s">
        <v>4199</v>
      </c>
      <c r="C224" t="s">
        <v>3889</v>
      </c>
      <c r="D224" t="s">
        <v>278</v>
      </c>
      <c r="E224" t="s">
        <v>3890</v>
      </c>
    </row>
    <row r="225" ht="14.4" spans="1:5">
      <c r="A225" s="401" t="s">
        <v>4200</v>
      </c>
      <c r="B225" s="173" t="s">
        <v>4201</v>
      </c>
      <c r="C225" t="s">
        <v>3889</v>
      </c>
      <c r="D225" t="s">
        <v>278</v>
      </c>
      <c r="E225" t="s">
        <v>3890</v>
      </c>
    </row>
    <row r="226" ht="14.4" spans="1:5">
      <c r="A226" s="401" t="s">
        <v>4202</v>
      </c>
      <c r="B226" s="173" t="s">
        <v>4203</v>
      </c>
      <c r="C226" t="s">
        <v>3889</v>
      </c>
      <c r="D226" t="s">
        <v>278</v>
      </c>
      <c r="E226" t="s">
        <v>3890</v>
      </c>
    </row>
    <row r="227" ht="14.4" spans="1:5">
      <c r="A227" s="401" t="s">
        <v>4204</v>
      </c>
      <c r="B227" s="173" t="s">
        <v>4205</v>
      </c>
      <c r="C227" t="s">
        <v>3959</v>
      </c>
      <c r="D227" s="11" t="s">
        <v>278</v>
      </c>
      <c r="E227" t="s">
        <v>3960</v>
      </c>
    </row>
    <row r="228" ht="14.4" spans="1:5">
      <c r="A228" s="401" t="s">
        <v>4206</v>
      </c>
      <c r="B228" s="173" t="s">
        <v>4207</v>
      </c>
      <c r="C228" t="s">
        <v>3889</v>
      </c>
      <c r="D228" s="11" t="s">
        <v>3959</v>
      </c>
      <c r="E228" t="s">
        <v>3890</v>
      </c>
    </row>
    <row r="229" ht="14.4" spans="1:5">
      <c r="A229" s="401" t="s">
        <v>4208</v>
      </c>
      <c r="B229" s="173" t="s">
        <v>4209</v>
      </c>
      <c r="C229" t="s">
        <v>3889</v>
      </c>
      <c r="D229" s="11" t="s">
        <v>3959</v>
      </c>
      <c r="E229" t="s">
        <v>3890</v>
      </c>
    </row>
    <row r="230" ht="14.4" spans="1:5">
      <c r="A230" s="401" t="s">
        <v>4210</v>
      </c>
      <c r="B230" s="173" t="s">
        <v>4211</v>
      </c>
      <c r="C230" t="s">
        <v>3889</v>
      </c>
      <c r="D230" s="11" t="s">
        <v>3959</v>
      </c>
      <c r="E230" t="s">
        <v>3890</v>
      </c>
    </row>
    <row r="231" ht="14.4" spans="1:5">
      <c r="A231" s="401" t="s">
        <v>4212</v>
      </c>
      <c r="B231" s="173" t="s">
        <v>4213</v>
      </c>
      <c r="C231" t="s">
        <v>3889</v>
      </c>
      <c r="D231" t="s">
        <v>278</v>
      </c>
      <c r="E231" t="s">
        <v>3890</v>
      </c>
    </row>
    <row r="232" ht="14.4" spans="1:5">
      <c r="A232" s="401" t="s">
        <v>4214</v>
      </c>
      <c r="B232" s="173" t="s">
        <v>4215</v>
      </c>
      <c r="C232" t="s">
        <v>3889</v>
      </c>
      <c r="D232" t="s">
        <v>278</v>
      </c>
      <c r="E232" t="s">
        <v>3890</v>
      </c>
    </row>
    <row r="233" ht="14.4" spans="1:5">
      <c r="A233" s="401" t="s">
        <v>4216</v>
      </c>
      <c r="B233" s="173" t="s">
        <v>4217</v>
      </c>
      <c r="C233" t="s">
        <v>3889</v>
      </c>
      <c r="D233" t="s">
        <v>278</v>
      </c>
      <c r="E233" t="s">
        <v>3890</v>
      </c>
    </row>
    <row r="234" ht="14.4" spans="1:5">
      <c r="A234" s="401" t="s">
        <v>4218</v>
      </c>
      <c r="B234" s="173" t="s">
        <v>4219</v>
      </c>
      <c r="C234" t="s">
        <v>3889</v>
      </c>
      <c r="D234" t="s">
        <v>278</v>
      </c>
      <c r="E234" t="s">
        <v>3890</v>
      </c>
    </row>
    <row r="235" ht="14.4" spans="1:5">
      <c r="A235" s="401" t="s">
        <v>4220</v>
      </c>
      <c r="B235" s="173" t="s">
        <v>4221</v>
      </c>
      <c r="C235" t="s">
        <v>3889</v>
      </c>
      <c r="D235" t="s">
        <v>278</v>
      </c>
      <c r="E235" t="s">
        <v>3890</v>
      </c>
    </row>
    <row r="236" ht="14.4" spans="1:5">
      <c r="A236" s="401" t="s">
        <v>4222</v>
      </c>
      <c r="B236" s="173" t="s">
        <v>4223</v>
      </c>
      <c r="C236" t="s">
        <v>3889</v>
      </c>
      <c r="D236" t="s">
        <v>278</v>
      </c>
      <c r="E236" t="s">
        <v>3890</v>
      </c>
    </row>
    <row r="237" ht="14.4" spans="1:5">
      <c r="A237" s="401" t="s">
        <v>4224</v>
      </c>
      <c r="B237" s="173" t="s">
        <v>4225</v>
      </c>
      <c r="C237" t="s">
        <v>3889</v>
      </c>
      <c r="D237" t="s">
        <v>278</v>
      </c>
      <c r="E237" t="s">
        <v>3890</v>
      </c>
    </row>
    <row r="238" ht="14.4" spans="1:5">
      <c r="A238" s="401" t="s">
        <v>4226</v>
      </c>
      <c r="B238" s="173" t="s">
        <v>4227</v>
      </c>
      <c r="C238" t="s">
        <v>3889</v>
      </c>
      <c r="D238" t="s">
        <v>278</v>
      </c>
      <c r="E238" t="s">
        <v>3890</v>
      </c>
    </row>
    <row r="239" ht="14.4" spans="1:5">
      <c r="A239" s="401" t="s">
        <v>4228</v>
      </c>
      <c r="B239" s="173" t="s">
        <v>4229</v>
      </c>
      <c r="C239" t="s">
        <v>3959</v>
      </c>
      <c r="D239" s="11" t="s">
        <v>278</v>
      </c>
      <c r="E239" t="s">
        <v>3960</v>
      </c>
    </row>
    <row r="240" ht="14.4" spans="1:5">
      <c r="A240" s="401" t="s">
        <v>4230</v>
      </c>
      <c r="B240" s="173" t="s">
        <v>3966</v>
      </c>
      <c r="C240" t="s">
        <v>3889</v>
      </c>
      <c r="D240" s="11" t="s">
        <v>3959</v>
      </c>
      <c r="E240" t="s">
        <v>3890</v>
      </c>
    </row>
    <row r="241" ht="14.4" spans="1:5">
      <c r="A241" s="401" t="s">
        <v>4231</v>
      </c>
      <c r="B241" s="173" t="s">
        <v>4232</v>
      </c>
      <c r="C241" t="s">
        <v>3889</v>
      </c>
      <c r="D241" s="11" t="s">
        <v>3959</v>
      </c>
      <c r="E241" t="s">
        <v>3890</v>
      </c>
    </row>
    <row r="242" ht="14.4" spans="1:5">
      <c r="A242" s="401" t="s">
        <v>4233</v>
      </c>
      <c r="B242" s="173" t="s">
        <v>4234</v>
      </c>
      <c r="C242" t="s">
        <v>3889</v>
      </c>
      <c r="D242" t="s">
        <v>3959</v>
      </c>
      <c r="E242" t="s">
        <v>3890</v>
      </c>
    </row>
    <row r="243" ht="14.4" spans="1:5">
      <c r="A243" s="401" t="s">
        <v>4235</v>
      </c>
      <c r="B243" s="173" t="s">
        <v>4236</v>
      </c>
      <c r="C243" t="s">
        <v>3889</v>
      </c>
      <c r="D243" t="s">
        <v>278</v>
      </c>
      <c r="E243" t="s">
        <v>3890</v>
      </c>
    </row>
    <row r="244" ht="14.4" spans="1:5">
      <c r="A244" s="401" t="s">
        <v>4237</v>
      </c>
      <c r="B244" s="173" t="s">
        <v>4238</v>
      </c>
      <c r="C244" t="s">
        <v>3889</v>
      </c>
      <c r="D244" t="s">
        <v>278</v>
      </c>
      <c r="E244" t="s">
        <v>3890</v>
      </c>
    </row>
    <row r="245" ht="14.4" spans="1:5">
      <c r="A245" s="401" t="s">
        <v>4239</v>
      </c>
      <c r="B245" s="173" t="s">
        <v>4240</v>
      </c>
      <c r="C245" t="s">
        <v>3889</v>
      </c>
      <c r="D245" t="s">
        <v>278</v>
      </c>
      <c r="E245" t="s">
        <v>3890</v>
      </c>
    </row>
    <row r="246" ht="14.4" spans="1:5">
      <c r="A246" s="401" t="s">
        <v>4241</v>
      </c>
      <c r="B246" s="173" t="s">
        <v>4242</v>
      </c>
      <c r="C246" t="s">
        <v>3889</v>
      </c>
      <c r="D246" t="s">
        <v>278</v>
      </c>
      <c r="E246" t="s">
        <v>3890</v>
      </c>
    </row>
    <row r="247" ht="14.4" spans="1:5">
      <c r="A247" s="401" t="s">
        <v>4243</v>
      </c>
      <c r="B247" s="173" t="s">
        <v>4244</v>
      </c>
      <c r="C247" t="s">
        <v>3889</v>
      </c>
      <c r="D247" t="s">
        <v>278</v>
      </c>
      <c r="E247" t="s">
        <v>3890</v>
      </c>
    </row>
    <row r="248" ht="14.4" spans="1:5">
      <c r="A248" s="401" t="s">
        <v>4245</v>
      </c>
      <c r="B248" s="173" t="s">
        <v>4246</v>
      </c>
      <c r="C248" t="s">
        <v>3889</v>
      </c>
      <c r="D248" t="s">
        <v>278</v>
      </c>
      <c r="E248" t="s">
        <v>3890</v>
      </c>
    </row>
    <row r="249" ht="14.4" spans="1:5">
      <c r="A249" s="401" t="s">
        <v>4247</v>
      </c>
      <c r="B249" s="173" t="s">
        <v>4248</v>
      </c>
      <c r="C249" t="s">
        <v>3889</v>
      </c>
      <c r="D249" t="s">
        <v>278</v>
      </c>
      <c r="E249" t="s">
        <v>3890</v>
      </c>
    </row>
    <row r="250" ht="14.4" spans="1:5">
      <c r="A250" s="401" t="s">
        <v>4249</v>
      </c>
      <c r="B250" s="173" t="s">
        <v>4250</v>
      </c>
      <c r="C250" t="s">
        <v>3889</v>
      </c>
      <c r="D250" t="s">
        <v>278</v>
      </c>
      <c r="E250" t="s">
        <v>3890</v>
      </c>
    </row>
    <row r="251" ht="14.4" spans="1:5">
      <c r="A251" s="401" t="s">
        <v>4251</v>
      </c>
      <c r="B251" s="173" t="s">
        <v>4252</v>
      </c>
      <c r="C251" t="s">
        <v>3889</v>
      </c>
      <c r="D251" t="s">
        <v>278</v>
      </c>
      <c r="E251" t="s">
        <v>3890</v>
      </c>
    </row>
    <row r="252" ht="14.4" spans="1:5">
      <c r="A252" s="401" t="s">
        <v>4253</v>
      </c>
      <c r="B252" s="173" t="s">
        <v>4254</v>
      </c>
      <c r="C252" t="s">
        <v>3889</v>
      </c>
      <c r="D252" t="s">
        <v>278</v>
      </c>
      <c r="E252" t="s">
        <v>3890</v>
      </c>
    </row>
    <row r="253" ht="14.4" spans="1:5">
      <c r="A253" s="401" t="s">
        <v>4255</v>
      </c>
      <c r="B253" s="173" t="s">
        <v>4256</v>
      </c>
      <c r="C253" t="s">
        <v>3889</v>
      </c>
      <c r="D253" t="s">
        <v>278</v>
      </c>
      <c r="E253" t="s">
        <v>3890</v>
      </c>
    </row>
    <row r="254" ht="14.4" spans="1:5">
      <c r="A254" s="401" t="s">
        <v>4257</v>
      </c>
      <c r="B254" s="173" t="s">
        <v>4258</v>
      </c>
      <c r="C254" t="s">
        <v>3889</v>
      </c>
      <c r="D254" t="s">
        <v>3959</v>
      </c>
      <c r="E254" t="s">
        <v>3890</v>
      </c>
    </row>
    <row r="255" ht="14.4" spans="1:5">
      <c r="A255" s="401" t="s">
        <v>4259</v>
      </c>
      <c r="B255" s="173" t="s">
        <v>4260</v>
      </c>
      <c r="C255" t="s">
        <v>3889</v>
      </c>
      <c r="D255" t="s">
        <v>278</v>
      </c>
      <c r="E255" t="s">
        <v>3890</v>
      </c>
    </row>
    <row r="256" ht="14.4" spans="1:5">
      <c r="A256" s="401" t="s">
        <v>4261</v>
      </c>
      <c r="B256" s="173" t="s">
        <v>4262</v>
      </c>
      <c r="C256" t="s">
        <v>3959</v>
      </c>
      <c r="D256" s="11" t="s">
        <v>278</v>
      </c>
      <c r="E256" t="s">
        <v>3960</v>
      </c>
    </row>
    <row r="257" ht="14.4" spans="1:5">
      <c r="A257" s="401" t="s">
        <v>4263</v>
      </c>
      <c r="B257" s="173" t="s">
        <v>4264</v>
      </c>
      <c r="C257" t="s">
        <v>3889</v>
      </c>
      <c r="D257" s="11" t="s">
        <v>3959</v>
      </c>
      <c r="E257" t="s">
        <v>3890</v>
      </c>
    </row>
    <row r="258" ht="14.4" spans="1:5">
      <c r="A258" s="401" t="s">
        <v>4265</v>
      </c>
      <c r="B258" s="173" t="s">
        <v>4266</v>
      </c>
      <c r="C258" t="s">
        <v>3889</v>
      </c>
      <c r="D258" s="11" t="s">
        <v>3959</v>
      </c>
      <c r="E258" t="s">
        <v>3890</v>
      </c>
    </row>
    <row r="259" ht="14.4" spans="1:5">
      <c r="A259" s="401" t="s">
        <v>4267</v>
      </c>
      <c r="B259" s="173" t="s">
        <v>4268</v>
      </c>
      <c r="C259" t="s">
        <v>3889</v>
      </c>
      <c r="D259" t="s">
        <v>3959</v>
      </c>
      <c r="E259" t="s">
        <v>3890</v>
      </c>
    </row>
    <row r="260" ht="14.4" spans="1:5">
      <c r="A260" s="401" t="s">
        <v>4269</v>
      </c>
      <c r="B260" s="173" t="s">
        <v>4270</v>
      </c>
      <c r="C260" t="s">
        <v>3889</v>
      </c>
      <c r="D260" t="s">
        <v>3959</v>
      </c>
      <c r="E260" t="s">
        <v>3890</v>
      </c>
    </row>
    <row r="261" ht="14.4" spans="1:5">
      <c r="A261" s="401" t="s">
        <v>4271</v>
      </c>
      <c r="B261" s="173" t="s">
        <v>4272</v>
      </c>
      <c r="C261" t="s">
        <v>3889</v>
      </c>
      <c r="D261" t="s">
        <v>278</v>
      </c>
      <c r="E261" t="s">
        <v>3890</v>
      </c>
    </row>
    <row r="262" ht="14.4" spans="1:5">
      <c r="A262" s="401" t="s">
        <v>4273</v>
      </c>
      <c r="B262" s="173" t="s">
        <v>4274</v>
      </c>
      <c r="C262" t="s">
        <v>3889</v>
      </c>
      <c r="D262" t="s">
        <v>278</v>
      </c>
      <c r="E262" t="s">
        <v>3890</v>
      </c>
    </row>
    <row r="263" ht="14.4" spans="1:5">
      <c r="A263" s="401" t="s">
        <v>4275</v>
      </c>
      <c r="B263" s="173" t="s">
        <v>4276</v>
      </c>
      <c r="C263" t="s">
        <v>3889</v>
      </c>
      <c r="D263" t="s">
        <v>278</v>
      </c>
      <c r="E263" t="s">
        <v>3890</v>
      </c>
    </row>
    <row r="264" ht="14.4" spans="1:5">
      <c r="A264" s="401" t="s">
        <v>4277</v>
      </c>
      <c r="B264" s="173" t="s">
        <v>4278</v>
      </c>
      <c r="C264" t="s">
        <v>3889</v>
      </c>
      <c r="D264" t="s">
        <v>278</v>
      </c>
      <c r="E264" t="s">
        <v>3890</v>
      </c>
    </row>
    <row r="265" ht="14.4" spans="1:5">
      <c r="A265" s="401" t="s">
        <v>4279</v>
      </c>
      <c r="B265" s="173" t="s">
        <v>4280</v>
      </c>
      <c r="C265" t="s">
        <v>3889</v>
      </c>
      <c r="D265" t="s">
        <v>278</v>
      </c>
      <c r="E265" t="s">
        <v>3890</v>
      </c>
    </row>
    <row r="266" ht="14.4" spans="1:5">
      <c r="A266" s="401" t="s">
        <v>4281</v>
      </c>
      <c r="B266" s="173" t="s">
        <v>4282</v>
      </c>
      <c r="C266" t="s">
        <v>3889</v>
      </c>
      <c r="D266" t="s">
        <v>278</v>
      </c>
      <c r="E266" t="s">
        <v>3890</v>
      </c>
    </row>
    <row r="267" ht="14.4" spans="1:5">
      <c r="A267" s="401" t="s">
        <v>4283</v>
      </c>
      <c r="B267" s="173" t="s">
        <v>4284</v>
      </c>
      <c r="C267" t="s">
        <v>3959</v>
      </c>
      <c r="D267" s="11" t="s">
        <v>278</v>
      </c>
      <c r="E267" t="s">
        <v>3960</v>
      </c>
    </row>
    <row r="268" ht="14.4" spans="1:5">
      <c r="A268" s="401" t="s">
        <v>4285</v>
      </c>
      <c r="B268" s="173" t="s">
        <v>4286</v>
      </c>
      <c r="C268" t="s">
        <v>3889</v>
      </c>
      <c r="D268" s="11" t="s">
        <v>3959</v>
      </c>
      <c r="E268" t="s">
        <v>3890</v>
      </c>
    </row>
    <row r="269" ht="14.4" spans="1:5">
      <c r="A269" s="401" t="s">
        <v>4287</v>
      </c>
      <c r="B269" s="173" t="s">
        <v>4288</v>
      </c>
      <c r="C269" t="s">
        <v>3889</v>
      </c>
      <c r="D269" s="11" t="s">
        <v>3959</v>
      </c>
      <c r="E269" t="s">
        <v>3890</v>
      </c>
    </row>
    <row r="270" ht="14.4" spans="1:5">
      <c r="A270" s="401" t="s">
        <v>4289</v>
      </c>
      <c r="B270" s="173" t="s">
        <v>4290</v>
      </c>
      <c r="C270" t="s">
        <v>3889</v>
      </c>
      <c r="D270" t="s">
        <v>278</v>
      </c>
      <c r="E270" t="s">
        <v>3890</v>
      </c>
    </row>
    <row r="271" ht="14.4" spans="1:5">
      <c r="A271" s="401" t="s">
        <v>4291</v>
      </c>
      <c r="B271" s="173" t="s">
        <v>4292</v>
      </c>
      <c r="C271" t="s">
        <v>3889</v>
      </c>
      <c r="D271" t="s">
        <v>278</v>
      </c>
      <c r="E271" t="s">
        <v>3890</v>
      </c>
    </row>
    <row r="272" ht="14.4" spans="1:5">
      <c r="A272" s="401" t="s">
        <v>4293</v>
      </c>
      <c r="B272" s="173" t="s">
        <v>4294</v>
      </c>
      <c r="C272" t="s">
        <v>3889</v>
      </c>
      <c r="D272" t="s">
        <v>278</v>
      </c>
      <c r="E272" t="s">
        <v>3890</v>
      </c>
    </row>
    <row r="273" ht="14.4" spans="1:5">
      <c r="A273" s="401" t="s">
        <v>4295</v>
      </c>
      <c r="B273" s="173" t="s">
        <v>4296</v>
      </c>
      <c r="C273" t="s">
        <v>3889</v>
      </c>
      <c r="D273" t="s">
        <v>278</v>
      </c>
      <c r="E273" t="s">
        <v>3890</v>
      </c>
    </row>
    <row r="274" ht="14.4" spans="1:5">
      <c r="A274" s="401" t="s">
        <v>4297</v>
      </c>
      <c r="B274" s="173" t="s">
        <v>4298</v>
      </c>
      <c r="C274" t="s">
        <v>3889</v>
      </c>
      <c r="D274" t="s">
        <v>278</v>
      </c>
      <c r="E274" t="s">
        <v>3890</v>
      </c>
    </row>
    <row r="275" ht="14.4" spans="1:5">
      <c r="A275" s="401" t="s">
        <v>4299</v>
      </c>
      <c r="B275" s="173" t="s">
        <v>4300</v>
      </c>
      <c r="C275" t="s">
        <v>3889</v>
      </c>
      <c r="D275" t="s">
        <v>278</v>
      </c>
      <c r="E275" t="s">
        <v>3890</v>
      </c>
    </row>
    <row r="276" ht="14.4" spans="1:5">
      <c r="A276" s="401" t="s">
        <v>4301</v>
      </c>
      <c r="B276" s="173" t="s">
        <v>4302</v>
      </c>
      <c r="C276" t="s">
        <v>3889</v>
      </c>
      <c r="D276" t="s">
        <v>278</v>
      </c>
      <c r="E276" t="s">
        <v>3890</v>
      </c>
    </row>
    <row r="277" ht="14.4" spans="1:5">
      <c r="A277" s="401" t="s">
        <v>4303</v>
      </c>
      <c r="B277" s="173" t="s">
        <v>4304</v>
      </c>
      <c r="C277" t="s">
        <v>3889</v>
      </c>
      <c r="D277" t="s">
        <v>278</v>
      </c>
      <c r="E277" t="s">
        <v>3890</v>
      </c>
    </row>
    <row r="278" ht="14.4" spans="1:5">
      <c r="A278" s="401" t="s">
        <v>4305</v>
      </c>
      <c r="B278" s="173" t="s">
        <v>4306</v>
      </c>
      <c r="C278" t="s">
        <v>3889</v>
      </c>
      <c r="D278" t="s">
        <v>278</v>
      </c>
      <c r="E278" t="s">
        <v>3890</v>
      </c>
    </row>
    <row r="279" ht="14.4" spans="1:5">
      <c r="A279" s="401" t="s">
        <v>4307</v>
      </c>
      <c r="B279" s="173" t="s">
        <v>4308</v>
      </c>
      <c r="C279" t="s">
        <v>3959</v>
      </c>
      <c r="D279" s="11" t="s">
        <v>278</v>
      </c>
      <c r="E279" t="s">
        <v>3960</v>
      </c>
    </row>
    <row r="280" ht="14.4" spans="1:5">
      <c r="A280" s="401" t="s">
        <v>4309</v>
      </c>
      <c r="B280" s="173" t="s">
        <v>4310</v>
      </c>
      <c r="C280" t="s">
        <v>3889</v>
      </c>
      <c r="D280" t="s">
        <v>3959</v>
      </c>
      <c r="E280" t="s">
        <v>3890</v>
      </c>
    </row>
    <row r="281" ht="14.4" spans="1:5">
      <c r="A281" s="401" t="s">
        <v>4311</v>
      </c>
      <c r="B281" s="173" t="s">
        <v>4312</v>
      </c>
      <c r="C281" t="s">
        <v>3889</v>
      </c>
      <c r="D281" t="s">
        <v>3959</v>
      </c>
      <c r="E281" t="s">
        <v>3890</v>
      </c>
    </row>
    <row r="282" ht="14.4" spans="1:5">
      <c r="A282" s="401" t="s">
        <v>4313</v>
      </c>
      <c r="B282" s="173" t="s">
        <v>4314</v>
      </c>
      <c r="C282" t="s">
        <v>3889</v>
      </c>
      <c r="D282" t="s">
        <v>3959</v>
      </c>
      <c r="E282" t="s">
        <v>3890</v>
      </c>
    </row>
    <row r="283" ht="14.4" spans="1:5">
      <c r="A283" s="401" t="s">
        <v>4315</v>
      </c>
      <c r="B283" s="173" t="s">
        <v>4316</v>
      </c>
      <c r="C283" t="s">
        <v>278</v>
      </c>
      <c r="D283" s="11" t="s">
        <v>3885</v>
      </c>
      <c r="E283" t="s">
        <v>3886</v>
      </c>
    </row>
    <row r="284" ht="14.4" spans="1:5">
      <c r="A284" s="401" t="s">
        <v>4317</v>
      </c>
      <c r="B284" s="173" t="s">
        <v>4318</v>
      </c>
      <c r="C284" t="s">
        <v>3959</v>
      </c>
      <c r="D284" s="11" t="s">
        <v>278</v>
      </c>
      <c r="E284" t="s">
        <v>3960</v>
      </c>
    </row>
    <row r="285" ht="14.4" spans="1:5">
      <c r="A285" s="401" t="s">
        <v>4319</v>
      </c>
      <c r="B285" s="173" t="s">
        <v>4320</v>
      </c>
      <c r="C285" t="s">
        <v>3889</v>
      </c>
      <c r="D285" s="11" t="s">
        <v>3959</v>
      </c>
      <c r="E285" t="s">
        <v>3890</v>
      </c>
    </row>
    <row r="286" ht="14.4" spans="1:5">
      <c r="A286" s="401" t="s">
        <v>4321</v>
      </c>
      <c r="B286" s="173" t="s">
        <v>4322</v>
      </c>
      <c r="C286" t="s">
        <v>3889</v>
      </c>
      <c r="D286" s="11" t="s">
        <v>3959</v>
      </c>
      <c r="E286" t="s">
        <v>3890</v>
      </c>
    </row>
    <row r="287" ht="14.4" spans="1:5">
      <c r="A287" s="401" t="s">
        <v>4323</v>
      </c>
      <c r="B287" s="173" t="s">
        <v>4324</v>
      </c>
      <c r="C287" t="s">
        <v>3889</v>
      </c>
      <c r="D287" s="11" t="s">
        <v>3959</v>
      </c>
      <c r="E287" t="s">
        <v>3890</v>
      </c>
    </row>
    <row r="288" ht="14.4" spans="1:5">
      <c r="A288" s="401" t="s">
        <v>4325</v>
      </c>
      <c r="B288" s="173" t="s">
        <v>4326</v>
      </c>
      <c r="C288" t="s">
        <v>3889</v>
      </c>
      <c r="D288" s="11" t="s">
        <v>3959</v>
      </c>
      <c r="E288" t="s">
        <v>3890</v>
      </c>
    </row>
    <row r="289" ht="14.4" spans="1:5">
      <c r="A289" s="401" t="s">
        <v>4327</v>
      </c>
      <c r="B289" s="173" t="s">
        <v>4328</v>
      </c>
      <c r="C289" t="s">
        <v>3889</v>
      </c>
      <c r="D289" s="11" t="s">
        <v>3959</v>
      </c>
      <c r="E289" t="s">
        <v>3890</v>
      </c>
    </row>
    <row r="290" ht="14.4" spans="1:5">
      <c r="A290" s="401" t="s">
        <v>4329</v>
      </c>
      <c r="B290" s="173" t="s">
        <v>4330</v>
      </c>
      <c r="C290" t="s">
        <v>3889</v>
      </c>
      <c r="D290" s="11" t="s">
        <v>3959</v>
      </c>
      <c r="E290" t="s">
        <v>3890</v>
      </c>
    </row>
    <row r="291" ht="14.4" spans="1:5">
      <c r="A291" s="401" t="s">
        <v>4331</v>
      </c>
      <c r="B291" s="173" t="s">
        <v>4332</v>
      </c>
      <c r="C291" t="s">
        <v>3889</v>
      </c>
      <c r="D291" t="s">
        <v>3959</v>
      </c>
      <c r="E291" t="s">
        <v>3890</v>
      </c>
    </row>
    <row r="292" ht="14.4" spans="1:5">
      <c r="A292" s="401" t="s">
        <v>4333</v>
      </c>
      <c r="B292" s="173" t="s">
        <v>4334</v>
      </c>
      <c r="C292" t="s">
        <v>3889</v>
      </c>
      <c r="D292" t="s">
        <v>3959</v>
      </c>
      <c r="E292" t="s">
        <v>3890</v>
      </c>
    </row>
    <row r="293" ht="14.4" spans="1:5">
      <c r="A293" s="401" t="s">
        <v>4335</v>
      </c>
      <c r="B293" s="173" t="s">
        <v>4336</v>
      </c>
      <c r="C293" t="s">
        <v>3889</v>
      </c>
      <c r="D293" t="s">
        <v>3959</v>
      </c>
      <c r="E293" t="s">
        <v>3890</v>
      </c>
    </row>
    <row r="294" ht="14.4" spans="1:5">
      <c r="A294" s="401" t="s">
        <v>4337</v>
      </c>
      <c r="B294" s="173" t="s">
        <v>4338</v>
      </c>
      <c r="C294" t="s">
        <v>3889</v>
      </c>
      <c r="D294" t="s">
        <v>3959</v>
      </c>
      <c r="E294" t="s">
        <v>3890</v>
      </c>
    </row>
    <row r="295" ht="14.4" spans="1:5">
      <c r="A295" s="401" t="s">
        <v>4339</v>
      </c>
      <c r="B295" s="173" t="s">
        <v>4340</v>
      </c>
      <c r="C295" t="s">
        <v>3959</v>
      </c>
      <c r="D295" s="11" t="s">
        <v>278</v>
      </c>
      <c r="E295" t="s">
        <v>3960</v>
      </c>
    </row>
    <row r="296" ht="14.4" spans="1:5">
      <c r="A296" s="401" t="s">
        <v>4341</v>
      </c>
      <c r="B296" s="173" t="s">
        <v>4342</v>
      </c>
      <c r="C296" t="s">
        <v>3889</v>
      </c>
      <c r="D296" s="11" t="s">
        <v>3959</v>
      </c>
      <c r="E296" t="s">
        <v>3890</v>
      </c>
    </row>
    <row r="297" ht="14.4" spans="1:5">
      <c r="A297" s="401" t="s">
        <v>4343</v>
      </c>
      <c r="B297" s="173" t="s">
        <v>4344</v>
      </c>
      <c r="C297" t="s">
        <v>3889</v>
      </c>
      <c r="D297" s="11" t="s">
        <v>3959</v>
      </c>
      <c r="E297" t="s">
        <v>3890</v>
      </c>
    </row>
    <row r="298" ht="14.4" spans="1:5">
      <c r="A298" s="401" t="s">
        <v>4345</v>
      </c>
      <c r="B298" s="173" t="s">
        <v>4346</v>
      </c>
      <c r="C298" t="s">
        <v>3889</v>
      </c>
      <c r="D298" s="11" t="s">
        <v>3959</v>
      </c>
      <c r="E298" t="s">
        <v>3890</v>
      </c>
    </row>
    <row r="299" ht="14.4" spans="1:5">
      <c r="A299" s="401" t="s">
        <v>4347</v>
      </c>
      <c r="B299" s="173" t="s">
        <v>4348</v>
      </c>
      <c r="C299" t="s">
        <v>3889</v>
      </c>
      <c r="D299" s="11" t="s">
        <v>3959</v>
      </c>
      <c r="E299" t="s">
        <v>3890</v>
      </c>
    </row>
    <row r="300" ht="14.4" spans="1:5">
      <c r="A300" s="401" t="s">
        <v>4349</v>
      </c>
      <c r="B300" s="173" t="s">
        <v>4350</v>
      </c>
      <c r="C300" t="s">
        <v>3889</v>
      </c>
      <c r="D300" t="s">
        <v>3959</v>
      </c>
      <c r="E300" t="s">
        <v>3890</v>
      </c>
    </row>
    <row r="301" ht="14.4" spans="1:5">
      <c r="A301" s="401" t="s">
        <v>4351</v>
      </c>
      <c r="B301" s="173" t="s">
        <v>4352</v>
      </c>
      <c r="C301" t="s">
        <v>3889</v>
      </c>
      <c r="D301" t="s">
        <v>3959</v>
      </c>
      <c r="E301" t="s">
        <v>3890</v>
      </c>
    </row>
    <row r="302" ht="14.4" spans="1:5">
      <c r="A302" s="401" t="s">
        <v>4353</v>
      </c>
      <c r="B302" s="173" t="s">
        <v>4354</v>
      </c>
      <c r="C302" t="s">
        <v>3889</v>
      </c>
      <c r="D302" t="s">
        <v>3959</v>
      </c>
      <c r="E302" t="s">
        <v>3890</v>
      </c>
    </row>
    <row r="303" ht="14.4" spans="1:5">
      <c r="A303" s="401" t="s">
        <v>4355</v>
      </c>
      <c r="B303" s="173" t="s">
        <v>4356</v>
      </c>
      <c r="C303" t="s">
        <v>3889</v>
      </c>
      <c r="D303" t="s">
        <v>3959</v>
      </c>
      <c r="E303" t="s">
        <v>3890</v>
      </c>
    </row>
    <row r="304" ht="14.4" spans="1:5">
      <c r="A304" s="401" t="s">
        <v>4357</v>
      </c>
      <c r="B304" s="173" t="s">
        <v>4358</v>
      </c>
      <c r="C304" t="s">
        <v>3889</v>
      </c>
      <c r="D304" t="s">
        <v>3959</v>
      </c>
      <c r="E304" t="s">
        <v>3890</v>
      </c>
    </row>
    <row r="305" ht="14.4" spans="1:5">
      <c r="A305" s="401" t="s">
        <v>4359</v>
      </c>
      <c r="B305" s="173" t="s">
        <v>4360</v>
      </c>
      <c r="C305" t="s">
        <v>3889</v>
      </c>
      <c r="D305" t="s">
        <v>3959</v>
      </c>
      <c r="E305" t="s">
        <v>3890</v>
      </c>
    </row>
    <row r="306" ht="14.4" spans="1:5">
      <c r="A306" s="401" t="s">
        <v>4361</v>
      </c>
      <c r="B306" s="173" t="s">
        <v>4362</v>
      </c>
      <c r="C306" t="s">
        <v>3959</v>
      </c>
      <c r="D306" s="11" t="s">
        <v>278</v>
      </c>
      <c r="E306" t="s">
        <v>3960</v>
      </c>
    </row>
    <row r="307" ht="14.4" spans="1:5">
      <c r="A307" s="401" t="s">
        <v>4363</v>
      </c>
      <c r="B307" s="173" t="s">
        <v>4364</v>
      </c>
      <c r="C307" t="s">
        <v>3889</v>
      </c>
      <c r="D307" s="11" t="s">
        <v>3959</v>
      </c>
      <c r="E307" t="s">
        <v>3890</v>
      </c>
    </row>
    <row r="308" ht="14.4" spans="1:5">
      <c r="A308" s="401" t="s">
        <v>4365</v>
      </c>
      <c r="B308" s="173" t="s">
        <v>4366</v>
      </c>
      <c r="C308" t="s">
        <v>3889</v>
      </c>
      <c r="D308" s="11" t="s">
        <v>3959</v>
      </c>
      <c r="E308" t="s">
        <v>3890</v>
      </c>
    </row>
    <row r="309" ht="14.4" spans="1:5">
      <c r="A309" s="401" t="s">
        <v>4367</v>
      </c>
      <c r="B309" s="173" t="s">
        <v>4368</v>
      </c>
      <c r="C309" t="s">
        <v>3889</v>
      </c>
      <c r="D309" s="11" t="s">
        <v>3959</v>
      </c>
      <c r="E309" t="s">
        <v>3890</v>
      </c>
    </row>
    <row r="310" ht="14.4" spans="1:5">
      <c r="A310" s="401" t="s">
        <v>4369</v>
      </c>
      <c r="B310" s="173" t="s">
        <v>4370</v>
      </c>
      <c r="C310" t="s">
        <v>3889</v>
      </c>
      <c r="D310" t="s">
        <v>3959</v>
      </c>
      <c r="E310" t="s">
        <v>3890</v>
      </c>
    </row>
    <row r="311" ht="14.4" spans="1:5">
      <c r="A311" s="401" t="s">
        <v>4371</v>
      </c>
      <c r="B311" s="173" t="s">
        <v>4372</v>
      </c>
      <c r="C311" t="s">
        <v>3889</v>
      </c>
      <c r="D311" t="s">
        <v>3959</v>
      </c>
      <c r="E311" t="s">
        <v>3890</v>
      </c>
    </row>
    <row r="312" ht="14.4" spans="1:5">
      <c r="A312" s="401" t="s">
        <v>4373</v>
      </c>
      <c r="B312" s="173" t="s">
        <v>4374</v>
      </c>
      <c r="C312" t="s">
        <v>3959</v>
      </c>
      <c r="D312" s="11" t="s">
        <v>278</v>
      </c>
      <c r="E312" t="s">
        <v>3960</v>
      </c>
    </row>
    <row r="313" ht="14.4" spans="1:5">
      <c r="A313" s="401" t="s">
        <v>4375</v>
      </c>
      <c r="B313" s="173" t="s">
        <v>4376</v>
      </c>
      <c r="C313" t="s">
        <v>3889</v>
      </c>
      <c r="D313" s="11" t="s">
        <v>3959</v>
      </c>
      <c r="E313" t="s">
        <v>3890</v>
      </c>
    </row>
    <row r="314" ht="14.4" spans="1:5">
      <c r="A314" s="401" t="s">
        <v>4377</v>
      </c>
      <c r="B314" s="173" t="s">
        <v>4378</v>
      </c>
      <c r="C314" t="s">
        <v>3889</v>
      </c>
      <c r="D314" s="11" t="s">
        <v>3959</v>
      </c>
      <c r="E314" t="s">
        <v>3890</v>
      </c>
    </row>
    <row r="315" ht="14.4" spans="1:5">
      <c r="A315" s="401" t="s">
        <v>4379</v>
      </c>
      <c r="B315" s="173" t="s">
        <v>4380</v>
      </c>
      <c r="C315" t="s">
        <v>3889</v>
      </c>
      <c r="D315" s="11" t="s">
        <v>3959</v>
      </c>
      <c r="E315" t="s">
        <v>3890</v>
      </c>
    </row>
    <row r="316" ht="14.4" spans="1:5">
      <c r="A316" s="401" t="s">
        <v>4381</v>
      </c>
      <c r="B316" s="173" t="s">
        <v>4382</v>
      </c>
      <c r="C316" t="s">
        <v>3889</v>
      </c>
      <c r="D316" s="11" t="s">
        <v>3959</v>
      </c>
      <c r="E316" t="s">
        <v>3890</v>
      </c>
    </row>
    <row r="317" ht="14.4" spans="1:5">
      <c r="A317" s="401" t="s">
        <v>4383</v>
      </c>
      <c r="B317" s="173" t="s">
        <v>4384</v>
      </c>
      <c r="C317" t="s">
        <v>3889</v>
      </c>
      <c r="D317" t="s">
        <v>3959</v>
      </c>
      <c r="E317" t="s">
        <v>3890</v>
      </c>
    </row>
    <row r="318" ht="14.4" spans="1:5">
      <c r="A318" s="401" t="s">
        <v>4385</v>
      </c>
      <c r="B318" s="173" t="s">
        <v>4386</v>
      </c>
      <c r="C318" t="s">
        <v>3889</v>
      </c>
      <c r="D318" t="s">
        <v>3959</v>
      </c>
      <c r="E318" t="s">
        <v>3890</v>
      </c>
    </row>
    <row r="319" ht="14.4" spans="1:5">
      <c r="A319" s="401" t="s">
        <v>4387</v>
      </c>
      <c r="B319" s="173" t="s">
        <v>4388</v>
      </c>
      <c r="C319" t="s">
        <v>3889</v>
      </c>
      <c r="D319" t="s">
        <v>3959</v>
      </c>
      <c r="E319" t="s">
        <v>3890</v>
      </c>
    </row>
    <row r="320" ht="14.4" spans="1:5">
      <c r="A320" s="401" t="s">
        <v>4389</v>
      </c>
      <c r="B320" s="173" t="s">
        <v>4390</v>
      </c>
      <c r="C320" t="s">
        <v>3889</v>
      </c>
      <c r="D320" t="s">
        <v>3959</v>
      </c>
      <c r="E320" t="s">
        <v>3890</v>
      </c>
    </row>
    <row r="321" ht="14.4" spans="1:5">
      <c r="A321" s="401" t="s">
        <v>4391</v>
      </c>
      <c r="B321" s="173" t="s">
        <v>4392</v>
      </c>
      <c r="C321" t="s">
        <v>3889</v>
      </c>
      <c r="D321" t="s">
        <v>3959</v>
      </c>
      <c r="E321" t="s">
        <v>3890</v>
      </c>
    </row>
    <row r="322" ht="14.4" spans="1:5">
      <c r="A322" s="401" t="s">
        <v>4393</v>
      </c>
      <c r="B322" s="173" t="s">
        <v>4394</v>
      </c>
      <c r="C322" t="s">
        <v>3889</v>
      </c>
      <c r="D322" t="s">
        <v>3959</v>
      </c>
      <c r="E322" t="s">
        <v>3890</v>
      </c>
    </row>
    <row r="323" ht="14.4" spans="1:5">
      <c r="A323" s="401" t="s">
        <v>4395</v>
      </c>
      <c r="B323" s="173" t="s">
        <v>4396</v>
      </c>
      <c r="C323" t="s">
        <v>3889</v>
      </c>
      <c r="D323" t="s">
        <v>3959</v>
      </c>
      <c r="E323" t="s">
        <v>3890</v>
      </c>
    </row>
    <row r="324" ht="14.4" spans="1:5">
      <c r="A324" s="401" t="s">
        <v>4397</v>
      </c>
      <c r="B324" s="173" t="s">
        <v>4398</v>
      </c>
      <c r="C324" t="s">
        <v>3889</v>
      </c>
      <c r="D324" t="s">
        <v>3959</v>
      </c>
      <c r="E324" t="s">
        <v>3890</v>
      </c>
    </row>
    <row r="325" ht="14.4" spans="1:5">
      <c r="A325" s="401" t="s">
        <v>4399</v>
      </c>
      <c r="B325" s="173" t="s">
        <v>4400</v>
      </c>
      <c r="C325" t="s">
        <v>3959</v>
      </c>
      <c r="D325" s="11" t="s">
        <v>278</v>
      </c>
      <c r="E325" t="s">
        <v>3960</v>
      </c>
    </row>
    <row r="326" ht="14.4" spans="1:5">
      <c r="A326" s="401" t="s">
        <v>4401</v>
      </c>
      <c r="B326" s="173" t="s">
        <v>4364</v>
      </c>
      <c r="C326" t="s">
        <v>3889</v>
      </c>
      <c r="D326" s="11" t="s">
        <v>3959</v>
      </c>
      <c r="E326" t="s">
        <v>3890</v>
      </c>
    </row>
    <row r="327" ht="14.4" spans="1:5">
      <c r="A327" s="401" t="s">
        <v>4402</v>
      </c>
      <c r="B327" s="173" t="s">
        <v>4403</v>
      </c>
      <c r="C327" t="s">
        <v>3889</v>
      </c>
      <c r="D327" t="s">
        <v>3959</v>
      </c>
      <c r="E327" t="s">
        <v>3890</v>
      </c>
    </row>
    <row r="328" ht="14.4" spans="1:5">
      <c r="A328" s="401" t="s">
        <v>4404</v>
      </c>
      <c r="B328" s="173" t="s">
        <v>4405</v>
      </c>
      <c r="C328" t="s">
        <v>3889</v>
      </c>
      <c r="D328" t="s">
        <v>3959</v>
      </c>
      <c r="E328" t="s">
        <v>3890</v>
      </c>
    </row>
    <row r="329" ht="14.4" spans="1:5">
      <c r="A329" s="401" t="s">
        <v>4406</v>
      </c>
      <c r="B329" s="173" t="s">
        <v>4407</v>
      </c>
      <c r="C329" t="s">
        <v>3889</v>
      </c>
      <c r="D329" t="s">
        <v>3959</v>
      </c>
      <c r="E329" t="s">
        <v>3890</v>
      </c>
    </row>
    <row r="330" ht="14.4" spans="1:5">
      <c r="A330" s="401" t="s">
        <v>4408</v>
      </c>
      <c r="B330" s="173" t="s">
        <v>4409</v>
      </c>
      <c r="C330" t="s">
        <v>3889</v>
      </c>
      <c r="D330" t="s">
        <v>3959</v>
      </c>
      <c r="E330" t="s">
        <v>3890</v>
      </c>
    </row>
    <row r="331" ht="14.4" spans="1:5">
      <c r="A331" s="401" t="s">
        <v>4410</v>
      </c>
      <c r="B331" s="173" t="s">
        <v>4411</v>
      </c>
      <c r="C331" t="s">
        <v>3889</v>
      </c>
      <c r="D331" t="s">
        <v>3959</v>
      </c>
      <c r="E331" t="s">
        <v>3890</v>
      </c>
    </row>
    <row r="332" ht="14.4" spans="1:5">
      <c r="A332" s="401" t="s">
        <v>4412</v>
      </c>
      <c r="B332" s="173" t="s">
        <v>4413</v>
      </c>
      <c r="C332" t="s">
        <v>3959</v>
      </c>
      <c r="D332" s="11" t="s">
        <v>278</v>
      </c>
      <c r="E332" t="s">
        <v>3960</v>
      </c>
    </row>
    <row r="333" ht="14.4" spans="1:5">
      <c r="A333" s="401" t="s">
        <v>4414</v>
      </c>
      <c r="B333" s="173" t="s">
        <v>4415</v>
      </c>
      <c r="C333" t="s">
        <v>3889</v>
      </c>
      <c r="D333" s="11" t="s">
        <v>3959</v>
      </c>
      <c r="E333" t="s">
        <v>3890</v>
      </c>
    </row>
    <row r="334" ht="14.4" spans="1:5">
      <c r="A334" s="401" t="s">
        <v>4416</v>
      </c>
      <c r="B334" s="173" t="s">
        <v>4417</v>
      </c>
      <c r="C334" t="s">
        <v>3889</v>
      </c>
      <c r="D334" s="11" t="s">
        <v>3959</v>
      </c>
      <c r="E334" t="s">
        <v>3890</v>
      </c>
    </row>
    <row r="335" ht="14.4" spans="1:5">
      <c r="A335" s="401" t="s">
        <v>4418</v>
      </c>
      <c r="B335" s="173" t="s">
        <v>4419</v>
      </c>
      <c r="C335" t="s">
        <v>3889</v>
      </c>
      <c r="D335" t="s">
        <v>3959</v>
      </c>
      <c r="E335" t="s">
        <v>3890</v>
      </c>
    </row>
    <row r="336" ht="14.4" spans="1:5">
      <c r="A336" s="401" t="s">
        <v>4420</v>
      </c>
      <c r="B336" s="173" t="s">
        <v>4421</v>
      </c>
      <c r="C336" t="s">
        <v>3889</v>
      </c>
      <c r="D336" t="s">
        <v>3959</v>
      </c>
      <c r="E336" t="s">
        <v>3890</v>
      </c>
    </row>
    <row r="337" ht="14.4" spans="1:5">
      <c r="A337" s="401" t="s">
        <v>4422</v>
      </c>
      <c r="B337" s="173" t="s">
        <v>4423</v>
      </c>
      <c r="C337" t="s">
        <v>3889</v>
      </c>
      <c r="D337" t="s">
        <v>3959</v>
      </c>
      <c r="E337" t="s">
        <v>3890</v>
      </c>
    </row>
    <row r="338" ht="14.4" spans="1:5">
      <c r="A338" s="401" t="s">
        <v>4424</v>
      </c>
      <c r="B338" s="173" t="s">
        <v>4425</v>
      </c>
      <c r="C338" t="s">
        <v>3889</v>
      </c>
      <c r="D338" t="s">
        <v>3959</v>
      </c>
      <c r="E338" t="s">
        <v>3890</v>
      </c>
    </row>
    <row r="339" ht="14.4" spans="1:5">
      <c r="A339" s="401" t="s">
        <v>4426</v>
      </c>
      <c r="B339" s="173" t="s">
        <v>4427</v>
      </c>
      <c r="C339" t="s">
        <v>3959</v>
      </c>
      <c r="D339" s="11" t="s">
        <v>278</v>
      </c>
      <c r="E339" t="s">
        <v>3960</v>
      </c>
    </row>
    <row r="340" ht="14.4" spans="1:5">
      <c r="A340" s="401" t="s">
        <v>4428</v>
      </c>
      <c r="B340" s="173" t="s">
        <v>4429</v>
      </c>
      <c r="C340" t="s">
        <v>3889</v>
      </c>
      <c r="D340" s="11" t="s">
        <v>3959</v>
      </c>
      <c r="E340" t="s">
        <v>3890</v>
      </c>
    </row>
    <row r="341" ht="14.4" spans="1:5">
      <c r="A341" s="401" t="s">
        <v>4430</v>
      </c>
      <c r="B341" s="173" t="s">
        <v>4431</v>
      </c>
      <c r="C341" t="s">
        <v>3889</v>
      </c>
      <c r="D341" s="11" t="s">
        <v>3959</v>
      </c>
      <c r="E341" t="s">
        <v>3890</v>
      </c>
    </row>
    <row r="342" ht="14.4" spans="1:5">
      <c r="A342" s="401" t="s">
        <v>4432</v>
      </c>
      <c r="B342" s="173" t="s">
        <v>4433</v>
      </c>
      <c r="C342" t="s">
        <v>3889</v>
      </c>
      <c r="D342" t="s">
        <v>3959</v>
      </c>
      <c r="E342" t="s">
        <v>3890</v>
      </c>
    </row>
    <row r="343" ht="14.4" spans="1:5">
      <c r="A343" s="401" t="s">
        <v>4434</v>
      </c>
      <c r="B343" s="173" t="s">
        <v>4435</v>
      </c>
      <c r="C343" t="s">
        <v>3889</v>
      </c>
      <c r="D343" t="s">
        <v>3959</v>
      </c>
      <c r="E343" t="s">
        <v>3890</v>
      </c>
    </row>
    <row r="344" ht="14.4" spans="1:5">
      <c r="A344" s="401" t="s">
        <v>4436</v>
      </c>
      <c r="B344" s="173" t="s">
        <v>4437</v>
      </c>
      <c r="C344" t="s">
        <v>3889</v>
      </c>
      <c r="D344" t="s">
        <v>3959</v>
      </c>
      <c r="E344" t="s">
        <v>3890</v>
      </c>
    </row>
    <row r="345" ht="14.4" spans="1:5">
      <c r="A345" s="401" t="s">
        <v>4438</v>
      </c>
      <c r="B345" s="173" t="s">
        <v>4439</v>
      </c>
      <c r="C345" t="s">
        <v>3889</v>
      </c>
      <c r="D345" t="s">
        <v>3959</v>
      </c>
      <c r="E345" t="s">
        <v>3890</v>
      </c>
    </row>
    <row r="346" ht="14.4" spans="1:5">
      <c r="A346" s="401" t="s">
        <v>4440</v>
      </c>
      <c r="B346" s="173" t="s">
        <v>4441</v>
      </c>
      <c r="C346" t="s">
        <v>3889</v>
      </c>
      <c r="D346" t="s">
        <v>3959</v>
      </c>
      <c r="E346" t="s">
        <v>3890</v>
      </c>
    </row>
    <row r="347" ht="14.4" spans="1:5">
      <c r="A347" s="401" t="s">
        <v>4442</v>
      </c>
      <c r="B347" s="173" t="s">
        <v>4443</v>
      </c>
      <c r="C347" t="s">
        <v>3889</v>
      </c>
      <c r="D347" t="s">
        <v>3959</v>
      </c>
      <c r="E347" t="s">
        <v>3890</v>
      </c>
    </row>
    <row r="348" ht="14.4" spans="1:5">
      <c r="A348" s="401" t="s">
        <v>4444</v>
      </c>
      <c r="B348" s="173" t="s">
        <v>4445</v>
      </c>
      <c r="C348" t="s">
        <v>3889</v>
      </c>
      <c r="D348" t="s">
        <v>3959</v>
      </c>
      <c r="E348" t="s">
        <v>3890</v>
      </c>
    </row>
    <row r="349" ht="14.4" spans="1:5">
      <c r="A349" s="401" t="s">
        <v>4446</v>
      </c>
      <c r="B349" s="173" t="s">
        <v>4447</v>
      </c>
      <c r="C349" t="s">
        <v>3889</v>
      </c>
      <c r="D349" t="s">
        <v>3959</v>
      </c>
      <c r="E349" t="s">
        <v>3890</v>
      </c>
    </row>
    <row r="350" ht="14.4" spans="1:5">
      <c r="A350" s="401" t="s">
        <v>4448</v>
      </c>
      <c r="B350" s="173" t="s">
        <v>4449</v>
      </c>
      <c r="C350" t="s">
        <v>3889</v>
      </c>
      <c r="D350" t="s">
        <v>3959</v>
      </c>
      <c r="E350" t="s">
        <v>3890</v>
      </c>
    </row>
    <row r="351" ht="14.4" spans="1:5">
      <c r="A351" s="401" t="s">
        <v>4450</v>
      </c>
      <c r="B351" s="173" t="s">
        <v>4451</v>
      </c>
      <c r="C351" t="s">
        <v>3959</v>
      </c>
      <c r="D351" s="11" t="s">
        <v>278</v>
      </c>
      <c r="E351" t="s">
        <v>3960</v>
      </c>
    </row>
    <row r="352" ht="14.4" spans="1:5">
      <c r="A352" s="401" t="s">
        <v>4452</v>
      </c>
      <c r="B352" s="173" t="s">
        <v>4453</v>
      </c>
      <c r="C352" t="s">
        <v>3889</v>
      </c>
      <c r="D352" s="11" t="s">
        <v>3959</v>
      </c>
      <c r="E352" t="s">
        <v>3890</v>
      </c>
    </row>
    <row r="353" ht="14.4" spans="1:5">
      <c r="A353" s="401" t="s">
        <v>4454</v>
      </c>
      <c r="B353" s="173" t="s">
        <v>4455</v>
      </c>
      <c r="C353" t="s">
        <v>3889</v>
      </c>
      <c r="D353" t="s">
        <v>3959</v>
      </c>
      <c r="E353" t="s">
        <v>3890</v>
      </c>
    </row>
    <row r="354" ht="14.4" spans="1:5">
      <c r="A354" s="401" t="s">
        <v>4456</v>
      </c>
      <c r="B354" s="173" t="s">
        <v>4457</v>
      </c>
      <c r="C354" t="s">
        <v>3889</v>
      </c>
      <c r="D354" t="s">
        <v>3959</v>
      </c>
      <c r="E354" t="s">
        <v>3890</v>
      </c>
    </row>
    <row r="355" ht="14.4" spans="1:5">
      <c r="A355" s="401" t="s">
        <v>4458</v>
      </c>
      <c r="B355" s="173" t="s">
        <v>4459</v>
      </c>
      <c r="C355" t="s">
        <v>3889</v>
      </c>
      <c r="D355" t="s">
        <v>3959</v>
      </c>
      <c r="E355" t="s">
        <v>3890</v>
      </c>
    </row>
    <row r="356" ht="14.4" spans="1:5">
      <c r="A356" s="401" t="s">
        <v>4460</v>
      </c>
      <c r="B356" s="173" t="s">
        <v>4461</v>
      </c>
      <c r="C356" t="s">
        <v>3889</v>
      </c>
      <c r="D356" t="s">
        <v>3959</v>
      </c>
      <c r="E356" t="s">
        <v>3890</v>
      </c>
    </row>
    <row r="357" ht="14.4" spans="1:5">
      <c r="A357" s="401" t="s">
        <v>4462</v>
      </c>
      <c r="B357" s="173" t="s">
        <v>4463</v>
      </c>
      <c r="C357" t="s">
        <v>3889</v>
      </c>
      <c r="D357" t="s">
        <v>3959</v>
      </c>
      <c r="E357" t="s">
        <v>3890</v>
      </c>
    </row>
    <row r="358" ht="14.4" spans="1:5">
      <c r="A358" s="401" t="s">
        <v>4464</v>
      </c>
      <c r="B358" s="173" t="s">
        <v>4465</v>
      </c>
      <c r="C358" t="s">
        <v>3889</v>
      </c>
      <c r="D358" t="s">
        <v>3959</v>
      </c>
      <c r="E358" t="s">
        <v>3890</v>
      </c>
    </row>
    <row r="359" ht="14.4" spans="1:5">
      <c r="A359" s="401" t="s">
        <v>4466</v>
      </c>
      <c r="B359" s="173" t="s">
        <v>4467</v>
      </c>
      <c r="C359" t="s">
        <v>3889</v>
      </c>
      <c r="D359" t="s">
        <v>3959</v>
      </c>
      <c r="E359" t="s">
        <v>3890</v>
      </c>
    </row>
    <row r="360" ht="14.4" spans="1:5">
      <c r="A360" s="401" t="s">
        <v>4468</v>
      </c>
      <c r="B360" s="173" t="s">
        <v>4469</v>
      </c>
      <c r="C360" t="s">
        <v>3889</v>
      </c>
      <c r="D360" t="s">
        <v>3959</v>
      </c>
      <c r="E360" t="s">
        <v>3890</v>
      </c>
    </row>
    <row r="361" ht="14.4" spans="1:5">
      <c r="A361" s="401" t="s">
        <v>4470</v>
      </c>
      <c r="B361" s="173" t="s">
        <v>4471</v>
      </c>
      <c r="C361" t="s">
        <v>3889</v>
      </c>
      <c r="D361" t="s">
        <v>3959</v>
      </c>
      <c r="E361" t="s">
        <v>3890</v>
      </c>
    </row>
    <row r="362" ht="14.4" spans="1:5">
      <c r="A362" s="401" t="s">
        <v>4472</v>
      </c>
      <c r="B362" s="173" t="s">
        <v>4473</v>
      </c>
      <c r="C362" t="s">
        <v>3889</v>
      </c>
      <c r="D362" t="s">
        <v>3959</v>
      </c>
      <c r="E362" t="s">
        <v>3890</v>
      </c>
    </row>
    <row r="363" ht="14.4" spans="1:5">
      <c r="A363" s="401" t="s">
        <v>4474</v>
      </c>
      <c r="B363" s="173" t="s">
        <v>4475</v>
      </c>
      <c r="C363" t="s">
        <v>3889</v>
      </c>
      <c r="D363" t="s">
        <v>3959</v>
      </c>
      <c r="E363" t="s">
        <v>3890</v>
      </c>
    </row>
    <row r="364" ht="14.4" spans="1:5">
      <c r="A364" s="401" t="s">
        <v>4476</v>
      </c>
      <c r="B364" s="173" t="s">
        <v>4477</v>
      </c>
      <c r="C364" t="s">
        <v>3889</v>
      </c>
      <c r="D364" t="s">
        <v>3959</v>
      </c>
      <c r="E364" t="s">
        <v>3890</v>
      </c>
    </row>
    <row r="365" ht="14.4" spans="1:5">
      <c r="A365" s="401" t="s">
        <v>4478</v>
      </c>
      <c r="B365" s="173" t="s">
        <v>4479</v>
      </c>
      <c r="C365" t="s">
        <v>3959</v>
      </c>
      <c r="D365" s="11" t="s">
        <v>278</v>
      </c>
      <c r="E365" t="s">
        <v>3960</v>
      </c>
    </row>
    <row r="366" ht="14.4" spans="1:5">
      <c r="A366" s="401" t="s">
        <v>4480</v>
      </c>
      <c r="B366" s="173" t="s">
        <v>4481</v>
      </c>
      <c r="C366" t="s">
        <v>3889</v>
      </c>
      <c r="D366" s="11" t="s">
        <v>3959</v>
      </c>
      <c r="E366" t="s">
        <v>3890</v>
      </c>
    </row>
    <row r="367" ht="14.4" spans="1:5">
      <c r="A367" s="401" t="s">
        <v>4482</v>
      </c>
      <c r="B367" s="173" t="s">
        <v>4483</v>
      </c>
      <c r="C367" t="s">
        <v>3889</v>
      </c>
      <c r="D367" t="s">
        <v>3959</v>
      </c>
      <c r="E367" t="s">
        <v>3890</v>
      </c>
    </row>
    <row r="368" ht="14.4" spans="1:5">
      <c r="A368" s="401" t="s">
        <v>4484</v>
      </c>
      <c r="B368" s="173" t="s">
        <v>4485</v>
      </c>
      <c r="C368" t="s">
        <v>3889</v>
      </c>
      <c r="D368" t="s">
        <v>3959</v>
      </c>
      <c r="E368" t="s">
        <v>3890</v>
      </c>
    </row>
    <row r="369" ht="14.4" spans="1:5">
      <c r="A369" s="401" t="s">
        <v>4486</v>
      </c>
      <c r="B369" s="173" t="s">
        <v>4487</v>
      </c>
      <c r="C369" t="s">
        <v>3889</v>
      </c>
      <c r="D369" t="s">
        <v>3959</v>
      </c>
      <c r="E369" t="s">
        <v>3890</v>
      </c>
    </row>
    <row r="370" ht="14.4" spans="1:5">
      <c r="A370" s="401" t="s">
        <v>4488</v>
      </c>
      <c r="B370" s="173" t="s">
        <v>4489</v>
      </c>
      <c r="C370" t="s">
        <v>3889</v>
      </c>
      <c r="D370" t="s">
        <v>3959</v>
      </c>
      <c r="E370" t="s">
        <v>3890</v>
      </c>
    </row>
    <row r="371" ht="14.4" spans="1:5">
      <c r="A371" s="401" t="s">
        <v>4490</v>
      </c>
      <c r="B371" s="173" t="s">
        <v>4491</v>
      </c>
      <c r="C371" t="s">
        <v>3889</v>
      </c>
      <c r="D371" t="s">
        <v>3959</v>
      </c>
      <c r="E371" t="s">
        <v>3890</v>
      </c>
    </row>
    <row r="372" ht="14.4" spans="1:5">
      <c r="A372" s="401" t="s">
        <v>4492</v>
      </c>
      <c r="B372" s="173" t="s">
        <v>4493</v>
      </c>
      <c r="C372" t="s">
        <v>3889</v>
      </c>
      <c r="D372" t="s">
        <v>3959</v>
      </c>
      <c r="E372" t="s">
        <v>3890</v>
      </c>
    </row>
    <row r="373" ht="14.4" spans="1:5">
      <c r="A373" s="401" t="s">
        <v>4494</v>
      </c>
      <c r="B373" s="173" t="s">
        <v>4495</v>
      </c>
      <c r="C373" t="s">
        <v>3889</v>
      </c>
      <c r="D373" t="s">
        <v>3959</v>
      </c>
      <c r="E373" t="s">
        <v>3890</v>
      </c>
    </row>
    <row r="374" ht="14.4" spans="1:5">
      <c r="A374" s="401" t="s">
        <v>4496</v>
      </c>
      <c r="B374" s="173" t="s">
        <v>4497</v>
      </c>
      <c r="C374" t="s">
        <v>3889</v>
      </c>
      <c r="D374" t="s">
        <v>3959</v>
      </c>
      <c r="E374" t="s">
        <v>3890</v>
      </c>
    </row>
    <row r="375" ht="14.4" spans="1:5">
      <c r="A375" s="401" t="s">
        <v>4498</v>
      </c>
      <c r="B375" s="173" t="s">
        <v>4499</v>
      </c>
      <c r="C375" t="s">
        <v>3889</v>
      </c>
      <c r="D375" t="s">
        <v>3959</v>
      </c>
      <c r="E375" t="s">
        <v>3890</v>
      </c>
    </row>
    <row r="376" ht="14.4" spans="1:5">
      <c r="A376" s="401" t="s">
        <v>4500</v>
      </c>
      <c r="B376" s="173" t="s">
        <v>4501</v>
      </c>
      <c r="C376" t="s">
        <v>3889</v>
      </c>
      <c r="D376" t="s">
        <v>3959</v>
      </c>
      <c r="E376" t="s">
        <v>3890</v>
      </c>
    </row>
    <row r="377" ht="14.4" spans="1:5">
      <c r="A377" s="401" t="s">
        <v>4502</v>
      </c>
      <c r="B377" s="173" t="s">
        <v>4503</v>
      </c>
      <c r="C377" t="s">
        <v>3889</v>
      </c>
      <c r="D377" t="s">
        <v>3959</v>
      </c>
      <c r="E377" t="s">
        <v>3890</v>
      </c>
    </row>
    <row r="378" ht="14.4" spans="1:5">
      <c r="A378" s="401" t="s">
        <v>4504</v>
      </c>
      <c r="B378" s="173" t="s">
        <v>4505</v>
      </c>
      <c r="C378" t="s">
        <v>3889</v>
      </c>
      <c r="D378" t="s">
        <v>3959</v>
      </c>
      <c r="E378" t="s">
        <v>3890</v>
      </c>
    </row>
    <row r="379" ht="14.4" spans="1:5">
      <c r="A379" s="401" t="s">
        <v>4506</v>
      </c>
      <c r="B379" s="173" t="s">
        <v>4507</v>
      </c>
      <c r="C379" t="s">
        <v>3889</v>
      </c>
      <c r="D379" t="s">
        <v>3959</v>
      </c>
      <c r="E379" t="s">
        <v>3890</v>
      </c>
    </row>
    <row r="380" ht="14.4" spans="1:5">
      <c r="A380" s="401" t="s">
        <v>4508</v>
      </c>
      <c r="B380" s="173" t="s">
        <v>4509</v>
      </c>
      <c r="C380" t="s">
        <v>3959</v>
      </c>
      <c r="D380" s="11" t="s">
        <v>278</v>
      </c>
      <c r="E380" t="s">
        <v>3960</v>
      </c>
    </row>
    <row r="381" ht="14.4" spans="1:5">
      <c r="A381" s="401" t="s">
        <v>4510</v>
      </c>
      <c r="B381" s="173" t="s">
        <v>4511</v>
      </c>
      <c r="C381" t="s">
        <v>3889</v>
      </c>
      <c r="D381" s="11" t="s">
        <v>3959</v>
      </c>
      <c r="E381" t="s">
        <v>3890</v>
      </c>
    </row>
    <row r="382" ht="14.4" spans="1:5">
      <c r="A382" s="401" t="s">
        <v>4512</v>
      </c>
      <c r="B382" s="173" t="s">
        <v>4513</v>
      </c>
      <c r="C382" t="s">
        <v>3889</v>
      </c>
      <c r="D382" t="s">
        <v>3959</v>
      </c>
      <c r="E382" t="s">
        <v>3890</v>
      </c>
    </row>
    <row r="383" ht="14.4" spans="1:5">
      <c r="A383" s="401" t="s">
        <v>4514</v>
      </c>
      <c r="B383" s="173" t="s">
        <v>4515</v>
      </c>
      <c r="C383" t="s">
        <v>3889</v>
      </c>
      <c r="D383" t="s">
        <v>3959</v>
      </c>
      <c r="E383" t="s">
        <v>3890</v>
      </c>
    </row>
    <row r="384" ht="14.4" spans="1:5">
      <c r="A384" s="401" t="s">
        <v>4516</v>
      </c>
      <c r="B384" s="173" t="s">
        <v>4517</v>
      </c>
      <c r="C384" t="s">
        <v>3889</v>
      </c>
      <c r="D384" t="s">
        <v>3959</v>
      </c>
      <c r="E384" t="s">
        <v>3890</v>
      </c>
    </row>
    <row r="385" ht="14.4" spans="1:5">
      <c r="A385" s="401" t="s">
        <v>4518</v>
      </c>
      <c r="B385" s="173" t="s">
        <v>4519</v>
      </c>
      <c r="C385" t="s">
        <v>3889</v>
      </c>
      <c r="D385" t="s">
        <v>3959</v>
      </c>
      <c r="E385" t="s">
        <v>3890</v>
      </c>
    </row>
    <row r="386" ht="14.4" spans="1:5">
      <c r="A386" s="401" t="s">
        <v>4520</v>
      </c>
      <c r="B386" s="173" t="s">
        <v>4521</v>
      </c>
      <c r="C386" t="s">
        <v>3889</v>
      </c>
      <c r="D386" t="s">
        <v>3959</v>
      </c>
      <c r="E386" t="s">
        <v>3890</v>
      </c>
    </row>
    <row r="387" ht="14.4" spans="1:5">
      <c r="A387" s="401" t="s">
        <v>4522</v>
      </c>
      <c r="B387" s="173" t="s">
        <v>4523</v>
      </c>
      <c r="C387" t="s">
        <v>3889</v>
      </c>
      <c r="D387" t="s">
        <v>3959</v>
      </c>
      <c r="E387" t="s">
        <v>3890</v>
      </c>
    </row>
    <row r="388" ht="14.4" spans="1:5">
      <c r="A388" s="401" t="s">
        <v>4524</v>
      </c>
      <c r="B388" s="173" t="s">
        <v>4525</v>
      </c>
      <c r="C388" t="s">
        <v>3889</v>
      </c>
      <c r="D388" t="s">
        <v>3959</v>
      </c>
      <c r="E388" t="s">
        <v>3890</v>
      </c>
    </row>
    <row r="389" ht="14.4" spans="1:5">
      <c r="A389" s="401" t="s">
        <v>4526</v>
      </c>
      <c r="B389" s="173" t="s">
        <v>4527</v>
      </c>
      <c r="C389" t="s">
        <v>3889</v>
      </c>
      <c r="D389" t="s">
        <v>3959</v>
      </c>
      <c r="E389" t="s">
        <v>3890</v>
      </c>
    </row>
    <row r="390" ht="14.4" spans="1:5">
      <c r="A390" s="401" t="s">
        <v>4528</v>
      </c>
      <c r="B390" s="173" t="s">
        <v>4529</v>
      </c>
      <c r="C390" t="s">
        <v>3889</v>
      </c>
      <c r="D390" t="s">
        <v>3959</v>
      </c>
      <c r="E390" t="s">
        <v>3890</v>
      </c>
    </row>
    <row r="391" ht="14.4" spans="1:5">
      <c r="A391" s="401" t="s">
        <v>4530</v>
      </c>
      <c r="B391" s="173" t="s">
        <v>4531</v>
      </c>
      <c r="C391" t="s">
        <v>3889</v>
      </c>
      <c r="D391" t="s">
        <v>3959</v>
      </c>
      <c r="E391" t="s">
        <v>3890</v>
      </c>
    </row>
    <row r="392" ht="14.4" spans="1:5">
      <c r="A392" s="401" t="s">
        <v>4532</v>
      </c>
      <c r="B392" s="173" t="s">
        <v>4533</v>
      </c>
      <c r="C392" t="s">
        <v>3889</v>
      </c>
      <c r="D392" t="s">
        <v>3959</v>
      </c>
      <c r="E392" t="s">
        <v>3890</v>
      </c>
    </row>
    <row r="393" ht="14.4" spans="1:5">
      <c r="A393" s="401" t="s">
        <v>4534</v>
      </c>
      <c r="B393" s="173" t="s">
        <v>4535</v>
      </c>
      <c r="C393" t="s">
        <v>3889</v>
      </c>
      <c r="D393" t="s">
        <v>3959</v>
      </c>
      <c r="E393" t="s">
        <v>3890</v>
      </c>
    </row>
    <row r="394" ht="14.4" spans="1:5">
      <c r="A394" s="401" t="s">
        <v>4536</v>
      </c>
      <c r="B394" s="173" t="s">
        <v>4537</v>
      </c>
      <c r="C394" t="s">
        <v>3889</v>
      </c>
      <c r="D394" t="s">
        <v>3959</v>
      </c>
      <c r="E394" t="s">
        <v>3890</v>
      </c>
    </row>
    <row r="395" ht="14.4" spans="1:5">
      <c r="A395" s="401" t="s">
        <v>4538</v>
      </c>
      <c r="B395" s="173" t="s">
        <v>4539</v>
      </c>
      <c r="C395" t="s">
        <v>3889</v>
      </c>
      <c r="D395" t="s">
        <v>3959</v>
      </c>
      <c r="E395" t="s">
        <v>3890</v>
      </c>
    </row>
    <row r="396" ht="14.4" spans="1:5">
      <c r="A396" s="401" t="s">
        <v>4540</v>
      </c>
      <c r="B396" s="173" t="s">
        <v>4541</v>
      </c>
      <c r="C396" t="s">
        <v>3889</v>
      </c>
      <c r="D396" t="s">
        <v>3959</v>
      </c>
      <c r="E396" t="s">
        <v>3890</v>
      </c>
    </row>
    <row r="397" ht="14.4" spans="1:5">
      <c r="A397" s="401" t="s">
        <v>4542</v>
      </c>
      <c r="B397" s="173" t="s">
        <v>4543</v>
      </c>
      <c r="C397" t="s">
        <v>3889</v>
      </c>
      <c r="D397" t="s">
        <v>3959</v>
      </c>
      <c r="E397" t="s">
        <v>3890</v>
      </c>
    </row>
    <row r="398" ht="14.4" spans="1:5">
      <c r="A398" s="401" t="s">
        <v>4544</v>
      </c>
      <c r="B398" s="173" t="s">
        <v>4545</v>
      </c>
      <c r="C398" t="s">
        <v>3959</v>
      </c>
      <c r="D398" s="11" t="s">
        <v>278</v>
      </c>
      <c r="E398" t="s">
        <v>3960</v>
      </c>
    </row>
    <row r="399" ht="14.4" spans="1:5">
      <c r="A399" s="401" t="s">
        <v>4546</v>
      </c>
      <c r="B399" s="173" t="s">
        <v>4547</v>
      </c>
      <c r="C399" t="s">
        <v>3889</v>
      </c>
      <c r="D399" s="11" t="s">
        <v>3959</v>
      </c>
      <c r="E399" t="s">
        <v>3890</v>
      </c>
    </row>
    <row r="400" ht="14.4" spans="1:5">
      <c r="A400" s="401" t="s">
        <v>4548</v>
      </c>
      <c r="B400" s="173" t="s">
        <v>4549</v>
      </c>
      <c r="C400" t="s">
        <v>3889</v>
      </c>
      <c r="D400" t="s">
        <v>3959</v>
      </c>
      <c r="E400" t="s">
        <v>3890</v>
      </c>
    </row>
    <row r="401" ht="14.4" spans="1:5">
      <c r="A401" s="401" t="s">
        <v>4550</v>
      </c>
      <c r="B401" s="173" t="s">
        <v>4551</v>
      </c>
      <c r="C401" t="s">
        <v>3889</v>
      </c>
      <c r="D401" t="s">
        <v>3959</v>
      </c>
      <c r="E401" t="s">
        <v>3890</v>
      </c>
    </row>
    <row r="402" ht="14.4" spans="1:5">
      <c r="A402" s="401" t="s">
        <v>4552</v>
      </c>
      <c r="B402" s="173" t="s">
        <v>4553</v>
      </c>
      <c r="C402" t="s">
        <v>3889</v>
      </c>
      <c r="D402" t="s">
        <v>3959</v>
      </c>
      <c r="E402" t="s">
        <v>3890</v>
      </c>
    </row>
    <row r="403" ht="14.4" spans="1:5">
      <c r="A403" s="401" t="s">
        <v>4554</v>
      </c>
      <c r="B403" s="173" t="s">
        <v>4555</v>
      </c>
      <c r="C403" t="s">
        <v>3889</v>
      </c>
      <c r="D403" t="s">
        <v>3959</v>
      </c>
      <c r="E403" t="s">
        <v>3890</v>
      </c>
    </row>
    <row r="404" ht="14.4" spans="1:5">
      <c r="A404" s="401" t="s">
        <v>4556</v>
      </c>
      <c r="B404" s="173" t="s">
        <v>4557</v>
      </c>
      <c r="C404" t="s">
        <v>3889</v>
      </c>
      <c r="D404" t="s">
        <v>3959</v>
      </c>
      <c r="E404" t="s">
        <v>3890</v>
      </c>
    </row>
    <row r="405" ht="14.4" spans="1:5">
      <c r="A405" s="401" t="s">
        <v>4558</v>
      </c>
      <c r="B405" s="173" t="s">
        <v>4559</v>
      </c>
      <c r="C405" t="s">
        <v>3889</v>
      </c>
      <c r="D405" t="s">
        <v>3959</v>
      </c>
      <c r="E405" t="s">
        <v>3890</v>
      </c>
    </row>
    <row r="406" ht="14.4" spans="1:5">
      <c r="A406" s="401" t="s">
        <v>4560</v>
      </c>
      <c r="B406" s="173" t="s">
        <v>4561</v>
      </c>
      <c r="C406" t="s">
        <v>3889</v>
      </c>
      <c r="D406" t="s">
        <v>3959</v>
      </c>
      <c r="E406" t="s">
        <v>3890</v>
      </c>
    </row>
    <row r="407" ht="14.4" spans="1:5">
      <c r="A407" s="401" t="s">
        <v>4562</v>
      </c>
      <c r="B407" s="173" t="s">
        <v>4563</v>
      </c>
      <c r="C407" t="s">
        <v>3889</v>
      </c>
      <c r="D407" t="s">
        <v>3959</v>
      </c>
      <c r="E407" t="s">
        <v>3890</v>
      </c>
    </row>
    <row r="408" ht="14.4" spans="1:5">
      <c r="A408" s="401" t="s">
        <v>4564</v>
      </c>
      <c r="B408" s="173" t="s">
        <v>4565</v>
      </c>
      <c r="C408" t="s">
        <v>3889</v>
      </c>
      <c r="D408" t="s">
        <v>3959</v>
      </c>
      <c r="E408" t="s">
        <v>3890</v>
      </c>
    </row>
    <row r="409" ht="14.4" spans="1:5">
      <c r="A409" s="401" t="s">
        <v>4566</v>
      </c>
      <c r="B409" s="173" t="s">
        <v>4567</v>
      </c>
      <c r="C409" t="s">
        <v>3889</v>
      </c>
      <c r="D409" t="s">
        <v>3959</v>
      </c>
      <c r="E409" t="s">
        <v>3890</v>
      </c>
    </row>
    <row r="410" ht="14.4" spans="1:5">
      <c r="A410" s="401" t="s">
        <v>4568</v>
      </c>
      <c r="B410" s="173" t="s">
        <v>4569</v>
      </c>
      <c r="C410" t="s">
        <v>3889</v>
      </c>
      <c r="D410" t="s">
        <v>3959</v>
      </c>
      <c r="E410" t="s">
        <v>3890</v>
      </c>
    </row>
    <row r="411" ht="14.4" spans="1:5">
      <c r="A411" s="401" t="s">
        <v>4570</v>
      </c>
      <c r="B411" s="173" t="s">
        <v>4571</v>
      </c>
      <c r="C411" t="s">
        <v>3889</v>
      </c>
      <c r="D411" t="s">
        <v>3959</v>
      </c>
      <c r="E411" t="s">
        <v>3890</v>
      </c>
    </row>
    <row r="412" ht="14.4" spans="1:5">
      <c r="A412" s="401" t="s">
        <v>4572</v>
      </c>
      <c r="B412" s="173" t="s">
        <v>4573</v>
      </c>
      <c r="C412" t="s">
        <v>278</v>
      </c>
      <c r="D412" s="11" t="s">
        <v>3885</v>
      </c>
      <c r="E412" t="s">
        <v>3886</v>
      </c>
    </row>
    <row r="413" ht="14.4" spans="1:5">
      <c r="A413" s="401" t="s">
        <v>4574</v>
      </c>
      <c r="B413" s="173" t="s">
        <v>4575</v>
      </c>
      <c r="C413" t="s">
        <v>3959</v>
      </c>
      <c r="D413" s="11" t="s">
        <v>278</v>
      </c>
      <c r="E413" t="s">
        <v>3960</v>
      </c>
    </row>
    <row r="414" ht="14.4" spans="1:5">
      <c r="A414" s="401" t="s">
        <v>4576</v>
      </c>
      <c r="B414" s="173" t="s">
        <v>4577</v>
      </c>
      <c r="C414" t="s">
        <v>3889</v>
      </c>
      <c r="D414" s="11" t="s">
        <v>3959</v>
      </c>
      <c r="E414" t="s">
        <v>3890</v>
      </c>
    </row>
    <row r="415" ht="14.4" spans="1:5">
      <c r="A415" s="401" t="s">
        <v>4578</v>
      </c>
      <c r="B415" s="173" t="s">
        <v>4579</v>
      </c>
      <c r="C415" t="s">
        <v>3889</v>
      </c>
      <c r="D415" s="11" t="s">
        <v>3959</v>
      </c>
      <c r="E415" t="s">
        <v>3890</v>
      </c>
    </row>
    <row r="416" ht="14.4" spans="1:5">
      <c r="A416" s="401" t="s">
        <v>4580</v>
      </c>
      <c r="B416" s="173" t="s">
        <v>4581</v>
      </c>
      <c r="C416" t="s">
        <v>3889</v>
      </c>
      <c r="D416" s="11" t="s">
        <v>3959</v>
      </c>
      <c r="E416" t="s">
        <v>3890</v>
      </c>
    </row>
    <row r="417" ht="14.4" spans="1:5">
      <c r="A417" s="401" t="s">
        <v>4582</v>
      </c>
      <c r="B417" s="173" t="s">
        <v>4583</v>
      </c>
      <c r="C417" t="s">
        <v>3889</v>
      </c>
      <c r="D417" s="11" t="s">
        <v>3959</v>
      </c>
      <c r="E417" t="s">
        <v>3890</v>
      </c>
    </row>
    <row r="418" ht="14.4" spans="1:5">
      <c r="A418" s="401" t="s">
        <v>4584</v>
      </c>
      <c r="B418" s="173" t="s">
        <v>4585</v>
      </c>
      <c r="C418" t="s">
        <v>3889</v>
      </c>
      <c r="D418" t="s">
        <v>3959</v>
      </c>
      <c r="E418" t="s">
        <v>3890</v>
      </c>
    </row>
    <row r="419" ht="14.4" spans="1:5">
      <c r="A419" s="401" t="s">
        <v>4586</v>
      </c>
      <c r="B419" s="173" t="s">
        <v>4587</v>
      </c>
      <c r="C419" t="s">
        <v>3889</v>
      </c>
      <c r="D419" t="s">
        <v>3959</v>
      </c>
      <c r="E419" t="s">
        <v>3890</v>
      </c>
    </row>
    <row r="420" ht="14.4" spans="1:5">
      <c r="A420" s="401" t="s">
        <v>4588</v>
      </c>
      <c r="B420" s="173" t="s">
        <v>4589</v>
      </c>
      <c r="C420" t="s">
        <v>3889</v>
      </c>
      <c r="D420" t="s">
        <v>3959</v>
      </c>
      <c r="E420" t="s">
        <v>3890</v>
      </c>
    </row>
    <row r="421" ht="14.4" spans="1:5">
      <c r="A421" s="401" t="s">
        <v>4590</v>
      </c>
      <c r="B421" s="173" t="s">
        <v>4591</v>
      </c>
      <c r="C421" t="s">
        <v>3889</v>
      </c>
      <c r="D421" t="s">
        <v>3959</v>
      </c>
      <c r="E421" t="s">
        <v>3890</v>
      </c>
    </row>
    <row r="422" ht="14.4" spans="1:5">
      <c r="A422" s="401" t="s">
        <v>4592</v>
      </c>
      <c r="B422" s="173" t="s">
        <v>4593</v>
      </c>
      <c r="C422" t="s">
        <v>3889</v>
      </c>
      <c r="D422" t="s">
        <v>3959</v>
      </c>
      <c r="E422" t="s">
        <v>3890</v>
      </c>
    </row>
    <row r="423" ht="14.4" spans="1:5">
      <c r="A423" s="401" t="s">
        <v>4594</v>
      </c>
      <c r="B423" s="173" t="s">
        <v>4595</v>
      </c>
      <c r="C423" t="s">
        <v>3959</v>
      </c>
      <c r="D423" s="11" t="s">
        <v>278</v>
      </c>
      <c r="E423" t="s">
        <v>3960</v>
      </c>
    </row>
    <row r="424" ht="14.4" spans="1:5">
      <c r="A424" s="401" t="s">
        <v>4596</v>
      </c>
      <c r="B424" s="173" t="s">
        <v>4597</v>
      </c>
      <c r="C424" t="s">
        <v>3889</v>
      </c>
      <c r="D424" s="11" t="s">
        <v>3959</v>
      </c>
      <c r="E424" t="s">
        <v>3890</v>
      </c>
    </row>
    <row r="425" ht="14.4" spans="1:5">
      <c r="A425" s="401" t="s">
        <v>4598</v>
      </c>
      <c r="B425" s="173" t="s">
        <v>4599</v>
      </c>
      <c r="C425" t="s">
        <v>3889</v>
      </c>
      <c r="D425" s="11" t="s">
        <v>3959</v>
      </c>
      <c r="E425" t="s">
        <v>3890</v>
      </c>
    </row>
    <row r="426" ht="14.4" spans="1:5">
      <c r="A426" s="401" t="s">
        <v>4600</v>
      </c>
      <c r="B426" s="173" t="s">
        <v>4601</v>
      </c>
      <c r="C426" t="s">
        <v>3889</v>
      </c>
      <c r="D426" s="11" t="s">
        <v>3959</v>
      </c>
      <c r="E426" t="s">
        <v>3890</v>
      </c>
    </row>
    <row r="427" ht="14.4" spans="1:5">
      <c r="A427" s="401" t="s">
        <v>4602</v>
      </c>
      <c r="B427" s="173" t="s">
        <v>4603</v>
      </c>
      <c r="C427" t="s">
        <v>3889</v>
      </c>
      <c r="D427" s="11" t="s">
        <v>3959</v>
      </c>
      <c r="E427" t="s">
        <v>3890</v>
      </c>
    </row>
    <row r="428" ht="14.4" spans="1:5">
      <c r="A428" s="401" t="s">
        <v>4604</v>
      </c>
      <c r="B428" s="173" t="s">
        <v>4605</v>
      </c>
      <c r="C428" t="s">
        <v>3889</v>
      </c>
      <c r="D428" s="11" t="s">
        <v>3959</v>
      </c>
      <c r="E428" t="s">
        <v>3890</v>
      </c>
    </row>
    <row r="429" ht="14.4" spans="1:5">
      <c r="A429" s="401" t="s">
        <v>4606</v>
      </c>
      <c r="B429" s="173" t="s">
        <v>4607</v>
      </c>
      <c r="C429" t="s">
        <v>3889</v>
      </c>
      <c r="D429" s="11" t="s">
        <v>3959</v>
      </c>
      <c r="E429" t="s">
        <v>3890</v>
      </c>
    </row>
    <row r="430" ht="14.4" spans="1:5">
      <c r="A430" s="401" t="s">
        <v>4608</v>
      </c>
      <c r="B430" s="173" t="s">
        <v>4609</v>
      </c>
      <c r="C430" t="s">
        <v>3889</v>
      </c>
      <c r="D430" t="s">
        <v>3959</v>
      </c>
      <c r="E430" t="s">
        <v>3890</v>
      </c>
    </row>
    <row r="431" ht="14.4" spans="1:5">
      <c r="A431" s="401" t="s">
        <v>4610</v>
      </c>
      <c r="B431" s="173" t="s">
        <v>4611</v>
      </c>
      <c r="C431" t="s">
        <v>3889</v>
      </c>
      <c r="D431" t="s">
        <v>3959</v>
      </c>
      <c r="E431" t="s">
        <v>3890</v>
      </c>
    </row>
    <row r="432" ht="14.4" spans="1:5">
      <c r="A432" s="401" t="s">
        <v>4612</v>
      </c>
      <c r="B432" s="173" t="s">
        <v>4613</v>
      </c>
      <c r="C432" t="s">
        <v>3889</v>
      </c>
      <c r="D432" t="s">
        <v>3959</v>
      </c>
      <c r="E432" t="s">
        <v>3890</v>
      </c>
    </row>
    <row r="433" ht="14.4" spans="1:5">
      <c r="A433" s="401" t="s">
        <v>4614</v>
      </c>
      <c r="B433" s="173" t="s">
        <v>4615</v>
      </c>
      <c r="C433" t="s">
        <v>3959</v>
      </c>
      <c r="D433" s="11" t="s">
        <v>278</v>
      </c>
      <c r="E433" t="s">
        <v>3960</v>
      </c>
    </row>
    <row r="434" ht="14.4" spans="1:5">
      <c r="A434" s="401" t="s">
        <v>4616</v>
      </c>
      <c r="B434" s="173" t="s">
        <v>4617</v>
      </c>
      <c r="C434" t="s">
        <v>3889</v>
      </c>
      <c r="D434" s="11" t="s">
        <v>3959</v>
      </c>
      <c r="E434" t="s">
        <v>3890</v>
      </c>
    </row>
    <row r="435" ht="14.4" spans="1:5">
      <c r="A435" s="401" t="s">
        <v>4618</v>
      </c>
      <c r="B435" s="173" t="s">
        <v>4619</v>
      </c>
      <c r="C435" t="s">
        <v>3889</v>
      </c>
      <c r="D435" s="11" t="s">
        <v>3959</v>
      </c>
      <c r="E435" t="s">
        <v>3890</v>
      </c>
    </row>
    <row r="436" ht="14.4" spans="1:5">
      <c r="A436" s="401" t="s">
        <v>4620</v>
      </c>
      <c r="B436" s="173" t="s">
        <v>4621</v>
      </c>
      <c r="C436" t="s">
        <v>3889</v>
      </c>
      <c r="D436" s="11" t="s">
        <v>3959</v>
      </c>
      <c r="E436" t="s">
        <v>3890</v>
      </c>
    </row>
    <row r="437" ht="14.4" spans="1:5">
      <c r="A437" s="401" t="s">
        <v>4622</v>
      </c>
      <c r="B437" s="173" t="s">
        <v>4623</v>
      </c>
      <c r="C437" t="s">
        <v>3959</v>
      </c>
      <c r="D437" s="11" t="s">
        <v>278</v>
      </c>
      <c r="E437" t="s">
        <v>3960</v>
      </c>
    </row>
    <row r="438" ht="14.4" spans="1:5">
      <c r="A438" s="401" t="s">
        <v>4624</v>
      </c>
      <c r="B438" s="173" t="s">
        <v>4625</v>
      </c>
      <c r="C438" t="s">
        <v>3889</v>
      </c>
      <c r="D438" s="11" t="s">
        <v>3959</v>
      </c>
      <c r="E438" t="s">
        <v>3890</v>
      </c>
    </row>
    <row r="439" ht="14.4" spans="1:5">
      <c r="A439" s="401" t="s">
        <v>4626</v>
      </c>
      <c r="B439" s="173" t="s">
        <v>4627</v>
      </c>
      <c r="C439" t="s">
        <v>3889</v>
      </c>
      <c r="D439" s="11" t="s">
        <v>3959</v>
      </c>
      <c r="E439" t="s">
        <v>3890</v>
      </c>
    </row>
    <row r="440" ht="14.4" spans="1:5">
      <c r="A440" s="401" t="s">
        <v>4628</v>
      </c>
      <c r="B440" s="173" t="s">
        <v>4629</v>
      </c>
      <c r="C440" t="s">
        <v>3889</v>
      </c>
      <c r="D440" s="11" t="s">
        <v>3959</v>
      </c>
      <c r="E440" t="s">
        <v>3890</v>
      </c>
    </row>
    <row r="441" ht="14.4" spans="1:5">
      <c r="A441" s="401" t="s">
        <v>4630</v>
      </c>
      <c r="B441" s="173" t="s">
        <v>4631</v>
      </c>
      <c r="C441" t="s">
        <v>3889</v>
      </c>
      <c r="D441" t="s">
        <v>3959</v>
      </c>
      <c r="E441" t="s">
        <v>3890</v>
      </c>
    </row>
    <row r="442" ht="14.4" spans="1:5">
      <c r="A442" s="401" t="s">
        <v>4632</v>
      </c>
      <c r="B442" s="173" t="s">
        <v>4633</v>
      </c>
      <c r="C442" t="s">
        <v>3889</v>
      </c>
      <c r="D442" t="s">
        <v>3959</v>
      </c>
      <c r="E442" t="s">
        <v>3890</v>
      </c>
    </row>
    <row r="443" ht="14.4" spans="1:5">
      <c r="A443" s="401" t="s">
        <v>4634</v>
      </c>
      <c r="B443" s="173" t="s">
        <v>4635</v>
      </c>
      <c r="C443" t="s">
        <v>3889</v>
      </c>
      <c r="D443" t="s">
        <v>3959</v>
      </c>
      <c r="E443" t="s">
        <v>3890</v>
      </c>
    </row>
    <row r="444" ht="14.4" spans="1:5">
      <c r="A444" s="401" t="s">
        <v>4636</v>
      </c>
      <c r="B444" s="173" t="s">
        <v>4637</v>
      </c>
      <c r="C444" t="s">
        <v>3889</v>
      </c>
      <c r="D444" t="s">
        <v>3959</v>
      </c>
      <c r="E444" t="s">
        <v>3890</v>
      </c>
    </row>
    <row r="445" ht="14.4" spans="1:5">
      <c r="A445" s="401" t="s">
        <v>4638</v>
      </c>
      <c r="B445" s="173" t="s">
        <v>4639</v>
      </c>
      <c r="C445" t="s">
        <v>3889</v>
      </c>
      <c r="D445" t="s">
        <v>3959</v>
      </c>
      <c r="E445" t="s">
        <v>3890</v>
      </c>
    </row>
    <row r="446" ht="14.4" spans="1:5">
      <c r="A446" s="401" t="s">
        <v>4640</v>
      </c>
      <c r="B446" s="173" t="s">
        <v>4641</v>
      </c>
      <c r="C446" t="s">
        <v>3889</v>
      </c>
      <c r="D446" t="s">
        <v>3959</v>
      </c>
      <c r="E446" t="s">
        <v>3890</v>
      </c>
    </row>
    <row r="447" ht="14.4" spans="1:5">
      <c r="A447" s="401" t="s">
        <v>4642</v>
      </c>
      <c r="B447" s="173" t="s">
        <v>4643</v>
      </c>
      <c r="C447" t="s">
        <v>3889</v>
      </c>
      <c r="D447" t="s">
        <v>3959</v>
      </c>
      <c r="E447" t="s">
        <v>3890</v>
      </c>
    </row>
    <row r="448" ht="14.4" spans="1:5">
      <c r="A448" s="401" t="s">
        <v>4644</v>
      </c>
      <c r="B448" s="173" t="s">
        <v>4645</v>
      </c>
      <c r="C448" t="s">
        <v>3889</v>
      </c>
      <c r="D448" t="s">
        <v>3959</v>
      </c>
      <c r="E448" t="s">
        <v>3890</v>
      </c>
    </row>
    <row r="449" ht="14.4" spans="1:5">
      <c r="A449" s="401" t="s">
        <v>4646</v>
      </c>
      <c r="B449" s="173" t="s">
        <v>4647</v>
      </c>
      <c r="C449" t="s">
        <v>3889</v>
      </c>
      <c r="D449" t="s">
        <v>3959</v>
      </c>
      <c r="E449" t="s">
        <v>3890</v>
      </c>
    </row>
    <row r="450" ht="14.4" spans="1:5">
      <c r="A450" s="401" t="s">
        <v>4648</v>
      </c>
      <c r="B450" s="173" t="s">
        <v>4649</v>
      </c>
      <c r="C450" t="s">
        <v>3959</v>
      </c>
      <c r="D450" s="11" t="s">
        <v>278</v>
      </c>
      <c r="E450" t="s">
        <v>3960</v>
      </c>
    </row>
    <row r="451" ht="14.4" spans="1:5">
      <c r="A451" s="401" t="s">
        <v>4650</v>
      </c>
      <c r="B451" s="173" t="s">
        <v>4651</v>
      </c>
      <c r="C451" t="s">
        <v>3889</v>
      </c>
      <c r="D451" s="11" t="s">
        <v>3959</v>
      </c>
      <c r="E451" t="s">
        <v>3890</v>
      </c>
    </row>
    <row r="452" ht="14.4" spans="1:5">
      <c r="A452" s="401" t="s">
        <v>4652</v>
      </c>
      <c r="B452" s="173" t="s">
        <v>4653</v>
      </c>
      <c r="C452" t="s">
        <v>3889</v>
      </c>
      <c r="D452" t="s">
        <v>3959</v>
      </c>
      <c r="E452" t="s">
        <v>3890</v>
      </c>
    </row>
    <row r="453" ht="14.4" spans="1:5">
      <c r="A453" s="401" t="s">
        <v>4654</v>
      </c>
      <c r="B453" s="173" t="s">
        <v>4655</v>
      </c>
      <c r="C453" t="s">
        <v>3889</v>
      </c>
      <c r="D453" t="s">
        <v>3959</v>
      </c>
      <c r="E453" t="s">
        <v>3890</v>
      </c>
    </row>
    <row r="454" ht="14.4" spans="1:5">
      <c r="A454" s="401" t="s">
        <v>4656</v>
      </c>
      <c r="B454" s="173" t="s">
        <v>4657</v>
      </c>
      <c r="C454" t="s">
        <v>3889</v>
      </c>
      <c r="D454" t="s">
        <v>3959</v>
      </c>
      <c r="E454" t="s">
        <v>3890</v>
      </c>
    </row>
    <row r="455" ht="14.4" spans="1:5">
      <c r="A455" s="401" t="s">
        <v>4658</v>
      </c>
      <c r="B455" s="173" t="s">
        <v>4659</v>
      </c>
      <c r="C455" t="s">
        <v>3889</v>
      </c>
      <c r="D455" t="s">
        <v>3959</v>
      </c>
      <c r="E455" t="s">
        <v>3890</v>
      </c>
    </row>
    <row r="456" ht="14.4" spans="1:5">
      <c r="A456" s="401" t="s">
        <v>4660</v>
      </c>
      <c r="B456" s="173" t="s">
        <v>4661</v>
      </c>
      <c r="C456" t="s">
        <v>3889</v>
      </c>
      <c r="D456" t="s">
        <v>3959</v>
      </c>
      <c r="E456" t="s">
        <v>3890</v>
      </c>
    </row>
    <row r="457" ht="14.4" spans="1:5">
      <c r="A457" s="401" t="s">
        <v>4662</v>
      </c>
      <c r="B457" s="173" t="s">
        <v>4663</v>
      </c>
      <c r="C457" t="s">
        <v>3889</v>
      </c>
      <c r="D457" t="s">
        <v>3959</v>
      </c>
      <c r="E457" t="s">
        <v>3890</v>
      </c>
    </row>
    <row r="458" ht="14.4" spans="1:5">
      <c r="A458" s="401" t="s">
        <v>4664</v>
      </c>
      <c r="B458" s="173" t="s">
        <v>4665</v>
      </c>
      <c r="C458" t="s">
        <v>3889</v>
      </c>
      <c r="D458" t="s">
        <v>3959</v>
      </c>
      <c r="E458" t="s">
        <v>3890</v>
      </c>
    </row>
    <row r="459" ht="14.4" spans="1:5">
      <c r="A459" s="401" t="s">
        <v>4666</v>
      </c>
      <c r="B459" s="173" t="s">
        <v>4667</v>
      </c>
      <c r="C459" t="s">
        <v>3959</v>
      </c>
      <c r="D459" s="11" t="s">
        <v>278</v>
      </c>
      <c r="E459" t="s">
        <v>3960</v>
      </c>
    </row>
    <row r="460" ht="14.4" spans="1:5">
      <c r="A460" s="401" t="s">
        <v>4668</v>
      </c>
      <c r="B460" s="173" t="s">
        <v>4669</v>
      </c>
      <c r="C460" t="s">
        <v>3889</v>
      </c>
      <c r="D460" s="11" t="s">
        <v>3959</v>
      </c>
      <c r="E460" t="s">
        <v>3890</v>
      </c>
    </row>
    <row r="461" ht="14.4" spans="1:5">
      <c r="A461" s="401" t="s">
        <v>4670</v>
      </c>
      <c r="B461" s="173" t="s">
        <v>4671</v>
      </c>
      <c r="C461" t="s">
        <v>3889</v>
      </c>
      <c r="D461" s="11" t="s">
        <v>3959</v>
      </c>
      <c r="E461" t="s">
        <v>3890</v>
      </c>
    </row>
    <row r="462" ht="14.4" spans="1:5">
      <c r="A462" s="401" t="s">
        <v>4672</v>
      </c>
      <c r="B462" s="173" t="s">
        <v>4673</v>
      </c>
      <c r="C462" t="s">
        <v>3889</v>
      </c>
      <c r="D462" t="s">
        <v>3959</v>
      </c>
      <c r="E462" t="s">
        <v>3890</v>
      </c>
    </row>
    <row r="463" ht="14.4" spans="1:5">
      <c r="A463" s="401" t="s">
        <v>4674</v>
      </c>
      <c r="B463" s="173" t="s">
        <v>4675</v>
      </c>
      <c r="C463" t="s">
        <v>3889</v>
      </c>
      <c r="D463" t="s">
        <v>3959</v>
      </c>
      <c r="E463" t="s">
        <v>3890</v>
      </c>
    </row>
    <row r="464" ht="14.4" spans="1:5">
      <c r="A464" s="401" t="s">
        <v>4676</v>
      </c>
      <c r="B464" s="173" t="s">
        <v>4677</v>
      </c>
      <c r="C464" t="s">
        <v>3889</v>
      </c>
      <c r="D464" t="s">
        <v>3959</v>
      </c>
      <c r="E464" t="s">
        <v>3890</v>
      </c>
    </row>
    <row r="465" ht="14.4" spans="1:5">
      <c r="A465" s="401" t="s">
        <v>4678</v>
      </c>
      <c r="B465" s="173" t="s">
        <v>4679</v>
      </c>
      <c r="C465" t="s">
        <v>3889</v>
      </c>
      <c r="D465" t="s">
        <v>3959</v>
      </c>
      <c r="E465" t="s">
        <v>3890</v>
      </c>
    </row>
    <row r="466" ht="14.4" spans="1:5">
      <c r="A466" s="401" t="s">
        <v>4680</v>
      </c>
      <c r="B466" s="173" t="s">
        <v>4681</v>
      </c>
      <c r="C466" t="s">
        <v>3889</v>
      </c>
      <c r="D466" t="s">
        <v>3959</v>
      </c>
      <c r="E466" t="s">
        <v>3890</v>
      </c>
    </row>
    <row r="467" ht="14.4" spans="1:5">
      <c r="A467" s="401" t="s">
        <v>4682</v>
      </c>
      <c r="B467" s="173" t="s">
        <v>4683</v>
      </c>
      <c r="C467" t="s">
        <v>3889</v>
      </c>
      <c r="D467" t="s">
        <v>3959</v>
      </c>
      <c r="E467" t="s">
        <v>3890</v>
      </c>
    </row>
    <row r="468" ht="14.4" spans="1:5">
      <c r="A468" s="401" t="s">
        <v>4684</v>
      </c>
      <c r="B468" s="173" t="s">
        <v>4685</v>
      </c>
      <c r="C468" t="s">
        <v>3889</v>
      </c>
      <c r="D468" t="s">
        <v>3959</v>
      </c>
      <c r="E468" t="s">
        <v>3890</v>
      </c>
    </row>
    <row r="469" ht="14.4" spans="1:5">
      <c r="A469" s="401" t="s">
        <v>4686</v>
      </c>
      <c r="B469" s="173" t="s">
        <v>4687</v>
      </c>
      <c r="C469" t="s">
        <v>3959</v>
      </c>
      <c r="D469" s="11" t="s">
        <v>278</v>
      </c>
      <c r="E469" t="s">
        <v>3960</v>
      </c>
    </row>
    <row r="470" ht="14.4" spans="1:5">
      <c r="A470" s="401" t="s">
        <v>4688</v>
      </c>
      <c r="B470" s="173" t="s">
        <v>4689</v>
      </c>
      <c r="C470" t="s">
        <v>3889</v>
      </c>
      <c r="D470" s="11" t="s">
        <v>3959</v>
      </c>
      <c r="E470" t="s">
        <v>3890</v>
      </c>
    </row>
    <row r="471" ht="14.4" spans="1:5">
      <c r="A471" s="401" t="s">
        <v>4690</v>
      </c>
      <c r="B471" s="173" t="s">
        <v>4691</v>
      </c>
      <c r="C471" t="s">
        <v>3889</v>
      </c>
      <c r="D471" s="11" t="s">
        <v>3959</v>
      </c>
      <c r="E471" t="s">
        <v>3890</v>
      </c>
    </row>
    <row r="472" ht="14.4" spans="1:5">
      <c r="A472" s="401" t="s">
        <v>4692</v>
      </c>
      <c r="B472" s="173" t="s">
        <v>4693</v>
      </c>
      <c r="C472" t="s">
        <v>3889</v>
      </c>
      <c r="D472" t="s">
        <v>3959</v>
      </c>
      <c r="E472" t="s">
        <v>3890</v>
      </c>
    </row>
    <row r="473" ht="14.4" spans="1:5">
      <c r="A473" s="401" t="s">
        <v>4694</v>
      </c>
      <c r="B473" s="173" t="s">
        <v>4695</v>
      </c>
      <c r="C473" t="s">
        <v>3889</v>
      </c>
      <c r="D473" t="s">
        <v>3959</v>
      </c>
      <c r="E473" t="s">
        <v>3890</v>
      </c>
    </row>
    <row r="474" ht="14.4" spans="1:5">
      <c r="A474" s="401" t="s">
        <v>4696</v>
      </c>
      <c r="B474" s="173" t="s">
        <v>4697</v>
      </c>
      <c r="C474" t="s">
        <v>3889</v>
      </c>
      <c r="D474" t="s">
        <v>3959</v>
      </c>
      <c r="E474" t="s">
        <v>3890</v>
      </c>
    </row>
    <row r="475" ht="14.4" spans="1:5">
      <c r="A475" s="401" t="s">
        <v>4698</v>
      </c>
      <c r="B475" s="173" t="s">
        <v>4699</v>
      </c>
      <c r="C475" t="s">
        <v>3889</v>
      </c>
      <c r="D475" t="s">
        <v>3959</v>
      </c>
      <c r="E475" t="s">
        <v>3890</v>
      </c>
    </row>
    <row r="476" ht="14.4" spans="1:5">
      <c r="A476" s="401" t="s">
        <v>4700</v>
      </c>
      <c r="B476" s="173" t="s">
        <v>4701</v>
      </c>
      <c r="C476" t="s">
        <v>3889</v>
      </c>
      <c r="D476" t="s">
        <v>3959</v>
      </c>
      <c r="E476" t="s">
        <v>3890</v>
      </c>
    </row>
    <row r="477" ht="14.4" spans="1:5">
      <c r="A477" s="401" t="s">
        <v>4702</v>
      </c>
      <c r="B477" s="173" t="s">
        <v>4703</v>
      </c>
      <c r="C477" t="s">
        <v>3889</v>
      </c>
      <c r="D477" t="s">
        <v>3959</v>
      </c>
      <c r="E477" t="s">
        <v>3890</v>
      </c>
    </row>
    <row r="478" ht="14.4" spans="1:5">
      <c r="A478" s="401" t="s">
        <v>4704</v>
      </c>
      <c r="B478" s="173" t="s">
        <v>4705</v>
      </c>
      <c r="C478" t="s">
        <v>3889</v>
      </c>
      <c r="D478" t="s">
        <v>3959</v>
      </c>
      <c r="E478" t="s">
        <v>3890</v>
      </c>
    </row>
    <row r="479" ht="14.4" spans="1:5">
      <c r="A479" s="401" t="s">
        <v>4706</v>
      </c>
      <c r="B479" s="173" t="s">
        <v>4707</v>
      </c>
      <c r="C479" t="s">
        <v>3889</v>
      </c>
      <c r="D479" t="s">
        <v>3959</v>
      </c>
      <c r="E479" t="s">
        <v>3890</v>
      </c>
    </row>
    <row r="480" ht="14.4" spans="1:5">
      <c r="A480" s="401" t="s">
        <v>4708</v>
      </c>
      <c r="B480" s="173" t="s">
        <v>4709</v>
      </c>
      <c r="C480" t="s">
        <v>3889</v>
      </c>
      <c r="D480" t="s">
        <v>3959</v>
      </c>
      <c r="E480" t="s">
        <v>3890</v>
      </c>
    </row>
    <row r="481" ht="14.4" spans="1:5">
      <c r="A481" s="401" t="s">
        <v>4710</v>
      </c>
      <c r="B481" s="173" t="s">
        <v>4711</v>
      </c>
      <c r="C481" t="s">
        <v>3889</v>
      </c>
      <c r="D481" t="s">
        <v>3959</v>
      </c>
      <c r="E481" t="s">
        <v>3890</v>
      </c>
    </row>
    <row r="482" ht="14.4" spans="1:5">
      <c r="A482" s="401" t="s">
        <v>4712</v>
      </c>
      <c r="B482" s="173" t="s">
        <v>4713</v>
      </c>
      <c r="C482" t="s">
        <v>3889</v>
      </c>
      <c r="D482" t="s">
        <v>3959</v>
      </c>
      <c r="E482" t="s">
        <v>3890</v>
      </c>
    </row>
    <row r="483" ht="14.4" spans="1:5">
      <c r="A483" s="401" t="s">
        <v>4714</v>
      </c>
      <c r="B483" s="173" t="s">
        <v>4715</v>
      </c>
      <c r="C483" t="s">
        <v>3889</v>
      </c>
      <c r="D483" t="s">
        <v>3959</v>
      </c>
      <c r="E483" t="s">
        <v>3890</v>
      </c>
    </row>
    <row r="484" ht="14.4" spans="1:5">
      <c r="A484" s="401" t="s">
        <v>4716</v>
      </c>
      <c r="B484" s="173" t="s">
        <v>4717</v>
      </c>
      <c r="C484" t="s">
        <v>3959</v>
      </c>
      <c r="D484" s="11" t="s">
        <v>278</v>
      </c>
      <c r="E484" t="s">
        <v>3960</v>
      </c>
    </row>
    <row r="485" ht="14.4" spans="1:5">
      <c r="A485" s="401" t="s">
        <v>4718</v>
      </c>
      <c r="B485" s="173" t="s">
        <v>4719</v>
      </c>
      <c r="C485" t="s">
        <v>3889</v>
      </c>
      <c r="D485" s="11" t="s">
        <v>3959</v>
      </c>
      <c r="E485" t="s">
        <v>3890</v>
      </c>
    </row>
    <row r="486" ht="14.4" spans="1:5">
      <c r="A486" s="401" t="s">
        <v>4720</v>
      </c>
      <c r="B486" s="173" t="s">
        <v>4721</v>
      </c>
      <c r="C486" t="s">
        <v>3889</v>
      </c>
      <c r="D486" t="s">
        <v>3959</v>
      </c>
      <c r="E486" t="s">
        <v>3890</v>
      </c>
    </row>
    <row r="487" ht="14.4" spans="1:5">
      <c r="A487" s="401" t="s">
        <v>4722</v>
      </c>
      <c r="B487" s="173" t="s">
        <v>4723</v>
      </c>
      <c r="C487" t="s">
        <v>3889</v>
      </c>
      <c r="D487" t="s">
        <v>3959</v>
      </c>
      <c r="E487" t="s">
        <v>3890</v>
      </c>
    </row>
    <row r="488" ht="14.4" spans="1:5">
      <c r="A488" s="401" t="s">
        <v>4724</v>
      </c>
      <c r="B488" s="173" t="s">
        <v>4725</v>
      </c>
      <c r="C488" t="s">
        <v>3889</v>
      </c>
      <c r="D488" t="s">
        <v>3959</v>
      </c>
      <c r="E488" t="s">
        <v>3890</v>
      </c>
    </row>
    <row r="489" ht="14.4" spans="1:5">
      <c r="A489" s="401" t="s">
        <v>4726</v>
      </c>
      <c r="B489" s="173" t="s">
        <v>4727</v>
      </c>
      <c r="C489" t="s">
        <v>3889</v>
      </c>
      <c r="D489" t="s">
        <v>3959</v>
      </c>
      <c r="E489" t="s">
        <v>3890</v>
      </c>
    </row>
    <row r="490" ht="14.4" spans="1:5">
      <c r="A490" s="401" t="s">
        <v>4728</v>
      </c>
      <c r="B490" s="173" t="s">
        <v>4729</v>
      </c>
      <c r="C490" t="s">
        <v>3889</v>
      </c>
      <c r="D490" t="s">
        <v>3959</v>
      </c>
      <c r="E490" t="s">
        <v>3890</v>
      </c>
    </row>
    <row r="491" ht="14.4" spans="1:5">
      <c r="A491" s="401" t="s">
        <v>4730</v>
      </c>
      <c r="B491" s="173" t="s">
        <v>4731</v>
      </c>
      <c r="C491" t="s">
        <v>3889</v>
      </c>
      <c r="D491" t="s">
        <v>3959</v>
      </c>
      <c r="E491" t="s">
        <v>3890</v>
      </c>
    </row>
    <row r="492" ht="14.4" spans="1:5">
      <c r="A492" s="401" t="s">
        <v>4732</v>
      </c>
      <c r="B492" s="173" t="s">
        <v>4733</v>
      </c>
      <c r="C492" t="s">
        <v>3959</v>
      </c>
      <c r="D492" s="11" t="s">
        <v>278</v>
      </c>
      <c r="E492" t="s">
        <v>3960</v>
      </c>
    </row>
    <row r="493" ht="14.4" spans="1:5">
      <c r="A493" s="401" t="s">
        <v>4734</v>
      </c>
      <c r="B493" s="173" t="s">
        <v>4735</v>
      </c>
      <c r="C493" t="s">
        <v>3889</v>
      </c>
      <c r="D493" s="11" t="s">
        <v>3959</v>
      </c>
      <c r="E493" t="s">
        <v>3890</v>
      </c>
    </row>
    <row r="494" ht="14.4" spans="1:5">
      <c r="A494" s="401" t="s">
        <v>4736</v>
      </c>
      <c r="B494" s="173" t="s">
        <v>4737</v>
      </c>
      <c r="C494" t="s">
        <v>3889</v>
      </c>
      <c r="D494" t="s">
        <v>3959</v>
      </c>
      <c r="E494" t="s">
        <v>3890</v>
      </c>
    </row>
    <row r="495" ht="14.4" spans="1:5">
      <c r="A495" s="401" t="s">
        <v>4738</v>
      </c>
      <c r="B495" s="173" t="s">
        <v>4739</v>
      </c>
      <c r="C495" t="s">
        <v>3889</v>
      </c>
      <c r="D495" t="s">
        <v>3959</v>
      </c>
      <c r="E495" t="s">
        <v>3890</v>
      </c>
    </row>
    <row r="496" ht="14.4" spans="1:5">
      <c r="A496" s="401" t="s">
        <v>4740</v>
      </c>
      <c r="B496" s="173" t="s">
        <v>4741</v>
      </c>
      <c r="C496" t="s">
        <v>3889</v>
      </c>
      <c r="D496" t="s">
        <v>3959</v>
      </c>
      <c r="E496" t="s">
        <v>3890</v>
      </c>
    </row>
    <row r="497" ht="14.4" spans="1:5">
      <c r="A497" s="401" t="s">
        <v>4742</v>
      </c>
      <c r="B497" s="173" t="s">
        <v>4743</v>
      </c>
      <c r="C497" t="s">
        <v>3889</v>
      </c>
      <c r="D497" t="s">
        <v>3959</v>
      </c>
      <c r="E497" t="s">
        <v>3890</v>
      </c>
    </row>
    <row r="498" ht="14.4" spans="1:5">
      <c r="A498" s="401" t="s">
        <v>4744</v>
      </c>
      <c r="B498" s="173" t="s">
        <v>4745</v>
      </c>
      <c r="C498" t="s">
        <v>3889</v>
      </c>
      <c r="D498" t="s">
        <v>3959</v>
      </c>
      <c r="E498" t="s">
        <v>3890</v>
      </c>
    </row>
    <row r="499" ht="14.4" spans="1:5">
      <c r="A499" s="401" t="s">
        <v>4746</v>
      </c>
      <c r="B499" s="173" t="s">
        <v>4747</v>
      </c>
      <c r="C499" t="s">
        <v>3889</v>
      </c>
      <c r="D499" t="s">
        <v>3959</v>
      </c>
      <c r="E499" t="s">
        <v>3890</v>
      </c>
    </row>
    <row r="500" ht="14.4" spans="1:5">
      <c r="A500" s="401" t="s">
        <v>4748</v>
      </c>
      <c r="B500" s="173" t="s">
        <v>4749</v>
      </c>
      <c r="C500" t="s">
        <v>3889</v>
      </c>
      <c r="D500" t="s">
        <v>3959</v>
      </c>
      <c r="E500" t="s">
        <v>3890</v>
      </c>
    </row>
    <row r="501" ht="14.4" spans="1:5">
      <c r="A501" s="401" t="s">
        <v>4750</v>
      </c>
      <c r="B501" s="173" t="s">
        <v>4751</v>
      </c>
      <c r="C501" t="s">
        <v>3889</v>
      </c>
      <c r="D501" t="s">
        <v>3959</v>
      </c>
      <c r="E501" t="s">
        <v>3890</v>
      </c>
    </row>
    <row r="502" ht="14.4" spans="1:5">
      <c r="A502" s="401" t="s">
        <v>4752</v>
      </c>
      <c r="B502" s="173" t="s">
        <v>4753</v>
      </c>
      <c r="C502" t="s">
        <v>3889</v>
      </c>
      <c r="D502" t="s">
        <v>3959</v>
      </c>
      <c r="E502" t="s">
        <v>3890</v>
      </c>
    </row>
    <row r="503" ht="14.4" spans="1:5">
      <c r="A503" s="401" t="s">
        <v>4754</v>
      </c>
      <c r="B503" s="173" t="s">
        <v>4755</v>
      </c>
      <c r="C503" t="s">
        <v>3889</v>
      </c>
      <c r="D503" t="s">
        <v>3959</v>
      </c>
      <c r="E503" t="s">
        <v>3890</v>
      </c>
    </row>
    <row r="504" ht="14.4" spans="1:5">
      <c r="A504" s="401" t="s">
        <v>4756</v>
      </c>
      <c r="B504" s="173" t="s">
        <v>4757</v>
      </c>
      <c r="C504" t="s">
        <v>3959</v>
      </c>
      <c r="D504" s="11" t="s">
        <v>278</v>
      </c>
      <c r="E504" t="s">
        <v>3960</v>
      </c>
    </row>
    <row r="505" ht="14.4" spans="1:5">
      <c r="A505" s="401" t="s">
        <v>4758</v>
      </c>
      <c r="B505" s="173" t="s">
        <v>4759</v>
      </c>
      <c r="C505" t="s">
        <v>3889</v>
      </c>
      <c r="D505" t="s">
        <v>3959</v>
      </c>
      <c r="E505" t="s">
        <v>3890</v>
      </c>
    </row>
    <row r="506" ht="14.4" spans="1:5">
      <c r="A506" s="401" t="s">
        <v>4760</v>
      </c>
      <c r="B506" s="173" t="s">
        <v>4761</v>
      </c>
      <c r="C506" t="s">
        <v>3889</v>
      </c>
      <c r="D506" t="s">
        <v>3959</v>
      </c>
      <c r="E506" t="s">
        <v>3890</v>
      </c>
    </row>
    <row r="507" ht="14.4" spans="1:5">
      <c r="A507" s="401" t="s">
        <v>4762</v>
      </c>
      <c r="B507" s="173" t="s">
        <v>4763</v>
      </c>
      <c r="C507" t="s">
        <v>3889</v>
      </c>
      <c r="D507" t="s">
        <v>3959</v>
      </c>
      <c r="E507" t="s">
        <v>3890</v>
      </c>
    </row>
    <row r="508" ht="14.4" spans="1:5">
      <c r="A508" s="401" t="s">
        <v>4764</v>
      </c>
      <c r="B508" s="173" t="s">
        <v>4765</v>
      </c>
      <c r="C508" t="s">
        <v>3889</v>
      </c>
      <c r="D508" t="s">
        <v>3959</v>
      </c>
      <c r="E508" t="s">
        <v>3890</v>
      </c>
    </row>
    <row r="509" ht="14.4" spans="1:5">
      <c r="A509" s="401" t="s">
        <v>4766</v>
      </c>
      <c r="B509" s="173" t="s">
        <v>4767</v>
      </c>
      <c r="C509" t="s">
        <v>3889</v>
      </c>
      <c r="D509" t="s">
        <v>3959</v>
      </c>
      <c r="E509" t="s">
        <v>3890</v>
      </c>
    </row>
    <row r="510" ht="14.4" spans="1:5">
      <c r="A510" s="401" t="s">
        <v>4768</v>
      </c>
      <c r="B510" s="173" t="s">
        <v>4769</v>
      </c>
      <c r="C510" t="s">
        <v>3889</v>
      </c>
      <c r="D510" t="s">
        <v>3959</v>
      </c>
      <c r="E510" t="s">
        <v>3890</v>
      </c>
    </row>
    <row r="511" ht="14.4" spans="1:5">
      <c r="A511" s="401" t="s">
        <v>4770</v>
      </c>
      <c r="B511" s="173" t="s">
        <v>4771</v>
      </c>
      <c r="C511" t="s">
        <v>3959</v>
      </c>
      <c r="D511" s="11" t="s">
        <v>278</v>
      </c>
      <c r="E511" t="s">
        <v>3960</v>
      </c>
    </row>
    <row r="512" ht="14.4" spans="1:5">
      <c r="A512" s="401" t="s">
        <v>4772</v>
      </c>
      <c r="B512" s="173" t="s">
        <v>4773</v>
      </c>
      <c r="C512" t="s">
        <v>3889</v>
      </c>
      <c r="D512" t="s">
        <v>3959</v>
      </c>
      <c r="E512" t="s">
        <v>3890</v>
      </c>
    </row>
    <row r="513" ht="14.4" spans="1:6">
      <c r="A513" s="401" t="s">
        <v>4774</v>
      </c>
      <c r="B513" s="173" t="s">
        <v>4775</v>
      </c>
      <c r="C513" t="s">
        <v>3889</v>
      </c>
      <c r="D513" t="s">
        <v>3959</v>
      </c>
      <c r="E513" t="s">
        <v>3890</v>
      </c>
    </row>
    <row r="514" ht="14.4" spans="1:6">
      <c r="A514" s="401" t="s">
        <v>4776</v>
      </c>
      <c r="B514" s="173" t="s">
        <v>4777</v>
      </c>
      <c r="C514" t="s">
        <v>3889</v>
      </c>
      <c r="D514" t="s">
        <v>3959</v>
      </c>
      <c r="E514" t="s">
        <v>3890</v>
      </c>
    </row>
    <row r="515" ht="14.4" spans="1:6">
      <c r="A515" s="401" t="s">
        <v>4778</v>
      </c>
      <c r="B515" s="173" t="s">
        <v>4779</v>
      </c>
      <c r="C515" t="s">
        <v>3889</v>
      </c>
      <c r="D515" t="s">
        <v>3959</v>
      </c>
      <c r="E515" t="s">
        <v>3890</v>
      </c>
    </row>
    <row r="516" ht="14.4" spans="1:6">
      <c r="A516" s="401" t="s">
        <v>4780</v>
      </c>
      <c r="B516" s="173" t="s">
        <v>4781</v>
      </c>
      <c r="C516" t="s">
        <v>3889</v>
      </c>
      <c r="D516" t="s">
        <v>3959</v>
      </c>
      <c r="E516" t="s">
        <v>3890</v>
      </c>
    </row>
    <row r="517" ht="14.4" spans="1:6">
      <c r="A517" s="401" t="s">
        <v>4782</v>
      </c>
      <c r="B517" s="173" t="s">
        <v>4783</v>
      </c>
      <c r="C517" t="s">
        <v>3889</v>
      </c>
      <c r="D517" t="s">
        <v>3959</v>
      </c>
      <c r="E517" t="s">
        <v>3890</v>
      </c>
    </row>
    <row r="518" ht="14.4" spans="1:6">
      <c r="A518" s="401" t="s">
        <v>4784</v>
      </c>
      <c r="B518" s="173" t="s">
        <v>4785</v>
      </c>
      <c r="C518" t="s">
        <v>3889</v>
      </c>
      <c r="D518" t="s">
        <v>3959</v>
      </c>
      <c r="E518" t="s">
        <v>3890</v>
      </c>
    </row>
    <row r="519" ht="14.4" spans="1:6">
      <c r="A519" s="401" t="s">
        <v>4786</v>
      </c>
      <c r="B519" s="173" t="s">
        <v>4787</v>
      </c>
      <c r="C519" t="s">
        <v>3889</v>
      </c>
      <c r="D519" t="s">
        <v>3959</v>
      </c>
      <c r="E519" t="s">
        <v>3890</v>
      </c>
    </row>
    <row r="520" ht="14.4" spans="1:6">
      <c r="A520" s="401" t="s">
        <v>4788</v>
      </c>
      <c r="B520" s="173" t="s">
        <v>4789</v>
      </c>
      <c r="C520" t="s">
        <v>3889</v>
      </c>
      <c r="D520" t="s">
        <v>3959</v>
      </c>
      <c r="E520" t="s">
        <v>3890</v>
      </c>
    </row>
    <row r="521" ht="14.4" spans="1:6">
      <c r="A521" s="401" t="s">
        <v>4790</v>
      </c>
      <c r="B521" s="173" t="s">
        <v>4791</v>
      </c>
      <c r="C521" t="s">
        <v>3889</v>
      </c>
      <c r="D521" t="s">
        <v>3959</v>
      </c>
      <c r="E521" t="s">
        <v>3890</v>
      </c>
    </row>
    <row r="522" ht="14.4" spans="1:6">
      <c r="A522" s="401" t="s">
        <v>4792</v>
      </c>
      <c r="B522" s="173" t="s">
        <v>4793</v>
      </c>
      <c r="C522" t="s">
        <v>3889</v>
      </c>
      <c r="D522" t="s">
        <v>3959</v>
      </c>
      <c r="E522" t="s">
        <v>3890</v>
      </c>
    </row>
    <row r="523" ht="14.4" spans="1:6">
      <c r="A523" s="401" t="s">
        <v>4794</v>
      </c>
      <c r="B523" s="173" t="s">
        <v>4795</v>
      </c>
      <c r="C523" t="s">
        <v>3889</v>
      </c>
      <c r="D523" t="s">
        <v>3959</v>
      </c>
      <c r="E523" t="s">
        <v>3890</v>
      </c>
    </row>
    <row r="524" ht="14.4" spans="1:6">
      <c r="A524" s="401" t="s">
        <v>4796</v>
      </c>
      <c r="B524" s="173" t="s">
        <v>4797</v>
      </c>
      <c r="C524" t="s">
        <v>3959</v>
      </c>
      <c r="D524" s="11" t="s">
        <v>278</v>
      </c>
      <c r="E524" t="s">
        <v>3960</v>
      </c>
    </row>
    <row r="525" ht="14.4" spans="1:6">
      <c r="A525" s="401" t="s">
        <v>4798</v>
      </c>
      <c r="B525" s="173" t="s">
        <v>4799</v>
      </c>
      <c r="C525" t="s">
        <v>3889</v>
      </c>
      <c r="D525" t="s">
        <v>3959</v>
      </c>
      <c r="E525" t="s">
        <v>3890</v>
      </c>
    </row>
    <row r="526" ht="14.4" spans="1:6">
      <c r="A526" s="401" t="s">
        <v>4800</v>
      </c>
      <c r="B526" s="173" t="s">
        <v>4801</v>
      </c>
      <c r="C526" t="s">
        <v>3889</v>
      </c>
      <c r="D526" t="s">
        <v>3959</v>
      </c>
      <c r="E526" t="s">
        <v>3890</v>
      </c>
    </row>
    <row r="527" ht="14.4" spans="1:6">
      <c r="A527" s="401" t="s">
        <v>4802</v>
      </c>
      <c r="B527" s="173" t="s">
        <v>4803</v>
      </c>
      <c r="C527" t="s">
        <v>3889</v>
      </c>
      <c r="D527" t="s">
        <v>3959</v>
      </c>
      <c r="E527" t="s">
        <v>3890</v>
      </c>
    </row>
    <row r="528" ht="14.4" spans="1:6">
      <c r="A528" s="401" t="s">
        <v>4804</v>
      </c>
      <c r="B528" s="173" t="s">
        <v>4805</v>
      </c>
      <c r="C528" t="s">
        <v>278</v>
      </c>
      <c r="D528" s="11" t="s">
        <v>3885</v>
      </c>
      <c r="E528" t="s">
        <v>3886</v>
      </c>
      <c r="F528" s="401"/>
    </row>
    <row r="529" ht="14.4" spans="1:6">
      <c r="A529" s="401" t="s">
        <v>4806</v>
      </c>
      <c r="B529" s="173" t="s">
        <v>4807</v>
      </c>
      <c r="C529" t="s">
        <v>3959</v>
      </c>
      <c r="D529" s="11" t="s">
        <v>278</v>
      </c>
      <c r="E529" t="s">
        <v>3960</v>
      </c>
    </row>
    <row r="530" ht="14.4" spans="1:6">
      <c r="A530" s="401" t="s">
        <v>4808</v>
      </c>
      <c r="B530" s="173" t="s">
        <v>3924</v>
      </c>
      <c r="C530" t="s">
        <v>3889</v>
      </c>
      <c r="D530" s="11" t="s">
        <v>3959</v>
      </c>
      <c r="E530" t="s">
        <v>3890</v>
      </c>
    </row>
    <row r="531" ht="14.4" spans="1:6">
      <c r="A531" s="401" t="s">
        <v>4809</v>
      </c>
      <c r="B531" s="173" t="s">
        <v>4810</v>
      </c>
      <c r="C531" t="s">
        <v>3889</v>
      </c>
      <c r="D531" s="11" t="s">
        <v>3959</v>
      </c>
      <c r="E531" t="s">
        <v>3890</v>
      </c>
    </row>
    <row r="532" ht="14.4" spans="1:6">
      <c r="A532" s="401" t="s">
        <v>4811</v>
      </c>
      <c r="B532" s="173" t="s">
        <v>4812</v>
      </c>
      <c r="C532" t="s">
        <v>3889</v>
      </c>
      <c r="D532" s="11" t="s">
        <v>3959</v>
      </c>
      <c r="E532" t="s">
        <v>3890</v>
      </c>
    </row>
    <row r="533" ht="14.4" spans="1:6">
      <c r="A533" s="401" t="s">
        <v>4813</v>
      </c>
      <c r="B533" s="173" t="s">
        <v>4814</v>
      </c>
      <c r="C533" t="s">
        <v>3889</v>
      </c>
      <c r="D533" s="11" t="s">
        <v>3959</v>
      </c>
      <c r="E533" t="s">
        <v>3890</v>
      </c>
    </row>
    <row r="534" ht="14.4" spans="1:6">
      <c r="A534" s="401" t="s">
        <v>4815</v>
      </c>
      <c r="B534" s="173" t="s">
        <v>4816</v>
      </c>
      <c r="C534" t="s">
        <v>3889</v>
      </c>
      <c r="D534" s="11" t="s">
        <v>3959</v>
      </c>
      <c r="E534" t="s">
        <v>3890</v>
      </c>
    </row>
    <row r="535" ht="14.4" spans="1:6">
      <c r="A535" s="401" t="s">
        <v>4817</v>
      </c>
      <c r="B535" s="173" t="s">
        <v>4818</v>
      </c>
      <c r="C535" t="s">
        <v>3889</v>
      </c>
      <c r="D535" s="11" t="s">
        <v>3959</v>
      </c>
      <c r="E535" t="s">
        <v>3890</v>
      </c>
    </row>
    <row r="536" ht="14.4" spans="1:6">
      <c r="A536" s="401" t="s">
        <v>4819</v>
      </c>
      <c r="B536" s="173" t="s">
        <v>4820</v>
      </c>
      <c r="C536" t="s">
        <v>3889</v>
      </c>
      <c r="D536" s="11" t="s">
        <v>3959</v>
      </c>
      <c r="E536" t="s">
        <v>3890</v>
      </c>
    </row>
    <row r="537" ht="14.4" spans="1:6">
      <c r="A537" s="401" t="s">
        <v>4821</v>
      </c>
      <c r="B537" s="173" t="s">
        <v>4822</v>
      </c>
      <c r="C537" t="s">
        <v>3889</v>
      </c>
      <c r="D537" s="11" t="s">
        <v>3959</v>
      </c>
      <c r="E537" t="s">
        <v>3890</v>
      </c>
    </row>
    <row r="538" ht="14.4" spans="1:6">
      <c r="A538" s="401" t="s">
        <v>4823</v>
      </c>
      <c r="B538" s="173" t="s">
        <v>4824</v>
      </c>
      <c r="C538" t="s">
        <v>3889</v>
      </c>
      <c r="D538" s="11" t="s">
        <v>3959</v>
      </c>
      <c r="E538" t="s">
        <v>3890</v>
      </c>
    </row>
    <row r="539" ht="14.4" spans="1:6">
      <c r="A539" s="401" t="s">
        <v>4825</v>
      </c>
      <c r="B539" s="173" t="s">
        <v>4826</v>
      </c>
      <c r="C539" t="s">
        <v>3889</v>
      </c>
      <c r="D539" s="11" t="s">
        <v>3959</v>
      </c>
      <c r="E539" t="s">
        <v>3890</v>
      </c>
    </row>
    <row r="540" ht="14.4" spans="1:6">
      <c r="A540" s="401" t="s">
        <v>4827</v>
      </c>
      <c r="B540" s="173" t="s">
        <v>4828</v>
      </c>
      <c r="C540" t="s">
        <v>3889</v>
      </c>
      <c r="D540" t="s">
        <v>3959</v>
      </c>
      <c r="E540" t="s">
        <v>3890</v>
      </c>
    </row>
    <row r="541" ht="14.4" spans="1:6">
      <c r="A541" s="401" t="s">
        <v>4829</v>
      </c>
      <c r="B541" s="173" t="s">
        <v>4830</v>
      </c>
      <c r="C541" t="s">
        <v>3889</v>
      </c>
      <c r="D541" t="s">
        <v>3959</v>
      </c>
      <c r="E541" t="s">
        <v>3890</v>
      </c>
    </row>
    <row r="542" ht="14.4" spans="1:6">
      <c r="A542" s="401" t="s">
        <v>4831</v>
      </c>
      <c r="B542" s="173" t="s">
        <v>4832</v>
      </c>
      <c r="C542" t="s">
        <v>3889</v>
      </c>
      <c r="D542" t="s">
        <v>3959</v>
      </c>
      <c r="E542" t="s">
        <v>3890</v>
      </c>
    </row>
    <row r="543" ht="14.4" spans="1:6">
      <c r="A543" s="401" t="s">
        <v>4833</v>
      </c>
      <c r="B543" s="173" t="s">
        <v>4834</v>
      </c>
      <c r="C543" t="s">
        <v>3959</v>
      </c>
      <c r="D543" s="11" t="s">
        <v>3885</v>
      </c>
      <c r="E543" t="s">
        <v>3886</v>
      </c>
      <c r="F543" s="11"/>
    </row>
    <row r="544" ht="14.4" spans="1:6">
      <c r="A544" s="401" t="s">
        <v>4835</v>
      </c>
      <c r="B544" s="173" t="s">
        <v>4836</v>
      </c>
      <c r="C544" t="s">
        <v>3889</v>
      </c>
      <c r="D544" s="11" t="s">
        <v>3959</v>
      </c>
      <c r="E544" t="s">
        <v>3890</v>
      </c>
    </row>
    <row r="545" ht="14.4" spans="1:5">
      <c r="A545" s="401" t="s">
        <v>4837</v>
      </c>
      <c r="B545" s="173" t="s">
        <v>4838</v>
      </c>
      <c r="C545" t="s">
        <v>3889</v>
      </c>
      <c r="D545" s="11" t="s">
        <v>3959</v>
      </c>
      <c r="E545" t="s">
        <v>3890</v>
      </c>
    </row>
    <row r="546" ht="14.4" spans="1:5">
      <c r="A546" s="401" t="s">
        <v>4839</v>
      </c>
      <c r="B546" s="173" t="s">
        <v>4840</v>
      </c>
      <c r="C546" t="s">
        <v>3889</v>
      </c>
      <c r="D546" s="11" t="s">
        <v>3959</v>
      </c>
      <c r="E546" t="s">
        <v>3890</v>
      </c>
    </row>
    <row r="547" ht="14.4" spans="1:5">
      <c r="A547" s="401" t="s">
        <v>4841</v>
      </c>
      <c r="B547" s="173" t="s">
        <v>4842</v>
      </c>
      <c r="C547" t="s">
        <v>3889</v>
      </c>
      <c r="D547" s="11" t="s">
        <v>3959</v>
      </c>
      <c r="E547" t="s">
        <v>3890</v>
      </c>
    </row>
    <row r="548" ht="14.4" spans="1:5">
      <c r="A548" s="401" t="s">
        <v>4843</v>
      </c>
      <c r="B548" s="173" t="s">
        <v>4844</v>
      </c>
      <c r="C548" t="s">
        <v>3889</v>
      </c>
      <c r="D548" s="11" t="s">
        <v>3959</v>
      </c>
      <c r="E548" t="s">
        <v>3890</v>
      </c>
    </row>
    <row r="549" ht="14.4" spans="1:5">
      <c r="A549" s="401" t="s">
        <v>4845</v>
      </c>
      <c r="B549" s="173" t="s">
        <v>4846</v>
      </c>
      <c r="C549" t="s">
        <v>3889</v>
      </c>
      <c r="D549" s="11" t="s">
        <v>3959</v>
      </c>
      <c r="E549" t="s">
        <v>3890</v>
      </c>
    </row>
    <row r="550" ht="14.4" spans="1:5">
      <c r="A550" s="401" t="s">
        <v>4847</v>
      </c>
      <c r="B550" s="173" t="s">
        <v>4848</v>
      </c>
      <c r="C550" t="s">
        <v>3889</v>
      </c>
      <c r="D550" s="11" t="s">
        <v>3959</v>
      </c>
      <c r="E550" t="s">
        <v>3890</v>
      </c>
    </row>
    <row r="551" ht="14.4" spans="1:5">
      <c r="A551" s="401" t="s">
        <v>4849</v>
      </c>
      <c r="B551" s="173" t="s">
        <v>4850</v>
      </c>
      <c r="C551" t="s">
        <v>3889</v>
      </c>
      <c r="D551" t="s">
        <v>3959</v>
      </c>
      <c r="E551" t="s">
        <v>3890</v>
      </c>
    </row>
    <row r="552" ht="14.4" spans="1:5">
      <c r="A552" s="401" t="s">
        <v>4851</v>
      </c>
      <c r="B552" s="173" t="s">
        <v>4852</v>
      </c>
      <c r="C552" t="s">
        <v>3889</v>
      </c>
      <c r="D552" t="s">
        <v>3959</v>
      </c>
      <c r="E552" t="s">
        <v>3890</v>
      </c>
    </row>
    <row r="553" ht="14.4" spans="1:5">
      <c r="A553" s="401" t="s">
        <v>4853</v>
      </c>
      <c r="B553" s="173" t="s">
        <v>4854</v>
      </c>
      <c r="C553" t="s">
        <v>3889</v>
      </c>
      <c r="D553" t="s">
        <v>3959</v>
      </c>
      <c r="E553" t="s">
        <v>3890</v>
      </c>
    </row>
    <row r="554" ht="14.4" spans="1:5">
      <c r="A554" s="401" t="s">
        <v>4855</v>
      </c>
      <c r="B554" s="173" t="s">
        <v>4856</v>
      </c>
      <c r="C554" t="s">
        <v>3959</v>
      </c>
      <c r="D554" s="11" t="s">
        <v>278</v>
      </c>
      <c r="E554" t="s">
        <v>3960</v>
      </c>
    </row>
    <row r="555" ht="14.4" spans="1:5">
      <c r="A555" s="401" t="s">
        <v>4857</v>
      </c>
      <c r="B555" s="173" t="s">
        <v>4858</v>
      </c>
      <c r="C555" t="s">
        <v>3889</v>
      </c>
      <c r="D555" s="11" t="s">
        <v>3959</v>
      </c>
      <c r="E555" t="s">
        <v>3890</v>
      </c>
    </row>
    <row r="556" ht="14.4" spans="1:5">
      <c r="A556" s="401" t="s">
        <v>4859</v>
      </c>
      <c r="B556" s="173" t="s">
        <v>4816</v>
      </c>
      <c r="C556" t="s">
        <v>3889</v>
      </c>
      <c r="D556" s="11" t="s">
        <v>3959</v>
      </c>
      <c r="E556" t="s">
        <v>3890</v>
      </c>
    </row>
    <row r="557" ht="14.4" spans="1:5">
      <c r="A557" s="401" t="s">
        <v>4860</v>
      </c>
      <c r="B557" s="173" t="s">
        <v>4861</v>
      </c>
      <c r="C557" t="s">
        <v>3889</v>
      </c>
      <c r="D557" s="11" t="s">
        <v>3959</v>
      </c>
      <c r="E557" t="s">
        <v>3890</v>
      </c>
    </row>
    <row r="558" ht="14.4" spans="1:5">
      <c r="A558" s="401" t="s">
        <v>4862</v>
      </c>
      <c r="B558" s="173" t="s">
        <v>4863</v>
      </c>
      <c r="C558" t="s">
        <v>3889</v>
      </c>
      <c r="D558" s="11" t="s">
        <v>3959</v>
      </c>
      <c r="E558" t="s">
        <v>3890</v>
      </c>
    </row>
    <row r="559" ht="14.4" spans="1:5">
      <c r="A559" s="401" t="s">
        <v>4864</v>
      </c>
      <c r="B559" s="173" t="s">
        <v>4865</v>
      </c>
      <c r="C559" t="s">
        <v>3889</v>
      </c>
      <c r="D559" t="s">
        <v>3959</v>
      </c>
      <c r="E559" t="s">
        <v>3890</v>
      </c>
    </row>
    <row r="560" ht="14.4" spans="1:5">
      <c r="A560" s="401" t="s">
        <v>4866</v>
      </c>
      <c r="B560" s="173" t="s">
        <v>4867</v>
      </c>
      <c r="C560" t="s">
        <v>3889</v>
      </c>
      <c r="D560" t="s">
        <v>3959</v>
      </c>
      <c r="E560" t="s">
        <v>3890</v>
      </c>
    </row>
    <row r="561" ht="14.4" spans="1:5">
      <c r="A561" s="401" t="s">
        <v>4868</v>
      </c>
      <c r="B561" s="173" t="s">
        <v>4869</v>
      </c>
      <c r="C561" t="s">
        <v>3889</v>
      </c>
      <c r="D561" t="s">
        <v>3959</v>
      </c>
      <c r="E561" t="s">
        <v>3890</v>
      </c>
    </row>
    <row r="562" ht="14.4" spans="1:5">
      <c r="A562" s="401" t="s">
        <v>4870</v>
      </c>
      <c r="B562" s="173" t="s">
        <v>4871</v>
      </c>
      <c r="C562" t="s">
        <v>3959</v>
      </c>
      <c r="D562" s="11" t="s">
        <v>278</v>
      </c>
      <c r="E562" t="s">
        <v>3960</v>
      </c>
    </row>
    <row r="563" ht="14.4" spans="1:5">
      <c r="A563" s="401" t="s">
        <v>4872</v>
      </c>
      <c r="B563" s="173" t="s">
        <v>4873</v>
      </c>
      <c r="C563" t="s">
        <v>3889</v>
      </c>
      <c r="D563" s="11" t="s">
        <v>3959</v>
      </c>
      <c r="E563" t="s">
        <v>3890</v>
      </c>
    </row>
    <row r="564" ht="14.4" spans="1:5">
      <c r="A564" s="401" t="s">
        <v>4874</v>
      </c>
      <c r="B564" s="173" t="s">
        <v>4875</v>
      </c>
      <c r="C564" t="s">
        <v>3889</v>
      </c>
      <c r="D564" s="11" t="s">
        <v>3959</v>
      </c>
      <c r="E564" t="s">
        <v>3890</v>
      </c>
    </row>
    <row r="565" ht="14.4" spans="1:5">
      <c r="A565" s="401" t="s">
        <v>4876</v>
      </c>
      <c r="B565" s="173" t="s">
        <v>4877</v>
      </c>
      <c r="C565" t="s">
        <v>3889</v>
      </c>
      <c r="D565" s="11" t="s">
        <v>3959</v>
      </c>
      <c r="E565" t="s">
        <v>3890</v>
      </c>
    </row>
    <row r="566" ht="14.4" spans="1:5">
      <c r="A566" s="401" t="s">
        <v>4878</v>
      </c>
      <c r="B566" s="173" t="s">
        <v>4879</v>
      </c>
      <c r="C566" t="s">
        <v>3889</v>
      </c>
      <c r="D566" s="11" t="s">
        <v>3959</v>
      </c>
      <c r="E566" t="s">
        <v>3890</v>
      </c>
    </row>
    <row r="567" ht="14.4" spans="1:5">
      <c r="A567" s="401" t="s">
        <v>4880</v>
      </c>
      <c r="B567" s="173" t="s">
        <v>4881</v>
      </c>
      <c r="C567" t="s">
        <v>3889</v>
      </c>
      <c r="D567" t="s">
        <v>3959</v>
      </c>
      <c r="E567" t="s">
        <v>3890</v>
      </c>
    </row>
    <row r="568" ht="14.4" spans="1:5">
      <c r="A568" s="401" t="s">
        <v>4882</v>
      </c>
      <c r="B568" s="173" t="s">
        <v>4883</v>
      </c>
      <c r="C568" t="s">
        <v>3889</v>
      </c>
      <c r="D568" t="s">
        <v>3959</v>
      </c>
      <c r="E568" t="s">
        <v>3890</v>
      </c>
    </row>
    <row r="569" ht="14.4" spans="1:5">
      <c r="A569" s="401" t="s">
        <v>4884</v>
      </c>
      <c r="B569" s="173" t="s">
        <v>4885</v>
      </c>
      <c r="C569" t="s">
        <v>3889</v>
      </c>
      <c r="D569" t="s">
        <v>3959</v>
      </c>
      <c r="E569" t="s">
        <v>3890</v>
      </c>
    </row>
    <row r="570" ht="14.4" spans="1:5">
      <c r="A570" s="401" t="s">
        <v>4886</v>
      </c>
      <c r="B570" s="173" t="s">
        <v>4887</v>
      </c>
      <c r="C570" t="s">
        <v>3959</v>
      </c>
      <c r="D570" s="11" t="s">
        <v>278</v>
      </c>
      <c r="E570" t="s">
        <v>3960</v>
      </c>
    </row>
    <row r="571" ht="14.4" spans="1:5">
      <c r="A571" s="401" t="s">
        <v>4888</v>
      </c>
      <c r="B571" s="173" t="s">
        <v>4889</v>
      </c>
      <c r="C571" t="s">
        <v>3889</v>
      </c>
      <c r="D571" s="11" t="s">
        <v>3959</v>
      </c>
      <c r="E571" t="s">
        <v>3890</v>
      </c>
    </row>
    <row r="572" ht="14.4" spans="1:5">
      <c r="A572" s="401" t="s">
        <v>4890</v>
      </c>
      <c r="B572" s="173" t="s">
        <v>4891</v>
      </c>
      <c r="C572" t="s">
        <v>3889</v>
      </c>
      <c r="D572" s="11" t="s">
        <v>3959</v>
      </c>
      <c r="E572" t="s">
        <v>3890</v>
      </c>
    </row>
    <row r="573" ht="14.4" spans="1:5">
      <c r="A573" s="401" t="s">
        <v>4892</v>
      </c>
      <c r="B573" s="173" t="s">
        <v>4893</v>
      </c>
      <c r="C573" t="s">
        <v>3889</v>
      </c>
      <c r="D573" s="11" t="s">
        <v>3959</v>
      </c>
      <c r="E573" t="s">
        <v>3890</v>
      </c>
    </row>
    <row r="574" ht="14.4" spans="1:5">
      <c r="A574" s="401" t="s">
        <v>4894</v>
      </c>
      <c r="B574" s="173" t="s">
        <v>4895</v>
      </c>
      <c r="C574" t="s">
        <v>3889</v>
      </c>
      <c r="D574" s="11" t="s">
        <v>3959</v>
      </c>
      <c r="E574" t="s">
        <v>3890</v>
      </c>
    </row>
    <row r="575" ht="14.4" spans="1:5">
      <c r="A575" s="401" t="s">
        <v>4896</v>
      </c>
      <c r="B575" s="173" t="s">
        <v>4897</v>
      </c>
      <c r="C575" t="s">
        <v>3889</v>
      </c>
      <c r="D575" t="s">
        <v>3959</v>
      </c>
      <c r="E575" t="s">
        <v>3890</v>
      </c>
    </row>
    <row r="576" ht="14.4" spans="1:5">
      <c r="A576" s="401" t="s">
        <v>4898</v>
      </c>
      <c r="B576" s="173" t="s">
        <v>4899</v>
      </c>
      <c r="C576" t="s">
        <v>3889</v>
      </c>
      <c r="D576" t="s">
        <v>3959</v>
      </c>
      <c r="E576" t="s">
        <v>3890</v>
      </c>
    </row>
    <row r="577" ht="14.4" spans="1:5">
      <c r="A577" s="401" t="s">
        <v>4900</v>
      </c>
      <c r="B577" s="173" t="s">
        <v>4901</v>
      </c>
      <c r="C577" t="s">
        <v>3959</v>
      </c>
      <c r="D577" s="11" t="s">
        <v>278</v>
      </c>
      <c r="E577" t="s">
        <v>3960</v>
      </c>
    </row>
    <row r="578" ht="14.4" spans="1:5">
      <c r="A578" s="401" t="s">
        <v>4902</v>
      </c>
      <c r="B578" s="173" t="s">
        <v>4903</v>
      </c>
      <c r="C578" t="s">
        <v>3889</v>
      </c>
      <c r="D578" s="11" t="s">
        <v>3959</v>
      </c>
      <c r="E578" t="s">
        <v>3890</v>
      </c>
    </row>
    <row r="579" ht="14.4" spans="1:5">
      <c r="A579" s="401" t="s">
        <v>4904</v>
      </c>
      <c r="B579" s="173" t="s">
        <v>4905</v>
      </c>
      <c r="C579" t="s">
        <v>3889</v>
      </c>
      <c r="D579" s="11" t="s">
        <v>3959</v>
      </c>
      <c r="E579" t="s">
        <v>3890</v>
      </c>
    </row>
    <row r="580" ht="14.4" spans="1:5">
      <c r="A580" s="401" t="s">
        <v>4906</v>
      </c>
      <c r="B580" s="173" t="s">
        <v>4907</v>
      </c>
      <c r="C580" t="s">
        <v>3889</v>
      </c>
      <c r="D580" s="11" t="s">
        <v>3959</v>
      </c>
      <c r="E580" t="s">
        <v>3890</v>
      </c>
    </row>
    <row r="581" ht="14.4" spans="1:5">
      <c r="A581" s="401" t="s">
        <v>4908</v>
      </c>
      <c r="B581" s="173" t="s">
        <v>4909</v>
      </c>
      <c r="C581" t="s">
        <v>3889</v>
      </c>
      <c r="D581" t="s">
        <v>3959</v>
      </c>
      <c r="E581" t="s">
        <v>3890</v>
      </c>
    </row>
    <row r="582" ht="14.4" spans="1:5">
      <c r="A582" s="401" t="s">
        <v>4910</v>
      </c>
      <c r="B582" s="173" t="s">
        <v>4911</v>
      </c>
      <c r="C582" t="s">
        <v>3889</v>
      </c>
      <c r="D582" t="s">
        <v>3959</v>
      </c>
      <c r="E582" t="s">
        <v>3890</v>
      </c>
    </row>
    <row r="583" ht="14.4" spans="1:5">
      <c r="A583" s="401" t="s">
        <v>4912</v>
      </c>
      <c r="B583" s="173" t="s">
        <v>4913</v>
      </c>
      <c r="C583" t="s">
        <v>3889</v>
      </c>
      <c r="D583" t="s">
        <v>3959</v>
      </c>
      <c r="E583" t="s">
        <v>3890</v>
      </c>
    </row>
    <row r="584" ht="14.4" spans="1:5">
      <c r="A584" s="401" t="s">
        <v>4914</v>
      </c>
      <c r="B584" s="173" t="s">
        <v>4915</v>
      </c>
      <c r="C584" t="s">
        <v>3959</v>
      </c>
      <c r="D584" s="11" t="s">
        <v>278</v>
      </c>
      <c r="E584" t="s">
        <v>3960</v>
      </c>
    </row>
    <row r="585" ht="14.4" spans="1:5">
      <c r="A585" s="401" t="s">
        <v>4916</v>
      </c>
      <c r="B585" s="173" t="s">
        <v>4917</v>
      </c>
      <c r="C585" t="s">
        <v>3889</v>
      </c>
      <c r="D585" s="11" t="s">
        <v>3959</v>
      </c>
      <c r="E585" t="s">
        <v>3890</v>
      </c>
    </row>
    <row r="586" ht="14.4" spans="1:5">
      <c r="A586" s="401" t="s">
        <v>4918</v>
      </c>
      <c r="B586" s="173" t="s">
        <v>4919</v>
      </c>
      <c r="C586" t="s">
        <v>3889</v>
      </c>
      <c r="D586" s="11" t="s">
        <v>3959</v>
      </c>
      <c r="E586" t="s">
        <v>3890</v>
      </c>
    </row>
    <row r="587" ht="14.4" spans="1:5">
      <c r="A587" s="401" t="s">
        <v>4920</v>
      </c>
      <c r="B587" s="173" t="s">
        <v>4921</v>
      </c>
      <c r="C587" t="s">
        <v>3889</v>
      </c>
      <c r="D587" s="11" t="s">
        <v>3959</v>
      </c>
      <c r="E587" t="s">
        <v>3890</v>
      </c>
    </row>
    <row r="588" ht="14.4" spans="1:5">
      <c r="A588" s="401" t="s">
        <v>4922</v>
      </c>
      <c r="B588" s="173" t="s">
        <v>4923</v>
      </c>
      <c r="C588" t="s">
        <v>3889</v>
      </c>
      <c r="D588" t="s">
        <v>3959</v>
      </c>
      <c r="E588" t="s">
        <v>3890</v>
      </c>
    </row>
    <row r="589" ht="14.4" spans="1:5">
      <c r="A589" s="401" t="s">
        <v>4924</v>
      </c>
      <c r="B589" s="173" t="s">
        <v>4925</v>
      </c>
      <c r="C589" t="s">
        <v>3889</v>
      </c>
      <c r="D589" t="s">
        <v>3959</v>
      </c>
      <c r="E589" t="s">
        <v>3890</v>
      </c>
    </row>
    <row r="590" ht="14.4" spans="1:5">
      <c r="A590" s="401" t="s">
        <v>4926</v>
      </c>
      <c r="B590" s="173" t="s">
        <v>4927</v>
      </c>
      <c r="C590" t="s">
        <v>3889</v>
      </c>
      <c r="D590" t="s">
        <v>3959</v>
      </c>
      <c r="E590" t="s">
        <v>3890</v>
      </c>
    </row>
    <row r="591" ht="14.4" spans="1:5">
      <c r="A591" s="401" t="s">
        <v>4928</v>
      </c>
      <c r="B591" s="173" t="s">
        <v>4929</v>
      </c>
      <c r="C591" t="s">
        <v>3889</v>
      </c>
      <c r="D591" t="s">
        <v>3959</v>
      </c>
      <c r="E591" t="s">
        <v>3890</v>
      </c>
    </row>
    <row r="592" ht="14.4" spans="1:5">
      <c r="A592" s="401" t="s">
        <v>4930</v>
      </c>
      <c r="B592" s="173" t="s">
        <v>4931</v>
      </c>
      <c r="C592" t="s">
        <v>3959</v>
      </c>
      <c r="D592" s="11" t="s">
        <v>278</v>
      </c>
      <c r="E592" t="s">
        <v>3960</v>
      </c>
    </row>
    <row r="593" ht="14.4" spans="1:5">
      <c r="A593" s="401" t="s">
        <v>4932</v>
      </c>
      <c r="B593" s="173" t="s">
        <v>4933</v>
      </c>
      <c r="C593" t="s">
        <v>3889</v>
      </c>
      <c r="D593" s="11" t="s">
        <v>3959</v>
      </c>
      <c r="E593" t="s">
        <v>3890</v>
      </c>
    </row>
    <row r="594" ht="14.4" spans="1:5">
      <c r="A594" s="401" t="s">
        <v>4934</v>
      </c>
      <c r="B594" s="173" t="s">
        <v>4935</v>
      </c>
      <c r="C594" t="s">
        <v>3889</v>
      </c>
      <c r="D594" s="11" t="s">
        <v>3959</v>
      </c>
      <c r="E594" t="s">
        <v>3890</v>
      </c>
    </row>
    <row r="595" ht="14.4" spans="1:5">
      <c r="A595" s="401" t="s">
        <v>4936</v>
      </c>
      <c r="B595" s="173" t="s">
        <v>4937</v>
      </c>
      <c r="C595" t="s">
        <v>3889</v>
      </c>
      <c r="D595" s="11" t="s">
        <v>3959</v>
      </c>
      <c r="E595" t="s">
        <v>3890</v>
      </c>
    </row>
    <row r="596" ht="14.4" spans="1:5">
      <c r="A596" s="401" t="s">
        <v>4938</v>
      </c>
      <c r="B596" s="173" t="s">
        <v>4939</v>
      </c>
      <c r="C596" t="s">
        <v>3889</v>
      </c>
      <c r="D596" s="11" t="s">
        <v>3959</v>
      </c>
      <c r="E596" t="s">
        <v>3890</v>
      </c>
    </row>
    <row r="597" ht="14.4" spans="1:5">
      <c r="A597" s="401" t="s">
        <v>4940</v>
      </c>
      <c r="B597" s="173" t="s">
        <v>4941</v>
      </c>
      <c r="C597" t="s">
        <v>3889</v>
      </c>
      <c r="D597" t="s">
        <v>3959</v>
      </c>
      <c r="E597" t="s">
        <v>3890</v>
      </c>
    </row>
    <row r="598" ht="14.4" spans="1:5">
      <c r="A598" s="401" t="s">
        <v>4942</v>
      </c>
      <c r="B598" s="173" t="s">
        <v>4943</v>
      </c>
      <c r="C598" t="s">
        <v>3889</v>
      </c>
      <c r="D598" t="s">
        <v>3959</v>
      </c>
      <c r="E598" t="s">
        <v>3890</v>
      </c>
    </row>
    <row r="599" ht="14.4" spans="1:5">
      <c r="A599" s="401" t="s">
        <v>4944</v>
      </c>
      <c r="B599" s="173" t="s">
        <v>4945</v>
      </c>
      <c r="C599" t="s">
        <v>3959</v>
      </c>
      <c r="D599" s="11" t="s">
        <v>278</v>
      </c>
      <c r="E599" t="s">
        <v>3960</v>
      </c>
    </row>
    <row r="600" ht="14.4" spans="1:5">
      <c r="A600" s="401" t="s">
        <v>4946</v>
      </c>
      <c r="B600" s="173" t="s">
        <v>4947</v>
      </c>
      <c r="C600" t="s">
        <v>3889</v>
      </c>
      <c r="D600" s="11" t="s">
        <v>3959</v>
      </c>
      <c r="E600" t="s">
        <v>3890</v>
      </c>
    </row>
    <row r="601" ht="14.4" spans="1:5">
      <c r="A601" s="401" t="s">
        <v>4948</v>
      </c>
      <c r="B601" s="173" t="s">
        <v>4949</v>
      </c>
      <c r="C601" t="s">
        <v>3889</v>
      </c>
      <c r="D601" s="11" t="s">
        <v>3959</v>
      </c>
      <c r="E601" t="s">
        <v>3890</v>
      </c>
    </row>
    <row r="602" ht="14.4" spans="1:5">
      <c r="A602" s="401" t="s">
        <v>4950</v>
      </c>
      <c r="B602" s="173" t="s">
        <v>4951</v>
      </c>
      <c r="C602" t="s">
        <v>3889</v>
      </c>
      <c r="D602" s="11" t="s">
        <v>3959</v>
      </c>
      <c r="E602" t="s">
        <v>3890</v>
      </c>
    </row>
    <row r="603" ht="14.4" spans="1:5">
      <c r="A603" s="401" t="s">
        <v>4952</v>
      </c>
      <c r="B603" s="173" t="s">
        <v>4953</v>
      </c>
      <c r="C603" t="s">
        <v>3889</v>
      </c>
      <c r="D603" s="11" t="s">
        <v>3959</v>
      </c>
      <c r="E603" t="s">
        <v>3890</v>
      </c>
    </row>
    <row r="604" ht="14.4" spans="1:5">
      <c r="A604" s="401" t="s">
        <v>4954</v>
      </c>
      <c r="B604" s="173" t="s">
        <v>4955</v>
      </c>
      <c r="C604" t="s">
        <v>3889</v>
      </c>
      <c r="D604" s="11" t="s">
        <v>3959</v>
      </c>
      <c r="E604" t="s">
        <v>3890</v>
      </c>
    </row>
    <row r="605" ht="14.4" spans="1:5">
      <c r="A605" s="401" t="s">
        <v>4956</v>
      </c>
      <c r="B605" s="173" t="s">
        <v>4957</v>
      </c>
      <c r="C605" t="s">
        <v>3889</v>
      </c>
      <c r="D605" t="s">
        <v>3959</v>
      </c>
      <c r="E605" t="s">
        <v>3890</v>
      </c>
    </row>
    <row r="606" ht="14.4" spans="1:5">
      <c r="A606" s="401" t="s">
        <v>4958</v>
      </c>
      <c r="B606" s="173" t="s">
        <v>4959</v>
      </c>
      <c r="C606" t="s">
        <v>3889</v>
      </c>
      <c r="D606" t="s">
        <v>3959</v>
      </c>
      <c r="E606" t="s">
        <v>3890</v>
      </c>
    </row>
    <row r="607" ht="14.4" spans="1:5">
      <c r="A607" s="401" t="s">
        <v>4960</v>
      </c>
      <c r="B607" s="173" t="s">
        <v>4961</v>
      </c>
      <c r="C607" t="s">
        <v>3959</v>
      </c>
      <c r="D607" s="11" t="s">
        <v>278</v>
      </c>
      <c r="E607" t="s">
        <v>3960</v>
      </c>
    </row>
    <row r="608" ht="14.4" spans="1:5">
      <c r="A608" s="401" t="s">
        <v>4962</v>
      </c>
      <c r="B608" s="173" t="s">
        <v>4963</v>
      </c>
      <c r="C608" t="s">
        <v>3889</v>
      </c>
      <c r="D608" s="11" t="s">
        <v>3959</v>
      </c>
      <c r="E608" t="s">
        <v>3890</v>
      </c>
    </row>
    <row r="609" ht="14.4" spans="1:5">
      <c r="A609" s="401" t="s">
        <v>4964</v>
      </c>
      <c r="B609" s="173" t="s">
        <v>4965</v>
      </c>
      <c r="C609" t="s">
        <v>3889</v>
      </c>
      <c r="D609" s="11" t="s">
        <v>3959</v>
      </c>
      <c r="E609" t="s">
        <v>3890</v>
      </c>
    </row>
    <row r="610" ht="14.4" spans="1:5">
      <c r="A610" s="401" t="s">
        <v>4966</v>
      </c>
      <c r="B610" s="173" t="s">
        <v>4967</v>
      </c>
      <c r="C610" t="s">
        <v>3889</v>
      </c>
      <c r="D610" s="11" t="s">
        <v>3959</v>
      </c>
      <c r="E610" t="s">
        <v>3890</v>
      </c>
    </row>
    <row r="611" ht="14.4" spans="1:5">
      <c r="A611" s="401" t="s">
        <v>4968</v>
      </c>
      <c r="B611" s="173" t="s">
        <v>4969</v>
      </c>
      <c r="C611" t="s">
        <v>3889</v>
      </c>
      <c r="D611" s="11" t="s">
        <v>3959</v>
      </c>
      <c r="E611" t="s">
        <v>3890</v>
      </c>
    </row>
    <row r="612" ht="14.4" spans="1:5">
      <c r="A612" s="401" t="s">
        <v>4970</v>
      </c>
      <c r="B612" s="173" t="s">
        <v>4971</v>
      </c>
      <c r="C612" t="s">
        <v>3889</v>
      </c>
      <c r="D612" s="11" t="s">
        <v>3959</v>
      </c>
      <c r="E612" t="s">
        <v>3890</v>
      </c>
    </row>
    <row r="613" ht="14.4" spans="1:5">
      <c r="A613" s="401" t="s">
        <v>4972</v>
      </c>
      <c r="B613" s="173" t="s">
        <v>4973</v>
      </c>
      <c r="C613" t="s">
        <v>3889</v>
      </c>
      <c r="D613" t="s">
        <v>3959</v>
      </c>
      <c r="E613" t="s">
        <v>3890</v>
      </c>
    </row>
    <row r="614" ht="14.4" spans="1:5">
      <c r="A614" s="401" t="s">
        <v>4974</v>
      </c>
      <c r="B614" s="173" t="s">
        <v>4975</v>
      </c>
      <c r="C614" t="s">
        <v>3889</v>
      </c>
      <c r="D614" t="s">
        <v>3959</v>
      </c>
      <c r="E614" t="s">
        <v>3890</v>
      </c>
    </row>
    <row r="615" ht="14.4" spans="1:5">
      <c r="A615" s="401" t="s">
        <v>4976</v>
      </c>
      <c r="B615" s="173" t="s">
        <v>4977</v>
      </c>
      <c r="C615" t="s">
        <v>3959</v>
      </c>
      <c r="D615" s="11" t="s">
        <v>278</v>
      </c>
      <c r="E615" t="s">
        <v>3960</v>
      </c>
    </row>
    <row r="616" ht="14.4" spans="1:5">
      <c r="A616" s="401" t="s">
        <v>4978</v>
      </c>
      <c r="B616" s="173" t="s">
        <v>4979</v>
      </c>
      <c r="C616" t="s">
        <v>3889</v>
      </c>
      <c r="D616" s="11" t="s">
        <v>3959</v>
      </c>
      <c r="E616" t="s">
        <v>3890</v>
      </c>
    </row>
    <row r="617" ht="14.4" spans="1:5">
      <c r="A617" s="401" t="s">
        <v>4980</v>
      </c>
      <c r="B617" s="173" t="s">
        <v>4981</v>
      </c>
      <c r="C617" t="s">
        <v>3889</v>
      </c>
      <c r="D617" s="11" t="s">
        <v>3959</v>
      </c>
      <c r="E617" t="s">
        <v>3890</v>
      </c>
    </row>
    <row r="618" ht="14.4" spans="1:5">
      <c r="A618" s="401" t="s">
        <v>4982</v>
      </c>
      <c r="B618" s="173" t="s">
        <v>4983</v>
      </c>
      <c r="C618" t="s">
        <v>3889</v>
      </c>
      <c r="D618" s="11" t="s">
        <v>3959</v>
      </c>
      <c r="E618" t="s">
        <v>3890</v>
      </c>
    </row>
    <row r="619" ht="14.4" spans="1:5">
      <c r="A619" s="401" t="s">
        <v>4984</v>
      </c>
      <c r="B619" s="173" t="s">
        <v>4985</v>
      </c>
      <c r="C619" t="s">
        <v>3889</v>
      </c>
      <c r="D619" t="s">
        <v>3959</v>
      </c>
      <c r="E619" t="s">
        <v>3890</v>
      </c>
    </row>
    <row r="620" ht="14.4" spans="1:5">
      <c r="A620" s="401" t="s">
        <v>4986</v>
      </c>
      <c r="B620" s="173" t="s">
        <v>4987</v>
      </c>
      <c r="C620" t="s">
        <v>3959</v>
      </c>
      <c r="D620" s="11" t="s">
        <v>278</v>
      </c>
      <c r="E620" t="s">
        <v>3960</v>
      </c>
    </row>
    <row r="621" ht="14.4" spans="1:5">
      <c r="A621" s="401" t="s">
        <v>4988</v>
      </c>
      <c r="B621" s="173" t="s">
        <v>4989</v>
      </c>
      <c r="C621" t="s">
        <v>3889</v>
      </c>
      <c r="D621" s="11" t="s">
        <v>3959</v>
      </c>
      <c r="E621" t="s">
        <v>3890</v>
      </c>
    </row>
    <row r="622" ht="14.4" spans="1:5">
      <c r="A622" s="401" t="s">
        <v>4990</v>
      </c>
      <c r="B622" s="173" t="s">
        <v>4991</v>
      </c>
      <c r="C622" t="s">
        <v>3889</v>
      </c>
      <c r="D622" s="11" t="s">
        <v>3959</v>
      </c>
      <c r="E622" t="s">
        <v>3890</v>
      </c>
    </row>
    <row r="623" ht="14.4" spans="1:5">
      <c r="A623" s="401" t="s">
        <v>4992</v>
      </c>
      <c r="B623" s="173" t="s">
        <v>4993</v>
      </c>
      <c r="C623" t="s">
        <v>3889</v>
      </c>
      <c r="D623" t="s">
        <v>3959</v>
      </c>
      <c r="E623" t="s">
        <v>3890</v>
      </c>
    </row>
    <row r="624" ht="14.4" spans="1:5">
      <c r="A624" s="401" t="s">
        <v>4994</v>
      </c>
      <c r="B624" s="173" t="s">
        <v>4995</v>
      </c>
      <c r="C624" t="s">
        <v>3889</v>
      </c>
      <c r="D624" t="s">
        <v>3959</v>
      </c>
      <c r="E624" t="s">
        <v>3890</v>
      </c>
    </row>
    <row r="625" ht="14.4" spans="1:5">
      <c r="A625" s="401" t="s">
        <v>4996</v>
      </c>
      <c r="B625" s="173" t="s">
        <v>4997</v>
      </c>
      <c r="C625" t="s">
        <v>3889</v>
      </c>
      <c r="D625" t="s">
        <v>3959</v>
      </c>
      <c r="E625" t="s">
        <v>3890</v>
      </c>
    </row>
    <row r="626" ht="14.4" spans="1:5">
      <c r="A626" s="401" t="s">
        <v>4998</v>
      </c>
      <c r="B626" s="173" t="s">
        <v>4999</v>
      </c>
      <c r="C626" t="s">
        <v>3889</v>
      </c>
      <c r="D626" t="s">
        <v>3959</v>
      </c>
      <c r="E626" t="s">
        <v>3890</v>
      </c>
    </row>
    <row r="627" ht="14.4" spans="1:5">
      <c r="A627" s="401" t="s">
        <v>5000</v>
      </c>
      <c r="B627" s="173" t="s">
        <v>5001</v>
      </c>
      <c r="C627" t="s">
        <v>3889</v>
      </c>
      <c r="D627" t="s">
        <v>3959</v>
      </c>
      <c r="E627" t="s">
        <v>3890</v>
      </c>
    </row>
    <row r="628" ht="14.4" spans="1:5">
      <c r="A628" s="401" t="s">
        <v>5002</v>
      </c>
      <c r="B628" s="173" t="s">
        <v>5003</v>
      </c>
      <c r="C628" t="s">
        <v>3959</v>
      </c>
      <c r="D628" s="11" t="s">
        <v>278</v>
      </c>
      <c r="E628" t="s">
        <v>3960</v>
      </c>
    </row>
    <row r="629" ht="14.4" spans="1:5">
      <c r="A629" s="401" t="s">
        <v>5004</v>
      </c>
      <c r="B629" s="173" t="s">
        <v>5005</v>
      </c>
      <c r="C629" t="s">
        <v>3889</v>
      </c>
      <c r="D629" s="11" t="s">
        <v>3959</v>
      </c>
      <c r="E629" t="s">
        <v>3890</v>
      </c>
    </row>
    <row r="630" ht="14.4" spans="1:5">
      <c r="A630" s="401" t="s">
        <v>5006</v>
      </c>
      <c r="B630" s="173" t="s">
        <v>5007</v>
      </c>
      <c r="C630" t="s">
        <v>3889</v>
      </c>
      <c r="D630" s="11" t="s">
        <v>3959</v>
      </c>
      <c r="E630" t="s">
        <v>3890</v>
      </c>
    </row>
    <row r="631" ht="14.4" spans="1:5">
      <c r="A631" s="401" t="s">
        <v>5008</v>
      </c>
      <c r="B631" s="173" t="s">
        <v>5009</v>
      </c>
      <c r="C631" t="s">
        <v>3889</v>
      </c>
      <c r="D631" t="s">
        <v>3959</v>
      </c>
      <c r="E631" t="s">
        <v>3890</v>
      </c>
    </row>
    <row r="632" ht="14.4" spans="1:5">
      <c r="A632" s="401" t="s">
        <v>5010</v>
      </c>
      <c r="B632" s="173" t="s">
        <v>5011</v>
      </c>
      <c r="C632" t="s">
        <v>3889</v>
      </c>
      <c r="D632" t="s">
        <v>3959</v>
      </c>
      <c r="E632" t="s">
        <v>3890</v>
      </c>
    </row>
    <row r="633" ht="14.4" spans="1:5">
      <c r="A633" s="401" t="s">
        <v>5012</v>
      </c>
      <c r="B633" s="173" t="s">
        <v>5013</v>
      </c>
      <c r="C633" t="s">
        <v>3889</v>
      </c>
      <c r="D633" t="s">
        <v>3959</v>
      </c>
      <c r="E633" t="s">
        <v>3890</v>
      </c>
    </row>
    <row r="634" ht="14.4" spans="1:5">
      <c r="A634" s="401" t="s">
        <v>5014</v>
      </c>
      <c r="B634" s="173" t="s">
        <v>5015</v>
      </c>
      <c r="C634" t="s">
        <v>3889</v>
      </c>
      <c r="D634" t="s">
        <v>3959</v>
      </c>
      <c r="E634" t="s">
        <v>3890</v>
      </c>
    </row>
    <row r="635" ht="14.4" spans="1:5">
      <c r="A635" s="401" t="s">
        <v>5016</v>
      </c>
      <c r="B635" s="173" t="s">
        <v>5017</v>
      </c>
      <c r="C635" t="s">
        <v>3889</v>
      </c>
      <c r="D635" t="s">
        <v>3959</v>
      </c>
      <c r="E635" t="s">
        <v>3890</v>
      </c>
    </row>
    <row r="636" ht="14.4" spans="1:5">
      <c r="A636" s="401" t="s">
        <v>5018</v>
      </c>
      <c r="B636" s="173" t="s">
        <v>5019</v>
      </c>
      <c r="C636" t="s">
        <v>3959</v>
      </c>
      <c r="D636" s="11" t="s">
        <v>278</v>
      </c>
      <c r="E636" t="s">
        <v>3960</v>
      </c>
    </row>
    <row r="637" ht="14.4" spans="1:5">
      <c r="A637" s="401" t="s">
        <v>5020</v>
      </c>
      <c r="B637" s="173" t="s">
        <v>5021</v>
      </c>
      <c r="C637" t="s">
        <v>3889</v>
      </c>
      <c r="D637" s="11" t="s">
        <v>3959</v>
      </c>
      <c r="E637" t="s">
        <v>3890</v>
      </c>
    </row>
    <row r="638" ht="14.4" spans="1:5">
      <c r="A638" s="401" t="s">
        <v>5022</v>
      </c>
      <c r="B638" s="173" t="s">
        <v>5023</v>
      </c>
      <c r="C638" t="s">
        <v>3889</v>
      </c>
      <c r="D638" s="11" t="s">
        <v>3959</v>
      </c>
      <c r="E638" t="s">
        <v>3890</v>
      </c>
    </row>
    <row r="639" ht="14.4" spans="1:5">
      <c r="A639" s="401" t="s">
        <v>5024</v>
      </c>
      <c r="B639" s="173" t="s">
        <v>5025</v>
      </c>
      <c r="C639" t="s">
        <v>3889</v>
      </c>
      <c r="D639" s="11" t="s">
        <v>3959</v>
      </c>
      <c r="E639" t="s">
        <v>3890</v>
      </c>
    </row>
    <row r="640" ht="14.4" spans="1:5">
      <c r="A640" s="401" t="s">
        <v>5026</v>
      </c>
      <c r="B640" s="173" t="s">
        <v>5027</v>
      </c>
      <c r="C640" t="s">
        <v>3889</v>
      </c>
      <c r="D640" t="s">
        <v>3959</v>
      </c>
      <c r="E640" t="s">
        <v>3890</v>
      </c>
    </row>
    <row r="641" ht="14.4" spans="1:5">
      <c r="A641" s="401" t="s">
        <v>5028</v>
      </c>
      <c r="B641" s="173" t="s">
        <v>5029</v>
      </c>
      <c r="C641" t="s">
        <v>3889</v>
      </c>
      <c r="D641" t="s">
        <v>3959</v>
      </c>
      <c r="E641" t="s">
        <v>3890</v>
      </c>
    </row>
    <row r="642" ht="14.4" spans="1:5">
      <c r="A642" s="401" t="s">
        <v>5030</v>
      </c>
      <c r="B642" s="173" t="s">
        <v>5031</v>
      </c>
      <c r="C642" t="s">
        <v>3889</v>
      </c>
      <c r="D642" t="s">
        <v>3959</v>
      </c>
      <c r="E642" t="s">
        <v>3890</v>
      </c>
    </row>
    <row r="643" ht="14.4" spans="1:5">
      <c r="A643" s="401" t="s">
        <v>5032</v>
      </c>
      <c r="B643" s="173" t="s">
        <v>5033</v>
      </c>
      <c r="C643" t="s">
        <v>278</v>
      </c>
      <c r="D643" s="11" t="s">
        <v>3885</v>
      </c>
      <c r="E643" t="s">
        <v>3886</v>
      </c>
    </row>
    <row r="644" ht="14.4" spans="1:5">
      <c r="A644" s="401" t="s">
        <v>5034</v>
      </c>
      <c r="B644" s="173" t="s">
        <v>5035</v>
      </c>
      <c r="C644" t="s">
        <v>3959</v>
      </c>
      <c r="D644" s="11" t="s">
        <v>278</v>
      </c>
      <c r="E644" t="s">
        <v>3960</v>
      </c>
    </row>
    <row r="645" ht="14.4" spans="1:5">
      <c r="A645" s="401" t="s">
        <v>5036</v>
      </c>
      <c r="B645" s="173" t="s">
        <v>5037</v>
      </c>
      <c r="C645" t="s">
        <v>3889</v>
      </c>
      <c r="D645" s="11" t="s">
        <v>3959</v>
      </c>
      <c r="E645" t="s">
        <v>3890</v>
      </c>
    </row>
    <row r="646" ht="14.4" spans="1:5">
      <c r="A646" s="401" t="s">
        <v>5038</v>
      </c>
      <c r="B646" s="173" t="s">
        <v>5039</v>
      </c>
      <c r="C646" t="s">
        <v>3889</v>
      </c>
      <c r="D646" s="11" t="s">
        <v>3959</v>
      </c>
      <c r="E646" t="s">
        <v>3890</v>
      </c>
    </row>
    <row r="647" ht="14.4" spans="1:5">
      <c r="A647" s="401" t="s">
        <v>5040</v>
      </c>
      <c r="B647" s="173" t="s">
        <v>3894</v>
      </c>
      <c r="C647" t="s">
        <v>3889</v>
      </c>
      <c r="D647" s="11" t="s">
        <v>3959</v>
      </c>
      <c r="E647" t="s">
        <v>3890</v>
      </c>
    </row>
    <row r="648" ht="14.4" spans="1:5">
      <c r="A648" s="401" t="s">
        <v>5041</v>
      </c>
      <c r="B648" s="173" t="s">
        <v>5042</v>
      </c>
      <c r="C648" t="s">
        <v>3889</v>
      </c>
      <c r="D648" s="11" t="s">
        <v>3959</v>
      </c>
      <c r="E648" t="s">
        <v>3890</v>
      </c>
    </row>
    <row r="649" ht="14.4" spans="1:5">
      <c r="A649" s="401" t="s">
        <v>5043</v>
      </c>
      <c r="B649" s="173" t="s">
        <v>5044</v>
      </c>
      <c r="C649" t="s">
        <v>3889</v>
      </c>
      <c r="D649" s="11" t="s">
        <v>3959</v>
      </c>
      <c r="E649" t="s">
        <v>3890</v>
      </c>
    </row>
    <row r="650" ht="14.4" spans="1:5">
      <c r="A650" s="401" t="s">
        <v>5045</v>
      </c>
      <c r="B650" s="173" t="s">
        <v>5046</v>
      </c>
      <c r="C650" t="s">
        <v>3889</v>
      </c>
      <c r="D650" s="11" t="s">
        <v>3959</v>
      </c>
      <c r="E650" t="s">
        <v>3890</v>
      </c>
    </row>
    <row r="651" ht="14.4" spans="1:5">
      <c r="A651" s="401" t="s">
        <v>5047</v>
      </c>
      <c r="B651" s="173" t="s">
        <v>5048</v>
      </c>
      <c r="C651" t="s">
        <v>3889</v>
      </c>
      <c r="D651" s="11" t="s">
        <v>3959</v>
      </c>
      <c r="E651" t="s">
        <v>3890</v>
      </c>
    </row>
    <row r="652" ht="14.4" spans="1:5">
      <c r="A652" s="401" t="s">
        <v>5049</v>
      </c>
      <c r="B652" s="173" t="s">
        <v>5050</v>
      </c>
      <c r="C652" t="s">
        <v>3889</v>
      </c>
      <c r="D652" t="s">
        <v>278</v>
      </c>
      <c r="E652" t="s">
        <v>3890</v>
      </c>
    </row>
    <row r="653" ht="14.4" spans="1:5">
      <c r="A653" s="401" t="s">
        <v>5051</v>
      </c>
      <c r="B653" s="173" t="s">
        <v>5052</v>
      </c>
      <c r="C653" t="s">
        <v>3889</v>
      </c>
      <c r="D653" t="s">
        <v>278</v>
      </c>
      <c r="E653" t="s">
        <v>3890</v>
      </c>
    </row>
    <row r="654" ht="14.4" spans="1:5">
      <c r="A654" s="401" t="s">
        <v>5053</v>
      </c>
      <c r="B654" s="173" t="s">
        <v>5054</v>
      </c>
      <c r="C654" t="s">
        <v>3889</v>
      </c>
      <c r="D654" t="s">
        <v>278</v>
      </c>
      <c r="E654" t="s">
        <v>3890</v>
      </c>
    </row>
    <row r="655" ht="14.4" spans="1:5">
      <c r="A655" s="401" t="s">
        <v>5055</v>
      </c>
      <c r="B655" s="173" t="s">
        <v>5056</v>
      </c>
      <c r="C655" t="s">
        <v>3889</v>
      </c>
      <c r="D655" t="s">
        <v>278</v>
      </c>
      <c r="E655" t="s">
        <v>3890</v>
      </c>
    </row>
    <row r="656" ht="14.4" spans="1:5">
      <c r="A656" s="401" t="s">
        <v>5057</v>
      </c>
      <c r="B656" s="173" t="s">
        <v>5058</v>
      </c>
      <c r="C656" t="s">
        <v>3959</v>
      </c>
      <c r="D656" s="11" t="s">
        <v>278</v>
      </c>
      <c r="E656" t="s">
        <v>3960</v>
      </c>
    </row>
    <row r="657" ht="14.4" spans="1:5">
      <c r="A657" s="401" t="s">
        <v>5059</v>
      </c>
      <c r="B657" s="173" t="s">
        <v>5060</v>
      </c>
      <c r="C657" t="s">
        <v>3889</v>
      </c>
      <c r="D657" s="11" t="s">
        <v>3959</v>
      </c>
      <c r="E657" t="s">
        <v>3890</v>
      </c>
    </row>
    <row r="658" ht="14.4" spans="1:5">
      <c r="A658" s="401" t="s">
        <v>5061</v>
      </c>
      <c r="B658" s="173" t="s">
        <v>5062</v>
      </c>
      <c r="C658" t="s">
        <v>3889</v>
      </c>
      <c r="D658" s="11" t="s">
        <v>3959</v>
      </c>
      <c r="E658" t="s">
        <v>3890</v>
      </c>
    </row>
    <row r="659" ht="14.4" spans="1:5">
      <c r="A659" s="401" t="s">
        <v>5063</v>
      </c>
      <c r="B659" s="173" t="s">
        <v>5064</v>
      </c>
      <c r="C659" t="s">
        <v>3889</v>
      </c>
      <c r="D659" s="11" t="s">
        <v>3959</v>
      </c>
      <c r="E659" t="s">
        <v>3890</v>
      </c>
    </row>
    <row r="660" ht="14.4" spans="1:5">
      <c r="A660" s="401" t="s">
        <v>5065</v>
      </c>
      <c r="B660" s="173" t="s">
        <v>5066</v>
      </c>
      <c r="C660" t="s">
        <v>3889</v>
      </c>
      <c r="D660" s="11" t="s">
        <v>3959</v>
      </c>
      <c r="E660" t="s">
        <v>3890</v>
      </c>
    </row>
    <row r="661" ht="14.4" spans="1:5">
      <c r="A661" s="401" t="s">
        <v>5067</v>
      </c>
      <c r="B661" s="173" t="s">
        <v>5068</v>
      </c>
      <c r="C661" t="s">
        <v>3889</v>
      </c>
      <c r="D661" t="s">
        <v>278</v>
      </c>
      <c r="E661" t="s">
        <v>3890</v>
      </c>
    </row>
    <row r="662" ht="14.4" spans="1:5">
      <c r="A662" s="401" t="s">
        <v>5069</v>
      </c>
      <c r="B662" s="173" t="s">
        <v>5070</v>
      </c>
      <c r="C662" t="s">
        <v>3889</v>
      </c>
      <c r="D662" t="s">
        <v>278</v>
      </c>
      <c r="E662" t="s">
        <v>3890</v>
      </c>
    </row>
    <row r="663" ht="14.4" spans="1:5">
      <c r="A663" s="401" t="s">
        <v>5071</v>
      </c>
      <c r="B663" s="173" t="s">
        <v>5072</v>
      </c>
      <c r="C663" t="s">
        <v>3889</v>
      </c>
      <c r="D663" t="s">
        <v>278</v>
      </c>
      <c r="E663" t="s">
        <v>3890</v>
      </c>
    </row>
    <row r="664" ht="14.4" spans="1:5">
      <c r="A664" s="401" t="s">
        <v>5073</v>
      </c>
      <c r="B664" s="173" t="s">
        <v>5074</v>
      </c>
      <c r="C664" t="s">
        <v>3889</v>
      </c>
      <c r="D664" t="s">
        <v>278</v>
      </c>
      <c r="E664" t="s">
        <v>3890</v>
      </c>
    </row>
    <row r="665" ht="14.4" spans="1:5">
      <c r="A665" s="401" t="s">
        <v>5075</v>
      </c>
      <c r="B665" s="173" t="s">
        <v>5076</v>
      </c>
      <c r="C665" t="s">
        <v>3889</v>
      </c>
      <c r="D665" t="s">
        <v>278</v>
      </c>
      <c r="E665" t="s">
        <v>3890</v>
      </c>
    </row>
    <row r="666" ht="14.4" spans="1:5">
      <c r="A666" s="401" t="s">
        <v>5077</v>
      </c>
      <c r="B666" s="173" t="s">
        <v>5078</v>
      </c>
      <c r="C666" t="s">
        <v>3959</v>
      </c>
      <c r="D666" s="11" t="s">
        <v>278</v>
      </c>
      <c r="E666" t="s">
        <v>3960</v>
      </c>
    </row>
    <row r="667" ht="14.4" spans="1:5">
      <c r="A667" s="401" t="s">
        <v>5079</v>
      </c>
      <c r="B667" s="173" t="s">
        <v>4816</v>
      </c>
      <c r="C667" t="s">
        <v>3889</v>
      </c>
      <c r="D667" s="11" t="s">
        <v>3959</v>
      </c>
      <c r="E667" t="s">
        <v>3890</v>
      </c>
    </row>
    <row r="668" ht="14.4" spans="1:5">
      <c r="A668" s="401" t="s">
        <v>5080</v>
      </c>
      <c r="B668" s="173" t="s">
        <v>4858</v>
      </c>
      <c r="C668" t="s">
        <v>3889</v>
      </c>
      <c r="D668" s="11" t="s">
        <v>3959</v>
      </c>
      <c r="E668" t="s">
        <v>3890</v>
      </c>
    </row>
    <row r="669" ht="14.4" spans="1:5">
      <c r="A669" s="401" t="s">
        <v>5081</v>
      </c>
      <c r="B669" s="173" t="s">
        <v>5082</v>
      </c>
      <c r="C669" t="s">
        <v>3889</v>
      </c>
      <c r="D669" t="s">
        <v>278</v>
      </c>
      <c r="E669" t="s">
        <v>3890</v>
      </c>
    </row>
    <row r="670" ht="14.4" spans="1:5">
      <c r="A670" s="401" t="s">
        <v>5083</v>
      </c>
      <c r="B670" s="173" t="s">
        <v>5084</v>
      </c>
      <c r="C670" t="s">
        <v>3889</v>
      </c>
      <c r="D670" t="s">
        <v>278</v>
      </c>
      <c r="E670" t="s">
        <v>3890</v>
      </c>
    </row>
    <row r="671" ht="14.4" spans="1:5">
      <c r="A671" s="401" t="s">
        <v>5085</v>
      </c>
      <c r="B671" s="173" t="s">
        <v>5086</v>
      </c>
      <c r="C671" t="s">
        <v>3889</v>
      </c>
      <c r="D671" t="s">
        <v>278</v>
      </c>
      <c r="E671" t="s">
        <v>3890</v>
      </c>
    </row>
    <row r="672" ht="14.4" spans="1:5">
      <c r="A672" s="401" t="s">
        <v>5087</v>
      </c>
      <c r="B672" s="173" t="s">
        <v>5088</v>
      </c>
      <c r="C672" t="s">
        <v>3959</v>
      </c>
      <c r="D672" s="11" t="s">
        <v>278</v>
      </c>
      <c r="E672" t="s">
        <v>3960</v>
      </c>
    </row>
    <row r="673" ht="14.4" spans="1:5">
      <c r="A673" s="401" t="s">
        <v>5089</v>
      </c>
      <c r="B673" s="173" t="s">
        <v>5090</v>
      </c>
      <c r="C673" t="s">
        <v>3889</v>
      </c>
      <c r="D673" s="11" t="s">
        <v>3959</v>
      </c>
      <c r="E673" t="s">
        <v>3890</v>
      </c>
    </row>
    <row r="674" ht="14.4" spans="1:5">
      <c r="A674" s="401" t="s">
        <v>5091</v>
      </c>
      <c r="B674" s="173" t="s">
        <v>5092</v>
      </c>
      <c r="C674" t="s">
        <v>3889</v>
      </c>
      <c r="D674" s="11" t="s">
        <v>3959</v>
      </c>
      <c r="E674" t="s">
        <v>3890</v>
      </c>
    </row>
    <row r="675" ht="14.4" spans="1:5">
      <c r="A675" s="401" t="s">
        <v>5093</v>
      </c>
      <c r="B675" s="173" t="s">
        <v>5094</v>
      </c>
      <c r="C675" t="s">
        <v>3889</v>
      </c>
      <c r="D675" t="s">
        <v>278</v>
      </c>
      <c r="E675" t="s">
        <v>3890</v>
      </c>
    </row>
    <row r="676" ht="14.4" spans="1:5">
      <c r="A676" s="401" t="s">
        <v>5095</v>
      </c>
      <c r="B676" s="173" t="s">
        <v>5096</v>
      </c>
      <c r="C676" t="s">
        <v>3889</v>
      </c>
      <c r="D676" t="s">
        <v>278</v>
      </c>
      <c r="E676" t="s">
        <v>3890</v>
      </c>
    </row>
    <row r="677" ht="14.4" spans="1:5">
      <c r="A677" s="401" t="s">
        <v>5097</v>
      </c>
      <c r="B677" s="173" t="s">
        <v>5098</v>
      </c>
      <c r="C677" t="s">
        <v>3959</v>
      </c>
      <c r="D677" s="11" t="s">
        <v>278</v>
      </c>
      <c r="E677" t="s">
        <v>3960</v>
      </c>
    </row>
    <row r="678" ht="14.4" spans="1:5">
      <c r="A678" s="401" t="s">
        <v>5099</v>
      </c>
      <c r="B678" s="173" t="s">
        <v>5100</v>
      </c>
      <c r="C678" t="s">
        <v>3889</v>
      </c>
      <c r="D678" s="11" t="s">
        <v>3959</v>
      </c>
      <c r="E678" t="s">
        <v>3890</v>
      </c>
    </row>
    <row r="679" ht="14.4" spans="1:5">
      <c r="A679" s="401" t="s">
        <v>5101</v>
      </c>
      <c r="B679" s="173" t="s">
        <v>5102</v>
      </c>
      <c r="C679" t="s">
        <v>3889</v>
      </c>
      <c r="D679" s="11" t="s">
        <v>3959</v>
      </c>
      <c r="E679" t="s">
        <v>3890</v>
      </c>
    </row>
    <row r="680" ht="14.4" spans="1:5">
      <c r="A680" s="401" t="s">
        <v>5103</v>
      </c>
      <c r="B680" s="173" t="s">
        <v>5104</v>
      </c>
      <c r="C680" t="s">
        <v>3889</v>
      </c>
      <c r="D680" t="s">
        <v>278</v>
      </c>
      <c r="E680" t="s">
        <v>3890</v>
      </c>
    </row>
    <row r="681" ht="14.4" spans="1:5">
      <c r="A681" s="401" t="s">
        <v>5105</v>
      </c>
      <c r="B681" s="173" t="s">
        <v>5106</v>
      </c>
      <c r="C681" t="s">
        <v>3889</v>
      </c>
      <c r="D681" t="s">
        <v>278</v>
      </c>
      <c r="E681" t="s">
        <v>3890</v>
      </c>
    </row>
    <row r="682" ht="14.4" spans="1:5">
      <c r="A682" s="401" t="s">
        <v>5107</v>
      </c>
      <c r="B682" s="173" t="s">
        <v>5108</v>
      </c>
      <c r="C682" t="s">
        <v>3889</v>
      </c>
      <c r="D682" t="s">
        <v>278</v>
      </c>
      <c r="E682" t="s">
        <v>3890</v>
      </c>
    </row>
    <row r="683" ht="14.4" spans="1:5">
      <c r="A683" s="401" t="s">
        <v>5109</v>
      </c>
      <c r="B683" s="173" t="s">
        <v>5110</v>
      </c>
      <c r="C683" t="s">
        <v>3889</v>
      </c>
      <c r="D683" t="s">
        <v>278</v>
      </c>
      <c r="E683" t="s">
        <v>3890</v>
      </c>
    </row>
    <row r="684" ht="14.4" spans="1:5">
      <c r="A684" s="401" t="s">
        <v>5111</v>
      </c>
      <c r="B684" s="173" t="s">
        <v>5112</v>
      </c>
      <c r="C684" t="s">
        <v>3889</v>
      </c>
      <c r="D684" t="s">
        <v>278</v>
      </c>
      <c r="E684" t="s">
        <v>3890</v>
      </c>
    </row>
    <row r="685" ht="14.4" spans="1:5">
      <c r="A685" s="401" t="s">
        <v>5113</v>
      </c>
      <c r="B685" s="173" t="s">
        <v>5114</v>
      </c>
      <c r="C685" t="s">
        <v>3959</v>
      </c>
      <c r="D685" s="11" t="s">
        <v>278</v>
      </c>
      <c r="E685" t="s">
        <v>3960</v>
      </c>
    </row>
    <row r="686" ht="14.4" spans="1:5">
      <c r="A686" s="401" t="s">
        <v>5115</v>
      </c>
      <c r="B686" s="173" t="s">
        <v>5116</v>
      </c>
      <c r="C686" t="s">
        <v>3889</v>
      </c>
      <c r="D686" s="11" t="s">
        <v>3959</v>
      </c>
      <c r="E686" t="s">
        <v>3890</v>
      </c>
    </row>
    <row r="687" ht="14.4" spans="1:5">
      <c r="A687" s="401" t="s">
        <v>5117</v>
      </c>
      <c r="B687" s="173" t="s">
        <v>5118</v>
      </c>
      <c r="C687" t="s">
        <v>3889</v>
      </c>
      <c r="D687" s="11" t="s">
        <v>3959</v>
      </c>
      <c r="E687" t="s">
        <v>3890</v>
      </c>
    </row>
    <row r="688" ht="14.4" spans="1:5">
      <c r="A688" s="401" t="s">
        <v>5119</v>
      </c>
      <c r="B688" s="173" t="s">
        <v>5120</v>
      </c>
      <c r="C688" t="s">
        <v>3889</v>
      </c>
      <c r="D688" t="s">
        <v>278</v>
      </c>
      <c r="E688" t="s">
        <v>3890</v>
      </c>
    </row>
    <row r="689" ht="14.4" spans="1:5">
      <c r="A689" s="401" t="s">
        <v>5121</v>
      </c>
      <c r="B689" s="173" t="s">
        <v>5122</v>
      </c>
      <c r="C689" t="s">
        <v>3889</v>
      </c>
      <c r="D689" t="s">
        <v>278</v>
      </c>
      <c r="E689" t="s">
        <v>3890</v>
      </c>
    </row>
    <row r="690" ht="14.4" spans="1:5">
      <c r="A690" s="401" t="s">
        <v>5123</v>
      </c>
      <c r="B690" s="173" t="s">
        <v>5124</v>
      </c>
      <c r="C690" t="s">
        <v>3889</v>
      </c>
      <c r="D690" t="s">
        <v>278</v>
      </c>
      <c r="E690" t="s">
        <v>3890</v>
      </c>
    </row>
    <row r="691" ht="14.4" spans="1:5">
      <c r="A691" s="401" t="s">
        <v>5125</v>
      </c>
      <c r="B691" s="173" t="s">
        <v>5126</v>
      </c>
      <c r="C691" t="s">
        <v>3889</v>
      </c>
      <c r="D691" t="s">
        <v>278</v>
      </c>
      <c r="E691" t="s">
        <v>3890</v>
      </c>
    </row>
    <row r="692" ht="14.4" spans="1:5">
      <c r="A692" s="401" t="s">
        <v>5127</v>
      </c>
      <c r="B692" s="173" t="s">
        <v>5128</v>
      </c>
      <c r="C692" t="s">
        <v>3959</v>
      </c>
      <c r="D692" s="11" t="s">
        <v>278</v>
      </c>
      <c r="E692" t="s">
        <v>3960</v>
      </c>
    </row>
    <row r="693" ht="14.4" spans="1:5">
      <c r="A693" s="401" t="s">
        <v>5129</v>
      </c>
      <c r="B693" s="173" t="s">
        <v>5130</v>
      </c>
      <c r="C693" t="s">
        <v>3889</v>
      </c>
      <c r="D693" s="11" t="s">
        <v>3959</v>
      </c>
      <c r="E693" t="s">
        <v>3890</v>
      </c>
    </row>
    <row r="694" ht="14.4" spans="1:5">
      <c r="A694" s="401" t="s">
        <v>5131</v>
      </c>
      <c r="B694" s="173" t="s">
        <v>5132</v>
      </c>
      <c r="C694" t="s">
        <v>3889</v>
      </c>
      <c r="D694" t="s">
        <v>278</v>
      </c>
      <c r="E694" t="s">
        <v>3890</v>
      </c>
    </row>
    <row r="695" ht="14.4" spans="1:5">
      <c r="A695" s="401" t="s">
        <v>5133</v>
      </c>
      <c r="B695" s="173" t="s">
        <v>5134</v>
      </c>
      <c r="C695" t="s">
        <v>3889</v>
      </c>
      <c r="D695" t="s">
        <v>278</v>
      </c>
      <c r="E695" t="s">
        <v>3890</v>
      </c>
    </row>
    <row r="696" ht="14.4" spans="1:5">
      <c r="A696" s="401" t="s">
        <v>5135</v>
      </c>
      <c r="B696" s="173" t="s">
        <v>5136</v>
      </c>
      <c r="C696" t="s">
        <v>3889</v>
      </c>
      <c r="D696" t="s">
        <v>278</v>
      </c>
      <c r="E696" t="s">
        <v>3890</v>
      </c>
    </row>
    <row r="697" ht="14.4" spans="1:5">
      <c r="A697" s="401" t="s">
        <v>5137</v>
      </c>
      <c r="B697" s="173" t="s">
        <v>5138</v>
      </c>
      <c r="C697" t="s">
        <v>3889</v>
      </c>
      <c r="D697" t="s">
        <v>278</v>
      </c>
      <c r="E697" t="s">
        <v>3890</v>
      </c>
    </row>
    <row r="698" ht="14.4" spans="1:5">
      <c r="A698" s="401" t="s">
        <v>5139</v>
      </c>
      <c r="B698" s="173" t="s">
        <v>5140</v>
      </c>
      <c r="C698" t="s">
        <v>3959</v>
      </c>
      <c r="D698" s="11" t="s">
        <v>278</v>
      </c>
      <c r="E698" t="s">
        <v>3960</v>
      </c>
    </row>
    <row r="699" ht="14.4" spans="1:5">
      <c r="A699" s="401" t="s">
        <v>5141</v>
      </c>
      <c r="B699" s="173" t="s">
        <v>5142</v>
      </c>
      <c r="C699" t="s">
        <v>3889</v>
      </c>
      <c r="D699" s="11" t="s">
        <v>3959</v>
      </c>
      <c r="E699" t="s">
        <v>3890</v>
      </c>
    </row>
    <row r="700" ht="14.4" spans="1:5">
      <c r="A700" s="401" t="s">
        <v>5143</v>
      </c>
      <c r="B700" s="173" t="s">
        <v>5144</v>
      </c>
      <c r="C700" t="s">
        <v>3889</v>
      </c>
      <c r="D700" t="s">
        <v>278</v>
      </c>
      <c r="E700" t="s">
        <v>3890</v>
      </c>
    </row>
    <row r="701" ht="14.4" spans="1:5">
      <c r="A701" s="401" t="s">
        <v>5145</v>
      </c>
      <c r="B701" s="173" t="s">
        <v>5146</v>
      </c>
      <c r="C701" t="s">
        <v>3889</v>
      </c>
      <c r="D701" t="s">
        <v>278</v>
      </c>
      <c r="E701" t="s">
        <v>3890</v>
      </c>
    </row>
    <row r="702" ht="14.4" spans="1:5">
      <c r="A702" s="401" t="s">
        <v>5147</v>
      </c>
      <c r="B702" s="173" t="s">
        <v>5148</v>
      </c>
      <c r="C702" t="s">
        <v>3889</v>
      </c>
      <c r="D702" t="s">
        <v>278</v>
      </c>
      <c r="E702" t="s">
        <v>3890</v>
      </c>
    </row>
    <row r="703" ht="14.4" spans="1:5">
      <c r="A703" s="401" t="s">
        <v>5149</v>
      </c>
      <c r="B703" s="173" t="s">
        <v>5150</v>
      </c>
      <c r="C703" t="s">
        <v>3889</v>
      </c>
      <c r="D703" t="s">
        <v>278</v>
      </c>
      <c r="E703" t="s">
        <v>3890</v>
      </c>
    </row>
    <row r="704" ht="14.4" spans="1:5">
      <c r="A704" s="401" t="s">
        <v>5151</v>
      </c>
      <c r="B704" s="173" t="s">
        <v>5152</v>
      </c>
      <c r="C704" t="s">
        <v>3959</v>
      </c>
      <c r="D704" s="11" t="s">
        <v>278</v>
      </c>
      <c r="E704" t="s">
        <v>3960</v>
      </c>
    </row>
    <row r="705" ht="14.4" spans="1:5">
      <c r="A705" s="401" t="s">
        <v>5153</v>
      </c>
      <c r="B705" s="173" t="s">
        <v>5154</v>
      </c>
      <c r="C705" t="s">
        <v>3889</v>
      </c>
      <c r="D705" t="s">
        <v>3959</v>
      </c>
      <c r="E705" t="s">
        <v>3890</v>
      </c>
    </row>
    <row r="706" ht="14.4" spans="1:5">
      <c r="A706" s="401" t="s">
        <v>5155</v>
      </c>
      <c r="B706" s="173" t="s">
        <v>5156</v>
      </c>
      <c r="C706" t="s">
        <v>3889</v>
      </c>
      <c r="D706" t="s">
        <v>3959</v>
      </c>
      <c r="E706" t="s">
        <v>3890</v>
      </c>
    </row>
    <row r="707" ht="14.4" spans="1:5">
      <c r="A707" s="401" t="s">
        <v>5157</v>
      </c>
      <c r="B707" s="173" t="s">
        <v>5158</v>
      </c>
      <c r="C707" t="s">
        <v>3889</v>
      </c>
      <c r="D707" t="s">
        <v>3959</v>
      </c>
      <c r="E707" t="s">
        <v>3890</v>
      </c>
    </row>
    <row r="708" ht="14.4" spans="1:5">
      <c r="A708" s="401" t="s">
        <v>5159</v>
      </c>
      <c r="B708" s="173" t="s">
        <v>5160</v>
      </c>
      <c r="C708" t="s">
        <v>3889</v>
      </c>
      <c r="D708" t="s">
        <v>3959</v>
      </c>
      <c r="E708" t="s">
        <v>3890</v>
      </c>
    </row>
    <row r="709" ht="14.4" spans="1:5">
      <c r="A709" s="401" t="s">
        <v>5161</v>
      </c>
      <c r="B709" s="173" t="s">
        <v>5162</v>
      </c>
      <c r="C709" t="s">
        <v>3889</v>
      </c>
      <c r="D709" t="s">
        <v>3959</v>
      </c>
      <c r="E709" t="s">
        <v>3890</v>
      </c>
    </row>
    <row r="710" ht="14.4" spans="1:5">
      <c r="A710" s="401" t="s">
        <v>5163</v>
      </c>
      <c r="B710" s="173" t="s">
        <v>5164</v>
      </c>
      <c r="C710" t="s">
        <v>3889</v>
      </c>
      <c r="D710" t="s">
        <v>3959</v>
      </c>
      <c r="E710" t="s">
        <v>3890</v>
      </c>
    </row>
    <row r="711" ht="14.4" spans="1:5">
      <c r="A711" s="401" t="s">
        <v>5165</v>
      </c>
      <c r="B711" s="173" t="s">
        <v>5166</v>
      </c>
      <c r="C711" t="s">
        <v>3889</v>
      </c>
      <c r="D711" t="s">
        <v>3959</v>
      </c>
      <c r="E711" t="s">
        <v>3890</v>
      </c>
    </row>
    <row r="712" ht="14.4" spans="1:5">
      <c r="A712" s="401" t="s">
        <v>5167</v>
      </c>
      <c r="B712" s="173" t="s">
        <v>5168</v>
      </c>
      <c r="C712" t="s">
        <v>3889</v>
      </c>
      <c r="D712" t="s">
        <v>3959</v>
      </c>
      <c r="E712" t="s">
        <v>3890</v>
      </c>
    </row>
    <row r="713" ht="14.4" spans="1:5">
      <c r="A713" s="401" t="s">
        <v>5169</v>
      </c>
      <c r="B713" s="173" t="s">
        <v>5170</v>
      </c>
      <c r="C713" t="s">
        <v>278</v>
      </c>
      <c r="D713" s="11" t="s">
        <v>3885</v>
      </c>
      <c r="E713" t="s">
        <v>3886</v>
      </c>
    </row>
    <row r="714" ht="14.4" spans="1:5">
      <c r="A714" s="401" t="s">
        <v>5171</v>
      </c>
      <c r="B714" s="173" t="s">
        <v>5172</v>
      </c>
      <c r="C714" t="s">
        <v>3959</v>
      </c>
      <c r="D714" s="11" t="s">
        <v>278</v>
      </c>
      <c r="E714" t="s">
        <v>3960</v>
      </c>
    </row>
    <row r="715" ht="14.4" spans="1:5">
      <c r="A715" s="401" t="s">
        <v>5173</v>
      </c>
      <c r="B715" s="173" t="s">
        <v>5174</v>
      </c>
      <c r="C715" t="s">
        <v>3889</v>
      </c>
      <c r="D715" s="11" t="s">
        <v>3959</v>
      </c>
      <c r="E715" t="s">
        <v>3890</v>
      </c>
    </row>
    <row r="716" ht="14.4" spans="1:5">
      <c r="A716" s="401" t="s">
        <v>5175</v>
      </c>
      <c r="B716" s="173" t="s">
        <v>5176</v>
      </c>
      <c r="C716" t="s">
        <v>3889</v>
      </c>
      <c r="D716" s="11" t="s">
        <v>3959</v>
      </c>
      <c r="E716" t="s">
        <v>3890</v>
      </c>
    </row>
    <row r="717" ht="14.4" spans="1:5">
      <c r="A717" s="401" t="s">
        <v>5177</v>
      </c>
      <c r="B717" s="173" t="s">
        <v>5178</v>
      </c>
      <c r="C717" t="s">
        <v>3889</v>
      </c>
      <c r="D717" s="11" t="s">
        <v>3959</v>
      </c>
      <c r="E717" t="s">
        <v>3890</v>
      </c>
    </row>
    <row r="718" ht="14.4" spans="1:5">
      <c r="A718" s="401" t="s">
        <v>5179</v>
      </c>
      <c r="B718" s="173" t="s">
        <v>5180</v>
      </c>
      <c r="C718" t="s">
        <v>3889</v>
      </c>
      <c r="D718" s="11" t="s">
        <v>3959</v>
      </c>
      <c r="E718" t="s">
        <v>3890</v>
      </c>
    </row>
    <row r="719" ht="14.4" spans="1:5">
      <c r="A719" s="401" t="s">
        <v>5181</v>
      </c>
      <c r="B719" s="173" t="s">
        <v>5182</v>
      </c>
      <c r="C719" t="s">
        <v>3889</v>
      </c>
      <c r="D719" s="11" t="s">
        <v>3959</v>
      </c>
      <c r="E719" t="s">
        <v>3890</v>
      </c>
    </row>
    <row r="720" ht="14.4" spans="1:5">
      <c r="A720" s="401" t="s">
        <v>5183</v>
      </c>
      <c r="B720" s="173" t="s">
        <v>5184</v>
      </c>
      <c r="C720" t="s">
        <v>3889</v>
      </c>
      <c r="D720" s="11" t="s">
        <v>3959</v>
      </c>
      <c r="E720" t="s">
        <v>3890</v>
      </c>
    </row>
    <row r="721" ht="14.4" spans="1:5">
      <c r="A721" s="401" t="s">
        <v>5185</v>
      </c>
      <c r="B721" s="173" t="s">
        <v>5186</v>
      </c>
      <c r="C721" t="s">
        <v>3889</v>
      </c>
      <c r="D721" s="11" t="s">
        <v>3959</v>
      </c>
      <c r="E721" t="s">
        <v>3890</v>
      </c>
    </row>
    <row r="722" ht="14.4" spans="1:5">
      <c r="A722" s="401" t="s">
        <v>5187</v>
      </c>
      <c r="B722" s="173" t="s">
        <v>5188</v>
      </c>
      <c r="C722" t="s">
        <v>3889</v>
      </c>
      <c r="D722" s="11" t="s">
        <v>3959</v>
      </c>
      <c r="E722" t="s">
        <v>3890</v>
      </c>
    </row>
    <row r="723" ht="14.4" spans="1:5">
      <c r="A723" s="401" t="s">
        <v>5189</v>
      </c>
      <c r="B723" s="173" t="s">
        <v>5190</v>
      </c>
      <c r="C723" t="s">
        <v>3889</v>
      </c>
      <c r="D723" s="11" t="s">
        <v>3959</v>
      </c>
      <c r="E723" t="s">
        <v>3890</v>
      </c>
    </row>
    <row r="724" ht="14.4" spans="1:5">
      <c r="A724" s="401" t="s">
        <v>5191</v>
      </c>
      <c r="B724" s="173" t="s">
        <v>5192</v>
      </c>
      <c r="C724" t="s">
        <v>3889</v>
      </c>
      <c r="D724" t="s">
        <v>3959</v>
      </c>
      <c r="E724" t="s">
        <v>3890</v>
      </c>
    </row>
    <row r="725" ht="14.4" spans="1:5">
      <c r="A725" s="401" t="s">
        <v>5193</v>
      </c>
      <c r="B725" s="173" t="s">
        <v>5194</v>
      </c>
      <c r="C725" t="s">
        <v>3889</v>
      </c>
      <c r="D725" t="s">
        <v>3959</v>
      </c>
      <c r="E725" t="s">
        <v>3890</v>
      </c>
    </row>
    <row r="726" ht="14.4" spans="1:5">
      <c r="A726" s="401" t="s">
        <v>5195</v>
      </c>
      <c r="B726" s="173" t="s">
        <v>5196</v>
      </c>
      <c r="C726" t="s">
        <v>3889</v>
      </c>
      <c r="D726" t="s">
        <v>3959</v>
      </c>
      <c r="E726" t="s">
        <v>3890</v>
      </c>
    </row>
    <row r="727" ht="14.4" spans="1:5">
      <c r="A727" s="401" t="s">
        <v>5197</v>
      </c>
      <c r="B727" s="173" t="s">
        <v>5198</v>
      </c>
      <c r="C727" t="s">
        <v>3889</v>
      </c>
      <c r="D727" t="s">
        <v>3959</v>
      </c>
      <c r="E727" t="s">
        <v>3890</v>
      </c>
    </row>
    <row r="728" ht="14.4" spans="1:5">
      <c r="A728" s="401" t="s">
        <v>5199</v>
      </c>
      <c r="B728" s="173" t="s">
        <v>5200</v>
      </c>
      <c r="C728" t="s">
        <v>3889</v>
      </c>
      <c r="D728" t="s">
        <v>3959</v>
      </c>
      <c r="E728" t="s">
        <v>3890</v>
      </c>
    </row>
    <row r="729" ht="14.4" spans="1:5">
      <c r="A729" s="401" t="s">
        <v>5201</v>
      </c>
      <c r="B729" s="173" t="s">
        <v>5202</v>
      </c>
      <c r="C729" t="s">
        <v>3889</v>
      </c>
      <c r="D729" t="s">
        <v>3959</v>
      </c>
      <c r="E729" t="s">
        <v>3890</v>
      </c>
    </row>
    <row r="730" ht="14.4" spans="1:5">
      <c r="A730" s="401" t="s">
        <v>5203</v>
      </c>
      <c r="B730" s="173" t="s">
        <v>5204</v>
      </c>
      <c r="C730" t="s">
        <v>3889</v>
      </c>
      <c r="D730" t="s">
        <v>3959</v>
      </c>
      <c r="E730" t="s">
        <v>3890</v>
      </c>
    </row>
    <row r="731" ht="14.4" spans="1:5">
      <c r="A731" s="401" t="s">
        <v>5205</v>
      </c>
      <c r="B731" s="173" t="s">
        <v>5206</v>
      </c>
      <c r="C731" t="s">
        <v>3889</v>
      </c>
      <c r="D731" t="s">
        <v>3959</v>
      </c>
      <c r="E731" t="s">
        <v>3890</v>
      </c>
    </row>
    <row r="732" ht="14.4" spans="1:5">
      <c r="A732" s="401" t="s">
        <v>5207</v>
      </c>
      <c r="B732" s="173" t="s">
        <v>5208</v>
      </c>
      <c r="C732" t="s">
        <v>3889</v>
      </c>
      <c r="D732" t="s">
        <v>3959</v>
      </c>
      <c r="E732" t="s">
        <v>3890</v>
      </c>
    </row>
    <row r="733" ht="14.4" spans="1:5">
      <c r="A733" s="401" t="s">
        <v>5209</v>
      </c>
      <c r="B733" s="173" t="s">
        <v>5210</v>
      </c>
      <c r="C733" t="s">
        <v>3959</v>
      </c>
      <c r="D733" s="11" t="s">
        <v>278</v>
      </c>
      <c r="E733" t="s">
        <v>3960</v>
      </c>
    </row>
    <row r="734" ht="14.4" spans="1:5">
      <c r="A734" s="401" t="s">
        <v>5211</v>
      </c>
      <c r="B734" s="173" t="s">
        <v>5212</v>
      </c>
      <c r="C734" t="s">
        <v>3889</v>
      </c>
      <c r="D734" s="11" t="s">
        <v>3959</v>
      </c>
      <c r="E734" t="s">
        <v>3890</v>
      </c>
    </row>
    <row r="735" ht="14.4" spans="1:5">
      <c r="A735" s="401" t="s">
        <v>5213</v>
      </c>
      <c r="B735" s="173" t="s">
        <v>5214</v>
      </c>
      <c r="C735" t="s">
        <v>3889</v>
      </c>
      <c r="D735" s="11" t="s">
        <v>3959</v>
      </c>
      <c r="E735" t="s">
        <v>3890</v>
      </c>
    </row>
    <row r="736" ht="14.4" spans="1:5">
      <c r="A736" s="401" t="s">
        <v>5215</v>
      </c>
      <c r="B736" s="173" t="s">
        <v>5216</v>
      </c>
      <c r="C736" t="s">
        <v>3889</v>
      </c>
      <c r="D736" s="11" t="s">
        <v>3959</v>
      </c>
      <c r="E736" t="s">
        <v>3890</v>
      </c>
    </row>
    <row r="737" ht="14.4" spans="1:5">
      <c r="A737" s="401" t="s">
        <v>5217</v>
      </c>
      <c r="B737" s="173" t="s">
        <v>5218</v>
      </c>
      <c r="C737" t="s">
        <v>3889</v>
      </c>
      <c r="D737" s="11" t="s">
        <v>3959</v>
      </c>
      <c r="E737" t="s">
        <v>3890</v>
      </c>
    </row>
    <row r="738" ht="14.4" spans="1:5">
      <c r="A738" s="401" t="s">
        <v>5219</v>
      </c>
      <c r="B738" s="173" t="s">
        <v>5220</v>
      </c>
      <c r="C738" t="s">
        <v>3889</v>
      </c>
      <c r="D738" s="11" t="s">
        <v>3959</v>
      </c>
      <c r="E738" t="s">
        <v>3890</v>
      </c>
    </row>
    <row r="739" ht="14.4" spans="1:5">
      <c r="A739" s="401" t="s">
        <v>5221</v>
      </c>
      <c r="B739" s="173" t="s">
        <v>5222</v>
      </c>
      <c r="C739" t="s">
        <v>3889</v>
      </c>
      <c r="D739" s="11" t="s">
        <v>3959</v>
      </c>
      <c r="E739" t="s">
        <v>3890</v>
      </c>
    </row>
    <row r="740" ht="14.4" spans="1:5">
      <c r="A740" s="401" t="s">
        <v>5223</v>
      </c>
      <c r="B740" s="173" t="s">
        <v>5224</v>
      </c>
      <c r="C740" t="s">
        <v>3889</v>
      </c>
      <c r="D740" s="11" t="s">
        <v>3959</v>
      </c>
      <c r="E740" t="s">
        <v>3890</v>
      </c>
    </row>
    <row r="741" ht="14.4" spans="1:5">
      <c r="A741" s="401" t="s">
        <v>5225</v>
      </c>
      <c r="B741" s="173" t="s">
        <v>5226</v>
      </c>
      <c r="C741" t="s">
        <v>3889</v>
      </c>
      <c r="D741" t="s">
        <v>3959</v>
      </c>
      <c r="E741" t="s">
        <v>3890</v>
      </c>
    </row>
    <row r="742" ht="14.4" spans="1:5">
      <c r="A742" s="401" t="s">
        <v>5227</v>
      </c>
      <c r="B742" s="173" t="s">
        <v>5228</v>
      </c>
      <c r="C742" t="s">
        <v>3889</v>
      </c>
      <c r="D742" t="s">
        <v>3959</v>
      </c>
      <c r="E742" t="s">
        <v>3890</v>
      </c>
    </row>
    <row r="743" ht="14.4" spans="1:5">
      <c r="A743" s="401" t="s">
        <v>5229</v>
      </c>
      <c r="B743" s="173" t="s">
        <v>5230</v>
      </c>
      <c r="C743" t="s">
        <v>3889</v>
      </c>
      <c r="D743" t="s">
        <v>3959</v>
      </c>
      <c r="E743" t="s">
        <v>3890</v>
      </c>
    </row>
    <row r="744" ht="14.4" spans="1:5">
      <c r="A744" s="401" t="s">
        <v>5231</v>
      </c>
      <c r="B744" s="173" t="s">
        <v>5232</v>
      </c>
      <c r="C744" t="s">
        <v>3889</v>
      </c>
      <c r="D744" t="s">
        <v>3959</v>
      </c>
      <c r="E744" t="s">
        <v>3890</v>
      </c>
    </row>
    <row r="745" ht="14.4" spans="1:5">
      <c r="A745" s="401" t="s">
        <v>5233</v>
      </c>
      <c r="B745" s="173" t="s">
        <v>5234</v>
      </c>
      <c r="C745" t="s">
        <v>3889</v>
      </c>
      <c r="D745" t="s">
        <v>3959</v>
      </c>
      <c r="E745" t="s">
        <v>3890</v>
      </c>
    </row>
    <row r="746" ht="14.4" spans="1:5">
      <c r="A746" s="401" t="s">
        <v>5235</v>
      </c>
      <c r="B746" s="173" t="s">
        <v>5236</v>
      </c>
      <c r="C746" t="s">
        <v>3889</v>
      </c>
      <c r="D746" t="s">
        <v>3959</v>
      </c>
      <c r="E746" t="s">
        <v>3890</v>
      </c>
    </row>
    <row r="747" ht="14.4" spans="1:5">
      <c r="A747" s="401" t="s">
        <v>5237</v>
      </c>
      <c r="B747" s="173" t="s">
        <v>5238</v>
      </c>
      <c r="C747" t="s">
        <v>3889</v>
      </c>
      <c r="D747" t="s">
        <v>3959</v>
      </c>
      <c r="E747" t="s">
        <v>3890</v>
      </c>
    </row>
    <row r="748" ht="14.4" spans="1:5">
      <c r="A748" s="401" t="s">
        <v>5239</v>
      </c>
      <c r="B748" s="173" t="s">
        <v>5240</v>
      </c>
      <c r="C748" t="s">
        <v>3889</v>
      </c>
      <c r="D748" t="s">
        <v>3959</v>
      </c>
      <c r="E748" t="s">
        <v>3890</v>
      </c>
    </row>
    <row r="749" ht="14.4" spans="1:5">
      <c r="A749" s="401" t="s">
        <v>5241</v>
      </c>
      <c r="B749" s="173" t="s">
        <v>5242</v>
      </c>
      <c r="C749" t="s">
        <v>3889</v>
      </c>
      <c r="D749" t="s">
        <v>3959</v>
      </c>
      <c r="E749" t="s">
        <v>3890</v>
      </c>
    </row>
    <row r="750" ht="14.4" spans="1:5">
      <c r="A750" s="401" t="s">
        <v>5243</v>
      </c>
      <c r="B750" s="173" t="s">
        <v>5244</v>
      </c>
      <c r="C750" t="s">
        <v>3959</v>
      </c>
      <c r="D750" s="11" t="s">
        <v>278</v>
      </c>
      <c r="E750" t="s">
        <v>3960</v>
      </c>
    </row>
    <row r="751" ht="14.4" spans="1:5">
      <c r="A751" s="401" t="s">
        <v>5245</v>
      </c>
      <c r="B751" s="173" t="s">
        <v>5246</v>
      </c>
      <c r="C751" t="s">
        <v>3889</v>
      </c>
      <c r="D751" s="11" t="s">
        <v>3959</v>
      </c>
      <c r="E751" t="s">
        <v>3890</v>
      </c>
    </row>
    <row r="752" ht="14.4" spans="1:5">
      <c r="A752" s="401" t="s">
        <v>5247</v>
      </c>
      <c r="B752" s="173" t="s">
        <v>5248</v>
      </c>
      <c r="C752" t="s">
        <v>3889</v>
      </c>
      <c r="D752" s="11" t="s">
        <v>3959</v>
      </c>
      <c r="E752" t="s">
        <v>3890</v>
      </c>
    </row>
    <row r="753" ht="14.4" spans="1:5">
      <c r="A753" s="401" t="s">
        <v>5249</v>
      </c>
      <c r="B753" s="173" t="s">
        <v>5250</v>
      </c>
      <c r="C753" t="s">
        <v>3889</v>
      </c>
      <c r="D753" s="11" t="s">
        <v>3959</v>
      </c>
      <c r="E753" t="s">
        <v>3890</v>
      </c>
    </row>
    <row r="754" ht="14.4" spans="1:5">
      <c r="A754" s="401" t="s">
        <v>5251</v>
      </c>
      <c r="B754" s="173" t="s">
        <v>5252</v>
      </c>
      <c r="C754" t="s">
        <v>3889</v>
      </c>
      <c r="D754" s="11" t="s">
        <v>3959</v>
      </c>
      <c r="E754" t="s">
        <v>3890</v>
      </c>
    </row>
    <row r="755" ht="14.4" spans="1:5">
      <c r="A755" s="401" t="s">
        <v>5253</v>
      </c>
      <c r="B755" s="173" t="s">
        <v>5254</v>
      </c>
      <c r="C755" t="s">
        <v>3889</v>
      </c>
      <c r="D755" s="11" t="s">
        <v>3959</v>
      </c>
      <c r="E755" t="s">
        <v>3890</v>
      </c>
    </row>
    <row r="756" ht="14.4" spans="1:5">
      <c r="A756" s="401" t="s">
        <v>5255</v>
      </c>
      <c r="B756" s="173" t="s">
        <v>5256</v>
      </c>
      <c r="C756" t="s">
        <v>3889</v>
      </c>
      <c r="D756" s="11" t="s">
        <v>3959</v>
      </c>
      <c r="E756" t="s">
        <v>3890</v>
      </c>
    </row>
    <row r="757" ht="14.4" spans="1:5">
      <c r="A757" s="401" t="s">
        <v>5257</v>
      </c>
      <c r="B757" s="173" t="s">
        <v>5258</v>
      </c>
      <c r="C757" t="s">
        <v>3889</v>
      </c>
      <c r="D757" t="s">
        <v>3959</v>
      </c>
      <c r="E757" t="s">
        <v>3890</v>
      </c>
    </row>
    <row r="758" ht="14.4" spans="1:5">
      <c r="A758" s="401" t="s">
        <v>5259</v>
      </c>
      <c r="B758" s="173" t="s">
        <v>5260</v>
      </c>
      <c r="C758" t="s">
        <v>3889</v>
      </c>
      <c r="D758" t="s">
        <v>3959</v>
      </c>
      <c r="E758" t="s">
        <v>3890</v>
      </c>
    </row>
    <row r="759" ht="14.4" spans="1:5">
      <c r="A759" s="401" t="s">
        <v>5261</v>
      </c>
      <c r="B759" s="173" t="s">
        <v>5262</v>
      </c>
      <c r="C759" t="s">
        <v>3889</v>
      </c>
      <c r="D759" t="s">
        <v>3959</v>
      </c>
      <c r="E759" t="s">
        <v>3890</v>
      </c>
    </row>
    <row r="760" ht="14.4" spans="1:5">
      <c r="A760" s="401" t="s">
        <v>5263</v>
      </c>
      <c r="B760" s="173" t="s">
        <v>5264</v>
      </c>
      <c r="C760" t="s">
        <v>3959</v>
      </c>
      <c r="D760" s="11" t="s">
        <v>278</v>
      </c>
      <c r="E760" t="s">
        <v>3960</v>
      </c>
    </row>
    <row r="761" ht="14.4" spans="1:5">
      <c r="A761" s="401" t="s">
        <v>5265</v>
      </c>
      <c r="B761" s="173" t="s">
        <v>5266</v>
      </c>
      <c r="C761" t="s">
        <v>3889</v>
      </c>
      <c r="D761" s="11" t="s">
        <v>3959</v>
      </c>
      <c r="E761" t="s">
        <v>3890</v>
      </c>
    </row>
    <row r="762" ht="14.4" spans="1:5">
      <c r="A762" s="401" t="s">
        <v>5267</v>
      </c>
      <c r="B762" s="173" t="s">
        <v>5268</v>
      </c>
      <c r="C762" t="s">
        <v>3889</v>
      </c>
      <c r="D762" s="11" t="s">
        <v>3959</v>
      </c>
      <c r="E762" t="s">
        <v>3890</v>
      </c>
    </row>
    <row r="763" ht="14.4" spans="1:5">
      <c r="A763" s="401" t="s">
        <v>5269</v>
      </c>
      <c r="B763" s="173" t="s">
        <v>5270</v>
      </c>
      <c r="C763" t="s">
        <v>3889</v>
      </c>
      <c r="D763" s="11" t="s">
        <v>3959</v>
      </c>
      <c r="E763" t="s">
        <v>3890</v>
      </c>
    </row>
    <row r="764" ht="14.4" spans="1:5">
      <c r="A764" s="401" t="s">
        <v>5271</v>
      </c>
      <c r="B764" s="173" t="s">
        <v>5272</v>
      </c>
      <c r="C764" t="s">
        <v>3889</v>
      </c>
      <c r="D764" s="11" t="s">
        <v>3959</v>
      </c>
      <c r="E764" t="s">
        <v>3890</v>
      </c>
    </row>
    <row r="765" ht="14.4" spans="1:5">
      <c r="A765" s="401" t="s">
        <v>5273</v>
      </c>
      <c r="B765" s="173" t="s">
        <v>5274</v>
      </c>
      <c r="C765" t="s">
        <v>3889</v>
      </c>
      <c r="D765" s="11" t="s">
        <v>3959</v>
      </c>
      <c r="E765" t="s">
        <v>3890</v>
      </c>
    </row>
    <row r="766" ht="14.4" spans="1:5">
      <c r="A766" s="401" t="s">
        <v>5275</v>
      </c>
      <c r="B766" s="173" t="s">
        <v>5276</v>
      </c>
      <c r="C766" t="s">
        <v>3889</v>
      </c>
      <c r="D766" s="11" t="s">
        <v>3959</v>
      </c>
      <c r="E766" t="s">
        <v>3890</v>
      </c>
    </row>
    <row r="767" ht="14.4" spans="1:5">
      <c r="A767" s="401" t="s">
        <v>5277</v>
      </c>
      <c r="B767" s="173" t="s">
        <v>5278</v>
      </c>
      <c r="C767" t="s">
        <v>3889</v>
      </c>
      <c r="D767" t="s">
        <v>3959</v>
      </c>
      <c r="E767" t="s">
        <v>3890</v>
      </c>
    </row>
    <row r="768" ht="14.4" spans="1:5">
      <c r="A768" s="401" t="s">
        <v>5279</v>
      </c>
      <c r="B768" s="173" t="s">
        <v>5280</v>
      </c>
      <c r="C768" t="s">
        <v>3889</v>
      </c>
      <c r="D768" t="s">
        <v>3959</v>
      </c>
      <c r="E768" t="s">
        <v>3890</v>
      </c>
    </row>
    <row r="769" ht="14.4" spans="1:5">
      <c r="A769" s="401" t="s">
        <v>5281</v>
      </c>
      <c r="B769" s="173" t="s">
        <v>5282</v>
      </c>
      <c r="C769" t="s">
        <v>3959</v>
      </c>
      <c r="D769" s="11" t="s">
        <v>278</v>
      </c>
      <c r="E769" t="s">
        <v>3960</v>
      </c>
    </row>
    <row r="770" ht="14.4" spans="1:5">
      <c r="A770" s="401" t="s">
        <v>5283</v>
      </c>
      <c r="B770" s="173" t="s">
        <v>5284</v>
      </c>
      <c r="C770" t="s">
        <v>3889</v>
      </c>
      <c r="D770" s="11" t="s">
        <v>3959</v>
      </c>
      <c r="E770" t="s">
        <v>3890</v>
      </c>
    </row>
    <row r="771" ht="14.4" spans="1:5">
      <c r="A771" s="401" t="s">
        <v>5285</v>
      </c>
      <c r="B771" s="173" t="s">
        <v>5286</v>
      </c>
      <c r="C771" t="s">
        <v>3889</v>
      </c>
      <c r="D771" s="11" t="s">
        <v>3959</v>
      </c>
      <c r="E771" t="s">
        <v>3890</v>
      </c>
    </row>
    <row r="772" ht="14.4" spans="1:5">
      <c r="A772" s="401" t="s">
        <v>5287</v>
      </c>
      <c r="B772" s="173" t="s">
        <v>5288</v>
      </c>
      <c r="C772" t="s">
        <v>3889</v>
      </c>
      <c r="D772" s="11" t="s">
        <v>3959</v>
      </c>
      <c r="E772" t="s">
        <v>3890</v>
      </c>
    </row>
    <row r="773" ht="14.4" spans="1:5">
      <c r="A773" s="401" t="s">
        <v>5289</v>
      </c>
      <c r="B773" s="173" t="s">
        <v>5290</v>
      </c>
      <c r="C773" t="s">
        <v>3889</v>
      </c>
      <c r="D773" s="11" t="s">
        <v>3959</v>
      </c>
      <c r="E773" t="s">
        <v>3890</v>
      </c>
    </row>
    <row r="774" ht="14.4" spans="1:5">
      <c r="A774" s="401" t="s">
        <v>5291</v>
      </c>
      <c r="B774" s="173" t="s">
        <v>5292</v>
      </c>
      <c r="C774" t="s">
        <v>3889</v>
      </c>
      <c r="D774" t="s">
        <v>3959</v>
      </c>
      <c r="E774" t="s">
        <v>3890</v>
      </c>
    </row>
    <row r="775" ht="14.4" spans="1:5">
      <c r="A775" s="401" t="s">
        <v>5293</v>
      </c>
      <c r="B775" s="173" t="s">
        <v>5294</v>
      </c>
      <c r="C775" t="s">
        <v>3889</v>
      </c>
      <c r="D775" t="s">
        <v>3959</v>
      </c>
      <c r="E775" t="s">
        <v>3890</v>
      </c>
    </row>
    <row r="776" ht="14.4" spans="1:5">
      <c r="A776" s="401" t="s">
        <v>5295</v>
      </c>
      <c r="B776" s="173" t="s">
        <v>5296</v>
      </c>
      <c r="C776" t="s">
        <v>3889</v>
      </c>
      <c r="D776" t="s">
        <v>3959</v>
      </c>
      <c r="E776" t="s">
        <v>3890</v>
      </c>
    </row>
    <row r="777" ht="14.4" spans="1:5">
      <c r="A777" s="401" t="s">
        <v>5297</v>
      </c>
      <c r="B777" s="173" t="s">
        <v>5298</v>
      </c>
      <c r="C777" t="s">
        <v>3889</v>
      </c>
      <c r="D777" t="s">
        <v>3959</v>
      </c>
      <c r="E777" t="s">
        <v>3890</v>
      </c>
    </row>
    <row r="778" ht="14.4" spans="1:5">
      <c r="A778" s="401" t="s">
        <v>5299</v>
      </c>
      <c r="B778" s="173" t="s">
        <v>5300</v>
      </c>
      <c r="C778" t="s">
        <v>3959</v>
      </c>
      <c r="D778" s="11" t="s">
        <v>278</v>
      </c>
      <c r="E778" t="s">
        <v>3960</v>
      </c>
    </row>
    <row r="779" ht="14.4" spans="1:5">
      <c r="A779" s="401" t="s">
        <v>5301</v>
      </c>
      <c r="B779" s="173" t="s">
        <v>5302</v>
      </c>
      <c r="C779" t="s">
        <v>3889</v>
      </c>
      <c r="D779" s="11" t="s">
        <v>3959</v>
      </c>
      <c r="E779" t="s">
        <v>3890</v>
      </c>
    </row>
    <row r="780" ht="14.4" spans="1:5">
      <c r="A780" s="401" t="s">
        <v>5303</v>
      </c>
      <c r="B780" s="173" t="s">
        <v>5304</v>
      </c>
      <c r="C780" t="s">
        <v>3889</v>
      </c>
      <c r="D780" s="11" t="s">
        <v>3959</v>
      </c>
      <c r="E780" t="s">
        <v>3890</v>
      </c>
    </row>
    <row r="781" ht="14.4" spans="1:5">
      <c r="A781" s="401" t="s">
        <v>5305</v>
      </c>
      <c r="B781" s="173" t="s">
        <v>5306</v>
      </c>
      <c r="C781" t="s">
        <v>3889</v>
      </c>
      <c r="D781" s="11" t="s">
        <v>3959</v>
      </c>
      <c r="E781" t="s">
        <v>3890</v>
      </c>
    </row>
    <row r="782" ht="14.4" spans="1:5">
      <c r="A782" s="401" t="s">
        <v>5307</v>
      </c>
      <c r="B782" s="173" t="s">
        <v>5308</v>
      </c>
      <c r="C782" t="s">
        <v>3889</v>
      </c>
      <c r="D782" s="11" t="s">
        <v>3959</v>
      </c>
      <c r="E782" t="s">
        <v>3890</v>
      </c>
    </row>
    <row r="783" ht="14.4" spans="1:5">
      <c r="A783" s="401" t="s">
        <v>5309</v>
      </c>
      <c r="B783" s="173" t="s">
        <v>5310</v>
      </c>
      <c r="C783" t="s">
        <v>3889</v>
      </c>
      <c r="D783" s="11" t="s">
        <v>3959</v>
      </c>
      <c r="E783" t="s">
        <v>3890</v>
      </c>
    </row>
    <row r="784" ht="14.4" spans="1:5">
      <c r="A784" s="401" t="s">
        <v>5311</v>
      </c>
      <c r="B784" s="173" t="s">
        <v>5312</v>
      </c>
      <c r="C784" t="s">
        <v>3889</v>
      </c>
      <c r="D784" t="s">
        <v>3959</v>
      </c>
      <c r="E784" t="s">
        <v>3890</v>
      </c>
    </row>
    <row r="785" ht="14.4" spans="1:5">
      <c r="A785" s="401" t="s">
        <v>5313</v>
      </c>
      <c r="B785" s="173" t="s">
        <v>5314</v>
      </c>
      <c r="C785" t="s">
        <v>3889</v>
      </c>
      <c r="D785" t="s">
        <v>3959</v>
      </c>
      <c r="E785" t="s">
        <v>3890</v>
      </c>
    </row>
    <row r="786" ht="14.4" spans="1:5">
      <c r="A786" s="401" t="s">
        <v>5315</v>
      </c>
      <c r="B786" s="173" t="s">
        <v>5316</v>
      </c>
      <c r="C786" t="s">
        <v>3889</v>
      </c>
      <c r="D786" t="s">
        <v>3959</v>
      </c>
      <c r="E786" t="s">
        <v>3890</v>
      </c>
    </row>
    <row r="787" ht="14.4" spans="1:5">
      <c r="A787" s="401" t="s">
        <v>5317</v>
      </c>
      <c r="B787" s="173" t="s">
        <v>5318</v>
      </c>
      <c r="C787" t="s">
        <v>3889</v>
      </c>
      <c r="D787" t="s">
        <v>3959</v>
      </c>
      <c r="E787" t="s">
        <v>3890</v>
      </c>
    </row>
    <row r="788" ht="14.4" spans="1:5">
      <c r="A788" s="401" t="s">
        <v>5319</v>
      </c>
      <c r="B788" s="173" t="s">
        <v>5320</v>
      </c>
      <c r="C788" t="s">
        <v>3959</v>
      </c>
      <c r="D788" s="11" t="s">
        <v>278</v>
      </c>
      <c r="E788" t="s">
        <v>3960</v>
      </c>
    </row>
    <row r="789" ht="14.4" spans="1:5">
      <c r="A789" s="401" t="s">
        <v>5321</v>
      </c>
      <c r="B789" s="173" t="s">
        <v>5322</v>
      </c>
      <c r="C789" t="s">
        <v>3889</v>
      </c>
      <c r="D789" s="11" t="s">
        <v>3959</v>
      </c>
      <c r="E789" t="s">
        <v>3890</v>
      </c>
    </row>
    <row r="790" ht="14.4" spans="1:5">
      <c r="A790" s="401" t="s">
        <v>5323</v>
      </c>
      <c r="B790" s="173" t="s">
        <v>5324</v>
      </c>
      <c r="C790" t="s">
        <v>3889</v>
      </c>
      <c r="D790" s="11" t="s">
        <v>3959</v>
      </c>
      <c r="E790" t="s">
        <v>3890</v>
      </c>
    </row>
    <row r="791" ht="14.4" spans="1:5">
      <c r="A791" s="401" t="s">
        <v>5325</v>
      </c>
      <c r="B791" s="173" t="s">
        <v>5326</v>
      </c>
      <c r="C791" t="s">
        <v>3889</v>
      </c>
      <c r="D791" s="11" t="s">
        <v>3959</v>
      </c>
      <c r="E791" t="s">
        <v>3890</v>
      </c>
    </row>
    <row r="792" ht="14.4" spans="1:5">
      <c r="A792" s="401" t="s">
        <v>5327</v>
      </c>
      <c r="B792" s="173" t="s">
        <v>5328</v>
      </c>
      <c r="C792" t="s">
        <v>3889</v>
      </c>
      <c r="D792" t="s">
        <v>3959</v>
      </c>
      <c r="E792" t="s">
        <v>3890</v>
      </c>
    </row>
    <row r="793" ht="14.4" spans="1:5">
      <c r="A793" s="401" t="s">
        <v>5329</v>
      </c>
      <c r="B793" s="173" t="s">
        <v>5330</v>
      </c>
      <c r="C793" t="s">
        <v>3889</v>
      </c>
      <c r="D793" t="s">
        <v>3959</v>
      </c>
      <c r="E793" t="s">
        <v>3890</v>
      </c>
    </row>
    <row r="794" ht="14.4" spans="1:5">
      <c r="A794" s="401" t="s">
        <v>5331</v>
      </c>
      <c r="B794" s="173" t="s">
        <v>5332</v>
      </c>
      <c r="C794" t="s">
        <v>3889</v>
      </c>
      <c r="D794" t="s">
        <v>3959</v>
      </c>
      <c r="E794" t="s">
        <v>3890</v>
      </c>
    </row>
    <row r="795" ht="14.4" spans="1:5">
      <c r="A795" s="401" t="s">
        <v>5333</v>
      </c>
      <c r="B795" s="173" t="s">
        <v>5334</v>
      </c>
      <c r="C795" t="s">
        <v>3889</v>
      </c>
      <c r="D795" t="s">
        <v>3959</v>
      </c>
      <c r="E795" t="s">
        <v>3890</v>
      </c>
    </row>
    <row r="796" ht="14.4" spans="1:5">
      <c r="A796" s="401" t="s">
        <v>5335</v>
      </c>
      <c r="B796" s="173" t="s">
        <v>5336</v>
      </c>
      <c r="C796" t="s">
        <v>3889</v>
      </c>
      <c r="D796" t="s">
        <v>3959</v>
      </c>
      <c r="E796" t="s">
        <v>3890</v>
      </c>
    </row>
    <row r="797" ht="14.4" spans="1:5">
      <c r="A797" s="401" t="s">
        <v>5337</v>
      </c>
      <c r="B797" s="173" t="s">
        <v>5338</v>
      </c>
      <c r="C797" t="s">
        <v>3889</v>
      </c>
      <c r="D797" s="11" t="s">
        <v>3959</v>
      </c>
      <c r="E797" t="s">
        <v>3890</v>
      </c>
    </row>
    <row r="798" ht="14.4" spans="1:5">
      <c r="A798" s="401" t="s">
        <v>5339</v>
      </c>
      <c r="B798" s="173" t="s">
        <v>5340</v>
      </c>
      <c r="C798" t="s">
        <v>3889</v>
      </c>
      <c r="D798" t="s">
        <v>3959</v>
      </c>
      <c r="E798" t="s">
        <v>3890</v>
      </c>
    </row>
    <row r="799" ht="14.4" spans="1:5">
      <c r="A799" s="401" t="s">
        <v>5341</v>
      </c>
      <c r="B799" s="173" t="s">
        <v>5342</v>
      </c>
      <c r="C799" t="s">
        <v>3959</v>
      </c>
      <c r="D799" s="11" t="s">
        <v>278</v>
      </c>
      <c r="E799" t="s">
        <v>3960</v>
      </c>
    </row>
    <row r="800" ht="14.4" spans="1:5">
      <c r="A800" s="401" t="s">
        <v>5343</v>
      </c>
      <c r="B800" s="173" t="s">
        <v>5266</v>
      </c>
      <c r="C800" t="s">
        <v>3889</v>
      </c>
      <c r="D800" s="11" t="s">
        <v>3959</v>
      </c>
      <c r="E800" t="s">
        <v>3890</v>
      </c>
    </row>
    <row r="801" ht="14.4" spans="1:5">
      <c r="A801" s="401" t="s">
        <v>5344</v>
      </c>
      <c r="B801" s="173" t="s">
        <v>5345</v>
      </c>
      <c r="C801" t="s">
        <v>3889</v>
      </c>
      <c r="D801" s="11" t="s">
        <v>3959</v>
      </c>
      <c r="E801" t="s">
        <v>3890</v>
      </c>
    </row>
    <row r="802" ht="14.4" spans="1:5">
      <c r="A802" s="401" t="s">
        <v>5346</v>
      </c>
      <c r="B802" s="173" t="s">
        <v>5347</v>
      </c>
      <c r="C802" t="s">
        <v>3889</v>
      </c>
      <c r="D802" s="11" t="s">
        <v>3959</v>
      </c>
      <c r="E802" t="s">
        <v>3890</v>
      </c>
    </row>
    <row r="803" ht="14.4" spans="1:5">
      <c r="A803" s="401" t="s">
        <v>5348</v>
      </c>
      <c r="B803" s="173" t="s">
        <v>4368</v>
      </c>
      <c r="C803" t="s">
        <v>3889</v>
      </c>
      <c r="D803" s="11" t="s">
        <v>3959</v>
      </c>
      <c r="E803" t="s">
        <v>3890</v>
      </c>
    </row>
    <row r="804" ht="14.4" spans="1:5">
      <c r="A804" s="401" t="s">
        <v>5349</v>
      </c>
      <c r="B804" s="173" t="s">
        <v>5350</v>
      </c>
      <c r="C804" t="s">
        <v>3889</v>
      </c>
      <c r="D804" t="s">
        <v>3959</v>
      </c>
      <c r="E804" t="s">
        <v>3890</v>
      </c>
    </row>
    <row r="805" ht="14.4" spans="1:5">
      <c r="A805" s="401" t="s">
        <v>5351</v>
      </c>
      <c r="B805" s="173" t="s">
        <v>5352</v>
      </c>
      <c r="C805" t="s">
        <v>3889</v>
      </c>
      <c r="D805" t="s">
        <v>3959</v>
      </c>
      <c r="E805" t="s">
        <v>3890</v>
      </c>
    </row>
    <row r="806" ht="14.4" spans="1:5">
      <c r="A806" s="401" t="s">
        <v>5353</v>
      </c>
      <c r="B806" s="173" t="s">
        <v>5354</v>
      </c>
      <c r="C806" t="s">
        <v>3889</v>
      </c>
      <c r="D806" t="s">
        <v>3959</v>
      </c>
      <c r="E806" t="s">
        <v>3890</v>
      </c>
    </row>
    <row r="807" ht="14.4" spans="1:5">
      <c r="A807" s="401" t="s">
        <v>5355</v>
      </c>
      <c r="B807" s="173" t="s">
        <v>5356</v>
      </c>
      <c r="C807" t="s">
        <v>3889</v>
      </c>
      <c r="D807" t="s">
        <v>3959</v>
      </c>
      <c r="E807" t="s">
        <v>3890</v>
      </c>
    </row>
    <row r="808" ht="14.4" spans="1:5">
      <c r="A808" s="401" t="s">
        <v>5357</v>
      </c>
      <c r="B808" s="173" t="s">
        <v>5358</v>
      </c>
      <c r="C808" t="s">
        <v>3889</v>
      </c>
      <c r="D808" t="s">
        <v>3959</v>
      </c>
      <c r="E808" t="s">
        <v>3890</v>
      </c>
    </row>
    <row r="809" ht="14.4" spans="1:5">
      <c r="A809" s="401" t="s">
        <v>5359</v>
      </c>
      <c r="B809" s="173" t="s">
        <v>5360</v>
      </c>
      <c r="C809" t="s">
        <v>3889</v>
      </c>
      <c r="D809" t="s">
        <v>3959</v>
      </c>
      <c r="E809" t="s">
        <v>3890</v>
      </c>
    </row>
    <row r="810" ht="14.4" spans="1:5">
      <c r="A810" s="401" t="s">
        <v>5361</v>
      </c>
      <c r="B810" s="173" t="s">
        <v>5362</v>
      </c>
      <c r="C810" t="s">
        <v>3959</v>
      </c>
      <c r="D810" s="11" t="s">
        <v>278</v>
      </c>
      <c r="E810" t="s">
        <v>3960</v>
      </c>
    </row>
    <row r="811" ht="14.4" spans="1:5">
      <c r="A811" s="401" t="s">
        <v>5363</v>
      </c>
      <c r="B811" s="173" t="s">
        <v>5364</v>
      </c>
      <c r="C811" t="s">
        <v>3889</v>
      </c>
      <c r="D811" s="11" t="s">
        <v>3959</v>
      </c>
      <c r="E811" t="s">
        <v>3890</v>
      </c>
    </row>
    <row r="812" ht="14.4" spans="1:5">
      <c r="A812" s="401" t="s">
        <v>5365</v>
      </c>
      <c r="B812" s="173" t="s">
        <v>5366</v>
      </c>
      <c r="C812" t="s">
        <v>3889</v>
      </c>
      <c r="D812" s="11" t="s">
        <v>3959</v>
      </c>
      <c r="E812" t="s">
        <v>3890</v>
      </c>
    </row>
    <row r="813" ht="14.4" spans="1:5">
      <c r="A813" s="401" t="s">
        <v>5367</v>
      </c>
      <c r="B813" s="173" t="s">
        <v>5368</v>
      </c>
      <c r="C813" t="s">
        <v>3889</v>
      </c>
      <c r="D813" s="11" t="s">
        <v>3959</v>
      </c>
      <c r="E813" t="s">
        <v>3890</v>
      </c>
    </row>
    <row r="814" ht="14.4" spans="1:5">
      <c r="A814" s="401" t="s">
        <v>5369</v>
      </c>
      <c r="B814" s="173" t="s">
        <v>5370</v>
      </c>
      <c r="C814" t="s">
        <v>3889</v>
      </c>
      <c r="D814" t="s">
        <v>3959</v>
      </c>
      <c r="E814" t="s">
        <v>3890</v>
      </c>
    </row>
    <row r="815" ht="14.4" spans="1:5">
      <c r="A815" s="401" t="s">
        <v>5371</v>
      </c>
      <c r="B815" s="173" t="s">
        <v>5372</v>
      </c>
      <c r="C815" t="s">
        <v>3959</v>
      </c>
      <c r="D815" s="11" t="s">
        <v>278</v>
      </c>
      <c r="E815" t="s">
        <v>3960</v>
      </c>
    </row>
    <row r="816" ht="14.4" spans="1:5">
      <c r="A816" s="401" t="s">
        <v>5373</v>
      </c>
      <c r="B816" s="173" t="s">
        <v>5374</v>
      </c>
      <c r="C816" t="s">
        <v>3889</v>
      </c>
      <c r="D816" s="11" t="s">
        <v>3959</v>
      </c>
      <c r="E816" t="s">
        <v>3890</v>
      </c>
    </row>
    <row r="817" ht="14.4" spans="1:5">
      <c r="A817" s="401" t="s">
        <v>5375</v>
      </c>
      <c r="B817" s="173" t="s">
        <v>5376</v>
      </c>
      <c r="C817" t="s">
        <v>3889</v>
      </c>
      <c r="D817" s="11" t="s">
        <v>3959</v>
      </c>
      <c r="E817" t="s">
        <v>3890</v>
      </c>
    </row>
    <row r="818" ht="14.4" spans="1:5">
      <c r="A818" s="401" t="s">
        <v>5377</v>
      </c>
      <c r="B818" s="173" t="s">
        <v>5378</v>
      </c>
      <c r="C818" t="s">
        <v>3889</v>
      </c>
      <c r="D818" s="11" t="s">
        <v>3959</v>
      </c>
      <c r="E818" t="s">
        <v>3890</v>
      </c>
    </row>
    <row r="819" ht="14.4" spans="1:5">
      <c r="A819" s="401" t="s">
        <v>5379</v>
      </c>
      <c r="B819" s="173" t="s">
        <v>5092</v>
      </c>
      <c r="C819" t="s">
        <v>3889</v>
      </c>
      <c r="D819" s="11" t="s">
        <v>3959</v>
      </c>
      <c r="E819" t="s">
        <v>3890</v>
      </c>
    </row>
    <row r="820" ht="14.4" spans="1:5">
      <c r="A820" s="401" t="s">
        <v>5380</v>
      </c>
      <c r="B820" s="173" t="s">
        <v>5381</v>
      </c>
      <c r="C820" t="s">
        <v>3889</v>
      </c>
      <c r="D820" t="s">
        <v>3959</v>
      </c>
      <c r="E820" t="s">
        <v>3890</v>
      </c>
    </row>
    <row r="821" ht="14.4" spans="1:5">
      <c r="A821" s="401" t="s">
        <v>5382</v>
      </c>
      <c r="B821" s="173" t="s">
        <v>5383</v>
      </c>
      <c r="C821" t="s">
        <v>3889</v>
      </c>
      <c r="D821" t="s">
        <v>3959</v>
      </c>
      <c r="E821" t="s">
        <v>3890</v>
      </c>
    </row>
    <row r="822" ht="14.4" spans="1:5">
      <c r="A822" s="401" t="s">
        <v>5384</v>
      </c>
      <c r="B822" s="173" t="s">
        <v>5385</v>
      </c>
      <c r="C822" t="s">
        <v>3889</v>
      </c>
      <c r="D822" t="s">
        <v>3959</v>
      </c>
      <c r="E822" t="s">
        <v>3890</v>
      </c>
    </row>
    <row r="823" ht="14.4" spans="1:5">
      <c r="A823" s="401" t="s">
        <v>5386</v>
      </c>
      <c r="B823" s="173" t="s">
        <v>5387</v>
      </c>
      <c r="C823" t="s">
        <v>3889</v>
      </c>
      <c r="D823" t="s">
        <v>3959</v>
      </c>
      <c r="E823" t="s">
        <v>3890</v>
      </c>
    </row>
    <row r="824" ht="14.4" spans="1:5">
      <c r="A824" s="401" t="s">
        <v>5388</v>
      </c>
      <c r="B824" s="173" t="s">
        <v>5389</v>
      </c>
      <c r="C824" t="s">
        <v>3889</v>
      </c>
      <c r="D824" t="s">
        <v>3959</v>
      </c>
      <c r="E824" t="s">
        <v>3890</v>
      </c>
    </row>
    <row r="825" ht="14.4" spans="1:5">
      <c r="A825" s="401" t="s">
        <v>5390</v>
      </c>
      <c r="B825" s="173" t="s">
        <v>5391</v>
      </c>
      <c r="C825" t="s">
        <v>3889</v>
      </c>
      <c r="D825" t="s">
        <v>3959</v>
      </c>
      <c r="E825" t="s">
        <v>3890</v>
      </c>
    </row>
    <row r="826" ht="14.4" spans="1:5">
      <c r="A826" s="401" t="s">
        <v>5392</v>
      </c>
      <c r="B826" s="173" t="s">
        <v>5393</v>
      </c>
      <c r="C826" t="s">
        <v>3959</v>
      </c>
      <c r="D826" s="11" t="s">
        <v>278</v>
      </c>
      <c r="E826" t="s">
        <v>3960</v>
      </c>
    </row>
    <row r="827" ht="14.4" spans="1:5">
      <c r="A827" s="401" t="s">
        <v>5394</v>
      </c>
      <c r="B827" s="173" t="s">
        <v>5395</v>
      </c>
      <c r="C827" t="s">
        <v>3889</v>
      </c>
      <c r="D827" s="11" t="s">
        <v>3959</v>
      </c>
      <c r="E827" t="s">
        <v>3890</v>
      </c>
    </row>
    <row r="828" ht="14.4" spans="1:5">
      <c r="A828" s="401" t="s">
        <v>5396</v>
      </c>
      <c r="B828" s="173" t="s">
        <v>5397</v>
      </c>
      <c r="C828" t="s">
        <v>3889</v>
      </c>
      <c r="D828" t="s">
        <v>3959</v>
      </c>
      <c r="E828" t="s">
        <v>3890</v>
      </c>
    </row>
    <row r="829" ht="14.4" spans="1:5">
      <c r="A829" s="401" t="s">
        <v>5398</v>
      </c>
      <c r="B829" s="173" t="s">
        <v>5399</v>
      </c>
      <c r="C829" t="s">
        <v>3889</v>
      </c>
      <c r="D829" t="s">
        <v>3959</v>
      </c>
      <c r="E829" t="s">
        <v>3890</v>
      </c>
    </row>
    <row r="830" ht="14.4" spans="1:5">
      <c r="A830" s="401" t="s">
        <v>5400</v>
      </c>
      <c r="B830" s="173" t="s">
        <v>5401</v>
      </c>
      <c r="C830" t="s">
        <v>3889</v>
      </c>
      <c r="D830" t="s">
        <v>3959</v>
      </c>
      <c r="E830" t="s">
        <v>3890</v>
      </c>
    </row>
    <row r="831" ht="14.4" spans="1:5">
      <c r="A831" s="401" t="s">
        <v>5402</v>
      </c>
      <c r="B831" s="173" t="s">
        <v>5403</v>
      </c>
      <c r="C831" t="s">
        <v>3889</v>
      </c>
      <c r="D831" t="s">
        <v>3959</v>
      </c>
      <c r="E831" t="s">
        <v>3890</v>
      </c>
    </row>
    <row r="832" ht="14.4" spans="1:5">
      <c r="A832" s="401" t="s">
        <v>5404</v>
      </c>
      <c r="B832" s="173" t="s">
        <v>5405</v>
      </c>
      <c r="C832" t="s">
        <v>3889</v>
      </c>
      <c r="D832" t="s">
        <v>3959</v>
      </c>
      <c r="E832" t="s">
        <v>3890</v>
      </c>
    </row>
    <row r="833" ht="14.4" spans="1:5">
      <c r="A833" s="401" t="s">
        <v>5406</v>
      </c>
      <c r="B833" s="173" t="s">
        <v>5407</v>
      </c>
      <c r="C833" t="s">
        <v>3959</v>
      </c>
      <c r="D833" s="11" t="s">
        <v>278</v>
      </c>
      <c r="E833" t="s">
        <v>3960</v>
      </c>
    </row>
    <row r="834" ht="14.4" spans="1:5">
      <c r="A834" s="401" t="s">
        <v>5408</v>
      </c>
      <c r="B834" s="173" t="s">
        <v>5409</v>
      </c>
      <c r="C834" t="s">
        <v>3889</v>
      </c>
      <c r="D834" s="11" t="s">
        <v>3959</v>
      </c>
      <c r="E834" t="s">
        <v>3890</v>
      </c>
    </row>
    <row r="835" ht="14.4" spans="1:5">
      <c r="A835" s="401" t="s">
        <v>5410</v>
      </c>
      <c r="B835" s="173" t="s">
        <v>5411</v>
      </c>
      <c r="C835" t="s">
        <v>3889</v>
      </c>
      <c r="D835" t="s">
        <v>3959</v>
      </c>
      <c r="E835" t="s">
        <v>3890</v>
      </c>
    </row>
    <row r="836" ht="14.4" spans="1:5">
      <c r="A836" s="401" t="s">
        <v>5412</v>
      </c>
      <c r="B836" s="173" t="s">
        <v>5413</v>
      </c>
      <c r="C836" t="s">
        <v>3889</v>
      </c>
      <c r="D836" t="s">
        <v>3959</v>
      </c>
      <c r="E836" t="s">
        <v>3890</v>
      </c>
    </row>
    <row r="837" ht="14.4" spans="1:5">
      <c r="A837" s="401" t="s">
        <v>5414</v>
      </c>
      <c r="B837" s="173" t="s">
        <v>5415</v>
      </c>
      <c r="C837" t="s">
        <v>3889</v>
      </c>
      <c r="D837" t="s">
        <v>3959</v>
      </c>
      <c r="E837" t="s">
        <v>3890</v>
      </c>
    </row>
    <row r="838" ht="14.4" spans="1:5">
      <c r="A838" s="401" t="s">
        <v>5416</v>
      </c>
      <c r="B838" s="173" t="s">
        <v>5417</v>
      </c>
      <c r="C838" t="s">
        <v>3889</v>
      </c>
      <c r="D838" t="s">
        <v>3959</v>
      </c>
      <c r="E838" t="s">
        <v>3890</v>
      </c>
    </row>
    <row r="839" ht="14.4" spans="1:5">
      <c r="A839" s="401" t="s">
        <v>5418</v>
      </c>
      <c r="B839" s="173" t="s">
        <v>5419</v>
      </c>
      <c r="C839" t="s">
        <v>3889</v>
      </c>
      <c r="D839" t="s">
        <v>3959</v>
      </c>
      <c r="E839" t="s">
        <v>3890</v>
      </c>
    </row>
    <row r="840" ht="14.4" spans="1:5">
      <c r="A840" s="401" t="s">
        <v>5420</v>
      </c>
      <c r="B840" s="173" t="s">
        <v>5421</v>
      </c>
      <c r="C840" t="s">
        <v>3889</v>
      </c>
      <c r="D840" t="s">
        <v>3959</v>
      </c>
      <c r="E840" t="s">
        <v>3890</v>
      </c>
    </row>
    <row r="841" ht="14.4" spans="1:5">
      <c r="A841" s="401" t="s">
        <v>5422</v>
      </c>
      <c r="B841" s="173" t="s">
        <v>5423</v>
      </c>
      <c r="C841" t="s">
        <v>3889</v>
      </c>
      <c r="D841" t="s">
        <v>3959</v>
      </c>
      <c r="E841" t="s">
        <v>3890</v>
      </c>
    </row>
    <row r="842" ht="14.4" spans="1:5">
      <c r="A842" s="401" t="s">
        <v>5424</v>
      </c>
      <c r="B842" s="173" t="s">
        <v>5425</v>
      </c>
      <c r="C842" t="s">
        <v>3889</v>
      </c>
      <c r="D842" t="s">
        <v>3959</v>
      </c>
      <c r="E842" t="s">
        <v>3890</v>
      </c>
    </row>
    <row r="843" ht="14.4" spans="1:5">
      <c r="A843" s="401" t="s">
        <v>5426</v>
      </c>
      <c r="B843" s="173" t="s">
        <v>5427</v>
      </c>
      <c r="C843" t="s">
        <v>3889</v>
      </c>
      <c r="D843" t="s">
        <v>3959</v>
      </c>
      <c r="E843" t="s">
        <v>3890</v>
      </c>
    </row>
    <row r="844" ht="14.4" spans="1:5">
      <c r="A844" s="401" t="s">
        <v>5428</v>
      </c>
      <c r="B844" s="173" t="s">
        <v>5429</v>
      </c>
      <c r="C844" t="s">
        <v>3959</v>
      </c>
      <c r="D844" s="11" t="s">
        <v>278</v>
      </c>
      <c r="E844" t="s">
        <v>3960</v>
      </c>
    </row>
    <row r="845" ht="14.4" spans="1:5">
      <c r="A845" s="401" t="s">
        <v>5430</v>
      </c>
      <c r="B845" s="173" t="s">
        <v>5431</v>
      </c>
      <c r="C845" t="s">
        <v>3889</v>
      </c>
      <c r="D845" t="s">
        <v>3959</v>
      </c>
      <c r="E845" t="s">
        <v>3890</v>
      </c>
    </row>
    <row r="846" ht="14.4" spans="1:5">
      <c r="A846" s="401" t="s">
        <v>5432</v>
      </c>
      <c r="B846" s="173" t="s">
        <v>5433</v>
      </c>
      <c r="C846" t="s">
        <v>3889</v>
      </c>
      <c r="D846" t="s">
        <v>3959</v>
      </c>
      <c r="E846" t="s">
        <v>3890</v>
      </c>
    </row>
    <row r="847" ht="14.4" spans="1:5">
      <c r="A847" s="401" t="s">
        <v>5434</v>
      </c>
      <c r="B847" s="173" t="s">
        <v>5435</v>
      </c>
      <c r="C847" t="s">
        <v>3889</v>
      </c>
      <c r="D847" t="s">
        <v>3959</v>
      </c>
      <c r="E847" t="s">
        <v>3890</v>
      </c>
    </row>
    <row r="848" ht="14.4" spans="1:5">
      <c r="A848" s="401" t="s">
        <v>5436</v>
      </c>
      <c r="B848" s="173" t="s">
        <v>5437</v>
      </c>
      <c r="C848" t="s">
        <v>3889</v>
      </c>
      <c r="D848" s="11" t="s">
        <v>3959</v>
      </c>
      <c r="E848" t="s">
        <v>3890</v>
      </c>
    </row>
    <row r="849" ht="14.4" spans="1:5">
      <c r="A849" s="401" t="s">
        <v>5438</v>
      </c>
      <c r="B849" s="173" t="s">
        <v>5439</v>
      </c>
      <c r="C849" t="s">
        <v>278</v>
      </c>
      <c r="D849" s="11" t="s">
        <v>3885</v>
      </c>
      <c r="E849" t="s">
        <v>3886</v>
      </c>
    </row>
    <row r="850" ht="14.4" spans="1:5">
      <c r="A850" s="401" t="s">
        <v>5440</v>
      </c>
      <c r="B850" s="173" t="s">
        <v>5441</v>
      </c>
      <c r="C850" t="s">
        <v>3889</v>
      </c>
      <c r="D850" s="11" t="s">
        <v>278</v>
      </c>
      <c r="E850" t="s">
        <v>3890</v>
      </c>
    </row>
    <row r="851" ht="14.4" spans="1:5">
      <c r="A851" s="401" t="s">
        <v>5442</v>
      </c>
      <c r="B851" s="173" t="s">
        <v>5443</v>
      </c>
      <c r="C851" t="s">
        <v>3889</v>
      </c>
      <c r="D851" s="11" t="s">
        <v>278</v>
      </c>
      <c r="E851" t="s">
        <v>3890</v>
      </c>
    </row>
    <row r="852" ht="14.4" spans="1:5">
      <c r="A852" s="401" t="s">
        <v>5444</v>
      </c>
      <c r="B852" s="173" t="s">
        <v>5445</v>
      </c>
      <c r="C852" t="s">
        <v>3889</v>
      </c>
      <c r="D852" s="11" t="s">
        <v>278</v>
      </c>
      <c r="E852" t="s">
        <v>3890</v>
      </c>
    </row>
    <row r="853" ht="14.4" spans="1:5">
      <c r="A853" s="401" t="s">
        <v>5446</v>
      </c>
      <c r="B853" s="173" t="s">
        <v>5447</v>
      </c>
      <c r="C853" t="s">
        <v>3889</v>
      </c>
      <c r="D853" s="11" t="s">
        <v>278</v>
      </c>
      <c r="E853" t="s">
        <v>3890</v>
      </c>
    </row>
    <row r="854" ht="14.4" spans="1:5">
      <c r="A854" s="401" t="s">
        <v>5448</v>
      </c>
      <c r="B854" s="173" t="s">
        <v>5449</v>
      </c>
      <c r="C854" t="s">
        <v>3889</v>
      </c>
      <c r="D854" s="11" t="s">
        <v>278</v>
      </c>
      <c r="E854" t="s">
        <v>3890</v>
      </c>
    </row>
    <row r="855" ht="14.4" spans="1:5">
      <c r="A855" s="401" t="s">
        <v>5450</v>
      </c>
      <c r="B855" s="173" t="s">
        <v>5451</v>
      </c>
      <c r="C855" t="s">
        <v>3889</v>
      </c>
      <c r="D855" s="11" t="s">
        <v>278</v>
      </c>
      <c r="E855" t="s">
        <v>3890</v>
      </c>
    </row>
    <row r="856" ht="14.4" spans="1:5">
      <c r="A856" s="401" t="s">
        <v>5452</v>
      </c>
      <c r="B856" s="173" t="s">
        <v>5453</v>
      </c>
      <c r="C856" t="s">
        <v>3889</v>
      </c>
      <c r="D856" s="11" t="s">
        <v>278</v>
      </c>
      <c r="E856" t="s">
        <v>3890</v>
      </c>
    </row>
    <row r="857" ht="14.4" spans="1:5">
      <c r="A857" s="401" t="s">
        <v>5454</v>
      </c>
      <c r="B857" s="173" t="s">
        <v>5455</v>
      </c>
      <c r="C857" t="s">
        <v>3889</v>
      </c>
      <c r="D857" s="11" t="s">
        <v>278</v>
      </c>
      <c r="E857" t="s">
        <v>3890</v>
      </c>
    </row>
    <row r="858" ht="14.4" spans="1:5">
      <c r="A858" s="401" t="s">
        <v>5456</v>
      </c>
      <c r="B858" s="173" t="s">
        <v>5290</v>
      </c>
      <c r="C858" t="s">
        <v>3889</v>
      </c>
      <c r="D858" s="11" t="s">
        <v>278</v>
      </c>
      <c r="E858" t="s">
        <v>3890</v>
      </c>
    </row>
    <row r="859" ht="14.4" spans="1:5">
      <c r="A859" s="401" t="s">
        <v>5457</v>
      </c>
      <c r="B859" s="173" t="s">
        <v>5458</v>
      </c>
      <c r="C859" t="s">
        <v>3889</v>
      </c>
      <c r="D859" s="11" t="s">
        <v>278</v>
      </c>
      <c r="E859" t="s">
        <v>3890</v>
      </c>
    </row>
    <row r="860" ht="14.4" spans="1:5">
      <c r="A860" s="401" t="s">
        <v>5459</v>
      </c>
      <c r="B860" s="173" t="s">
        <v>5460</v>
      </c>
      <c r="C860" t="s">
        <v>3889</v>
      </c>
      <c r="D860" s="11" t="s">
        <v>278</v>
      </c>
      <c r="E860" t="s">
        <v>3890</v>
      </c>
    </row>
    <row r="861" ht="14.4" spans="1:5">
      <c r="A861" s="401" t="s">
        <v>5461</v>
      </c>
      <c r="B861" s="173" t="s">
        <v>5462</v>
      </c>
      <c r="C861" t="s">
        <v>3889</v>
      </c>
      <c r="D861" s="11" t="s">
        <v>278</v>
      </c>
      <c r="E861" t="s">
        <v>3890</v>
      </c>
    </row>
    <row r="862" ht="14.4" spans="1:5">
      <c r="A862" s="401" t="s">
        <v>5463</v>
      </c>
      <c r="B862" s="173" t="s">
        <v>5464</v>
      </c>
      <c r="C862" t="s">
        <v>3889</v>
      </c>
      <c r="D862" s="11" t="s">
        <v>278</v>
      </c>
      <c r="E862" t="s">
        <v>3890</v>
      </c>
    </row>
    <row r="863" ht="14.4" spans="1:5">
      <c r="A863" s="401" t="s">
        <v>5465</v>
      </c>
      <c r="B863" s="173" t="s">
        <v>5466</v>
      </c>
      <c r="C863" t="s">
        <v>3889</v>
      </c>
      <c r="D863" s="11" t="s">
        <v>278</v>
      </c>
      <c r="E863" t="s">
        <v>3890</v>
      </c>
    </row>
    <row r="864" ht="14.4" spans="1:5">
      <c r="A864" s="401" t="s">
        <v>5467</v>
      </c>
      <c r="B864" s="173" t="s">
        <v>5468</v>
      </c>
      <c r="C864" t="s">
        <v>3889</v>
      </c>
      <c r="D864" s="11" t="s">
        <v>278</v>
      </c>
      <c r="E864" t="s">
        <v>3890</v>
      </c>
    </row>
    <row r="865" ht="14.4" spans="1:5">
      <c r="A865" s="401" t="s">
        <v>5469</v>
      </c>
      <c r="B865" s="173" t="s">
        <v>5470</v>
      </c>
      <c r="C865" t="s">
        <v>3889</v>
      </c>
      <c r="D865" s="11" t="s">
        <v>278</v>
      </c>
      <c r="E865" t="s">
        <v>3890</v>
      </c>
    </row>
    <row r="866" ht="14.4" spans="1:5">
      <c r="A866" s="401" t="s">
        <v>5471</v>
      </c>
      <c r="B866" s="173" t="s">
        <v>5472</v>
      </c>
      <c r="C866" t="s">
        <v>278</v>
      </c>
      <c r="D866" s="11" t="s">
        <v>3885</v>
      </c>
      <c r="E866" t="s">
        <v>3886</v>
      </c>
    </row>
    <row r="867" ht="14.4" spans="1:5">
      <c r="A867" s="401" t="s">
        <v>5473</v>
      </c>
      <c r="B867" s="173" t="s">
        <v>5474</v>
      </c>
      <c r="C867" t="s">
        <v>3959</v>
      </c>
      <c r="D867" s="11" t="s">
        <v>278</v>
      </c>
      <c r="E867" t="s">
        <v>3960</v>
      </c>
    </row>
    <row r="868" ht="14.4" spans="1:5">
      <c r="A868" s="401" t="s">
        <v>5475</v>
      </c>
      <c r="B868" s="173" t="s">
        <v>5476</v>
      </c>
      <c r="C868" t="s">
        <v>3889</v>
      </c>
      <c r="D868" s="11" t="s">
        <v>3959</v>
      </c>
      <c r="E868" t="s">
        <v>3890</v>
      </c>
    </row>
    <row r="869" ht="14.4" spans="1:5">
      <c r="A869" s="401" t="s">
        <v>5477</v>
      </c>
      <c r="B869" s="173" t="s">
        <v>5478</v>
      </c>
      <c r="C869" t="s">
        <v>3889</v>
      </c>
      <c r="D869" s="11" t="s">
        <v>3959</v>
      </c>
      <c r="E869" t="s">
        <v>3890</v>
      </c>
    </row>
    <row r="870" ht="14.4" spans="1:5">
      <c r="A870" s="401" t="s">
        <v>5479</v>
      </c>
      <c r="B870" s="173" t="s">
        <v>5480</v>
      </c>
      <c r="C870" t="s">
        <v>3889</v>
      </c>
      <c r="D870" s="11" t="s">
        <v>3959</v>
      </c>
      <c r="E870" t="s">
        <v>3890</v>
      </c>
    </row>
    <row r="871" ht="14.4" spans="1:5">
      <c r="A871" s="401" t="s">
        <v>5481</v>
      </c>
      <c r="B871" s="173" t="s">
        <v>5482</v>
      </c>
      <c r="C871" t="s">
        <v>3889</v>
      </c>
      <c r="D871" s="11" t="s">
        <v>3959</v>
      </c>
      <c r="E871" t="s">
        <v>3890</v>
      </c>
    </row>
    <row r="872" ht="14.4" spans="1:5">
      <c r="A872" s="401" t="s">
        <v>5483</v>
      </c>
      <c r="B872" s="173" t="s">
        <v>5484</v>
      </c>
      <c r="C872" t="s">
        <v>3889</v>
      </c>
      <c r="D872" s="11" t="s">
        <v>3959</v>
      </c>
      <c r="E872" t="s">
        <v>3890</v>
      </c>
    </row>
    <row r="873" ht="14.4" spans="1:5">
      <c r="A873" s="401" t="s">
        <v>5485</v>
      </c>
      <c r="B873" s="173" t="s">
        <v>5486</v>
      </c>
      <c r="C873" t="s">
        <v>3889</v>
      </c>
      <c r="D873" s="11" t="s">
        <v>3959</v>
      </c>
      <c r="E873" t="s">
        <v>3890</v>
      </c>
    </row>
    <row r="874" ht="14.4" spans="1:5">
      <c r="A874" s="401" t="s">
        <v>5487</v>
      </c>
      <c r="B874" s="173" t="s">
        <v>5488</v>
      </c>
      <c r="C874" t="s">
        <v>3889</v>
      </c>
      <c r="D874" s="11" t="s">
        <v>3959</v>
      </c>
      <c r="E874" t="s">
        <v>3890</v>
      </c>
    </row>
    <row r="875" ht="14.4" spans="1:5">
      <c r="A875" s="401" t="s">
        <v>5489</v>
      </c>
      <c r="B875" s="173" t="s">
        <v>5490</v>
      </c>
      <c r="C875" t="s">
        <v>3889</v>
      </c>
      <c r="D875" s="11" t="s">
        <v>3959</v>
      </c>
      <c r="E875" t="s">
        <v>3890</v>
      </c>
    </row>
    <row r="876" ht="14.4" spans="1:5">
      <c r="A876" s="401" t="s">
        <v>5491</v>
      </c>
      <c r="B876" s="173" t="s">
        <v>5492</v>
      </c>
      <c r="C876" t="s">
        <v>3889</v>
      </c>
      <c r="D876" s="11" t="s">
        <v>3959</v>
      </c>
      <c r="E876" t="s">
        <v>3890</v>
      </c>
    </row>
    <row r="877" ht="14.4" spans="1:5">
      <c r="A877" s="401" t="s">
        <v>5493</v>
      </c>
      <c r="B877" s="173" t="s">
        <v>5494</v>
      </c>
      <c r="C877" t="s">
        <v>3889</v>
      </c>
      <c r="D877" s="11" t="s">
        <v>3959</v>
      </c>
      <c r="E877" t="s">
        <v>3890</v>
      </c>
    </row>
    <row r="878" ht="14.4" spans="1:5">
      <c r="A878" s="401" t="s">
        <v>5495</v>
      </c>
      <c r="B878" s="173" t="s">
        <v>5496</v>
      </c>
      <c r="C878" t="s">
        <v>3889</v>
      </c>
      <c r="D878" s="11" t="s">
        <v>3959</v>
      </c>
      <c r="E878" t="s">
        <v>3890</v>
      </c>
    </row>
    <row r="879" ht="14.4" spans="1:5">
      <c r="A879" s="401" t="s">
        <v>5497</v>
      </c>
      <c r="B879" s="173" t="s">
        <v>5498</v>
      </c>
      <c r="C879" t="s">
        <v>3959</v>
      </c>
      <c r="D879" s="11" t="s">
        <v>278</v>
      </c>
      <c r="E879" t="s">
        <v>3960</v>
      </c>
    </row>
    <row r="880" ht="14.4" spans="1:5">
      <c r="A880" s="401" t="s">
        <v>5499</v>
      </c>
      <c r="B880" s="173" t="s">
        <v>5500</v>
      </c>
      <c r="C880" t="s">
        <v>3889</v>
      </c>
      <c r="D880" s="11" t="s">
        <v>3959</v>
      </c>
      <c r="E880" t="s">
        <v>3890</v>
      </c>
    </row>
    <row r="881" ht="14.4" spans="1:5">
      <c r="A881" s="401" t="s">
        <v>5501</v>
      </c>
      <c r="B881" s="173" t="s">
        <v>5502</v>
      </c>
      <c r="C881" t="s">
        <v>3889</v>
      </c>
      <c r="D881" s="11" t="s">
        <v>3959</v>
      </c>
      <c r="E881" t="s">
        <v>3890</v>
      </c>
    </row>
    <row r="882" ht="14.4" spans="1:5">
      <c r="A882" s="401" t="s">
        <v>5503</v>
      </c>
      <c r="B882" s="173" t="s">
        <v>5504</v>
      </c>
      <c r="C882" t="s">
        <v>3889</v>
      </c>
      <c r="D882" s="11" t="s">
        <v>3959</v>
      </c>
      <c r="E882" t="s">
        <v>3890</v>
      </c>
    </row>
    <row r="883" ht="14.4" spans="1:5">
      <c r="A883" s="401" t="s">
        <v>5505</v>
      </c>
      <c r="B883" s="173" t="s">
        <v>5506</v>
      </c>
      <c r="C883" t="s">
        <v>3889</v>
      </c>
      <c r="D883" s="11" t="s">
        <v>3959</v>
      </c>
      <c r="E883" t="s">
        <v>3890</v>
      </c>
    </row>
    <row r="884" ht="14.4" spans="1:5">
      <c r="A884" s="401" t="s">
        <v>5507</v>
      </c>
      <c r="B884" s="173" t="s">
        <v>5508</v>
      </c>
      <c r="C884" t="s">
        <v>3889</v>
      </c>
      <c r="D884" s="11" t="s">
        <v>3959</v>
      </c>
      <c r="E884" t="s">
        <v>3890</v>
      </c>
    </row>
    <row r="885" ht="14.4" spans="1:5">
      <c r="A885" s="401" t="s">
        <v>5509</v>
      </c>
      <c r="B885" s="173" t="s">
        <v>5510</v>
      </c>
      <c r="C885" t="s">
        <v>3889</v>
      </c>
      <c r="D885" t="s">
        <v>278</v>
      </c>
      <c r="E885" t="s">
        <v>3890</v>
      </c>
    </row>
    <row r="886" ht="14.4" spans="1:5">
      <c r="A886" s="401" t="s">
        <v>5511</v>
      </c>
      <c r="B886" s="173" t="s">
        <v>5512</v>
      </c>
      <c r="C886" t="s">
        <v>3889</v>
      </c>
      <c r="D886" t="s">
        <v>278</v>
      </c>
      <c r="E886" t="s">
        <v>3890</v>
      </c>
    </row>
    <row r="887" ht="14.4" spans="1:5">
      <c r="A887" s="401" t="s">
        <v>5513</v>
      </c>
      <c r="B887" s="173" t="s">
        <v>5514</v>
      </c>
      <c r="C887" t="s">
        <v>3959</v>
      </c>
      <c r="D887" s="11" t="s">
        <v>278</v>
      </c>
      <c r="E887" t="s">
        <v>3960</v>
      </c>
    </row>
    <row r="888" ht="14.4" spans="1:5">
      <c r="A888" s="401" t="s">
        <v>5515</v>
      </c>
      <c r="B888" s="173" t="s">
        <v>5482</v>
      </c>
      <c r="C888" t="s">
        <v>3889</v>
      </c>
      <c r="D888" s="11" t="s">
        <v>3959</v>
      </c>
      <c r="E888" t="s">
        <v>3890</v>
      </c>
    </row>
    <row r="889" ht="14.4" spans="1:5">
      <c r="A889" s="401" t="s">
        <v>5516</v>
      </c>
      <c r="B889" s="173" t="s">
        <v>5517</v>
      </c>
      <c r="C889" t="s">
        <v>3889</v>
      </c>
      <c r="D889" s="11" t="s">
        <v>3959</v>
      </c>
      <c r="E889" t="s">
        <v>3890</v>
      </c>
    </row>
    <row r="890" ht="14.4" spans="1:5">
      <c r="A890" s="401" t="s">
        <v>5518</v>
      </c>
      <c r="B890" s="173" t="s">
        <v>5519</v>
      </c>
      <c r="C890" t="s">
        <v>3889</v>
      </c>
      <c r="D890" s="11" t="s">
        <v>3959</v>
      </c>
      <c r="E890" t="s">
        <v>3890</v>
      </c>
    </row>
    <row r="891" ht="14.4" spans="1:5">
      <c r="A891" s="401" t="s">
        <v>5520</v>
      </c>
      <c r="B891" s="173" t="s">
        <v>5521</v>
      </c>
      <c r="C891" t="s">
        <v>3889</v>
      </c>
      <c r="D891" s="11" t="s">
        <v>3959</v>
      </c>
      <c r="E891" t="s">
        <v>3890</v>
      </c>
    </row>
    <row r="892" ht="14.4" spans="1:5">
      <c r="A892" s="401" t="s">
        <v>5522</v>
      </c>
      <c r="B892" s="173" t="s">
        <v>5523</v>
      </c>
      <c r="C892" t="s">
        <v>3889</v>
      </c>
      <c r="D892" s="11" t="s">
        <v>3959</v>
      </c>
      <c r="E892" t="s">
        <v>3890</v>
      </c>
    </row>
    <row r="893" ht="14.4" spans="1:5">
      <c r="A893" s="401" t="s">
        <v>5524</v>
      </c>
      <c r="B893" s="173" t="s">
        <v>5525</v>
      </c>
      <c r="C893" t="s">
        <v>3889</v>
      </c>
      <c r="D893" t="s">
        <v>278</v>
      </c>
      <c r="E893" t="s">
        <v>3890</v>
      </c>
    </row>
    <row r="894" ht="14.4" spans="1:5">
      <c r="A894" s="401" t="s">
        <v>5526</v>
      </c>
      <c r="B894" s="173" t="s">
        <v>5527</v>
      </c>
      <c r="C894" t="s">
        <v>3889</v>
      </c>
      <c r="D894" t="s">
        <v>278</v>
      </c>
      <c r="E894" t="s">
        <v>3890</v>
      </c>
    </row>
    <row r="895" ht="14.4" spans="1:5">
      <c r="A895" s="401" t="s">
        <v>5528</v>
      </c>
      <c r="B895" s="173" t="s">
        <v>5529</v>
      </c>
      <c r="C895" t="s">
        <v>3889</v>
      </c>
      <c r="D895" t="s">
        <v>278</v>
      </c>
      <c r="E895" t="s">
        <v>3890</v>
      </c>
    </row>
    <row r="896" ht="14.4" spans="1:5">
      <c r="A896" s="401" t="s">
        <v>5530</v>
      </c>
      <c r="B896" s="173" t="s">
        <v>5531</v>
      </c>
      <c r="C896" t="s">
        <v>3889</v>
      </c>
      <c r="D896" t="s">
        <v>278</v>
      </c>
      <c r="E896" t="s">
        <v>3890</v>
      </c>
    </row>
    <row r="897" ht="14.4" spans="1:5">
      <c r="A897" s="401" t="s">
        <v>5532</v>
      </c>
      <c r="B897" s="173" t="s">
        <v>5533</v>
      </c>
      <c r="C897" t="s">
        <v>3889</v>
      </c>
      <c r="D897" t="s">
        <v>278</v>
      </c>
      <c r="E897" t="s">
        <v>3890</v>
      </c>
    </row>
    <row r="898" ht="14.4" spans="1:5">
      <c r="A898" s="401" t="s">
        <v>5534</v>
      </c>
      <c r="B898" s="173" t="s">
        <v>5535</v>
      </c>
      <c r="C898" t="s">
        <v>3959</v>
      </c>
      <c r="D898" s="11" t="s">
        <v>278</v>
      </c>
      <c r="E898" t="s">
        <v>3960</v>
      </c>
    </row>
    <row r="899" ht="14.4" spans="1:5">
      <c r="A899" s="401" t="s">
        <v>5536</v>
      </c>
      <c r="B899" s="173" t="s">
        <v>5537</v>
      </c>
      <c r="C899" t="s">
        <v>3889</v>
      </c>
      <c r="D899" s="11" t="s">
        <v>3959</v>
      </c>
      <c r="E899" t="s">
        <v>3890</v>
      </c>
    </row>
    <row r="900" ht="14.4" spans="1:5">
      <c r="A900" s="401" t="s">
        <v>5538</v>
      </c>
      <c r="B900" s="173" t="s">
        <v>5539</v>
      </c>
      <c r="C900" t="s">
        <v>3889</v>
      </c>
      <c r="D900" s="11" t="s">
        <v>3959</v>
      </c>
      <c r="E900" t="s">
        <v>3890</v>
      </c>
    </row>
    <row r="901" ht="14.4" spans="1:5">
      <c r="A901" s="401" t="s">
        <v>5540</v>
      </c>
      <c r="B901" s="173" t="s">
        <v>5541</v>
      </c>
      <c r="C901" t="s">
        <v>3889</v>
      </c>
      <c r="D901" s="11" t="s">
        <v>3959</v>
      </c>
      <c r="E901" t="s">
        <v>3890</v>
      </c>
    </row>
    <row r="902" ht="14.4" spans="1:5">
      <c r="A902" s="401" t="s">
        <v>5542</v>
      </c>
      <c r="B902" s="173" t="s">
        <v>5543</v>
      </c>
      <c r="C902" t="s">
        <v>3889</v>
      </c>
      <c r="D902" s="11" t="s">
        <v>3959</v>
      </c>
      <c r="E902" t="s">
        <v>3890</v>
      </c>
    </row>
    <row r="903" ht="14.4" spans="1:5">
      <c r="A903" s="401" t="s">
        <v>5544</v>
      </c>
      <c r="B903" s="173" t="s">
        <v>5545</v>
      </c>
      <c r="C903" t="s">
        <v>3889</v>
      </c>
      <c r="D903" s="11" t="s">
        <v>3959</v>
      </c>
      <c r="E903" t="s">
        <v>3890</v>
      </c>
    </row>
    <row r="904" ht="14.4" spans="1:5">
      <c r="A904" s="401" t="s">
        <v>5546</v>
      </c>
      <c r="B904" s="173" t="s">
        <v>5547</v>
      </c>
      <c r="C904" t="s">
        <v>3889</v>
      </c>
      <c r="D904" t="s">
        <v>278</v>
      </c>
      <c r="E904" t="s">
        <v>3890</v>
      </c>
    </row>
    <row r="905" ht="14.4" spans="1:5">
      <c r="A905" s="401" t="s">
        <v>5548</v>
      </c>
      <c r="B905" s="173" t="s">
        <v>5549</v>
      </c>
      <c r="C905" t="s">
        <v>3959</v>
      </c>
      <c r="D905" s="11" t="s">
        <v>278</v>
      </c>
      <c r="E905" t="s">
        <v>3960</v>
      </c>
    </row>
    <row r="906" ht="14.4" spans="1:5">
      <c r="A906" s="401" t="s">
        <v>5550</v>
      </c>
      <c r="B906" s="173" t="s">
        <v>5551</v>
      </c>
      <c r="C906" t="s">
        <v>3889</v>
      </c>
      <c r="D906" s="11" t="s">
        <v>3959</v>
      </c>
      <c r="E906" t="s">
        <v>3890</v>
      </c>
    </row>
    <row r="907" ht="14.4" spans="1:5">
      <c r="A907" s="401" t="s">
        <v>5552</v>
      </c>
      <c r="B907" s="173" t="s">
        <v>5553</v>
      </c>
      <c r="C907" t="s">
        <v>3889</v>
      </c>
      <c r="D907" s="11" t="s">
        <v>3959</v>
      </c>
      <c r="E907" t="s">
        <v>3890</v>
      </c>
    </row>
    <row r="908" ht="14.4" spans="1:5">
      <c r="A908" s="401" t="s">
        <v>5554</v>
      </c>
      <c r="B908" s="173" t="s">
        <v>5555</v>
      </c>
      <c r="C908" t="s">
        <v>3889</v>
      </c>
      <c r="D908" s="11" t="s">
        <v>3959</v>
      </c>
      <c r="E908" t="s">
        <v>3890</v>
      </c>
    </row>
    <row r="909" ht="14.4" spans="1:5">
      <c r="A909" s="401" t="s">
        <v>5556</v>
      </c>
      <c r="B909" s="173" t="s">
        <v>5557</v>
      </c>
      <c r="C909" t="s">
        <v>3889</v>
      </c>
      <c r="D909" s="11" t="s">
        <v>3959</v>
      </c>
      <c r="E909" t="s">
        <v>3890</v>
      </c>
    </row>
    <row r="910" ht="14.4" spans="1:5">
      <c r="A910" s="401" t="s">
        <v>5558</v>
      </c>
      <c r="B910" s="173" t="s">
        <v>5559</v>
      </c>
      <c r="C910" t="s">
        <v>3889</v>
      </c>
      <c r="D910" s="11" t="s">
        <v>3959</v>
      </c>
      <c r="E910" t="s">
        <v>3890</v>
      </c>
    </row>
    <row r="911" ht="14.4" spans="1:5">
      <c r="A911" s="401" t="s">
        <v>5560</v>
      </c>
      <c r="B911" s="173" t="s">
        <v>5561</v>
      </c>
      <c r="C911" t="s">
        <v>3889</v>
      </c>
      <c r="D911" t="s">
        <v>278</v>
      </c>
      <c r="E911" t="s">
        <v>3890</v>
      </c>
    </row>
    <row r="912" ht="14.4" spans="1:5">
      <c r="A912" s="401" t="s">
        <v>5562</v>
      </c>
      <c r="B912" s="173" t="s">
        <v>5563</v>
      </c>
      <c r="C912" t="s">
        <v>3889</v>
      </c>
      <c r="D912" t="s">
        <v>278</v>
      </c>
      <c r="E912" t="s">
        <v>3890</v>
      </c>
    </row>
    <row r="913" ht="14.4" spans="1:5">
      <c r="A913" s="401" t="s">
        <v>5564</v>
      </c>
      <c r="B913" s="173" t="s">
        <v>5565</v>
      </c>
      <c r="C913" t="s">
        <v>3889</v>
      </c>
      <c r="D913" t="s">
        <v>278</v>
      </c>
      <c r="E913" t="s">
        <v>3890</v>
      </c>
    </row>
    <row r="914" ht="14.4" spans="1:5">
      <c r="A914" s="401" t="s">
        <v>5566</v>
      </c>
      <c r="B914" s="173" t="s">
        <v>5567</v>
      </c>
      <c r="C914" t="s">
        <v>3889</v>
      </c>
      <c r="D914" t="s">
        <v>278</v>
      </c>
      <c r="E914" t="s">
        <v>3890</v>
      </c>
    </row>
    <row r="915" ht="14.4" spans="1:5">
      <c r="A915" s="401" t="s">
        <v>5568</v>
      </c>
      <c r="B915" s="173" t="s">
        <v>5569</v>
      </c>
      <c r="C915" t="s">
        <v>3959</v>
      </c>
      <c r="D915" s="11" t="s">
        <v>278</v>
      </c>
      <c r="E915" t="s">
        <v>3960</v>
      </c>
    </row>
    <row r="916" ht="14.4" spans="1:5">
      <c r="A916" s="401" t="s">
        <v>5570</v>
      </c>
      <c r="B916" s="173" t="s">
        <v>3906</v>
      </c>
      <c r="C916" t="s">
        <v>3889</v>
      </c>
      <c r="D916" s="11" t="s">
        <v>3959</v>
      </c>
      <c r="E916" t="s">
        <v>3890</v>
      </c>
    </row>
    <row r="917" ht="14.4" spans="1:5">
      <c r="A917" s="401" t="s">
        <v>5571</v>
      </c>
      <c r="B917" s="173" t="s">
        <v>5572</v>
      </c>
      <c r="C917" t="s">
        <v>3889</v>
      </c>
      <c r="D917" s="11" t="s">
        <v>3959</v>
      </c>
      <c r="E917" t="s">
        <v>3890</v>
      </c>
    </row>
    <row r="918" ht="14.4" spans="1:5">
      <c r="A918" s="401" t="s">
        <v>5573</v>
      </c>
      <c r="B918" s="173" t="s">
        <v>5574</v>
      </c>
      <c r="C918" t="s">
        <v>3889</v>
      </c>
      <c r="D918" s="11" t="s">
        <v>3959</v>
      </c>
      <c r="E918" t="s">
        <v>3890</v>
      </c>
    </row>
    <row r="919" ht="14.4" spans="1:5">
      <c r="A919" s="401" t="s">
        <v>5575</v>
      </c>
      <c r="B919" s="173" t="s">
        <v>5576</v>
      </c>
      <c r="C919" t="s">
        <v>3889</v>
      </c>
      <c r="D919" t="s">
        <v>278</v>
      </c>
      <c r="E919" t="s">
        <v>3890</v>
      </c>
    </row>
    <row r="920" ht="14.4" spans="1:5">
      <c r="A920" s="401" t="s">
        <v>5577</v>
      </c>
      <c r="B920" s="173" t="s">
        <v>5578</v>
      </c>
      <c r="C920" t="s">
        <v>3889</v>
      </c>
      <c r="D920" t="s">
        <v>278</v>
      </c>
      <c r="E920" t="s">
        <v>3890</v>
      </c>
    </row>
    <row r="921" ht="14.4" spans="1:5">
      <c r="A921" s="401" t="s">
        <v>5579</v>
      </c>
      <c r="B921" s="173" t="s">
        <v>5580</v>
      </c>
      <c r="C921" t="s">
        <v>3889</v>
      </c>
      <c r="D921" t="s">
        <v>278</v>
      </c>
      <c r="E921" t="s">
        <v>3890</v>
      </c>
    </row>
    <row r="922" ht="14.4" spans="1:5">
      <c r="A922" s="401" t="s">
        <v>5581</v>
      </c>
      <c r="B922" s="173" t="s">
        <v>5582</v>
      </c>
      <c r="C922" t="s">
        <v>3889</v>
      </c>
      <c r="D922" t="s">
        <v>278</v>
      </c>
      <c r="E922" t="s">
        <v>3890</v>
      </c>
    </row>
    <row r="923" ht="14.4" spans="1:5">
      <c r="A923" s="401" t="s">
        <v>5583</v>
      </c>
      <c r="B923" s="173" t="s">
        <v>5584</v>
      </c>
      <c r="C923" t="s">
        <v>3959</v>
      </c>
      <c r="D923" s="11" t="s">
        <v>278</v>
      </c>
      <c r="E923" t="s">
        <v>3960</v>
      </c>
    </row>
    <row r="924" ht="14.4" spans="1:5">
      <c r="A924" s="401" t="s">
        <v>5585</v>
      </c>
      <c r="B924" s="173" t="s">
        <v>5586</v>
      </c>
      <c r="C924" t="s">
        <v>3889</v>
      </c>
      <c r="D924" s="11" t="s">
        <v>3959</v>
      </c>
      <c r="E924" t="s">
        <v>3890</v>
      </c>
    </row>
    <row r="925" ht="14.4" spans="1:5">
      <c r="A925" s="401" t="s">
        <v>5587</v>
      </c>
      <c r="B925" s="173" t="s">
        <v>4947</v>
      </c>
      <c r="C925" t="s">
        <v>3889</v>
      </c>
      <c r="D925" s="11" t="s">
        <v>3959</v>
      </c>
      <c r="E925" t="s">
        <v>3890</v>
      </c>
    </row>
    <row r="926" ht="14.4" spans="1:5">
      <c r="A926" s="401" t="s">
        <v>5588</v>
      </c>
      <c r="B926" s="173" t="s">
        <v>5589</v>
      </c>
      <c r="C926" t="s">
        <v>3889</v>
      </c>
      <c r="D926" s="11" t="s">
        <v>3959</v>
      </c>
      <c r="E926" t="s">
        <v>3890</v>
      </c>
    </row>
    <row r="927" ht="14.4" spans="1:5">
      <c r="A927" s="401" t="s">
        <v>5590</v>
      </c>
      <c r="B927" s="173" t="s">
        <v>5591</v>
      </c>
      <c r="C927" t="s">
        <v>3889</v>
      </c>
      <c r="D927" t="s">
        <v>278</v>
      </c>
      <c r="E927" t="s">
        <v>3890</v>
      </c>
    </row>
    <row r="928" ht="14.4" spans="1:5">
      <c r="A928" s="401" t="s">
        <v>5592</v>
      </c>
      <c r="B928" s="173" t="s">
        <v>5593</v>
      </c>
      <c r="C928" t="s">
        <v>3889</v>
      </c>
      <c r="D928" t="s">
        <v>278</v>
      </c>
      <c r="E928" t="s">
        <v>3890</v>
      </c>
    </row>
    <row r="929" ht="14.4" spans="1:5">
      <c r="A929" s="401" t="s">
        <v>5594</v>
      </c>
      <c r="B929" s="173" t="s">
        <v>5595</v>
      </c>
      <c r="C929" t="s">
        <v>3889</v>
      </c>
      <c r="D929" t="s">
        <v>278</v>
      </c>
      <c r="E929" t="s">
        <v>3890</v>
      </c>
    </row>
    <row r="930" ht="14.4" spans="1:5">
      <c r="A930" s="401" t="s">
        <v>5596</v>
      </c>
      <c r="B930" s="173" t="s">
        <v>5597</v>
      </c>
      <c r="C930" t="s">
        <v>3959</v>
      </c>
      <c r="D930" s="11" t="s">
        <v>278</v>
      </c>
      <c r="E930" t="s">
        <v>3960</v>
      </c>
    </row>
    <row r="931" ht="14.4" spans="1:5">
      <c r="A931" s="401" t="s">
        <v>5598</v>
      </c>
      <c r="B931" s="173" t="s">
        <v>5599</v>
      </c>
      <c r="C931" t="s">
        <v>3889</v>
      </c>
      <c r="D931" s="11" t="s">
        <v>3959</v>
      </c>
      <c r="E931" t="s">
        <v>3890</v>
      </c>
    </row>
    <row r="932" ht="14.4" spans="1:5">
      <c r="A932" s="401" t="s">
        <v>5600</v>
      </c>
      <c r="B932" s="173" t="s">
        <v>5601</v>
      </c>
      <c r="C932" t="s">
        <v>3889</v>
      </c>
      <c r="D932" s="11" t="s">
        <v>3959</v>
      </c>
      <c r="E932" t="s">
        <v>3890</v>
      </c>
    </row>
    <row r="933" ht="14.4" spans="1:5">
      <c r="A933" s="401" t="s">
        <v>5602</v>
      </c>
      <c r="B933" s="173" t="s">
        <v>5603</v>
      </c>
      <c r="C933" t="s">
        <v>3889</v>
      </c>
      <c r="D933" s="11" t="s">
        <v>3959</v>
      </c>
      <c r="E933" t="s">
        <v>3890</v>
      </c>
    </row>
    <row r="934" ht="14.4" spans="1:5">
      <c r="A934" s="401" t="s">
        <v>5604</v>
      </c>
      <c r="B934" s="173" t="s">
        <v>5605</v>
      </c>
      <c r="C934" t="s">
        <v>3889</v>
      </c>
      <c r="D934" s="11" t="s">
        <v>3959</v>
      </c>
      <c r="E934" t="s">
        <v>3890</v>
      </c>
    </row>
    <row r="935" ht="14.4" spans="1:5">
      <c r="A935" s="401" t="s">
        <v>5606</v>
      </c>
      <c r="B935" s="173" t="s">
        <v>5607</v>
      </c>
      <c r="C935" t="s">
        <v>3889</v>
      </c>
      <c r="D935" t="s">
        <v>278</v>
      </c>
      <c r="E935" t="s">
        <v>3890</v>
      </c>
    </row>
    <row r="936" ht="14.4" spans="1:5">
      <c r="A936" s="401" t="s">
        <v>5608</v>
      </c>
      <c r="B936" s="173" t="s">
        <v>5609</v>
      </c>
      <c r="C936" t="s">
        <v>3889</v>
      </c>
      <c r="D936" t="s">
        <v>278</v>
      </c>
      <c r="E936" t="s">
        <v>3890</v>
      </c>
    </row>
    <row r="937" ht="14.4" spans="1:5">
      <c r="A937" s="401" t="s">
        <v>5610</v>
      </c>
      <c r="B937" s="173" t="s">
        <v>5611</v>
      </c>
      <c r="C937" t="s">
        <v>3889</v>
      </c>
      <c r="D937" t="s">
        <v>278</v>
      </c>
      <c r="E937" t="s">
        <v>3890</v>
      </c>
    </row>
    <row r="938" ht="14.4" spans="1:5">
      <c r="A938" s="401" t="s">
        <v>5612</v>
      </c>
      <c r="B938" s="173" t="s">
        <v>5613</v>
      </c>
      <c r="C938" t="s">
        <v>3959</v>
      </c>
      <c r="D938" s="11" t="s">
        <v>278</v>
      </c>
      <c r="E938" t="s">
        <v>3960</v>
      </c>
    </row>
    <row r="939" ht="14.4" spans="1:5">
      <c r="A939" s="401" t="s">
        <v>5614</v>
      </c>
      <c r="B939" s="173" t="s">
        <v>5615</v>
      </c>
      <c r="C939" t="s">
        <v>3889</v>
      </c>
      <c r="D939" s="11" t="s">
        <v>3959</v>
      </c>
      <c r="E939" t="s">
        <v>3890</v>
      </c>
    </row>
    <row r="940" ht="14.4" spans="1:5">
      <c r="A940" s="401" t="s">
        <v>5616</v>
      </c>
      <c r="B940" s="173" t="s">
        <v>5617</v>
      </c>
      <c r="C940" t="s">
        <v>3889</v>
      </c>
      <c r="D940" s="11" t="s">
        <v>3959</v>
      </c>
      <c r="E940" t="s">
        <v>3890</v>
      </c>
    </row>
    <row r="941" ht="14.4" spans="1:5">
      <c r="A941" s="401" t="s">
        <v>5618</v>
      </c>
      <c r="B941" s="173" t="s">
        <v>5619</v>
      </c>
      <c r="C941" t="s">
        <v>3889</v>
      </c>
      <c r="D941" s="11" t="s">
        <v>3959</v>
      </c>
      <c r="E941" t="s">
        <v>3890</v>
      </c>
    </row>
    <row r="942" ht="14.4" spans="1:5">
      <c r="A942" s="401" t="s">
        <v>5620</v>
      </c>
      <c r="B942" s="173" t="s">
        <v>5621</v>
      </c>
      <c r="C942" t="s">
        <v>3889</v>
      </c>
      <c r="D942" t="s">
        <v>278</v>
      </c>
      <c r="E942" t="s">
        <v>3890</v>
      </c>
    </row>
    <row r="943" ht="14.4" spans="1:5">
      <c r="A943" s="401" t="s">
        <v>5622</v>
      </c>
      <c r="B943" s="173" t="s">
        <v>5623</v>
      </c>
      <c r="C943" t="s">
        <v>3889</v>
      </c>
      <c r="D943" t="s">
        <v>278</v>
      </c>
      <c r="E943" t="s">
        <v>3890</v>
      </c>
    </row>
    <row r="944" ht="14.4" spans="1:5">
      <c r="A944" s="401" t="s">
        <v>5624</v>
      </c>
      <c r="B944" s="173" t="s">
        <v>5625</v>
      </c>
      <c r="C944" t="s">
        <v>3889</v>
      </c>
      <c r="D944" t="s">
        <v>278</v>
      </c>
      <c r="E944" t="s">
        <v>3890</v>
      </c>
    </row>
    <row r="945" ht="14.4" spans="1:5">
      <c r="A945" s="401" t="s">
        <v>5626</v>
      </c>
      <c r="B945" s="173" t="s">
        <v>5627</v>
      </c>
      <c r="C945" t="s">
        <v>3889</v>
      </c>
      <c r="D945" t="s">
        <v>278</v>
      </c>
      <c r="E945" t="s">
        <v>3890</v>
      </c>
    </row>
    <row r="946" ht="14.4" spans="1:5">
      <c r="A946" s="401" t="s">
        <v>5628</v>
      </c>
      <c r="B946" s="173" t="s">
        <v>5629</v>
      </c>
      <c r="C946" t="s">
        <v>3889</v>
      </c>
      <c r="D946" t="s">
        <v>278</v>
      </c>
      <c r="E946" t="s">
        <v>3890</v>
      </c>
    </row>
    <row r="947" ht="14.4" spans="1:5">
      <c r="A947" s="401" t="s">
        <v>5630</v>
      </c>
      <c r="B947" s="173" t="s">
        <v>5631</v>
      </c>
      <c r="C947" t="s">
        <v>3889</v>
      </c>
      <c r="D947" t="s">
        <v>278</v>
      </c>
      <c r="E947" t="s">
        <v>3890</v>
      </c>
    </row>
    <row r="948" ht="14.4" spans="1:5">
      <c r="A948" s="401" t="s">
        <v>5632</v>
      </c>
      <c r="B948" s="173" t="s">
        <v>5633</v>
      </c>
      <c r="C948" t="s">
        <v>3959</v>
      </c>
      <c r="D948" s="11" t="s">
        <v>278</v>
      </c>
      <c r="E948" t="s">
        <v>3960</v>
      </c>
    </row>
    <row r="949" ht="14.4" spans="1:5">
      <c r="A949" s="401" t="s">
        <v>5634</v>
      </c>
      <c r="B949" s="173" t="s">
        <v>5635</v>
      </c>
      <c r="C949" t="s">
        <v>3889</v>
      </c>
      <c r="D949" s="11" t="s">
        <v>3959</v>
      </c>
      <c r="E949" t="s">
        <v>3890</v>
      </c>
    </row>
    <row r="950" ht="14.4" spans="1:5">
      <c r="A950" s="401" t="s">
        <v>5636</v>
      </c>
      <c r="B950" s="173" t="s">
        <v>5637</v>
      </c>
      <c r="C950" t="s">
        <v>3889</v>
      </c>
      <c r="D950" s="11" t="s">
        <v>3959</v>
      </c>
      <c r="E950" t="s">
        <v>3890</v>
      </c>
    </row>
    <row r="951" ht="14.4" spans="1:5">
      <c r="A951" s="401" t="s">
        <v>5638</v>
      </c>
      <c r="B951" s="173" t="s">
        <v>5639</v>
      </c>
      <c r="C951" t="s">
        <v>3889</v>
      </c>
      <c r="D951" s="11" t="s">
        <v>3959</v>
      </c>
      <c r="E951" t="s">
        <v>3890</v>
      </c>
    </row>
    <row r="952" ht="14.4" spans="1:5">
      <c r="A952" s="401" t="s">
        <v>5640</v>
      </c>
      <c r="B952" s="173" t="s">
        <v>5641</v>
      </c>
      <c r="C952" t="s">
        <v>3889</v>
      </c>
      <c r="D952" t="s">
        <v>278</v>
      </c>
      <c r="E952" t="s">
        <v>3890</v>
      </c>
    </row>
    <row r="953" ht="14.4" spans="1:5">
      <c r="A953" s="401" t="s">
        <v>5642</v>
      </c>
      <c r="B953" s="173" t="s">
        <v>5643</v>
      </c>
      <c r="C953" t="s">
        <v>3889</v>
      </c>
      <c r="D953" t="s">
        <v>278</v>
      </c>
      <c r="E953" t="s">
        <v>3890</v>
      </c>
    </row>
    <row r="954" ht="14.4" spans="1:5">
      <c r="A954" s="401" t="s">
        <v>5644</v>
      </c>
      <c r="B954" s="173" t="s">
        <v>5645</v>
      </c>
      <c r="C954" t="s">
        <v>3889</v>
      </c>
      <c r="D954" t="s">
        <v>278</v>
      </c>
      <c r="E954" t="s">
        <v>3890</v>
      </c>
    </row>
    <row r="955" ht="14.4" spans="1:5">
      <c r="A955" s="401" t="s">
        <v>5646</v>
      </c>
      <c r="B955" s="173" t="s">
        <v>5647</v>
      </c>
      <c r="C955" t="s">
        <v>3959</v>
      </c>
      <c r="D955" s="11" t="s">
        <v>278</v>
      </c>
      <c r="E955" t="s">
        <v>3960</v>
      </c>
    </row>
    <row r="956" ht="14.4" spans="1:5">
      <c r="A956" s="401" t="s">
        <v>5648</v>
      </c>
      <c r="B956" s="173" t="s">
        <v>5649</v>
      </c>
      <c r="C956" t="s">
        <v>3889</v>
      </c>
      <c r="D956" s="11" t="s">
        <v>3959</v>
      </c>
      <c r="E956" t="s">
        <v>3890</v>
      </c>
    </row>
    <row r="957" ht="14.4" spans="1:5">
      <c r="A957" s="401" t="s">
        <v>5650</v>
      </c>
      <c r="B957" s="173" t="s">
        <v>5651</v>
      </c>
      <c r="C957" t="s">
        <v>3889</v>
      </c>
      <c r="D957" s="11" t="s">
        <v>3959</v>
      </c>
      <c r="E957" t="s">
        <v>3890</v>
      </c>
    </row>
    <row r="958" ht="14.4" spans="1:5">
      <c r="A958" s="401" t="s">
        <v>5652</v>
      </c>
      <c r="B958" s="173" t="s">
        <v>5653</v>
      </c>
      <c r="C958" t="s">
        <v>3889</v>
      </c>
      <c r="D958" s="11" t="s">
        <v>3959</v>
      </c>
      <c r="E958" t="s">
        <v>3890</v>
      </c>
    </row>
    <row r="959" ht="14.4" spans="1:5">
      <c r="A959" s="401" t="s">
        <v>5654</v>
      </c>
      <c r="B959" s="173" t="s">
        <v>5655</v>
      </c>
      <c r="C959" t="s">
        <v>3889</v>
      </c>
      <c r="D959" t="s">
        <v>278</v>
      </c>
      <c r="E959" t="s">
        <v>3890</v>
      </c>
    </row>
    <row r="960" ht="14.4" spans="1:5">
      <c r="A960" s="401" t="s">
        <v>5656</v>
      </c>
      <c r="B960" s="173" t="s">
        <v>5657</v>
      </c>
      <c r="C960" t="s">
        <v>3889</v>
      </c>
      <c r="D960" t="s">
        <v>278</v>
      </c>
      <c r="E960" t="s">
        <v>3890</v>
      </c>
    </row>
    <row r="961" ht="14.4" spans="1:6">
      <c r="A961" s="401" t="s">
        <v>5658</v>
      </c>
      <c r="B961" s="173" t="s">
        <v>5659</v>
      </c>
      <c r="C961" t="s">
        <v>3889</v>
      </c>
      <c r="D961" t="s">
        <v>278</v>
      </c>
      <c r="E961" t="s">
        <v>3890</v>
      </c>
    </row>
    <row r="962" ht="14.4" spans="1:6">
      <c r="A962" s="401" t="s">
        <v>5660</v>
      </c>
      <c r="B962" s="173" t="s">
        <v>5661</v>
      </c>
      <c r="C962" t="s">
        <v>3959</v>
      </c>
      <c r="D962" s="11" t="s">
        <v>278</v>
      </c>
      <c r="E962" t="s">
        <v>3960</v>
      </c>
    </row>
    <row r="963" ht="14.4" spans="1:6">
      <c r="A963" s="401" t="s">
        <v>5662</v>
      </c>
      <c r="B963" s="173" t="s">
        <v>5663</v>
      </c>
      <c r="C963" t="s">
        <v>3889</v>
      </c>
      <c r="D963" s="11" t="s">
        <v>3959</v>
      </c>
      <c r="E963" t="s">
        <v>3890</v>
      </c>
    </row>
    <row r="964" ht="14.4" spans="1:6">
      <c r="A964" s="401" t="s">
        <v>5664</v>
      </c>
      <c r="B964" s="173" t="s">
        <v>5665</v>
      </c>
      <c r="C964" t="s">
        <v>3889</v>
      </c>
      <c r="D964" s="11" t="s">
        <v>3959</v>
      </c>
      <c r="E964" t="s">
        <v>3890</v>
      </c>
    </row>
    <row r="965" ht="14.4" spans="1:6">
      <c r="A965" s="401" t="s">
        <v>5666</v>
      </c>
      <c r="B965" s="173" t="s">
        <v>5667</v>
      </c>
      <c r="C965" t="s">
        <v>3889</v>
      </c>
      <c r="D965" s="11" t="s">
        <v>3959</v>
      </c>
      <c r="E965" t="s">
        <v>3890</v>
      </c>
    </row>
    <row r="966" ht="14.4" spans="1:6">
      <c r="A966" s="401" t="s">
        <v>5668</v>
      </c>
      <c r="B966" s="173" t="s">
        <v>5669</v>
      </c>
      <c r="C966" t="s">
        <v>3889</v>
      </c>
      <c r="D966" t="s">
        <v>278</v>
      </c>
      <c r="E966" t="s">
        <v>3890</v>
      </c>
    </row>
    <row r="967" ht="14.4" spans="1:6">
      <c r="A967" s="401" t="s">
        <v>5670</v>
      </c>
      <c r="B967" s="173" t="s">
        <v>5671</v>
      </c>
      <c r="C967" t="s">
        <v>3889</v>
      </c>
      <c r="D967" t="s">
        <v>278</v>
      </c>
      <c r="E967" t="s">
        <v>3890</v>
      </c>
    </row>
    <row r="968" ht="14.4" spans="1:6">
      <c r="A968" s="401" t="s">
        <v>5672</v>
      </c>
      <c r="B968" s="173" t="s">
        <v>5673</v>
      </c>
      <c r="C968" t="s">
        <v>3889</v>
      </c>
      <c r="D968" t="s">
        <v>278</v>
      </c>
      <c r="E968" t="s">
        <v>3890</v>
      </c>
    </row>
    <row r="969" ht="14.4" spans="1:6">
      <c r="A969" s="401" t="s">
        <v>5674</v>
      </c>
      <c r="B969" s="173" t="s">
        <v>5675</v>
      </c>
      <c r="C969" t="s">
        <v>3959</v>
      </c>
      <c r="D969" s="11" t="s">
        <v>278</v>
      </c>
      <c r="E969" t="s">
        <v>3960</v>
      </c>
    </row>
    <row r="970" ht="14.4" spans="1:6">
      <c r="A970" s="401" t="s">
        <v>5676</v>
      </c>
      <c r="B970" s="173" t="s">
        <v>5677</v>
      </c>
      <c r="C970" t="s">
        <v>3889</v>
      </c>
      <c r="D970" s="11" t="s">
        <v>3959</v>
      </c>
      <c r="E970" t="s">
        <v>3890</v>
      </c>
    </row>
    <row r="971" ht="14.4" spans="1:6">
      <c r="A971" s="401" t="s">
        <v>5678</v>
      </c>
      <c r="B971" s="173" t="s">
        <v>5679</v>
      </c>
      <c r="C971" t="s">
        <v>3889</v>
      </c>
      <c r="D971" s="11" t="s">
        <v>3959</v>
      </c>
      <c r="E971" t="s">
        <v>3890</v>
      </c>
    </row>
    <row r="972" ht="14.4" spans="1:6">
      <c r="A972" s="401" t="s">
        <v>5680</v>
      </c>
      <c r="B972" s="173" t="s">
        <v>5681</v>
      </c>
      <c r="C972" t="s">
        <v>3889</v>
      </c>
      <c r="D972" t="s">
        <v>278</v>
      </c>
      <c r="E972" t="s">
        <v>3890</v>
      </c>
    </row>
    <row r="973" ht="14.4" spans="1:6">
      <c r="A973" s="401" t="s">
        <v>5682</v>
      </c>
      <c r="B973" s="173" t="s">
        <v>5683</v>
      </c>
      <c r="C973" t="s">
        <v>3889</v>
      </c>
      <c r="D973" t="s">
        <v>278</v>
      </c>
      <c r="E973" t="s">
        <v>3890</v>
      </c>
    </row>
    <row r="974" ht="14.4" spans="1:6">
      <c r="A974" s="401" t="s">
        <v>5684</v>
      </c>
      <c r="B974" s="173" t="s">
        <v>5685</v>
      </c>
      <c r="C974" t="s">
        <v>3889</v>
      </c>
      <c r="D974" t="s">
        <v>278</v>
      </c>
      <c r="E974" t="s">
        <v>3890</v>
      </c>
    </row>
    <row r="975" ht="14.4" spans="1:6">
      <c r="A975" s="401" t="s">
        <v>5686</v>
      </c>
      <c r="B975" s="173" t="s">
        <v>5687</v>
      </c>
      <c r="C975" t="s">
        <v>278</v>
      </c>
      <c r="D975" s="11" t="s">
        <v>3885</v>
      </c>
      <c r="E975" t="s">
        <v>3886</v>
      </c>
      <c r="F975" s="401"/>
    </row>
    <row r="976" ht="14.4" spans="1:6">
      <c r="A976" s="401" t="s">
        <v>5688</v>
      </c>
      <c r="B976" s="173" t="s">
        <v>5689</v>
      </c>
      <c r="C976" t="s">
        <v>3959</v>
      </c>
      <c r="D976" s="11" t="s">
        <v>278</v>
      </c>
      <c r="E976" t="s">
        <v>3960</v>
      </c>
    </row>
    <row r="977" ht="14.4" spans="1:6">
      <c r="A977" s="401" t="s">
        <v>5690</v>
      </c>
      <c r="B977" s="173" t="s">
        <v>5691</v>
      </c>
      <c r="C977" t="s">
        <v>3889</v>
      </c>
      <c r="D977" s="11" t="s">
        <v>3959</v>
      </c>
      <c r="E977" t="s">
        <v>3890</v>
      </c>
    </row>
    <row r="978" ht="14.4" spans="1:6">
      <c r="A978" s="401" t="s">
        <v>5692</v>
      </c>
      <c r="B978" s="173" t="s">
        <v>5693</v>
      </c>
      <c r="C978" t="s">
        <v>3889</v>
      </c>
      <c r="D978" s="11" t="s">
        <v>3959</v>
      </c>
      <c r="E978" t="s">
        <v>3890</v>
      </c>
    </row>
    <row r="979" ht="14.4" spans="1:6">
      <c r="A979" s="401" t="s">
        <v>5694</v>
      </c>
      <c r="B979" s="173" t="s">
        <v>5695</v>
      </c>
      <c r="C979" t="s">
        <v>3889</v>
      </c>
      <c r="D979" s="11" t="s">
        <v>3959</v>
      </c>
      <c r="E979" t="s">
        <v>3890</v>
      </c>
    </row>
    <row r="980" ht="14.4" spans="1:6">
      <c r="A980" s="401" t="s">
        <v>5696</v>
      </c>
      <c r="B980" s="173" t="s">
        <v>5697</v>
      </c>
      <c r="C980" t="s">
        <v>3889</v>
      </c>
      <c r="D980" s="11" t="s">
        <v>3959</v>
      </c>
      <c r="E980" t="s">
        <v>3890</v>
      </c>
    </row>
    <row r="981" ht="14.4" spans="1:6">
      <c r="A981" s="401" t="s">
        <v>5698</v>
      </c>
      <c r="B981" s="173" t="s">
        <v>5699</v>
      </c>
      <c r="C981" t="s">
        <v>3889</v>
      </c>
      <c r="D981" s="11" t="s">
        <v>3959</v>
      </c>
      <c r="E981" t="s">
        <v>3890</v>
      </c>
    </row>
    <row r="982" ht="14.4" spans="1:6">
      <c r="A982" s="401" t="s">
        <v>5700</v>
      </c>
      <c r="B982" s="173" t="s">
        <v>5701</v>
      </c>
      <c r="C982" t="s">
        <v>3889</v>
      </c>
      <c r="D982" s="11" t="s">
        <v>3959</v>
      </c>
      <c r="E982" t="s">
        <v>3890</v>
      </c>
    </row>
    <row r="983" ht="14.4" spans="1:6">
      <c r="A983" s="401" t="s">
        <v>5702</v>
      </c>
      <c r="B983" s="173" t="s">
        <v>5703</v>
      </c>
      <c r="C983" t="s">
        <v>3889</v>
      </c>
      <c r="D983" s="11" t="s">
        <v>3959</v>
      </c>
      <c r="E983" t="s">
        <v>3890</v>
      </c>
    </row>
    <row r="984" ht="14.4" spans="1:6">
      <c r="A984" s="401" t="s">
        <v>5704</v>
      </c>
      <c r="B984" s="173" t="s">
        <v>5705</v>
      </c>
      <c r="C984" t="s">
        <v>3889</v>
      </c>
      <c r="D984" s="11" t="s">
        <v>3959</v>
      </c>
      <c r="E984" t="s">
        <v>3890</v>
      </c>
    </row>
    <row r="985" ht="14.4" spans="1:6">
      <c r="A985" s="401" t="s">
        <v>5706</v>
      </c>
      <c r="B985" s="173" t="s">
        <v>5707</v>
      </c>
      <c r="C985" t="s">
        <v>3889</v>
      </c>
      <c r="D985" s="11" t="s">
        <v>3959</v>
      </c>
      <c r="E985" t="s">
        <v>3890</v>
      </c>
    </row>
    <row r="986" ht="14.4" spans="1:6">
      <c r="A986" s="401" t="s">
        <v>5708</v>
      </c>
      <c r="B986" s="173" t="s">
        <v>5709</v>
      </c>
      <c r="C986" t="s">
        <v>3889</v>
      </c>
      <c r="D986" s="11" t="s">
        <v>3959</v>
      </c>
      <c r="E986" t="s">
        <v>3890</v>
      </c>
    </row>
    <row r="987" ht="14.4" spans="1:6">
      <c r="A987" s="401" t="s">
        <v>5710</v>
      </c>
      <c r="B987" s="173" t="s">
        <v>5711</v>
      </c>
      <c r="C987" t="s">
        <v>3889</v>
      </c>
      <c r="D987" t="s">
        <v>278</v>
      </c>
      <c r="E987" t="s">
        <v>3890</v>
      </c>
    </row>
    <row r="988" ht="14.4" spans="1:6">
      <c r="A988" s="401" t="s">
        <v>5712</v>
      </c>
      <c r="B988" s="173" t="s">
        <v>5713</v>
      </c>
      <c r="C988" t="s">
        <v>3889</v>
      </c>
      <c r="D988" t="s">
        <v>278</v>
      </c>
      <c r="E988" t="s">
        <v>3890</v>
      </c>
    </row>
    <row r="989" ht="14.4" spans="1:6">
      <c r="A989" s="401" t="s">
        <v>5714</v>
      </c>
      <c r="B989" s="173" t="s">
        <v>5715</v>
      </c>
      <c r="C989" t="s">
        <v>3889</v>
      </c>
      <c r="D989" t="s">
        <v>278</v>
      </c>
      <c r="E989" t="s">
        <v>3890</v>
      </c>
    </row>
    <row r="990" ht="14.4" spans="1:6">
      <c r="A990" s="401" t="s">
        <v>5716</v>
      </c>
      <c r="B990" s="173" t="s">
        <v>5717</v>
      </c>
      <c r="C990" t="s">
        <v>3959</v>
      </c>
      <c r="D990" s="11" t="s">
        <v>3885</v>
      </c>
      <c r="E990" t="s">
        <v>3886</v>
      </c>
      <c r="F990" s="11"/>
    </row>
    <row r="991" ht="14.4" spans="1:6">
      <c r="A991" s="401" t="s">
        <v>5718</v>
      </c>
      <c r="B991" s="173" t="s">
        <v>5719</v>
      </c>
      <c r="C991" t="s">
        <v>3889</v>
      </c>
      <c r="D991" s="11" t="s">
        <v>3959</v>
      </c>
      <c r="E991" t="s">
        <v>3890</v>
      </c>
    </row>
    <row r="992" ht="14.4" spans="1:6">
      <c r="A992" s="401" t="s">
        <v>5720</v>
      </c>
      <c r="B992" s="173" t="s">
        <v>5721</v>
      </c>
      <c r="C992" t="s">
        <v>3889</v>
      </c>
      <c r="D992" s="11" t="s">
        <v>3959</v>
      </c>
      <c r="E992" t="s">
        <v>3890</v>
      </c>
    </row>
    <row r="993" ht="14.4" spans="1:5">
      <c r="A993" s="401" t="s">
        <v>5722</v>
      </c>
      <c r="B993" s="173" t="s">
        <v>5723</v>
      </c>
      <c r="C993" t="s">
        <v>3889</v>
      </c>
      <c r="D993" s="11" t="s">
        <v>3959</v>
      </c>
      <c r="E993" t="s">
        <v>3890</v>
      </c>
    </row>
    <row r="994" ht="14.4" spans="1:5">
      <c r="A994" s="401" t="s">
        <v>5724</v>
      </c>
      <c r="B994" s="173" t="s">
        <v>5725</v>
      </c>
      <c r="C994" t="s">
        <v>3889</v>
      </c>
      <c r="D994" s="11" t="s">
        <v>3959</v>
      </c>
      <c r="E994" t="s">
        <v>3890</v>
      </c>
    </row>
    <row r="995" ht="14.4" spans="1:5">
      <c r="A995" s="401" t="s">
        <v>5726</v>
      </c>
      <c r="B995" s="173" t="s">
        <v>5727</v>
      </c>
      <c r="C995" t="s">
        <v>3889</v>
      </c>
      <c r="D995" s="11" t="s">
        <v>3959</v>
      </c>
      <c r="E995" t="s">
        <v>3890</v>
      </c>
    </row>
    <row r="996" ht="14.4" spans="1:5">
      <c r="A996" s="401" t="s">
        <v>5728</v>
      </c>
      <c r="B996" s="173" t="s">
        <v>5729</v>
      </c>
      <c r="C996" t="s">
        <v>3889</v>
      </c>
      <c r="D996" s="11" t="s">
        <v>3959</v>
      </c>
      <c r="E996" t="s">
        <v>3890</v>
      </c>
    </row>
    <row r="997" ht="14.4" spans="1:5">
      <c r="A997" s="401" t="s">
        <v>5730</v>
      </c>
      <c r="B997" s="173" t="s">
        <v>5731</v>
      </c>
      <c r="C997" t="s">
        <v>3889</v>
      </c>
      <c r="D997" t="s">
        <v>3959</v>
      </c>
      <c r="E997" t="s">
        <v>3890</v>
      </c>
    </row>
    <row r="998" ht="14.4" spans="1:5">
      <c r="A998" s="401" t="s">
        <v>5732</v>
      </c>
      <c r="B998" s="173" t="s">
        <v>5733</v>
      </c>
      <c r="C998" t="s">
        <v>3889</v>
      </c>
      <c r="D998" t="s">
        <v>3959</v>
      </c>
      <c r="E998" t="s">
        <v>3890</v>
      </c>
    </row>
    <row r="999" ht="14.4" spans="1:5">
      <c r="A999" s="401" t="s">
        <v>5734</v>
      </c>
      <c r="B999" s="173" t="s">
        <v>5735</v>
      </c>
      <c r="C999" t="s">
        <v>3889</v>
      </c>
      <c r="D999" t="s">
        <v>3959</v>
      </c>
      <c r="E999" t="s">
        <v>3890</v>
      </c>
    </row>
    <row r="1000" ht="14.4" spans="1:5">
      <c r="A1000" s="401" t="s">
        <v>5736</v>
      </c>
      <c r="B1000" s="173" t="s">
        <v>5737</v>
      </c>
      <c r="C1000" t="s">
        <v>3889</v>
      </c>
      <c r="D1000" t="s">
        <v>3959</v>
      </c>
      <c r="E1000" t="s">
        <v>3890</v>
      </c>
    </row>
    <row r="1001" ht="14.4" spans="1:5">
      <c r="A1001" s="401" t="s">
        <v>5738</v>
      </c>
      <c r="B1001" s="173" t="s">
        <v>5739</v>
      </c>
      <c r="C1001" t="s">
        <v>3959</v>
      </c>
      <c r="D1001" s="11" t="s">
        <v>278</v>
      </c>
      <c r="E1001" t="s">
        <v>3960</v>
      </c>
    </row>
    <row r="1002" ht="14.4" spans="1:5">
      <c r="A1002" s="401" t="s">
        <v>5740</v>
      </c>
      <c r="B1002" s="173" t="s">
        <v>5741</v>
      </c>
      <c r="C1002" t="s">
        <v>3889</v>
      </c>
      <c r="D1002" s="11" t="s">
        <v>3959</v>
      </c>
      <c r="E1002" t="s">
        <v>3890</v>
      </c>
    </row>
    <row r="1003" ht="14.4" spans="1:5">
      <c r="A1003" s="401" t="s">
        <v>5742</v>
      </c>
      <c r="B1003" s="173" t="s">
        <v>5743</v>
      </c>
      <c r="C1003" t="s">
        <v>3889</v>
      </c>
      <c r="D1003" s="11" t="s">
        <v>3959</v>
      </c>
      <c r="E1003" t="s">
        <v>3890</v>
      </c>
    </row>
    <row r="1004" ht="14.4" spans="1:5">
      <c r="A1004" s="401" t="s">
        <v>5744</v>
      </c>
      <c r="B1004" s="173" t="s">
        <v>5745</v>
      </c>
      <c r="C1004" t="s">
        <v>3889</v>
      </c>
      <c r="D1004" s="11" t="s">
        <v>3959</v>
      </c>
      <c r="E1004" t="s">
        <v>3890</v>
      </c>
    </row>
    <row r="1005" ht="14.4" spans="1:5">
      <c r="A1005" s="401" t="s">
        <v>5746</v>
      </c>
      <c r="B1005" s="173" t="s">
        <v>5747</v>
      </c>
      <c r="C1005" t="s">
        <v>3889</v>
      </c>
      <c r="D1005" s="11" t="s">
        <v>3959</v>
      </c>
      <c r="E1005" t="s">
        <v>3890</v>
      </c>
    </row>
    <row r="1006" ht="14.4" spans="1:5">
      <c r="A1006" s="401" t="s">
        <v>5748</v>
      </c>
      <c r="B1006" s="173" t="s">
        <v>5749</v>
      </c>
      <c r="C1006" t="s">
        <v>3889</v>
      </c>
      <c r="D1006" t="s">
        <v>278</v>
      </c>
      <c r="E1006" t="s">
        <v>3890</v>
      </c>
    </row>
    <row r="1007" ht="14.4" spans="1:5">
      <c r="A1007" s="401" t="s">
        <v>5750</v>
      </c>
      <c r="B1007" s="173" t="s">
        <v>5751</v>
      </c>
      <c r="C1007" t="s">
        <v>3889</v>
      </c>
      <c r="D1007" t="s">
        <v>278</v>
      </c>
      <c r="E1007" t="s">
        <v>3890</v>
      </c>
    </row>
    <row r="1008" ht="14.4" spans="1:5">
      <c r="A1008" s="401" t="s">
        <v>5752</v>
      </c>
      <c r="B1008" s="173" t="s">
        <v>5753</v>
      </c>
      <c r="C1008" t="s">
        <v>3889</v>
      </c>
      <c r="D1008" t="s">
        <v>278</v>
      </c>
      <c r="E1008" t="s">
        <v>3890</v>
      </c>
    </row>
    <row r="1009" ht="14.4" spans="1:5">
      <c r="A1009" s="401" t="s">
        <v>5754</v>
      </c>
      <c r="B1009" s="173" t="s">
        <v>5755</v>
      </c>
      <c r="C1009" t="s">
        <v>3889</v>
      </c>
      <c r="D1009" t="s">
        <v>278</v>
      </c>
      <c r="E1009" t="s">
        <v>3890</v>
      </c>
    </row>
    <row r="1010" ht="14.4" spans="1:5">
      <c r="A1010" s="401" t="s">
        <v>5756</v>
      </c>
      <c r="B1010" s="173" t="s">
        <v>5757</v>
      </c>
      <c r="C1010" t="s">
        <v>3889</v>
      </c>
      <c r="D1010" t="s">
        <v>278</v>
      </c>
      <c r="E1010" t="s">
        <v>3890</v>
      </c>
    </row>
    <row r="1011" ht="14.4" spans="1:5">
      <c r="A1011" s="401" t="s">
        <v>5758</v>
      </c>
      <c r="B1011" s="173" t="s">
        <v>5759</v>
      </c>
      <c r="C1011" t="s">
        <v>3889</v>
      </c>
      <c r="D1011" t="s">
        <v>278</v>
      </c>
      <c r="E1011" t="s">
        <v>3890</v>
      </c>
    </row>
    <row r="1012" ht="14.4" spans="1:5">
      <c r="A1012" s="401" t="s">
        <v>5760</v>
      </c>
      <c r="B1012" s="173" t="s">
        <v>5761</v>
      </c>
      <c r="C1012" t="s">
        <v>3889</v>
      </c>
      <c r="D1012" t="s">
        <v>278</v>
      </c>
      <c r="E1012" t="s">
        <v>3890</v>
      </c>
    </row>
    <row r="1013" ht="14.4" spans="1:5">
      <c r="A1013" s="401" t="s">
        <v>5762</v>
      </c>
      <c r="B1013" s="173" t="s">
        <v>5763</v>
      </c>
      <c r="C1013" t="s">
        <v>3889</v>
      </c>
      <c r="D1013" t="s">
        <v>278</v>
      </c>
      <c r="E1013" t="s">
        <v>3890</v>
      </c>
    </row>
    <row r="1014" ht="14.4" spans="1:5">
      <c r="A1014" s="401" t="s">
        <v>5764</v>
      </c>
      <c r="B1014" s="173" t="s">
        <v>5765</v>
      </c>
      <c r="C1014" t="s">
        <v>3959</v>
      </c>
      <c r="D1014" s="11" t="s">
        <v>278</v>
      </c>
      <c r="E1014" t="s">
        <v>3960</v>
      </c>
    </row>
    <row r="1015" ht="14.4" spans="1:5">
      <c r="A1015" s="401" t="s">
        <v>5766</v>
      </c>
      <c r="B1015" s="173" t="s">
        <v>5767</v>
      </c>
      <c r="C1015" t="s">
        <v>3889</v>
      </c>
      <c r="D1015" s="11" t="s">
        <v>3959</v>
      </c>
      <c r="E1015" t="s">
        <v>3890</v>
      </c>
    </row>
    <row r="1016" ht="14.4" spans="1:5">
      <c r="A1016" s="401" t="s">
        <v>5768</v>
      </c>
      <c r="B1016" s="173" t="s">
        <v>5769</v>
      </c>
      <c r="C1016" t="s">
        <v>3889</v>
      </c>
      <c r="D1016" s="11" t="s">
        <v>3959</v>
      </c>
      <c r="E1016" t="s">
        <v>3890</v>
      </c>
    </row>
    <row r="1017" ht="14.4" spans="1:5">
      <c r="A1017" s="401" t="s">
        <v>5770</v>
      </c>
      <c r="B1017" s="173" t="s">
        <v>5771</v>
      </c>
      <c r="C1017" t="s">
        <v>3889</v>
      </c>
      <c r="D1017" t="s">
        <v>278</v>
      </c>
      <c r="E1017" t="s">
        <v>3890</v>
      </c>
    </row>
    <row r="1018" ht="14.4" spans="1:5">
      <c r="A1018" s="401" t="s">
        <v>5772</v>
      </c>
      <c r="B1018" s="173" t="s">
        <v>5773</v>
      </c>
      <c r="C1018" t="s">
        <v>3889</v>
      </c>
      <c r="D1018" t="s">
        <v>278</v>
      </c>
      <c r="E1018" t="s">
        <v>3890</v>
      </c>
    </row>
    <row r="1019" ht="14.4" spans="1:5">
      <c r="A1019" s="401" t="s">
        <v>5774</v>
      </c>
      <c r="B1019" s="173" t="s">
        <v>5775</v>
      </c>
      <c r="C1019" t="s">
        <v>3889</v>
      </c>
      <c r="D1019" t="s">
        <v>278</v>
      </c>
      <c r="E1019" t="s">
        <v>3890</v>
      </c>
    </row>
    <row r="1020" ht="14.4" spans="1:5">
      <c r="A1020" s="401" t="s">
        <v>5776</v>
      </c>
      <c r="B1020" s="173" t="s">
        <v>5777</v>
      </c>
      <c r="C1020" t="s">
        <v>3889</v>
      </c>
      <c r="D1020" t="s">
        <v>278</v>
      </c>
      <c r="E1020" t="s">
        <v>3890</v>
      </c>
    </row>
    <row r="1021" ht="14.4" spans="1:5">
      <c r="A1021" s="401" t="s">
        <v>5778</v>
      </c>
      <c r="B1021" s="173" t="s">
        <v>5779</v>
      </c>
      <c r="C1021" t="s">
        <v>3889</v>
      </c>
      <c r="D1021" t="s">
        <v>278</v>
      </c>
      <c r="E1021" t="s">
        <v>3890</v>
      </c>
    </row>
    <row r="1022" ht="14.4" spans="1:5">
      <c r="A1022" s="401" t="s">
        <v>5780</v>
      </c>
      <c r="B1022" s="173" t="s">
        <v>5781</v>
      </c>
      <c r="C1022" t="s">
        <v>3959</v>
      </c>
      <c r="D1022" s="11" t="s">
        <v>278</v>
      </c>
      <c r="E1022" t="s">
        <v>3960</v>
      </c>
    </row>
    <row r="1023" ht="14.4" spans="1:5">
      <c r="A1023" s="401" t="s">
        <v>5782</v>
      </c>
      <c r="B1023" s="173" t="s">
        <v>5783</v>
      </c>
      <c r="C1023" t="s">
        <v>3889</v>
      </c>
      <c r="D1023" s="11" t="s">
        <v>3959</v>
      </c>
      <c r="E1023" t="s">
        <v>3890</v>
      </c>
    </row>
    <row r="1024" ht="14.4" spans="1:5">
      <c r="A1024" s="401" t="s">
        <v>5784</v>
      </c>
      <c r="B1024" s="173" t="s">
        <v>5785</v>
      </c>
      <c r="C1024" t="s">
        <v>3889</v>
      </c>
      <c r="D1024" s="11" t="s">
        <v>3959</v>
      </c>
      <c r="E1024" t="s">
        <v>3890</v>
      </c>
    </row>
    <row r="1025" ht="14.4" spans="1:5">
      <c r="A1025" s="401" t="s">
        <v>5786</v>
      </c>
      <c r="B1025" s="173" t="s">
        <v>5787</v>
      </c>
      <c r="C1025" t="s">
        <v>3889</v>
      </c>
      <c r="D1025" t="s">
        <v>278</v>
      </c>
      <c r="E1025" t="s">
        <v>3890</v>
      </c>
    </row>
    <row r="1026" ht="14.4" spans="1:5">
      <c r="A1026" s="401" t="s">
        <v>5788</v>
      </c>
      <c r="B1026" s="173" t="s">
        <v>5789</v>
      </c>
      <c r="C1026" t="s">
        <v>3889</v>
      </c>
      <c r="D1026" t="s">
        <v>278</v>
      </c>
      <c r="E1026" t="s">
        <v>3890</v>
      </c>
    </row>
    <row r="1027" ht="14.4" spans="1:5">
      <c r="A1027" s="401" t="s">
        <v>5790</v>
      </c>
      <c r="B1027" s="173" t="s">
        <v>5791</v>
      </c>
      <c r="C1027" t="s">
        <v>3889</v>
      </c>
      <c r="D1027" t="s">
        <v>278</v>
      </c>
      <c r="E1027" t="s">
        <v>3890</v>
      </c>
    </row>
    <row r="1028" ht="14.4" spans="1:5">
      <c r="A1028" s="401" t="s">
        <v>5792</v>
      </c>
      <c r="B1028" s="173" t="s">
        <v>5793</v>
      </c>
      <c r="C1028" t="s">
        <v>3959</v>
      </c>
      <c r="D1028" s="11" t="s">
        <v>278</v>
      </c>
      <c r="E1028" t="s">
        <v>3960</v>
      </c>
    </row>
    <row r="1029" ht="14.4" spans="1:5">
      <c r="A1029" s="401" t="s">
        <v>5794</v>
      </c>
      <c r="B1029" s="173" t="s">
        <v>5795</v>
      </c>
      <c r="C1029" t="s">
        <v>3889</v>
      </c>
      <c r="D1029" s="11" t="s">
        <v>3959</v>
      </c>
      <c r="E1029" t="s">
        <v>3890</v>
      </c>
    </row>
    <row r="1030" ht="14.4" spans="1:5">
      <c r="A1030" s="401" t="s">
        <v>5796</v>
      </c>
      <c r="B1030" s="173" t="s">
        <v>5797</v>
      </c>
      <c r="C1030" t="s">
        <v>3889</v>
      </c>
      <c r="D1030" s="11" t="s">
        <v>3959</v>
      </c>
      <c r="E1030" t="s">
        <v>3890</v>
      </c>
    </row>
    <row r="1031" ht="14.4" spans="1:5">
      <c r="A1031" s="401" t="s">
        <v>5798</v>
      </c>
      <c r="B1031" s="173" t="s">
        <v>5799</v>
      </c>
      <c r="C1031" t="s">
        <v>3889</v>
      </c>
      <c r="D1031" s="11" t="s">
        <v>3959</v>
      </c>
      <c r="E1031" t="s">
        <v>3890</v>
      </c>
    </row>
    <row r="1032" ht="14.4" spans="1:5">
      <c r="A1032" s="401" t="s">
        <v>5800</v>
      </c>
      <c r="B1032" s="173" t="s">
        <v>5801</v>
      </c>
      <c r="C1032" t="s">
        <v>3889</v>
      </c>
      <c r="D1032" t="s">
        <v>278</v>
      </c>
      <c r="E1032" t="s">
        <v>3890</v>
      </c>
    </row>
    <row r="1033" ht="14.4" spans="1:5">
      <c r="A1033" s="401" t="s">
        <v>5802</v>
      </c>
      <c r="B1033" s="173" t="s">
        <v>5803</v>
      </c>
      <c r="C1033" t="s">
        <v>3889</v>
      </c>
      <c r="D1033" t="s">
        <v>278</v>
      </c>
      <c r="E1033" t="s">
        <v>3890</v>
      </c>
    </row>
    <row r="1034" ht="14.4" spans="1:5">
      <c r="A1034" s="401" t="s">
        <v>5804</v>
      </c>
      <c r="B1034" s="173" t="s">
        <v>5805</v>
      </c>
      <c r="C1034" t="s">
        <v>3889</v>
      </c>
      <c r="D1034" t="s">
        <v>278</v>
      </c>
      <c r="E1034" t="s">
        <v>3890</v>
      </c>
    </row>
    <row r="1035" ht="14.4" spans="1:5">
      <c r="A1035" s="401" t="s">
        <v>5806</v>
      </c>
      <c r="B1035" s="173" t="s">
        <v>5807</v>
      </c>
      <c r="C1035" t="s">
        <v>3959</v>
      </c>
      <c r="D1035" s="11" t="s">
        <v>278</v>
      </c>
      <c r="E1035" t="s">
        <v>3960</v>
      </c>
    </row>
    <row r="1036" ht="14.4" spans="1:5">
      <c r="A1036" s="401" t="s">
        <v>5808</v>
      </c>
      <c r="B1036" s="173" t="s">
        <v>5809</v>
      </c>
      <c r="C1036" t="s">
        <v>3889</v>
      </c>
      <c r="D1036" s="11" t="s">
        <v>3959</v>
      </c>
      <c r="E1036" t="s">
        <v>3890</v>
      </c>
    </row>
    <row r="1037" ht="14.4" spans="1:5">
      <c r="A1037" s="401" t="s">
        <v>5810</v>
      </c>
      <c r="B1037" s="173" t="s">
        <v>5811</v>
      </c>
      <c r="C1037" t="s">
        <v>3889</v>
      </c>
      <c r="D1037" s="11" t="s">
        <v>3959</v>
      </c>
      <c r="E1037" t="s">
        <v>3890</v>
      </c>
    </row>
    <row r="1038" ht="14.4" spans="1:5">
      <c r="A1038" s="401" t="s">
        <v>5812</v>
      </c>
      <c r="B1038" s="173" t="s">
        <v>5813</v>
      </c>
      <c r="C1038" t="s">
        <v>3889</v>
      </c>
      <c r="D1038" t="s">
        <v>278</v>
      </c>
      <c r="E1038" t="s">
        <v>3890</v>
      </c>
    </row>
    <row r="1039" ht="14.4" spans="1:5">
      <c r="A1039" s="401" t="s">
        <v>5814</v>
      </c>
      <c r="B1039" s="173" t="s">
        <v>5815</v>
      </c>
      <c r="C1039" t="s">
        <v>3889</v>
      </c>
      <c r="D1039" t="s">
        <v>278</v>
      </c>
      <c r="E1039" t="s">
        <v>3890</v>
      </c>
    </row>
    <row r="1040" ht="14.4" spans="1:5">
      <c r="A1040" s="401" t="s">
        <v>5816</v>
      </c>
      <c r="B1040" s="173" t="s">
        <v>5817</v>
      </c>
      <c r="C1040" t="s">
        <v>3889</v>
      </c>
      <c r="D1040" t="s">
        <v>278</v>
      </c>
      <c r="E1040" t="s">
        <v>3890</v>
      </c>
    </row>
    <row r="1041" ht="14.4" spans="1:5">
      <c r="A1041" s="401" t="s">
        <v>5818</v>
      </c>
      <c r="B1041" s="173" t="s">
        <v>5819</v>
      </c>
      <c r="C1041" t="s">
        <v>3889</v>
      </c>
      <c r="D1041" t="s">
        <v>278</v>
      </c>
      <c r="E1041" t="s">
        <v>3890</v>
      </c>
    </row>
    <row r="1042" ht="14.4" spans="1:5">
      <c r="A1042" s="401" t="s">
        <v>5820</v>
      </c>
      <c r="B1042" s="173" t="s">
        <v>5821</v>
      </c>
      <c r="C1042" t="s">
        <v>3889</v>
      </c>
      <c r="D1042" t="s">
        <v>278</v>
      </c>
      <c r="E1042" t="s">
        <v>3890</v>
      </c>
    </row>
    <row r="1043" ht="14.4" spans="1:5">
      <c r="A1043" s="401" t="s">
        <v>5822</v>
      </c>
      <c r="B1043" s="173" t="s">
        <v>5823</v>
      </c>
      <c r="C1043" t="s">
        <v>3889</v>
      </c>
      <c r="D1043" t="s">
        <v>278</v>
      </c>
      <c r="E1043" t="s">
        <v>3890</v>
      </c>
    </row>
    <row r="1044" ht="14.4" spans="1:5">
      <c r="A1044" s="401" t="s">
        <v>5824</v>
      </c>
      <c r="B1044" s="173" t="s">
        <v>5825</v>
      </c>
      <c r="C1044" t="s">
        <v>3889</v>
      </c>
      <c r="D1044" t="s">
        <v>278</v>
      </c>
      <c r="E1044" t="s">
        <v>3890</v>
      </c>
    </row>
    <row r="1045" ht="14.4" spans="1:5">
      <c r="A1045" s="401" t="s">
        <v>5826</v>
      </c>
      <c r="B1045" s="173" t="s">
        <v>5827</v>
      </c>
      <c r="C1045" t="s">
        <v>3959</v>
      </c>
      <c r="D1045" s="11" t="s">
        <v>278</v>
      </c>
      <c r="E1045" t="s">
        <v>3960</v>
      </c>
    </row>
    <row r="1046" ht="14.4" spans="1:5">
      <c r="A1046" s="401" t="s">
        <v>5828</v>
      </c>
      <c r="B1046" s="173" t="s">
        <v>5829</v>
      </c>
      <c r="C1046" t="s">
        <v>3889</v>
      </c>
      <c r="D1046" s="11" t="s">
        <v>3959</v>
      </c>
      <c r="E1046" t="s">
        <v>3890</v>
      </c>
    </row>
    <row r="1047" ht="14.4" spans="1:5">
      <c r="A1047" s="401" t="s">
        <v>5830</v>
      </c>
      <c r="B1047" s="173" t="s">
        <v>5831</v>
      </c>
      <c r="C1047" t="s">
        <v>3889</v>
      </c>
      <c r="D1047" s="11" t="s">
        <v>3959</v>
      </c>
      <c r="E1047" t="s">
        <v>3890</v>
      </c>
    </row>
    <row r="1048" ht="14.4" spans="1:5">
      <c r="A1048" s="401" t="s">
        <v>5832</v>
      </c>
      <c r="B1048" s="173" t="s">
        <v>5833</v>
      </c>
      <c r="C1048" t="s">
        <v>3889</v>
      </c>
      <c r="D1048" t="s">
        <v>278</v>
      </c>
      <c r="E1048" t="s">
        <v>3890</v>
      </c>
    </row>
    <row r="1049" ht="14.4" spans="1:5">
      <c r="A1049" s="401" t="s">
        <v>5834</v>
      </c>
      <c r="B1049" s="173" t="s">
        <v>5835</v>
      </c>
      <c r="C1049" t="s">
        <v>3889</v>
      </c>
      <c r="D1049" t="s">
        <v>278</v>
      </c>
      <c r="E1049" t="s">
        <v>3890</v>
      </c>
    </row>
    <row r="1050" ht="14.4" spans="1:5">
      <c r="A1050" s="401" t="s">
        <v>5836</v>
      </c>
      <c r="B1050" s="173" t="s">
        <v>5837</v>
      </c>
      <c r="C1050" t="s">
        <v>3889</v>
      </c>
      <c r="D1050" t="s">
        <v>278</v>
      </c>
      <c r="E1050" t="s">
        <v>3890</v>
      </c>
    </row>
    <row r="1051" ht="14.4" spans="1:5">
      <c r="A1051" s="401" t="s">
        <v>5838</v>
      </c>
      <c r="B1051" s="173" t="s">
        <v>5839</v>
      </c>
      <c r="C1051" t="s">
        <v>3889</v>
      </c>
      <c r="D1051" t="s">
        <v>278</v>
      </c>
      <c r="E1051" t="s">
        <v>3890</v>
      </c>
    </row>
    <row r="1052" ht="14.4" spans="1:5">
      <c r="A1052" s="401" t="s">
        <v>5840</v>
      </c>
      <c r="B1052" s="173" t="s">
        <v>5841</v>
      </c>
      <c r="C1052" t="s">
        <v>3959</v>
      </c>
      <c r="D1052" s="11" t="s">
        <v>278</v>
      </c>
      <c r="E1052" t="s">
        <v>3960</v>
      </c>
    </row>
    <row r="1053" ht="14.4" spans="1:5">
      <c r="A1053" s="401" t="s">
        <v>5842</v>
      </c>
      <c r="B1053" s="173" t="s">
        <v>5843</v>
      </c>
      <c r="C1053" t="s">
        <v>3889</v>
      </c>
      <c r="D1053" s="11" t="s">
        <v>3959</v>
      </c>
      <c r="E1053" t="s">
        <v>3890</v>
      </c>
    </row>
    <row r="1054" ht="14.4" spans="1:5">
      <c r="A1054" s="401" t="s">
        <v>5844</v>
      </c>
      <c r="B1054" s="173" t="s">
        <v>5449</v>
      </c>
      <c r="C1054" t="s">
        <v>3889</v>
      </c>
      <c r="D1054" s="11" t="s">
        <v>3959</v>
      </c>
      <c r="E1054" t="s">
        <v>3890</v>
      </c>
    </row>
    <row r="1055" ht="14.4" spans="1:5">
      <c r="A1055" s="401" t="s">
        <v>5845</v>
      </c>
      <c r="B1055" s="173" t="s">
        <v>5846</v>
      </c>
      <c r="C1055" t="s">
        <v>3889</v>
      </c>
      <c r="D1055" t="s">
        <v>278</v>
      </c>
      <c r="E1055" t="s">
        <v>3890</v>
      </c>
    </row>
    <row r="1056" ht="14.4" spans="1:5">
      <c r="A1056" s="401" t="s">
        <v>5847</v>
      </c>
      <c r="B1056" s="173" t="s">
        <v>5848</v>
      </c>
      <c r="C1056" t="s">
        <v>3889</v>
      </c>
      <c r="D1056" t="s">
        <v>278</v>
      </c>
      <c r="E1056" t="s">
        <v>3890</v>
      </c>
    </row>
    <row r="1057" ht="14.4" spans="1:5">
      <c r="A1057" s="401" t="s">
        <v>5849</v>
      </c>
      <c r="B1057" s="173" t="s">
        <v>5850</v>
      </c>
      <c r="C1057" t="s">
        <v>3959</v>
      </c>
      <c r="D1057" s="11" t="s">
        <v>278</v>
      </c>
      <c r="E1057" t="s">
        <v>3960</v>
      </c>
    </row>
    <row r="1058" ht="14.4" spans="1:5">
      <c r="A1058" s="401" t="s">
        <v>5851</v>
      </c>
      <c r="B1058" s="173" t="s">
        <v>5852</v>
      </c>
      <c r="C1058" t="s">
        <v>3889</v>
      </c>
      <c r="D1058" s="11" t="s">
        <v>3959</v>
      </c>
      <c r="E1058" t="s">
        <v>3890</v>
      </c>
    </row>
    <row r="1059" ht="14.4" spans="1:5">
      <c r="A1059" s="401" t="s">
        <v>5853</v>
      </c>
      <c r="B1059" s="173" t="s">
        <v>5854</v>
      </c>
      <c r="C1059" t="s">
        <v>3889</v>
      </c>
      <c r="D1059" s="11" t="s">
        <v>3959</v>
      </c>
      <c r="E1059" t="s">
        <v>3890</v>
      </c>
    </row>
    <row r="1060" ht="14.4" spans="1:5">
      <c r="A1060" s="401" t="s">
        <v>5855</v>
      </c>
      <c r="B1060" s="173" t="s">
        <v>5856</v>
      </c>
      <c r="C1060" t="s">
        <v>3889</v>
      </c>
      <c r="D1060" s="11" t="s">
        <v>3959</v>
      </c>
      <c r="E1060" t="s">
        <v>3890</v>
      </c>
    </row>
    <row r="1061" ht="14.4" spans="1:5">
      <c r="A1061" s="401" t="s">
        <v>5857</v>
      </c>
      <c r="B1061" s="173" t="s">
        <v>5858</v>
      </c>
      <c r="C1061" t="s">
        <v>3889</v>
      </c>
      <c r="D1061" t="s">
        <v>278</v>
      </c>
      <c r="E1061" t="s">
        <v>3890</v>
      </c>
    </row>
    <row r="1062" ht="14.4" spans="1:5">
      <c r="A1062" s="401" t="s">
        <v>5859</v>
      </c>
      <c r="B1062" s="173" t="s">
        <v>5860</v>
      </c>
      <c r="C1062" t="s">
        <v>3889</v>
      </c>
      <c r="D1062" t="s">
        <v>278</v>
      </c>
      <c r="E1062" t="s">
        <v>3890</v>
      </c>
    </row>
    <row r="1063" ht="14.4" spans="1:5">
      <c r="A1063" s="401" t="s">
        <v>5861</v>
      </c>
      <c r="B1063" s="173" t="s">
        <v>5862</v>
      </c>
      <c r="C1063" t="s">
        <v>3889</v>
      </c>
      <c r="D1063" t="s">
        <v>278</v>
      </c>
      <c r="E1063" t="s">
        <v>3890</v>
      </c>
    </row>
    <row r="1064" ht="14.4" spans="1:5">
      <c r="A1064" s="401" t="s">
        <v>5863</v>
      </c>
      <c r="B1064" s="173" t="s">
        <v>5864</v>
      </c>
      <c r="C1064" t="s">
        <v>3889</v>
      </c>
      <c r="D1064" t="s">
        <v>278</v>
      </c>
      <c r="E1064" t="s">
        <v>3890</v>
      </c>
    </row>
    <row r="1065" ht="14.4" spans="1:5">
      <c r="A1065" s="401" t="s">
        <v>5865</v>
      </c>
      <c r="B1065" s="173" t="s">
        <v>5866</v>
      </c>
      <c r="C1065" t="s">
        <v>3889</v>
      </c>
      <c r="D1065" t="s">
        <v>278</v>
      </c>
      <c r="E1065" t="s">
        <v>3890</v>
      </c>
    </row>
    <row r="1066" ht="14.4" spans="1:5">
      <c r="A1066" s="401" t="s">
        <v>5867</v>
      </c>
      <c r="B1066" s="173" t="s">
        <v>5868</v>
      </c>
      <c r="C1066" t="s">
        <v>3889</v>
      </c>
      <c r="D1066" t="s">
        <v>278</v>
      </c>
      <c r="E1066" t="s">
        <v>3890</v>
      </c>
    </row>
    <row r="1067" ht="14.4" spans="1:5">
      <c r="A1067" s="401" t="s">
        <v>5869</v>
      </c>
      <c r="B1067" s="173" t="s">
        <v>5870</v>
      </c>
      <c r="C1067" t="s">
        <v>3959</v>
      </c>
      <c r="D1067" s="11" t="s">
        <v>278</v>
      </c>
      <c r="E1067" t="s">
        <v>3960</v>
      </c>
    </row>
    <row r="1068" ht="14.4" spans="1:5">
      <c r="A1068" s="401" t="s">
        <v>5871</v>
      </c>
      <c r="B1068" s="173" t="s">
        <v>5872</v>
      </c>
      <c r="C1068" t="s">
        <v>3889</v>
      </c>
      <c r="D1068" s="11" t="s">
        <v>3959</v>
      </c>
      <c r="E1068" t="s">
        <v>3890</v>
      </c>
    </row>
    <row r="1069" ht="14.4" spans="1:5">
      <c r="A1069" s="401" t="s">
        <v>5873</v>
      </c>
      <c r="B1069" s="173" t="s">
        <v>5874</v>
      </c>
      <c r="C1069" t="s">
        <v>3889</v>
      </c>
      <c r="D1069" t="s">
        <v>278</v>
      </c>
      <c r="E1069" t="s">
        <v>3890</v>
      </c>
    </row>
    <row r="1070" ht="14.4" spans="1:5">
      <c r="A1070" s="401" t="s">
        <v>5875</v>
      </c>
      <c r="B1070" s="173" t="s">
        <v>5876</v>
      </c>
      <c r="C1070" t="s">
        <v>3889</v>
      </c>
      <c r="D1070" t="s">
        <v>278</v>
      </c>
      <c r="E1070" t="s">
        <v>3890</v>
      </c>
    </row>
    <row r="1071" ht="14.4" spans="1:5">
      <c r="A1071" s="401" t="s">
        <v>5877</v>
      </c>
      <c r="B1071" s="173" t="s">
        <v>5878</v>
      </c>
      <c r="C1071" t="s">
        <v>3889</v>
      </c>
      <c r="D1071" t="s">
        <v>278</v>
      </c>
      <c r="E1071" t="s">
        <v>3890</v>
      </c>
    </row>
    <row r="1072" ht="14.4" spans="1:5">
      <c r="A1072" s="401" t="s">
        <v>5879</v>
      </c>
      <c r="B1072" s="173" t="s">
        <v>5880</v>
      </c>
      <c r="C1072" t="s">
        <v>3889</v>
      </c>
      <c r="D1072" t="s">
        <v>278</v>
      </c>
      <c r="E1072" t="s">
        <v>3890</v>
      </c>
    </row>
    <row r="1073" ht="14.4" spans="1:5">
      <c r="A1073" s="401" t="s">
        <v>5881</v>
      </c>
      <c r="B1073" s="173" t="s">
        <v>5882</v>
      </c>
      <c r="C1073" t="s">
        <v>3889</v>
      </c>
      <c r="D1073" t="s">
        <v>278</v>
      </c>
      <c r="E1073" t="s">
        <v>3890</v>
      </c>
    </row>
    <row r="1074" ht="14.4" spans="1:5">
      <c r="A1074" s="401" t="s">
        <v>5883</v>
      </c>
      <c r="B1074" s="173" t="s">
        <v>5884</v>
      </c>
      <c r="C1074" t="s">
        <v>3889</v>
      </c>
      <c r="D1074" t="s">
        <v>278</v>
      </c>
      <c r="E1074" t="s">
        <v>3890</v>
      </c>
    </row>
    <row r="1075" ht="14.4" spans="1:5">
      <c r="A1075" s="401" t="s">
        <v>5885</v>
      </c>
      <c r="B1075" s="173" t="s">
        <v>5886</v>
      </c>
      <c r="C1075" t="s">
        <v>3889</v>
      </c>
      <c r="D1075" t="s">
        <v>278</v>
      </c>
      <c r="E1075" t="s">
        <v>3890</v>
      </c>
    </row>
    <row r="1076" ht="14.4" spans="1:5">
      <c r="A1076" s="401" t="s">
        <v>5887</v>
      </c>
      <c r="B1076" s="173" t="s">
        <v>5888</v>
      </c>
      <c r="C1076" t="s">
        <v>3889</v>
      </c>
      <c r="D1076" t="s">
        <v>278</v>
      </c>
      <c r="E1076" t="s">
        <v>3890</v>
      </c>
    </row>
    <row r="1077" ht="14.4" spans="1:5">
      <c r="A1077" s="401" t="s">
        <v>5889</v>
      </c>
      <c r="B1077" s="173" t="s">
        <v>5890</v>
      </c>
      <c r="C1077" t="s">
        <v>278</v>
      </c>
      <c r="D1077" s="11" t="s">
        <v>3885</v>
      </c>
      <c r="E1077" t="s">
        <v>3886</v>
      </c>
    </row>
    <row r="1078" ht="14.4" spans="1:5">
      <c r="A1078" s="401" t="s">
        <v>5891</v>
      </c>
      <c r="B1078" s="173" t="s">
        <v>5892</v>
      </c>
      <c r="C1078" t="s">
        <v>3959</v>
      </c>
      <c r="D1078" s="11" t="s">
        <v>278</v>
      </c>
      <c r="E1078" t="s">
        <v>3960</v>
      </c>
    </row>
    <row r="1079" ht="14.4" spans="1:5">
      <c r="A1079" s="401" t="s">
        <v>5893</v>
      </c>
      <c r="B1079" s="173" t="s">
        <v>5894</v>
      </c>
      <c r="C1079" t="s">
        <v>3889</v>
      </c>
      <c r="D1079" s="11" t="s">
        <v>3959</v>
      </c>
      <c r="E1079" t="s">
        <v>3890</v>
      </c>
    </row>
    <row r="1080" ht="14.4" spans="1:5">
      <c r="A1080" s="401" t="s">
        <v>5895</v>
      </c>
      <c r="B1080" s="173" t="s">
        <v>5896</v>
      </c>
      <c r="C1080" t="s">
        <v>3889</v>
      </c>
      <c r="D1080" s="11" t="s">
        <v>3959</v>
      </c>
      <c r="E1080" t="s">
        <v>3890</v>
      </c>
    </row>
    <row r="1081" ht="14.4" spans="1:5">
      <c r="A1081" s="401" t="s">
        <v>5897</v>
      </c>
      <c r="B1081" s="173" t="s">
        <v>5898</v>
      </c>
      <c r="C1081" t="s">
        <v>3889</v>
      </c>
      <c r="D1081" s="11" t="s">
        <v>3959</v>
      </c>
      <c r="E1081" t="s">
        <v>3890</v>
      </c>
    </row>
    <row r="1082" ht="14.4" spans="1:5">
      <c r="A1082" s="401" t="s">
        <v>5899</v>
      </c>
      <c r="B1082" s="173" t="s">
        <v>5900</v>
      </c>
      <c r="C1082" t="s">
        <v>3889</v>
      </c>
      <c r="D1082" s="11" t="s">
        <v>3959</v>
      </c>
      <c r="E1082" t="s">
        <v>3890</v>
      </c>
    </row>
    <row r="1083" ht="14.4" spans="1:5">
      <c r="A1083" s="401" t="s">
        <v>5901</v>
      </c>
      <c r="B1083" s="173" t="s">
        <v>5902</v>
      </c>
      <c r="C1083" t="s">
        <v>3889</v>
      </c>
      <c r="D1083" t="s">
        <v>3959</v>
      </c>
      <c r="E1083" t="s">
        <v>3890</v>
      </c>
    </row>
    <row r="1084" ht="14.4" spans="1:5">
      <c r="A1084" s="401" t="s">
        <v>5903</v>
      </c>
      <c r="B1084" s="173" t="s">
        <v>5904</v>
      </c>
      <c r="C1084" t="s">
        <v>3889</v>
      </c>
      <c r="D1084" t="s">
        <v>3959</v>
      </c>
      <c r="E1084" t="s">
        <v>3890</v>
      </c>
    </row>
    <row r="1085" ht="14.4" spans="1:5">
      <c r="A1085" s="401" t="s">
        <v>5905</v>
      </c>
      <c r="B1085" s="173" t="s">
        <v>5906</v>
      </c>
      <c r="C1085" t="s">
        <v>3889</v>
      </c>
      <c r="D1085" t="s">
        <v>3959</v>
      </c>
      <c r="E1085" t="s">
        <v>3890</v>
      </c>
    </row>
    <row r="1086" ht="14.4" spans="1:5">
      <c r="A1086" s="401" t="s">
        <v>5907</v>
      </c>
      <c r="B1086" s="173" t="s">
        <v>5908</v>
      </c>
      <c r="C1086" t="s">
        <v>3889</v>
      </c>
      <c r="D1086" t="s">
        <v>3959</v>
      </c>
      <c r="E1086" t="s">
        <v>3890</v>
      </c>
    </row>
    <row r="1087" ht="14.4" spans="1:5">
      <c r="A1087" s="401" t="s">
        <v>5909</v>
      </c>
      <c r="B1087" s="173" t="s">
        <v>5910</v>
      </c>
      <c r="C1087" t="s">
        <v>3889</v>
      </c>
      <c r="D1087" t="s">
        <v>3959</v>
      </c>
      <c r="E1087" t="s">
        <v>3890</v>
      </c>
    </row>
    <row r="1088" ht="14.4" spans="1:5">
      <c r="A1088" s="401" t="s">
        <v>5911</v>
      </c>
      <c r="B1088" s="173" t="s">
        <v>5912</v>
      </c>
      <c r="C1088" t="s">
        <v>3959</v>
      </c>
      <c r="D1088" s="11" t="s">
        <v>278</v>
      </c>
      <c r="E1088" t="s">
        <v>3960</v>
      </c>
    </row>
    <row r="1089" ht="14.4" spans="1:5">
      <c r="A1089" s="401" t="s">
        <v>5913</v>
      </c>
      <c r="B1089" s="173" t="s">
        <v>5914</v>
      </c>
      <c r="C1089" t="s">
        <v>3889</v>
      </c>
      <c r="D1089" s="11" t="s">
        <v>3959</v>
      </c>
      <c r="E1089" t="s">
        <v>3890</v>
      </c>
    </row>
    <row r="1090" ht="14.4" spans="1:5">
      <c r="A1090" s="401" t="s">
        <v>5915</v>
      </c>
      <c r="B1090" s="173" t="s">
        <v>5916</v>
      </c>
      <c r="C1090" t="s">
        <v>3889</v>
      </c>
      <c r="D1090" s="11" t="s">
        <v>3959</v>
      </c>
      <c r="E1090" t="s">
        <v>3890</v>
      </c>
    </row>
    <row r="1091" ht="14.4" spans="1:5">
      <c r="A1091" s="401" t="s">
        <v>5917</v>
      </c>
      <c r="B1091" s="173" t="s">
        <v>5918</v>
      </c>
      <c r="C1091" t="s">
        <v>3889</v>
      </c>
      <c r="D1091" s="11" t="s">
        <v>3959</v>
      </c>
      <c r="E1091" t="s">
        <v>3890</v>
      </c>
    </row>
    <row r="1092" ht="14.4" spans="1:5">
      <c r="A1092" s="401" t="s">
        <v>5919</v>
      </c>
      <c r="B1092" s="173" t="s">
        <v>5920</v>
      </c>
      <c r="C1092" t="s">
        <v>3889</v>
      </c>
      <c r="D1092" s="11" t="s">
        <v>3959</v>
      </c>
      <c r="E1092" t="s">
        <v>3890</v>
      </c>
    </row>
    <row r="1093" ht="14.4" spans="1:5">
      <c r="A1093" s="401" t="s">
        <v>5921</v>
      </c>
      <c r="B1093" s="173" t="s">
        <v>5922</v>
      </c>
      <c r="C1093" t="s">
        <v>3889</v>
      </c>
      <c r="D1093" s="11" t="s">
        <v>3959</v>
      </c>
      <c r="E1093" t="s">
        <v>3890</v>
      </c>
    </row>
    <row r="1094" ht="14.4" spans="1:5">
      <c r="A1094" s="401" t="s">
        <v>5923</v>
      </c>
      <c r="B1094" s="173" t="s">
        <v>5924</v>
      </c>
      <c r="C1094" t="s">
        <v>3889</v>
      </c>
      <c r="D1094" t="s">
        <v>3959</v>
      </c>
      <c r="E1094" t="s">
        <v>3890</v>
      </c>
    </row>
    <row r="1095" ht="14.4" spans="1:5">
      <c r="A1095" s="401" t="s">
        <v>5925</v>
      </c>
      <c r="B1095" s="173" t="s">
        <v>5926</v>
      </c>
      <c r="C1095" t="s">
        <v>3889</v>
      </c>
      <c r="D1095" t="s">
        <v>3959</v>
      </c>
      <c r="E1095" t="s">
        <v>3890</v>
      </c>
    </row>
    <row r="1096" ht="14.4" spans="1:5">
      <c r="A1096" s="401" t="s">
        <v>5927</v>
      </c>
      <c r="B1096" s="173" t="s">
        <v>5928</v>
      </c>
      <c r="C1096" t="s">
        <v>3959</v>
      </c>
      <c r="D1096" s="11" t="s">
        <v>278</v>
      </c>
      <c r="E1096" t="s">
        <v>3960</v>
      </c>
    </row>
    <row r="1097" ht="14.4" spans="1:5">
      <c r="A1097" s="401" t="s">
        <v>5929</v>
      </c>
      <c r="B1097" s="173" t="s">
        <v>5930</v>
      </c>
      <c r="C1097" t="s">
        <v>3889</v>
      </c>
      <c r="D1097" s="11" t="s">
        <v>3959</v>
      </c>
      <c r="E1097" t="s">
        <v>3890</v>
      </c>
    </row>
    <row r="1098" ht="14.4" spans="1:5">
      <c r="A1098" s="401" t="s">
        <v>5931</v>
      </c>
      <c r="B1098" s="173" t="s">
        <v>5932</v>
      </c>
      <c r="C1098" t="s">
        <v>3889</v>
      </c>
      <c r="D1098" s="11" t="s">
        <v>3959</v>
      </c>
      <c r="E1098" t="s">
        <v>3890</v>
      </c>
    </row>
    <row r="1099" ht="14.4" spans="1:5">
      <c r="A1099" s="401" t="s">
        <v>5933</v>
      </c>
      <c r="B1099" s="173" t="s">
        <v>5934</v>
      </c>
      <c r="C1099" t="s">
        <v>3889</v>
      </c>
      <c r="D1099" s="11" t="s">
        <v>3959</v>
      </c>
      <c r="E1099" t="s">
        <v>3890</v>
      </c>
    </row>
    <row r="1100" ht="14.4" spans="1:5">
      <c r="A1100" s="401" t="s">
        <v>5935</v>
      </c>
      <c r="B1100" s="173" t="s">
        <v>5936</v>
      </c>
      <c r="C1100" t="s">
        <v>3889</v>
      </c>
      <c r="D1100" s="11" t="s">
        <v>3959</v>
      </c>
      <c r="E1100" t="s">
        <v>3890</v>
      </c>
    </row>
    <row r="1101" ht="14.4" spans="1:5">
      <c r="A1101" s="401" t="s">
        <v>5937</v>
      </c>
      <c r="B1101" s="173" t="s">
        <v>5938</v>
      </c>
      <c r="C1101" t="s">
        <v>3889</v>
      </c>
      <c r="D1101" t="s">
        <v>278</v>
      </c>
      <c r="E1101" t="s">
        <v>3890</v>
      </c>
    </row>
    <row r="1102" ht="14.4" spans="1:5">
      <c r="A1102" s="401" t="s">
        <v>5939</v>
      </c>
      <c r="B1102" s="173" t="s">
        <v>5940</v>
      </c>
      <c r="C1102" t="s">
        <v>3889</v>
      </c>
      <c r="D1102" t="s">
        <v>278</v>
      </c>
      <c r="E1102" t="s">
        <v>3890</v>
      </c>
    </row>
    <row r="1103" ht="14.4" spans="1:5">
      <c r="A1103" s="401" t="s">
        <v>5941</v>
      </c>
      <c r="B1103" s="173" t="s">
        <v>5942</v>
      </c>
      <c r="C1103" t="s">
        <v>3889</v>
      </c>
      <c r="D1103" t="s">
        <v>278</v>
      </c>
      <c r="E1103" t="s">
        <v>3890</v>
      </c>
    </row>
    <row r="1104" ht="14.4" spans="1:5">
      <c r="A1104" s="401" t="s">
        <v>5943</v>
      </c>
      <c r="B1104" s="173" t="s">
        <v>5944</v>
      </c>
      <c r="C1104" t="s">
        <v>3959</v>
      </c>
      <c r="D1104" s="11" t="s">
        <v>278</v>
      </c>
      <c r="E1104" t="s">
        <v>3960</v>
      </c>
    </row>
    <row r="1105" ht="14.4" spans="1:5">
      <c r="A1105" s="401" t="s">
        <v>5945</v>
      </c>
      <c r="B1105" s="173" t="s">
        <v>5946</v>
      </c>
      <c r="C1105" t="s">
        <v>3889</v>
      </c>
      <c r="D1105" s="11" t="s">
        <v>3959</v>
      </c>
      <c r="E1105" t="s">
        <v>3890</v>
      </c>
    </row>
    <row r="1106" ht="14.4" spans="1:5">
      <c r="A1106" s="401" t="s">
        <v>5947</v>
      </c>
      <c r="B1106" s="173" t="s">
        <v>5948</v>
      </c>
      <c r="C1106" t="s">
        <v>3889</v>
      </c>
      <c r="D1106" s="11" t="s">
        <v>3959</v>
      </c>
      <c r="E1106" t="s">
        <v>3890</v>
      </c>
    </row>
    <row r="1107" ht="14.4" spans="1:5">
      <c r="A1107" s="401" t="s">
        <v>5949</v>
      </c>
      <c r="B1107" s="173" t="s">
        <v>5950</v>
      </c>
      <c r="C1107" t="s">
        <v>3889</v>
      </c>
      <c r="D1107" s="11" t="s">
        <v>3959</v>
      </c>
      <c r="E1107" t="s">
        <v>3890</v>
      </c>
    </row>
    <row r="1108" ht="14.4" spans="1:5">
      <c r="A1108" s="401" t="s">
        <v>5951</v>
      </c>
      <c r="B1108" s="173" t="s">
        <v>5952</v>
      </c>
      <c r="C1108" t="s">
        <v>3889</v>
      </c>
      <c r="D1108" s="11" t="s">
        <v>3959</v>
      </c>
      <c r="E1108" t="s">
        <v>3890</v>
      </c>
    </row>
    <row r="1109" ht="14.4" spans="1:5">
      <c r="A1109" s="401" t="s">
        <v>5953</v>
      </c>
      <c r="B1109" s="173" t="s">
        <v>5954</v>
      </c>
      <c r="C1109" t="s">
        <v>3889</v>
      </c>
      <c r="D1109" s="11" t="s">
        <v>3959</v>
      </c>
      <c r="E1109" t="s">
        <v>3890</v>
      </c>
    </row>
    <row r="1110" ht="14.4" spans="1:5">
      <c r="A1110" s="401" t="s">
        <v>5955</v>
      </c>
      <c r="B1110" s="173" t="s">
        <v>5956</v>
      </c>
      <c r="C1110" t="s">
        <v>3889</v>
      </c>
      <c r="D1110" t="s">
        <v>3959</v>
      </c>
      <c r="E1110" t="s">
        <v>3890</v>
      </c>
    </row>
    <row r="1111" ht="14.4" spans="1:5">
      <c r="A1111" s="401" t="s">
        <v>5957</v>
      </c>
      <c r="B1111" s="173" t="s">
        <v>5958</v>
      </c>
      <c r="C1111" t="s">
        <v>3889</v>
      </c>
      <c r="D1111" t="s">
        <v>278</v>
      </c>
      <c r="E1111" t="s">
        <v>3890</v>
      </c>
    </row>
    <row r="1112" ht="14.4" spans="1:5">
      <c r="A1112" s="401" t="s">
        <v>5959</v>
      </c>
      <c r="B1112" s="173" t="s">
        <v>5960</v>
      </c>
      <c r="C1112" t="s">
        <v>3959</v>
      </c>
      <c r="D1112" s="11" t="s">
        <v>278</v>
      </c>
      <c r="E1112" t="s">
        <v>3960</v>
      </c>
    </row>
    <row r="1113" ht="14.4" spans="1:5">
      <c r="A1113" s="401" t="s">
        <v>5961</v>
      </c>
      <c r="B1113" s="173" t="s">
        <v>5962</v>
      </c>
      <c r="C1113" t="s">
        <v>3889</v>
      </c>
      <c r="D1113" s="11" t="s">
        <v>3959</v>
      </c>
      <c r="E1113" t="s">
        <v>3890</v>
      </c>
    </row>
    <row r="1114" ht="14.4" spans="1:5">
      <c r="A1114" s="401" t="s">
        <v>5963</v>
      </c>
      <c r="B1114" s="173" t="s">
        <v>5964</v>
      </c>
      <c r="C1114" t="s">
        <v>3889</v>
      </c>
      <c r="D1114" s="11" t="s">
        <v>3959</v>
      </c>
      <c r="E1114" t="s">
        <v>3890</v>
      </c>
    </row>
    <row r="1115" ht="14.4" spans="1:5">
      <c r="A1115" s="401" t="s">
        <v>5965</v>
      </c>
      <c r="B1115" s="173" t="s">
        <v>5966</v>
      </c>
      <c r="C1115" t="s">
        <v>3889</v>
      </c>
      <c r="D1115" s="11" t="s">
        <v>3959</v>
      </c>
      <c r="E1115" t="s">
        <v>3890</v>
      </c>
    </row>
    <row r="1116" ht="14.4" spans="1:5">
      <c r="A1116" s="401" t="s">
        <v>5967</v>
      </c>
      <c r="B1116" s="173" t="s">
        <v>5968</v>
      </c>
      <c r="C1116" t="s">
        <v>3889</v>
      </c>
      <c r="D1116" t="s">
        <v>3959</v>
      </c>
      <c r="E1116" t="s">
        <v>3890</v>
      </c>
    </row>
    <row r="1117" ht="14.4" spans="1:5">
      <c r="A1117" s="401" t="s">
        <v>5969</v>
      </c>
      <c r="B1117" s="173" t="s">
        <v>5970</v>
      </c>
      <c r="C1117" t="s">
        <v>3889</v>
      </c>
      <c r="D1117" t="s">
        <v>3959</v>
      </c>
      <c r="E1117" t="s">
        <v>3890</v>
      </c>
    </row>
    <row r="1118" ht="14.4" spans="1:5">
      <c r="A1118" s="401" t="s">
        <v>5971</v>
      </c>
      <c r="B1118" s="173" t="s">
        <v>5972</v>
      </c>
      <c r="C1118" t="s">
        <v>3889</v>
      </c>
      <c r="D1118" t="s">
        <v>3959</v>
      </c>
      <c r="E1118" t="s">
        <v>3890</v>
      </c>
    </row>
    <row r="1119" ht="14.4" spans="1:5">
      <c r="A1119" s="401" t="s">
        <v>5973</v>
      </c>
      <c r="B1119" s="173" t="s">
        <v>5974</v>
      </c>
      <c r="C1119" t="s">
        <v>3959</v>
      </c>
      <c r="D1119" s="11" t="s">
        <v>278</v>
      </c>
      <c r="E1119" t="s">
        <v>3960</v>
      </c>
    </row>
    <row r="1120" ht="14.4" spans="1:5">
      <c r="A1120" s="401" t="s">
        <v>5975</v>
      </c>
      <c r="B1120" s="173" t="s">
        <v>5976</v>
      </c>
      <c r="C1120" t="s">
        <v>3889</v>
      </c>
      <c r="D1120" s="11" t="s">
        <v>3959</v>
      </c>
      <c r="E1120" t="s">
        <v>3890</v>
      </c>
    </row>
    <row r="1121" ht="14.4" spans="1:5">
      <c r="A1121" s="401" t="s">
        <v>5977</v>
      </c>
      <c r="B1121" s="173" t="s">
        <v>5978</v>
      </c>
      <c r="C1121" t="s">
        <v>3889</v>
      </c>
      <c r="D1121" s="11" t="s">
        <v>3959</v>
      </c>
      <c r="E1121" t="s">
        <v>3890</v>
      </c>
    </row>
    <row r="1122" ht="14.4" spans="1:5">
      <c r="A1122" s="401" t="s">
        <v>5979</v>
      </c>
      <c r="B1122" s="173" t="s">
        <v>5980</v>
      </c>
      <c r="C1122" t="s">
        <v>3889</v>
      </c>
      <c r="D1122" s="11" t="s">
        <v>3959</v>
      </c>
      <c r="E1122" t="s">
        <v>3890</v>
      </c>
    </row>
    <row r="1123" ht="14.4" spans="1:5">
      <c r="A1123" s="401" t="s">
        <v>5981</v>
      </c>
      <c r="B1123" s="173" t="s">
        <v>5982</v>
      </c>
      <c r="C1123" t="s">
        <v>3889</v>
      </c>
      <c r="D1123" t="s">
        <v>3959</v>
      </c>
      <c r="E1123" t="s">
        <v>3890</v>
      </c>
    </row>
    <row r="1124" ht="14.4" spans="1:5">
      <c r="A1124" s="401" t="s">
        <v>5983</v>
      </c>
      <c r="B1124" s="173" t="s">
        <v>5984</v>
      </c>
      <c r="C1124" t="s">
        <v>3959</v>
      </c>
      <c r="D1124" s="11" t="s">
        <v>278</v>
      </c>
      <c r="E1124" t="s">
        <v>3960</v>
      </c>
    </row>
    <row r="1125" ht="14.4" spans="1:5">
      <c r="A1125" s="401" t="s">
        <v>5985</v>
      </c>
      <c r="B1125" s="173" t="s">
        <v>5986</v>
      </c>
      <c r="C1125" t="s">
        <v>3889</v>
      </c>
      <c r="D1125" s="11" t="s">
        <v>3959</v>
      </c>
      <c r="E1125" t="s">
        <v>3890</v>
      </c>
    </row>
    <row r="1126" ht="14.4" spans="1:5">
      <c r="A1126" s="401" t="s">
        <v>5987</v>
      </c>
      <c r="B1126" s="173" t="s">
        <v>5988</v>
      </c>
      <c r="C1126" t="s">
        <v>3889</v>
      </c>
      <c r="D1126" s="11" t="s">
        <v>3959</v>
      </c>
      <c r="E1126" t="s">
        <v>3890</v>
      </c>
    </row>
    <row r="1127" ht="14.4" spans="1:5">
      <c r="A1127" s="401" t="s">
        <v>5989</v>
      </c>
      <c r="B1127" s="173" t="s">
        <v>4368</v>
      </c>
      <c r="C1127" t="s">
        <v>3889</v>
      </c>
      <c r="D1127" s="11" t="s">
        <v>3959</v>
      </c>
      <c r="E1127" t="s">
        <v>3890</v>
      </c>
    </row>
    <row r="1128" ht="14.4" spans="1:5">
      <c r="A1128" s="401" t="s">
        <v>5990</v>
      </c>
      <c r="B1128" s="173" t="s">
        <v>5991</v>
      </c>
      <c r="C1128" t="s">
        <v>3889</v>
      </c>
      <c r="D1128" t="s">
        <v>278</v>
      </c>
      <c r="E1128" t="s">
        <v>3890</v>
      </c>
    </row>
    <row r="1129" ht="14.4" spans="1:5">
      <c r="A1129" s="401" t="s">
        <v>5992</v>
      </c>
      <c r="B1129" s="173" t="s">
        <v>5993</v>
      </c>
      <c r="C1129" t="s">
        <v>3959</v>
      </c>
      <c r="D1129" s="11" t="s">
        <v>278</v>
      </c>
      <c r="E1129" t="s">
        <v>3960</v>
      </c>
    </row>
    <row r="1130" ht="14.4" spans="1:5">
      <c r="A1130" s="401" t="s">
        <v>5994</v>
      </c>
      <c r="B1130" s="173" t="s">
        <v>5995</v>
      </c>
      <c r="C1130" t="s">
        <v>3889</v>
      </c>
      <c r="D1130" s="11" t="s">
        <v>3959</v>
      </c>
      <c r="E1130" t="s">
        <v>3890</v>
      </c>
    </row>
    <row r="1131" ht="14.4" spans="1:5">
      <c r="A1131" s="401" t="s">
        <v>5996</v>
      </c>
      <c r="B1131" s="173" t="s">
        <v>5997</v>
      </c>
      <c r="C1131" t="s">
        <v>3889</v>
      </c>
      <c r="D1131" s="11" t="s">
        <v>3959</v>
      </c>
      <c r="E1131" t="s">
        <v>3890</v>
      </c>
    </row>
    <row r="1132" ht="14.4" spans="1:5">
      <c r="A1132" s="401" t="s">
        <v>5998</v>
      </c>
      <c r="B1132" s="173" t="s">
        <v>5999</v>
      </c>
      <c r="C1132" t="s">
        <v>3889</v>
      </c>
      <c r="D1132" s="11" t="s">
        <v>3959</v>
      </c>
      <c r="E1132" t="s">
        <v>3890</v>
      </c>
    </row>
    <row r="1133" ht="14.4" spans="1:5">
      <c r="A1133" s="401" t="s">
        <v>6000</v>
      </c>
      <c r="B1133" s="173" t="s">
        <v>6001</v>
      </c>
      <c r="C1133" t="s">
        <v>3889</v>
      </c>
      <c r="D1133" t="s">
        <v>278</v>
      </c>
      <c r="E1133" t="s">
        <v>3890</v>
      </c>
    </row>
    <row r="1134" ht="14.4" spans="1:5">
      <c r="A1134" s="401" t="s">
        <v>6002</v>
      </c>
      <c r="B1134" s="173" t="s">
        <v>6003</v>
      </c>
      <c r="C1134" t="s">
        <v>3889</v>
      </c>
      <c r="D1134" t="s">
        <v>278</v>
      </c>
      <c r="E1134" t="s">
        <v>3890</v>
      </c>
    </row>
    <row r="1135" ht="14.4" spans="1:5">
      <c r="A1135" s="401" t="s">
        <v>6004</v>
      </c>
      <c r="B1135" s="173" t="s">
        <v>6005</v>
      </c>
      <c r="C1135" t="s">
        <v>3889</v>
      </c>
      <c r="D1135" t="s">
        <v>278</v>
      </c>
      <c r="E1135" t="s">
        <v>3890</v>
      </c>
    </row>
    <row r="1136" ht="14.4" spans="1:5">
      <c r="A1136" s="401" t="s">
        <v>6006</v>
      </c>
      <c r="B1136" s="173" t="s">
        <v>6007</v>
      </c>
      <c r="C1136" t="s">
        <v>3889</v>
      </c>
      <c r="D1136" t="s">
        <v>278</v>
      </c>
      <c r="E1136" t="s">
        <v>3890</v>
      </c>
    </row>
    <row r="1137" ht="14.4" spans="1:5">
      <c r="A1137" s="401" t="s">
        <v>6008</v>
      </c>
      <c r="B1137" s="173" t="s">
        <v>6009</v>
      </c>
      <c r="C1137" t="s">
        <v>3889</v>
      </c>
      <c r="D1137" t="s">
        <v>278</v>
      </c>
      <c r="E1137" t="s">
        <v>3890</v>
      </c>
    </row>
    <row r="1138" ht="14.4" spans="1:5">
      <c r="A1138" s="401" t="s">
        <v>6010</v>
      </c>
      <c r="B1138" s="173" t="s">
        <v>6011</v>
      </c>
      <c r="C1138" t="s">
        <v>3889</v>
      </c>
      <c r="D1138" t="s">
        <v>278</v>
      </c>
      <c r="E1138" t="s">
        <v>3890</v>
      </c>
    </row>
    <row r="1139" ht="14.4" spans="1:5">
      <c r="A1139" s="401" t="s">
        <v>6012</v>
      </c>
      <c r="B1139" s="173" t="s">
        <v>6013</v>
      </c>
      <c r="C1139" t="s">
        <v>3889</v>
      </c>
      <c r="D1139" t="s">
        <v>278</v>
      </c>
      <c r="E1139" t="s">
        <v>3890</v>
      </c>
    </row>
    <row r="1140" ht="14.4" spans="1:5">
      <c r="A1140" s="401" t="s">
        <v>6014</v>
      </c>
      <c r="B1140" s="173" t="s">
        <v>6015</v>
      </c>
      <c r="C1140" t="s">
        <v>3959</v>
      </c>
      <c r="D1140" s="11" t="s">
        <v>278</v>
      </c>
      <c r="E1140" t="s">
        <v>3960</v>
      </c>
    </row>
    <row r="1141" ht="14.4" spans="1:5">
      <c r="A1141" s="401" t="s">
        <v>6016</v>
      </c>
      <c r="B1141" s="173" t="s">
        <v>6017</v>
      </c>
      <c r="C1141" t="s">
        <v>3889</v>
      </c>
      <c r="D1141" s="11" t="s">
        <v>3959</v>
      </c>
      <c r="E1141" t="s">
        <v>3890</v>
      </c>
    </row>
    <row r="1142" ht="14.4" spans="1:5">
      <c r="A1142" s="401" t="s">
        <v>6018</v>
      </c>
      <c r="B1142" s="173" t="s">
        <v>6019</v>
      </c>
      <c r="C1142" t="s">
        <v>3889</v>
      </c>
      <c r="D1142" s="11" t="s">
        <v>3959</v>
      </c>
      <c r="E1142" t="s">
        <v>3890</v>
      </c>
    </row>
    <row r="1143" ht="14.4" spans="1:5">
      <c r="A1143" s="401" t="s">
        <v>6020</v>
      </c>
      <c r="B1143" s="173" t="s">
        <v>6021</v>
      </c>
      <c r="C1143" t="s">
        <v>3889</v>
      </c>
      <c r="D1143" s="11" t="s">
        <v>3959</v>
      </c>
      <c r="E1143" t="s">
        <v>3890</v>
      </c>
    </row>
    <row r="1144" ht="14.4" spans="1:5">
      <c r="A1144" s="401" t="s">
        <v>6022</v>
      </c>
      <c r="B1144" s="173" t="s">
        <v>6023</v>
      </c>
      <c r="C1144" t="s">
        <v>3889</v>
      </c>
      <c r="D1144" t="s">
        <v>278</v>
      </c>
      <c r="E1144" t="s">
        <v>3890</v>
      </c>
    </row>
    <row r="1145" ht="14.4" spans="1:5">
      <c r="A1145" s="401" t="s">
        <v>6024</v>
      </c>
      <c r="B1145" s="173" t="s">
        <v>6025</v>
      </c>
      <c r="C1145" t="s">
        <v>3889</v>
      </c>
      <c r="D1145" t="s">
        <v>278</v>
      </c>
      <c r="E1145" t="s">
        <v>3890</v>
      </c>
    </row>
    <row r="1146" ht="14.4" spans="1:5">
      <c r="A1146" s="401" t="s">
        <v>6026</v>
      </c>
      <c r="B1146" s="173" t="s">
        <v>6027</v>
      </c>
      <c r="C1146" t="s">
        <v>3889</v>
      </c>
      <c r="D1146" t="s">
        <v>278</v>
      </c>
      <c r="E1146" t="s">
        <v>3890</v>
      </c>
    </row>
    <row r="1147" ht="14.4" spans="1:5">
      <c r="A1147" s="401" t="s">
        <v>6028</v>
      </c>
      <c r="B1147" s="173" t="s">
        <v>6029</v>
      </c>
      <c r="C1147" t="s">
        <v>3889</v>
      </c>
      <c r="D1147" t="s">
        <v>278</v>
      </c>
      <c r="E1147" t="s">
        <v>3890</v>
      </c>
    </row>
    <row r="1148" ht="14.4" spans="1:5">
      <c r="A1148" s="401" t="s">
        <v>6030</v>
      </c>
      <c r="B1148" s="173" t="s">
        <v>6031</v>
      </c>
      <c r="C1148" t="s">
        <v>3959</v>
      </c>
      <c r="D1148" s="11" t="s">
        <v>278</v>
      </c>
      <c r="E1148" t="s">
        <v>3960</v>
      </c>
    </row>
    <row r="1149" ht="14.4" spans="1:5">
      <c r="A1149" s="401" t="s">
        <v>6032</v>
      </c>
      <c r="B1149" s="173" t="s">
        <v>6033</v>
      </c>
      <c r="C1149" t="s">
        <v>3889</v>
      </c>
      <c r="D1149" s="11" t="s">
        <v>3959</v>
      </c>
      <c r="E1149" t="s">
        <v>3890</v>
      </c>
    </row>
    <row r="1150" ht="14.4" spans="1:5">
      <c r="A1150" s="401" t="s">
        <v>6034</v>
      </c>
      <c r="B1150" s="173" t="s">
        <v>6035</v>
      </c>
      <c r="C1150" t="s">
        <v>3889</v>
      </c>
      <c r="D1150" s="11" t="s">
        <v>3959</v>
      </c>
      <c r="E1150" t="s">
        <v>3890</v>
      </c>
    </row>
    <row r="1151" ht="14.4" spans="1:5">
      <c r="A1151" s="401" t="s">
        <v>6036</v>
      </c>
      <c r="B1151" s="173" t="s">
        <v>6037</v>
      </c>
      <c r="C1151" t="s">
        <v>3889</v>
      </c>
      <c r="D1151" t="s">
        <v>278</v>
      </c>
      <c r="E1151" t="s">
        <v>3890</v>
      </c>
    </row>
    <row r="1152" ht="14.4" spans="1:5">
      <c r="A1152" s="401" t="s">
        <v>6038</v>
      </c>
      <c r="B1152" s="173" t="s">
        <v>6039</v>
      </c>
      <c r="C1152" t="s">
        <v>3889</v>
      </c>
      <c r="D1152" t="s">
        <v>278</v>
      </c>
      <c r="E1152" t="s">
        <v>3890</v>
      </c>
    </row>
    <row r="1153" ht="14.4" spans="1:5">
      <c r="A1153" s="401" t="s">
        <v>6040</v>
      </c>
      <c r="B1153" s="173" t="s">
        <v>6041</v>
      </c>
      <c r="C1153" t="s">
        <v>3889</v>
      </c>
      <c r="D1153" t="s">
        <v>278</v>
      </c>
      <c r="E1153" t="s">
        <v>3890</v>
      </c>
    </row>
    <row r="1154" ht="14.4" spans="1:5">
      <c r="A1154" s="401" t="s">
        <v>6042</v>
      </c>
      <c r="B1154" s="173" t="s">
        <v>6043</v>
      </c>
      <c r="C1154" t="s">
        <v>3889</v>
      </c>
      <c r="D1154" t="s">
        <v>278</v>
      </c>
      <c r="E1154" t="s">
        <v>3890</v>
      </c>
    </row>
    <row r="1155" ht="14.4" spans="1:5">
      <c r="A1155" s="401" t="s">
        <v>6044</v>
      </c>
      <c r="B1155" s="173" t="s">
        <v>6045</v>
      </c>
      <c r="C1155" t="s">
        <v>3889</v>
      </c>
      <c r="D1155" t="s">
        <v>278</v>
      </c>
      <c r="E1155" t="s">
        <v>3890</v>
      </c>
    </row>
    <row r="1156" ht="14.4" spans="1:5">
      <c r="A1156" s="401" t="s">
        <v>6046</v>
      </c>
      <c r="B1156" s="173" t="s">
        <v>6047</v>
      </c>
      <c r="C1156" t="s">
        <v>3889</v>
      </c>
      <c r="D1156" t="s">
        <v>278</v>
      </c>
      <c r="E1156" t="s">
        <v>3890</v>
      </c>
    </row>
    <row r="1157" ht="14.4" spans="1:5">
      <c r="A1157" s="401" t="s">
        <v>6048</v>
      </c>
      <c r="B1157" s="173" t="s">
        <v>6049</v>
      </c>
      <c r="C1157" t="s">
        <v>3959</v>
      </c>
      <c r="D1157" s="11" t="s">
        <v>278</v>
      </c>
      <c r="E1157" t="s">
        <v>3960</v>
      </c>
    </row>
    <row r="1158" ht="14.4" spans="1:5">
      <c r="A1158" s="401" t="s">
        <v>6050</v>
      </c>
      <c r="B1158" s="173" t="s">
        <v>6051</v>
      </c>
      <c r="C1158" t="s">
        <v>3889</v>
      </c>
      <c r="D1158" s="11" t="s">
        <v>3959</v>
      </c>
      <c r="E1158" t="s">
        <v>3890</v>
      </c>
    </row>
    <row r="1159" ht="14.4" spans="1:5">
      <c r="A1159" s="401" t="s">
        <v>6052</v>
      </c>
      <c r="B1159" s="173" t="s">
        <v>6053</v>
      </c>
      <c r="C1159" t="s">
        <v>3889</v>
      </c>
      <c r="D1159" s="11" t="s">
        <v>3959</v>
      </c>
      <c r="E1159" t="s">
        <v>3890</v>
      </c>
    </row>
    <row r="1160" ht="14.4" spans="1:5">
      <c r="A1160" s="401" t="s">
        <v>6054</v>
      </c>
      <c r="B1160" s="173" t="s">
        <v>6055</v>
      </c>
      <c r="C1160" t="s">
        <v>3889</v>
      </c>
      <c r="D1160" s="11" t="s">
        <v>3959</v>
      </c>
      <c r="E1160" t="s">
        <v>3890</v>
      </c>
    </row>
    <row r="1161" ht="14.4" spans="1:5">
      <c r="A1161" s="401" t="s">
        <v>6056</v>
      </c>
      <c r="B1161" s="173" t="s">
        <v>6057</v>
      </c>
      <c r="C1161" t="s">
        <v>3889</v>
      </c>
      <c r="D1161" t="s">
        <v>278</v>
      </c>
      <c r="E1161" t="s">
        <v>3890</v>
      </c>
    </row>
    <row r="1162" ht="14.4" spans="1:5">
      <c r="A1162" s="401" t="s">
        <v>6058</v>
      </c>
      <c r="B1162" s="173" t="s">
        <v>6059</v>
      </c>
      <c r="C1162" t="s">
        <v>3889</v>
      </c>
      <c r="D1162" t="s">
        <v>278</v>
      </c>
      <c r="E1162" t="s">
        <v>3890</v>
      </c>
    </row>
    <row r="1163" ht="14.4" spans="1:5">
      <c r="A1163" s="401" t="s">
        <v>6060</v>
      </c>
      <c r="B1163" s="173" t="s">
        <v>6061</v>
      </c>
      <c r="C1163" t="s">
        <v>3889</v>
      </c>
      <c r="D1163" t="s">
        <v>278</v>
      </c>
      <c r="E1163" t="s">
        <v>3890</v>
      </c>
    </row>
    <row r="1164" ht="14.4" spans="1:5">
      <c r="A1164" s="401" t="s">
        <v>6062</v>
      </c>
      <c r="B1164" s="173" t="s">
        <v>6063</v>
      </c>
      <c r="C1164" t="s">
        <v>3889</v>
      </c>
      <c r="D1164" t="s">
        <v>278</v>
      </c>
      <c r="E1164" t="s">
        <v>3890</v>
      </c>
    </row>
    <row r="1165" ht="14.4" spans="1:5">
      <c r="A1165" s="401" t="s">
        <v>6064</v>
      </c>
      <c r="B1165" s="173" t="s">
        <v>6065</v>
      </c>
      <c r="C1165" t="s">
        <v>3889</v>
      </c>
      <c r="D1165" t="s">
        <v>278</v>
      </c>
      <c r="E1165" t="s">
        <v>3890</v>
      </c>
    </row>
    <row r="1166" ht="14.4" spans="1:5">
      <c r="A1166" s="401" t="s">
        <v>6066</v>
      </c>
      <c r="B1166" s="173" t="s">
        <v>6067</v>
      </c>
      <c r="C1166" t="s">
        <v>3959</v>
      </c>
      <c r="D1166" s="11" t="s">
        <v>278</v>
      </c>
      <c r="E1166" t="s">
        <v>3960</v>
      </c>
    </row>
    <row r="1167" ht="14.4" spans="1:5">
      <c r="A1167" s="401" t="s">
        <v>6068</v>
      </c>
      <c r="B1167" s="173" t="s">
        <v>6069</v>
      </c>
      <c r="C1167" t="s">
        <v>3889</v>
      </c>
      <c r="D1167" s="11" t="s">
        <v>3959</v>
      </c>
      <c r="E1167" t="s">
        <v>3890</v>
      </c>
    </row>
    <row r="1168" ht="14.4" spans="1:5">
      <c r="A1168" s="401" t="s">
        <v>6070</v>
      </c>
      <c r="B1168" s="173" t="s">
        <v>6071</v>
      </c>
      <c r="C1168" t="s">
        <v>3889</v>
      </c>
      <c r="D1168" t="s">
        <v>278</v>
      </c>
      <c r="E1168" t="s">
        <v>3890</v>
      </c>
    </row>
    <row r="1169" ht="14.4" spans="1:5">
      <c r="A1169" s="401" t="s">
        <v>6072</v>
      </c>
      <c r="B1169" s="173" t="s">
        <v>6073</v>
      </c>
      <c r="C1169" t="s">
        <v>3889</v>
      </c>
      <c r="D1169" t="s">
        <v>278</v>
      </c>
      <c r="E1169" t="s">
        <v>3890</v>
      </c>
    </row>
    <row r="1170" ht="14.4" spans="1:5">
      <c r="A1170" s="401" t="s">
        <v>6074</v>
      </c>
      <c r="B1170" s="173" t="s">
        <v>6075</v>
      </c>
      <c r="C1170" t="s">
        <v>3889</v>
      </c>
      <c r="D1170" t="s">
        <v>278</v>
      </c>
      <c r="E1170" t="s">
        <v>3890</v>
      </c>
    </row>
    <row r="1171" ht="14.4" spans="1:5">
      <c r="A1171" s="401" t="s">
        <v>6076</v>
      </c>
      <c r="B1171" s="173" t="s">
        <v>6077</v>
      </c>
      <c r="C1171" t="s">
        <v>3889</v>
      </c>
      <c r="D1171" t="s">
        <v>278</v>
      </c>
      <c r="E1171" t="s">
        <v>3890</v>
      </c>
    </row>
    <row r="1172" ht="14.4" spans="1:5">
      <c r="A1172" s="401" t="s">
        <v>6078</v>
      </c>
      <c r="B1172" s="173" t="s">
        <v>6079</v>
      </c>
      <c r="C1172" t="s">
        <v>3959</v>
      </c>
      <c r="D1172" s="11" t="s">
        <v>278</v>
      </c>
      <c r="E1172" t="s">
        <v>3960</v>
      </c>
    </row>
    <row r="1173" ht="14.4" spans="1:5">
      <c r="A1173" s="401" t="s">
        <v>6080</v>
      </c>
      <c r="B1173" s="173" t="s">
        <v>6081</v>
      </c>
      <c r="C1173" t="s">
        <v>3889</v>
      </c>
      <c r="D1173" s="11" t="s">
        <v>3959</v>
      </c>
      <c r="E1173" t="s">
        <v>3890</v>
      </c>
    </row>
    <row r="1174" ht="14.4" spans="1:5">
      <c r="A1174" s="401" t="s">
        <v>6082</v>
      </c>
      <c r="B1174" s="173" t="s">
        <v>6083</v>
      </c>
      <c r="C1174" t="s">
        <v>3889</v>
      </c>
      <c r="D1174" s="11" t="s">
        <v>3959</v>
      </c>
      <c r="E1174" t="s">
        <v>3890</v>
      </c>
    </row>
    <row r="1175" ht="14.4" spans="1:5">
      <c r="A1175" s="401" t="s">
        <v>6084</v>
      </c>
      <c r="B1175" s="173" t="s">
        <v>6085</v>
      </c>
      <c r="C1175" t="s">
        <v>3889</v>
      </c>
      <c r="D1175" s="11" t="s">
        <v>3959</v>
      </c>
      <c r="E1175" t="s">
        <v>3890</v>
      </c>
    </row>
    <row r="1176" ht="14.4" spans="1:5">
      <c r="A1176" s="401" t="s">
        <v>6086</v>
      </c>
      <c r="B1176" s="173" t="s">
        <v>6087</v>
      </c>
      <c r="C1176" t="s">
        <v>3889</v>
      </c>
      <c r="D1176" t="s">
        <v>278</v>
      </c>
      <c r="E1176" t="s">
        <v>3890</v>
      </c>
    </row>
    <row r="1177" ht="14.4" spans="1:5">
      <c r="A1177" s="401" t="s">
        <v>6088</v>
      </c>
      <c r="B1177" s="173" t="s">
        <v>6089</v>
      </c>
      <c r="C1177" t="s">
        <v>3889</v>
      </c>
      <c r="D1177" t="s">
        <v>278</v>
      </c>
      <c r="E1177" t="s">
        <v>3890</v>
      </c>
    </row>
    <row r="1178" ht="14.4" spans="1:5">
      <c r="A1178" s="401" t="s">
        <v>6090</v>
      </c>
      <c r="B1178" s="173" t="s">
        <v>6091</v>
      </c>
      <c r="C1178" t="s">
        <v>3889</v>
      </c>
      <c r="D1178" t="s">
        <v>278</v>
      </c>
      <c r="E1178" t="s">
        <v>3890</v>
      </c>
    </row>
    <row r="1179" ht="14.4" spans="1:5">
      <c r="A1179" s="401" t="s">
        <v>6092</v>
      </c>
      <c r="B1179" s="173" t="s">
        <v>6093</v>
      </c>
      <c r="C1179" t="s">
        <v>3889</v>
      </c>
      <c r="D1179" t="s">
        <v>278</v>
      </c>
      <c r="E1179" t="s">
        <v>3890</v>
      </c>
    </row>
    <row r="1180" ht="14.4" spans="1:5">
      <c r="A1180" s="401" t="s">
        <v>6094</v>
      </c>
      <c r="B1180" s="173" t="s">
        <v>6095</v>
      </c>
      <c r="C1180" t="s">
        <v>3959</v>
      </c>
      <c r="D1180" s="11" t="s">
        <v>278</v>
      </c>
      <c r="E1180" t="s">
        <v>3960</v>
      </c>
    </row>
    <row r="1181" ht="14.4" spans="1:5">
      <c r="A1181" s="401" t="s">
        <v>6096</v>
      </c>
      <c r="B1181" s="173" t="s">
        <v>6097</v>
      </c>
      <c r="C1181" t="s">
        <v>3889</v>
      </c>
      <c r="D1181" s="11" t="s">
        <v>3959</v>
      </c>
      <c r="E1181" t="s">
        <v>3890</v>
      </c>
    </row>
    <row r="1182" ht="14.4" spans="1:5">
      <c r="A1182" s="401" t="s">
        <v>6098</v>
      </c>
      <c r="B1182" s="173" t="s">
        <v>6099</v>
      </c>
      <c r="C1182" t="s">
        <v>3889</v>
      </c>
      <c r="D1182" t="s">
        <v>278</v>
      </c>
      <c r="E1182" t="s">
        <v>3890</v>
      </c>
    </row>
    <row r="1183" ht="14.4" spans="1:5">
      <c r="A1183" s="401" t="s">
        <v>6100</v>
      </c>
      <c r="B1183" s="173" t="s">
        <v>6101</v>
      </c>
      <c r="C1183" t="s">
        <v>3889</v>
      </c>
      <c r="D1183" t="s">
        <v>278</v>
      </c>
      <c r="E1183" t="s">
        <v>3890</v>
      </c>
    </row>
    <row r="1184" ht="14.4" spans="1:5">
      <c r="A1184" s="401" t="s">
        <v>6102</v>
      </c>
      <c r="B1184" s="173" t="s">
        <v>6103</v>
      </c>
      <c r="C1184" t="s">
        <v>3889</v>
      </c>
      <c r="D1184" t="s">
        <v>278</v>
      </c>
      <c r="E1184" t="s">
        <v>3890</v>
      </c>
    </row>
    <row r="1185" ht="14.4" spans="1:6">
      <c r="A1185" s="401" t="s">
        <v>6104</v>
      </c>
      <c r="B1185" s="173" t="s">
        <v>6105</v>
      </c>
      <c r="C1185" t="s">
        <v>3959</v>
      </c>
      <c r="D1185" s="11" t="s">
        <v>278</v>
      </c>
      <c r="E1185" t="s">
        <v>3960</v>
      </c>
    </row>
    <row r="1186" ht="14.4" spans="1:6">
      <c r="A1186" s="401" t="s">
        <v>6106</v>
      </c>
      <c r="B1186" s="173" t="s">
        <v>6107</v>
      </c>
      <c r="C1186" t="s">
        <v>3889</v>
      </c>
      <c r="D1186" s="11" t="s">
        <v>3959</v>
      </c>
      <c r="E1186" t="s">
        <v>3890</v>
      </c>
    </row>
    <row r="1187" ht="14.4" spans="1:6">
      <c r="A1187" s="401" t="s">
        <v>6108</v>
      </c>
      <c r="B1187" s="173" t="s">
        <v>6109</v>
      </c>
      <c r="C1187" t="s">
        <v>3889</v>
      </c>
      <c r="D1187" t="s">
        <v>278</v>
      </c>
      <c r="E1187" t="s">
        <v>3890</v>
      </c>
    </row>
    <row r="1188" ht="14.4" spans="1:6">
      <c r="A1188" s="401" t="s">
        <v>6110</v>
      </c>
      <c r="B1188" s="173" t="s">
        <v>6111</v>
      </c>
      <c r="C1188" t="s">
        <v>3889</v>
      </c>
      <c r="D1188" t="s">
        <v>278</v>
      </c>
      <c r="E1188" t="s">
        <v>3890</v>
      </c>
    </row>
    <row r="1189" ht="14.4" spans="1:6">
      <c r="A1189" s="401" t="s">
        <v>6112</v>
      </c>
      <c r="B1189" s="173" t="s">
        <v>6113</v>
      </c>
      <c r="C1189" t="s">
        <v>3889</v>
      </c>
      <c r="D1189" t="s">
        <v>278</v>
      </c>
      <c r="E1189" t="s">
        <v>3890</v>
      </c>
    </row>
    <row r="1190" ht="14.4" spans="1:6">
      <c r="A1190" s="401" t="s">
        <v>6114</v>
      </c>
      <c r="B1190" s="173" t="s">
        <v>6115</v>
      </c>
      <c r="C1190" t="s">
        <v>3959</v>
      </c>
      <c r="D1190" s="11" t="s">
        <v>278</v>
      </c>
      <c r="E1190" t="s">
        <v>3960</v>
      </c>
    </row>
    <row r="1191" ht="14.4" spans="1:6">
      <c r="A1191" s="401" t="s">
        <v>6116</v>
      </c>
      <c r="B1191" s="173" t="s">
        <v>6117</v>
      </c>
      <c r="C1191" t="s">
        <v>3889</v>
      </c>
      <c r="D1191" s="11" t="s">
        <v>3959</v>
      </c>
      <c r="E1191" t="s">
        <v>3890</v>
      </c>
    </row>
    <row r="1192" ht="14.4" spans="1:6">
      <c r="A1192" s="401" t="s">
        <v>6118</v>
      </c>
      <c r="B1192" s="173" t="s">
        <v>6119</v>
      </c>
      <c r="C1192" t="s">
        <v>3889</v>
      </c>
      <c r="D1192" t="s">
        <v>278</v>
      </c>
      <c r="E1192" t="s">
        <v>3890</v>
      </c>
    </row>
    <row r="1193" ht="14.4" spans="1:6">
      <c r="A1193" s="401" t="s">
        <v>6120</v>
      </c>
      <c r="B1193" s="173" t="s">
        <v>6121</v>
      </c>
      <c r="C1193" t="s">
        <v>3889</v>
      </c>
      <c r="D1193" t="s">
        <v>278</v>
      </c>
      <c r="E1193" t="s">
        <v>3890</v>
      </c>
    </row>
    <row r="1194" ht="14.4" spans="1:6">
      <c r="A1194" s="401" t="s">
        <v>6122</v>
      </c>
      <c r="B1194" s="173" t="s">
        <v>6123</v>
      </c>
      <c r="C1194" t="s">
        <v>3889</v>
      </c>
      <c r="D1194" t="s">
        <v>278</v>
      </c>
      <c r="E1194" t="s">
        <v>3890</v>
      </c>
    </row>
    <row r="1195" ht="14.4" spans="1:6">
      <c r="A1195" s="401" t="s">
        <v>6124</v>
      </c>
      <c r="B1195" s="173" t="s">
        <v>6125</v>
      </c>
      <c r="C1195" t="s">
        <v>3889</v>
      </c>
      <c r="D1195" t="s">
        <v>278</v>
      </c>
      <c r="E1195" t="s">
        <v>3890</v>
      </c>
    </row>
    <row r="1196" ht="14.4" spans="1:6">
      <c r="A1196" s="401" t="s">
        <v>6126</v>
      </c>
      <c r="B1196" s="173" t="s">
        <v>6127</v>
      </c>
      <c r="C1196" t="s">
        <v>3889</v>
      </c>
      <c r="D1196" t="s">
        <v>278</v>
      </c>
      <c r="E1196" t="s">
        <v>3890</v>
      </c>
    </row>
    <row r="1197" ht="14.4" spans="1:6">
      <c r="A1197" s="401" t="s">
        <v>6128</v>
      </c>
      <c r="B1197" s="173" t="s">
        <v>6129</v>
      </c>
      <c r="C1197" t="s">
        <v>3889</v>
      </c>
      <c r="D1197" t="s">
        <v>278</v>
      </c>
      <c r="E1197" t="s">
        <v>3890</v>
      </c>
    </row>
    <row r="1198" ht="14.4" spans="1:6">
      <c r="A1198" s="401" t="s">
        <v>6130</v>
      </c>
      <c r="B1198" s="173" t="s">
        <v>6131</v>
      </c>
      <c r="C1198" t="s">
        <v>278</v>
      </c>
      <c r="D1198" s="11" t="s">
        <v>3885</v>
      </c>
      <c r="E1198" t="s">
        <v>3886</v>
      </c>
      <c r="F1198" s="401"/>
    </row>
    <row r="1199" ht="14.4" spans="1:6">
      <c r="A1199" s="401" t="s">
        <v>6132</v>
      </c>
      <c r="B1199" s="173" t="s">
        <v>6133</v>
      </c>
      <c r="C1199" t="s">
        <v>3959</v>
      </c>
      <c r="D1199" s="11" t="s">
        <v>278</v>
      </c>
      <c r="E1199" t="s">
        <v>3960</v>
      </c>
    </row>
    <row r="1200" ht="14.4" spans="1:6">
      <c r="A1200" s="401" t="s">
        <v>6134</v>
      </c>
      <c r="B1200" s="173" t="s">
        <v>5482</v>
      </c>
      <c r="C1200" t="s">
        <v>3889</v>
      </c>
      <c r="D1200" s="11" t="s">
        <v>3959</v>
      </c>
      <c r="E1200" t="s">
        <v>3890</v>
      </c>
    </row>
    <row r="1201" ht="14.4" spans="1:6">
      <c r="A1201" s="401" t="s">
        <v>6135</v>
      </c>
      <c r="B1201" s="173" t="s">
        <v>6136</v>
      </c>
      <c r="C1201" t="s">
        <v>3889</v>
      </c>
      <c r="D1201" s="11" t="s">
        <v>3959</v>
      </c>
      <c r="E1201" t="s">
        <v>3890</v>
      </c>
    </row>
    <row r="1202" ht="14.4" spans="1:6">
      <c r="A1202" s="401" t="s">
        <v>6137</v>
      </c>
      <c r="B1202" s="173" t="s">
        <v>6138</v>
      </c>
      <c r="C1202" t="s">
        <v>3889</v>
      </c>
      <c r="D1202" s="11" t="s">
        <v>3959</v>
      </c>
      <c r="E1202" t="s">
        <v>3890</v>
      </c>
    </row>
    <row r="1203" ht="14.4" spans="1:6">
      <c r="A1203" s="401" t="s">
        <v>6139</v>
      </c>
      <c r="B1203" s="173" t="s">
        <v>6140</v>
      </c>
      <c r="C1203" t="s">
        <v>3889</v>
      </c>
      <c r="D1203" s="11" t="s">
        <v>3959</v>
      </c>
      <c r="E1203" t="s">
        <v>3890</v>
      </c>
    </row>
    <row r="1204" ht="14.4" spans="1:6">
      <c r="A1204" s="401" t="s">
        <v>6141</v>
      </c>
      <c r="B1204" s="173" t="s">
        <v>6142</v>
      </c>
      <c r="C1204" t="s">
        <v>3889</v>
      </c>
      <c r="D1204" s="11" t="s">
        <v>3959</v>
      </c>
      <c r="E1204" t="s">
        <v>3890</v>
      </c>
    </row>
    <row r="1205" ht="14.4" spans="1:6">
      <c r="A1205" s="401" t="s">
        <v>6143</v>
      </c>
      <c r="B1205" s="173" t="s">
        <v>6144</v>
      </c>
      <c r="C1205" t="s">
        <v>3889</v>
      </c>
      <c r="D1205" s="11" t="s">
        <v>3959</v>
      </c>
      <c r="E1205" t="s">
        <v>3890</v>
      </c>
    </row>
    <row r="1206" ht="14.4" spans="1:6">
      <c r="A1206" s="401" t="s">
        <v>6145</v>
      </c>
      <c r="B1206" s="173" t="s">
        <v>6146</v>
      </c>
      <c r="C1206" t="s">
        <v>3889</v>
      </c>
      <c r="D1206" t="s">
        <v>3959</v>
      </c>
      <c r="E1206" t="s">
        <v>3890</v>
      </c>
    </row>
    <row r="1207" ht="14.4" spans="1:6">
      <c r="A1207" s="401" t="s">
        <v>6147</v>
      </c>
      <c r="B1207" s="173" t="s">
        <v>6148</v>
      </c>
      <c r="C1207" t="s">
        <v>3889</v>
      </c>
      <c r="D1207" t="s">
        <v>3959</v>
      </c>
      <c r="E1207" t="s">
        <v>3890</v>
      </c>
    </row>
    <row r="1208" ht="14.4" spans="1:6">
      <c r="A1208" s="401" t="s">
        <v>6149</v>
      </c>
      <c r="B1208" s="173" t="s">
        <v>6150</v>
      </c>
      <c r="C1208" t="s">
        <v>3889</v>
      </c>
      <c r="D1208" t="s">
        <v>3959</v>
      </c>
      <c r="E1208" t="s">
        <v>3890</v>
      </c>
    </row>
    <row r="1209" ht="14.4" spans="1:6">
      <c r="A1209" s="401" t="s">
        <v>6151</v>
      </c>
      <c r="B1209" s="173" t="s">
        <v>6152</v>
      </c>
      <c r="C1209" t="s">
        <v>3889</v>
      </c>
      <c r="D1209" t="s">
        <v>3959</v>
      </c>
      <c r="E1209" t="s">
        <v>3890</v>
      </c>
    </row>
    <row r="1210" ht="14.4" spans="1:6">
      <c r="A1210" s="401" t="s">
        <v>6153</v>
      </c>
      <c r="B1210" s="173" t="s">
        <v>6154</v>
      </c>
      <c r="C1210" t="s">
        <v>3889</v>
      </c>
      <c r="D1210" t="s">
        <v>3959</v>
      </c>
      <c r="E1210" t="s">
        <v>3890</v>
      </c>
    </row>
    <row r="1211" ht="14.4" spans="1:6">
      <c r="A1211" s="401" t="s">
        <v>6155</v>
      </c>
      <c r="B1211" s="173" t="s">
        <v>6156</v>
      </c>
      <c r="C1211" t="s">
        <v>3889</v>
      </c>
      <c r="D1211" t="s">
        <v>3959</v>
      </c>
      <c r="E1211" t="s">
        <v>3890</v>
      </c>
    </row>
    <row r="1212" ht="14.4" spans="1:6">
      <c r="A1212" s="401" t="s">
        <v>6157</v>
      </c>
      <c r="B1212" s="173" t="s">
        <v>6158</v>
      </c>
      <c r="C1212" t="s">
        <v>3889</v>
      </c>
      <c r="D1212" t="s">
        <v>3959</v>
      </c>
      <c r="E1212" t="s">
        <v>3890</v>
      </c>
    </row>
    <row r="1213" ht="14.4" spans="1:6">
      <c r="A1213" s="401" t="s">
        <v>6159</v>
      </c>
      <c r="B1213" s="173" t="s">
        <v>6160</v>
      </c>
      <c r="C1213" t="s">
        <v>3959</v>
      </c>
      <c r="D1213" s="11" t="s">
        <v>3885</v>
      </c>
      <c r="E1213" t="s">
        <v>3886</v>
      </c>
      <c r="F1213" s="11"/>
    </row>
    <row r="1214" ht="14.4" spans="1:6">
      <c r="A1214" s="401" t="s">
        <v>6161</v>
      </c>
      <c r="B1214" s="173" t="s">
        <v>6162</v>
      </c>
      <c r="C1214" t="s">
        <v>3889</v>
      </c>
      <c r="D1214" s="11" t="s">
        <v>3959</v>
      </c>
      <c r="E1214" t="s">
        <v>3890</v>
      </c>
    </row>
    <row r="1215" ht="14.4" spans="1:6">
      <c r="A1215" s="401" t="s">
        <v>6163</v>
      </c>
      <c r="B1215" s="173" t="s">
        <v>6164</v>
      </c>
      <c r="C1215" t="s">
        <v>3889</v>
      </c>
      <c r="D1215" s="11" t="s">
        <v>3959</v>
      </c>
      <c r="E1215" t="s">
        <v>3890</v>
      </c>
    </row>
    <row r="1216" ht="14.4" spans="1:6">
      <c r="A1216" s="401" t="s">
        <v>6165</v>
      </c>
      <c r="B1216" s="173" t="s">
        <v>6166</v>
      </c>
      <c r="C1216" t="s">
        <v>3889</v>
      </c>
      <c r="D1216" s="11" t="s">
        <v>3959</v>
      </c>
      <c r="E1216" t="s">
        <v>3890</v>
      </c>
    </row>
    <row r="1217" ht="14.4" spans="1:5">
      <c r="A1217" s="401" t="s">
        <v>6167</v>
      </c>
      <c r="B1217" s="173" t="s">
        <v>6168</v>
      </c>
      <c r="C1217" t="s">
        <v>3889</v>
      </c>
      <c r="D1217" s="11" t="s">
        <v>3959</v>
      </c>
      <c r="E1217" t="s">
        <v>3890</v>
      </c>
    </row>
    <row r="1218" ht="14.4" spans="1:5">
      <c r="A1218" s="401" t="s">
        <v>6169</v>
      </c>
      <c r="B1218" s="173" t="s">
        <v>6170</v>
      </c>
      <c r="C1218" t="s">
        <v>3889</v>
      </c>
      <c r="D1218" s="11" t="s">
        <v>3959</v>
      </c>
      <c r="E1218" t="s">
        <v>3890</v>
      </c>
    </row>
    <row r="1219" ht="14.4" spans="1:5">
      <c r="A1219" s="401" t="s">
        <v>6171</v>
      </c>
      <c r="B1219" s="173" t="s">
        <v>6172</v>
      </c>
      <c r="C1219" t="s">
        <v>3889</v>
      </c>
      <c r="D1219" s="11" t="s">
        <v>3959</v>
      </c>
      <c r="E1219" t="s">
        <v>3890</v>
      </c>
    </row>
    <row r="1220" ht="14.4" spans="1:5">
      <c r="A1220" s="401" t="s">
        <v>6173</v>
      </c>
      <c r="B1220" s="173" t="s">
        <v>6174</v>
      </c>
      <c r="C1220" t="s">
        <v>3959</v>
      </c>
      <c r="D1220" s="11" t="s">
        <v>278</v>
      </c>
      <c r="E1220" t="s">
        <v>3960</v>
      </c>
    </row>
    <row r="1221" ht="14.4" spans="1:5">
      <c r="A1221" s="401" t="s">
        <v>6175</v>
      </c>
      <c r="B1221" s="173" t="s">
        <v>6176</v>
      </c>
      <c r="C1221" t="s">
        <v>3889</v>
      </c>
      <c r="D1221" s="11" t="s">
        <v>3959</v>
      </c>
      <c r="E1221" t="s">
        <v>3890</v>
      </c>
    </row>
    <row r="1222" ht="14.4" spans="1:5">
      <c r="A1222" s="401" t="s">
        <v>6177</v>
      </c>
      <c r="B1222" s="173" t="s">
        <v>6178</v>
      </c>
      <c r="C1222" t="s">
        <v>3889</v>
      </c>
      <c r="D1222" s="11" t="s">
        <v>3959</v>
      </c>
      <c r="E1222" t="s">
        <v>3890</v>
      </c>
    </row>
    <row r="1223" ht="14.4" spans="1:5">
      <c r="A1223" s="401" t="s">
        <v>6179</v>
      </c>
      <c r="B1223" s="173" t="s">
        <v>6180</v>
      </c>
      <c r="C1223" t="s">
        <v>3889</v>
      </c>
      <c r="D1223" s="11" t="s">
        <v>3959</v>
      </c>
      <c r="E1223" t="s">
        <v>3890</v>
      </c>
    </row>
    <row r="1224" ht="14.4" spans="1:5">
      <c r="A1224" s="401" t="s">
        <v>6181</v>
      </c>
      <c r="B1224" s="173" t="s">
        <v>6182</v>
      </c>
      <c r="C1224" t="s">
        <v>3889</v>
      </c>
      <c r="D1224" s="11" t="s">
        <v>3959</v>
      </c>
      <c r="E1224" t="s">
        <v>3890</v>
      </c>
    </row>
    <row r="1225" ht="14.4" spans="1:5">
      <c r="A1225" s="401" t="s">
        <v>6183</v>
      </c>
      <c r="B1225" s="173" t="s">
        <v>6184</v>
      </c>
      <c r="C1225" t="s">
        <v>3889</v>
      </c>
      <c r="D1225" t="s">
        <v>3959</v>
      </c>
      <c r="E1225" t="s">
        <v>3890</v>
      </c>
    </row>
    <row r="1226" ht="14.4" spans="1:5">
      <c r="A1226" s="401" t="s">
        <v>6185</v>
      </c>
      <c r="B1226" s="173" t="s">
        <v>6186</v>
      </c>
      <c r="C1226" t="s">
        <v>3959</v>
      </c>
      <c r="D1226" s="11" t="s">
        <v>278</v>
      </c>
      <c r="E1226" t="s">
        <v>3960</v>
      </c>
    </row>
    <row r="1227" ht="14.4" spans="1:5">
      <c r="A1227" s="401" t="s">
        <v>6187</v>
      </c>
      <c r="B1227" s="173" t="s">
        <v>6188</v>
      </c>
      <c r="C1227" t="s">
        <v>3889</v>
      </c>
      <c r="D1227" s="11" t="s">
        <v>3959</v>
      </c>
      <c r="E1227" t="s">
        <v>3890</v>
      </c>
    </row>
    <row r="1228" ht="14.4" spans="1:5">
      <c r="A1228" s="401" t="s">
        <v>6189</v>
      </c>
      <c r="B1228" s="173" t="s">
        <v>6190</v>
      </c>
      <c r="C1228" t="s">
        <v>3889</v>
      </c>
      <c r="D1228" s="11" t="s">
        <v>3959</v>
      </c>
      <c r="E1228" t="s">
        <v>3890</v>
      </c>
    </row>
    <row r="1229" ht="14.4" spans="1:5">
      <c r="A1229" s="401" t="s">
        <v>6191</v>
      </c>
      <c r="B1229" s="173" t="s">
        <v>6192</v>
      </c>
      <c r="C1229" t="s">
        <v>3889</v>
      </c>
      <c r="D1229" t="s">
        <v>3959</v>
      </c>
      <c r="E1229" t="s">
        <v>3890</v>
      </c>
    </row>
    <row r="1230" ht="14.4" spans="1:5">
      <c r="A1230" s="401" t="s">
        <v>6193</v>
      </c>
      <c r="B1230" s="173" t="s">
        <v>6194</v>
      </c>
      <c r="C1230" t="s">
        <v>3889</v>
      </c>
      <c r="D1230" t="s">
        <v>3959</v>
      </c>
      <c r="E1230" t="s">
        <v>3890</v>
      </c>
    </row>
    <row r="1231" ht="14.4" spans="1:5">
      <c r="A1231" s="401" t="s">
        <v>6195</v>
      </c>
      <c r="B1231" s="173" t="s">
        <v>6196</v>
      </c>
      <c r="C1231" t="s">
        <v>3889</v>
      </c>
      <c r="D1231" t="s">
        <v>3959</v>
      </c>
      <c r="E1231" t="s">
        <v>3890</v>
      </c>
    </row>
    <row r="1232" ht="14.4" spans="1:5">
      <c r="A1232" s="401" t="s">
        <v>6197</v>
      </c>
      <c r="B1232" s="173" t="s">
        <v>6198</v>
      </c>
      <c r="C1232" t="s">
        <v>3889</v>
      </c>
      <c r="D1232" t="s">
        <v>3959</v>
      </c>
      <c r="E1232" t="s">
        <v>3890</v>
      </c>
    </row>
    <row r="1233" ht="14.4" spans="1:5">
      <c r="A1233" s="401" t="s">
        <v>6199</v>
      </c>
      <c r="B1233" s="173" t="s">
        <v>6200</v>
      </c>
      <c r="C1233" t="s">
        <v>3889</v>
      </c>
      <c r="D1233" t="s">
        <v>3959</v>
      </c>
      <c r="E1233" t="s">
        <v>3890</v>
      </c>
    </row>
    <row r="1234" ht="14.4" spans="1:5">
      <c r="A1234" s="401" t="s">
        <v>6201</v>
      </c>
      <c r="B1234" s="173" t="s">
        <v>6202</v>
      </c>
      <c r="C1234" t="s">
        <v>3889</v>
      </c>
      <c r="D1234" t="s">
        <v>3959</v>
      </c>
      <c r="E1234" t="s">
        <v>3890</v>
      </c>
    </row>
    <row r="1235" ht="14.4" spans="1:5">
      <c r="A1235" s="401" t="s">
        <v>6203</v>
      </c>
      <c r="B1235" s="173" t="s">
        <v>6204</v>
      </c>
      <c r="C1235" t="s">
        <v>3889</v>
      </c>
      <c r="D1235" t="s">
        <v>3959</v>
      </c>
      <c r="E1235" t="s">
        <v>3890</v>
      </c>
    </row>
    <row r="1236" ht="14.4" spans="1:5">
      <c r="A1236" s="401" t="s">
        <v>6205</v>
      </c>
      <c r="B1236" s="173" t="s">
        <v>6206</v>
      </c>
      <c r="C1236" t="s">
        <v>3889</v>
      </c>
      <c r="D1236" t="s">
        <v>3959</v>
      </c>
      <c r="E1236" t="s">
        <v>3890</v>
      </c>
    </row>
    <row r="1237" ht="14.4" spans="1:5">
      <c r="A1237" s="401" t="s">
        <v>6207</v>
      </c>
      <c r="B1237" s="173" t="s">
        <v>6208</v>
      </c>
      <c r="C1237" t="s">
        <v>3889</v>
      </c>
      <c r="D1237" t="s">
        <v>3959</v>
      </c>
      <c r="E1237" t="s">
        <v>3890</v>
      </c>
    </row>
    <row r="1238" ht="14.4" spans="1:5">
      <c r="A1238" s="401" t="s">
        <v>6209</v>
      </c>
      <c r="B1238" s="173" t="s">
        <v>6210</v>
      </c>
      <c r="C1238" t="s">
        <v>3959</v>
      </c>
      <c r="D1238" s="11" t="s">
        <v>278</v>
      </c>
      <c r="E1238" t="s">
        <v>3960</v>
      </c>
    </row>
    <row r="1239" ht="14.4" spans="1:5">
      <c r="A1239" s="401" t="s">
        <v>6211</v>
      </c>
      <c r="B1239" s="173" t="s">
        <v>6212</v>
      </c>
      <c r="C1239" t="s">
        <v>3889</v>
      </c>
      <c r="D1239" s="11" t="s">
        <v>3959</v>
      </c>
      <c r="E1239" t="s">
        <v>3890</v>
      </c>
    </row>
    <row r="1240" ht="14.4" spans="1:5">
      <c r="A1240" s="401" t="s">
        <v>6213</v>
      </c>
      <c r="B1240" s="173" t="s">
        <v>6214</v>
      </c>
      <c r="C1240" t="s">
        <v>3889</v>
      </c>
      <c r="D1240" s="11" t="s">
        <v>3959</v>
      </c>
      <c r="E1240" t="s">
        <v>3890</v>
      </c>
    </row>
    <row r="1241" ht="14.4" spans="1:5">
      <c r="A1241" s="401" t="s">
        <v>6215</v>
      </c>
      <c r="B1241" s="173" t="s">
        <v>6216</v>
      </c>
      <c r="C1241" t="s">
        <v>3889</v>
      </c>
      <c r="D1241" s="11" t="s">
        <v>3959</v>
      </c>
      <c r="E1241" t="s">
        <v>3890</v>
      </c>
    </row>
    <row r="1242" ht="14.4" spans="1:5">
      <c r="A1242" s="401" t="s">
        <v>6217</v>
      </c>
      <c r="B1242" s="173" t="s">
        <v>6218</v>
      </c>
      <c r="C1242" t="s">
        <v>3889</v>
      </c>
      <c r="D1242" s="11" t="s">
        <v>3959</v>
      </c>
      <c r="E1242" t="s">
        <v>3890</v>
      </c>
    </row>
    <row r="1243" ht="14.4" spans="1:5">
      <c r="A1243" s="401" t="s">
        <v>6219</v>
      </c>
      <c r="B1243" s="173" t="s">
        <v>6220</v>
      </c>
      <c r="C1243" t="s">
        <v>3889</v>
      </c>
      <c r="D1243" t="s">
        <v>3959</v>
      </c>
      <c r="E1243" t="s">
        <v>3890</v>
      </c>
    </row>
    <row r="1244" ht="14.4" spans="1:5">
      <c r="A1244" s="401" t="s">
        <v>6221</v>
      </c>
      <c r="B1244" s="173" t="s">
        <v>6222</v>
      </c>
      <c r="C1244" t="s">
        <v>3889</v>
      </c>
      <c r="D1244" t="s">
        <v>3959</v>
      </c>
      <c r="E1244" t="s">
        <v>3890</v>
      </c>
    </row>
    <row r="1245" ht="14.4" spans="1:5">
      <c r="A1245" s="401" t="s">
        <v>6223</v>
      </c>
      <c r="B1245" s="173" t="s">
        <v>6224</v>
      </c>
      <c r="C1245" t="s">
        <v>3889</v>
      </c>
      <c r="D1245" t="s">
        <v>3959</v>
      </c>
      <c r="E1245" t="s">
        <v>3890</v>
      </c>
    </row>
    <row r="1246" ht="14.4" spans="1:5">
      <c r="A1246" s="401" t="s">
        <v>6225</v>
      </c>
      <c r="B1246" s="173" t="s">
        <v>6226</v>
      </c>
      <c r="C1246" t="s">
        <v>3889</v>
      </c>
      <c r="D1246" t="s">
        <v>3959</v>
      </c>
      <c r="E1246" t="s">
        <v>3890</v>
      </c>
    </row>
    <row r="1247" ht="14.4" spans="1:5">
      <c r="A1247" s="401" t="s">
        <v>6227</v>
      </c>
      <c r="B1247" s="173" t="s">
        <v>6228</v>
      </c>
      <c r="C1247" t="s">
        <v>3889</v>
      </c>
      <c r="D1247" s="11" t="s">
        <v>3959</v>
      </c>
      <c r="E1247" t="s">
        <v>3890</v>
      </c>
    </row>
    <row r="1248" ht="14.4" spans="1:5">
      <c r="A1248" s="401" t="s">
        <v>6229</v>
      </c>
      <c r="B1248" s="173" t="s">
        <v>6230</v>
      </c>
      <c r="C1248" t="s">
        <v>3889</v>
      </c>
      <c r="D1248" t="s">
        <v>3959</v>
      </c>
      <c r="E1248" t="s">
        <v>3890</v>
      </c>
    </row>
    <row r="1249" ht="14.4" spans="1:5">
      <c r="A1249" s="401" t="s">
        <v>6231</v>
      </c>
      <c r="B1249" s="173" t="s">
        <v>6232</v>
      </c>
      <c r="C1249" t="s">
        <v>3889</v>
      </c>
      <c r="D1249" t="s">
        <v>3959</v>
      </c>
      <c r="E1249" t="s">
        <v>3890</v>
      </c>
    </row>
    <row r="1250" ht="14.4" spans="1:5">
      <c r="A1250" s="401" t="s">
        <v>6233</v>
      </c>
      <c r="B1250" s="173" t="s">
        <v>6234</v>
      </c>
      <c r="C1250" t="s">
        <v>3889</v>
      </c>
      <c r="D1250" t="s">
        <v>3959</v>
      </c>
      <c r="E1250" t="s">
        <v>3890</v>
      </c>
    </row>
    <row r="1251" ht="14.4" spans="1:5">
      <c r="A1251" s="401" t="s">
        <v>6235</v>
      </c>
      <c r="B1251" s="173" t="s">
        <v>6236</v>
      </c>
      <c r="C1251" t="s">
        <v>3959</v>
      </c>
      <c r="D1251" s="11" t="s">
        <v>278</v>
      </c>
      <c r="E1251" t="s">
        <v>3960</v>
      </c>
    </row>
    <row r="1252" ht="14.4" spans="1:5">
      <c r="A1252" s="401" t="s">
        <v>6237</v>
      </c>
      <c r="B1252" s="173" t="s">
        <v>6238</v>
      </c>
      <c r="C1252" t="s">
        <v>3889</v>
      </c>
      <c r="D1252" s="11" t="s">
        <v>3959</v>
      </c>
      <c r="E1252" t="s">
        <v>3890</v>
      </c>
    </row>
    <row r="1253" ht="14.4" spans="1:5">
      <c r="A1253" s="401" t="s">
        <v>6239</v>
      </c>
      <c r="B1253" s="173" t="s">
        <v>6240</v>
      </c>
      <c r="C1253" t="s">
        <v>3889</v>
      </c>
      <c r="D1253" s="11" t="s">
        <v>3959</v>
      </c>
      <c r="E1253" t="s">
        <v>3890</v>
      </c>
    </row>
    <row r="1254" ht="14.4" spans="1:5">
      <c r="A1254" s="401" t="s">
        <v>6241</v>
      </c>
      <c r="B1254" s="173" t="s">
        <v>6242</v>
      </c>
      <c r="C1254" t="s">
        <v>3889</v>
      </c>
      <c r="D1254" s="11" t="s">
        <v>3959</v>
      </c>
      <c r="E1254" t="s">
        <v>3890</v>
      </c>
    </row>
    <row r="1255" ht="14.4" spans="1:5">
      <c r="A1255" s="401" t="s">
        <v>6243</v>
      </c>
      <c r="B1255" s="173" t="s">
        <v>6244</v>
      </c>
      <c r="C1255" t="s">
        <v>3889</v>
      </c>
      <c r="D1255" s="11" t="s">
        <v>3959</v>
      </c>
      <c r="E1255" t="s">
        <v>3890</v>
      </c>
    </row>
    <row r="1256" ht="14.4" spans="1:5">
      <c r="A1256" s="401" t="s">
        <v>6245</v>
      </c>
      <c r="B1256" s="173" t="s">
        <v>6246</v>
      </c>
      <c r="C1256" t="s">
        <v>3889</v>
      </c>
      <c r="D1256" t="s">
        <v>3959</v>
      </c>
      <c r="E1256" t="s">
        <v>3890</v>
      </c>
    </row>
    <row r="1257" ht="14.4" spans="1:5">
      <c r="A1257" s="401" t="s">
        <v>6247</v>
      </c>
      <c r="B1257" s="173" t="s">
        <v>6248</v>
      </c>
      <c r="C1257" t="s">
        <v>3889</v>
      </c>
      <c r="D1257" t="s">
        <v>3959</v>
      </c>
      <c r="E1257" t="s">
        <v>3890</v>
      </c>
    </row>
    <row r="1258" ht="14.4" spans="1:5">
      <c r="A1258" s="401" t="s">
        <v>6249</v>
      </c>
      <c r="B1258" s="173" t="s">
        <v>6250</v>
      </c>
      <c r="C1258" t="s">
        <v>3889</v>
      </c>
      <c r="D1258" t="s">
        <v>3959</v>
      </c>
      <c r="E1258" t="s">
        <v>3890</v>
      </c>
    </row>
    <row r="1259" ht="14.4" spans="1:5">
      <c r="A1259" s="401" t="s">
        <v>6251</v>
      </c>
      <c r="B1259" s="173" t="s">
        <v>6252</v>
      </c>
      <c r="C1259" t="s">
        <v>3889</v>
      </c>
      <c r="D1259" t="s">
        <v>3959</v>
      </c>
      <c r="E1259" t="s">
        <v>3890</v>
      </c>
    </row>
    <row r="1260" ht="14.4" spans="1:5">
      <c r="A1260" s="401" t="s">
        <v>6253</v>
      </c>
      <c r="B1260" s="173" t="s">
        <v>6254</v>
      </c>
      <c r="C1260" t="s">
        <v>3889</v>
      </c>
      <c r="D1260" t="s">
        <v>3959</v>
      </c>
      <c r="E1260" t="s">
        <v>3890</v>
      </c>
    </row>
    <row r="1261" ht="14.4" spans="1:5">
      <c r="A1261" s="401" t="s">
        <v>6255</v>
      </c>
      <c r="B1261" s="173" t="s">
        <v>6256</v>
      </c>
      <c r="C1261" t="s">
        <v>3889</v>
      </c>
      <c r="D1261" t="s">
        <v>3959</v>
      </c>
      <c r="E1261" t="s">
        <v>3890</v>
      </c>
    </row>
    <row r="1262" ht="14.4" spans="1:5">
      <c r="A1262" s="401" t="s">
        <v>6257</v>
      </c>
      <c r="B1262" s="173" t="s">
        <v>6258</v>
      </c>
      <c r="C1262" t="s">
        <v>3889</v>
      </c>
      <c r="D1262" t="s">
        <v>3959</v>
      </c>
      <c r="E1262" t="s">
        <v>3890</v>
      </c>
    </row>
    <row r="1263" ht="14.4" spans="1:5">
      <c r="A1263" s="401" t="s">
        <v>6259</v>
      </c>
      <c r="B1263" s="173" t="s">
        <v>6260</v>
      </c>
      <c r="C1263" t="s">
        <v>3959</v>
      </c>
      <c r="D1263" s="11" t="s">
        <v>278</v>
      </c>
      <c r="E1263" t="s">
        <v>3960</v>
      </c>
    </row>
    <row r="1264" ht="14.4" spans="1:5">
      <c r="A1264" s="401" t="s">
        <v>6261</v>
      </c>
      <c r="B1264" s="173" t="s">
        <v>6262</v>
      </c>
      <c r="C1264" t="s">
        <v>3889</v>
      </c>
      <c r="D1264" s="11" t="s">
        <v>3959</v>
      </c>
      <c r="E1264" t="s">
        <v>3890</v>
      </c>
    </row>
    <row r="1265" ht="14.4" spans="1:5">
      <c r="A1265" s="401" t="s">
        <v>6263</v>
      </c>
      <c r="B1265" s="173" t="s">
        <v>6264</v>
      </c>
      <c r="C1265" t="s">
        <v>3889</v>
      </c>
      <c r="D1265" s="11" t="s">
        <v>3959</v>
      </c>
      <c r="E1265" t="s">
        <v>3890</v>
      </c>
    </row>
    <row r="1266" ht="14.4" spans="1:5">
      <c r="A1266" s="401" t="s">
        <v>6265</v>
      </c>
      <c r="B1266" s="173" t="s">
        <v>6266</v>
      </c>
      <c r="C1266" t="s">
        <v>3889</v>
      </c>
      <c r="D1266" t="s">
        <v>3959</v>
      </c>
      <c r="E1266" t="s">
        <v>3890</v>
      </c>
    </row>
    <row r="1267" ht="14.4" spans="1:5">
      <c r="A1267" s="401" t="s">
        <v>6267</v>
      </c>
      <c r="B1267" s="173" t="s">
        <v>6268</v>
      </c>
      <c r="C1267" t="s">
        <v>3889</v>
      </c>
      <c r="D1267" t="s">
        <v>3959</v>
      </c>
      <c r="E1267" t="s">
        <v>3890</v>
      </c>
    </row>
    <row r="1268" ht="14.4" spans="1:5">
      <c r="A1268" s="401" t="s">
        <v>6269</v>
      </c>
      <c r="B1268" s="173" t="s">
        <v>6270</v>
      </c>
      <c r="C1268" t="s">
        <v>3889</v>
      </c>
      <c r="D1268" t="s">
        <v>3959</v>
      </c>
      <c r="E1268" t="s">
        <v>3890</v>
      </c>
    </row>
    <row r="1269" ht="14.4" spans="1:5">
      <c r="A1269" s="401" t="s">
        <v>6271</v>
      </c>
      <c r="B1269" s="173" t="s">
        <v>6272</v>
      </c>
      <c r="C1269" t="s">
        <v>3889</v>
      </c>
      <c r="D1269" t="s">
        <v>3959</v>
      </c>
      <c r="E1269" t="s">
        <v>3890</v>
      </c>
    </row>
    <row r="1270" ht="14.4" spans="1:5">
      <c r="A1270" s="401" t="s">
        <v>6273</v>
      </c>
      <c r="B1270" s="173" t="s">
        <v>6274</v>
      </c>
      <c r="C1270" t="s">
        <v>3889</v>
      </c>
      <c r="D1270" t="s">
        <v>3959</v>
      </c>
      <c r="E1270" t="s">
        <v>3890</v>
      </c>
    </row>
    <row r="1271" ht="14.4" spans="1:5">
      <c r="A1271" s="401" t="s">
        <v>6275</v>
      </c>
      <c r="B1271" s="173" t="s">
        <v>6276</v>
      </c>
      <c r="C1271" t="s">
        <v>3889</v>
      </c>
      <c r="D1271" t="s">
        <v>3959</v>
      </c>
      <c r="E1271" t="s">
        <v>3890</v>
      </c>
    </row>
    <row r="1272" ht="14.4" spans="1:5">
      <c r="A1272" s="401" t="s">
        <v>6277</v>
      </c>
      <c r="B1272" s="173" t="s">
        <v>6278</v>
      </c>
      <c r="C1272" t="s">
        <v>3889</v>
      </c>
      <c r="D1272" t="s">
        <v>3959</v>
      </c>
      <c r="E1272" t="s">
        <v>3890</v>
      </c>
    </row>
    <row r="1273" ht="14.4" spans="1:5">
      <c r="A1273" s="401" t="s">
        <v>6279</v>
      </c>
      <c r="B1273" s="173" t="s">
        <v>6280</v>
      </c>
      <c r="C1273" t="s">
        <v>3889</v>
      </c>
      <c r="D1273" t="s">
        <v>3959</v>
      </c>
      <c r="E1273" t="s">
        <v>3890</v>
      </c>
    </row>
    <row r="1274" ht="14.4" spans="1:5">
      <c r="A1274" s="401" t="s">
        <v>6281</v>
      </c>
      <c r="B1274" s="173" t="s">
        <v>6282</v>
      </c>
      <c r="C1274" t="s">
        <v>3959</v>
      </c>
      <c r="D1274" s="11" t="s">
        <v>278</v>
      </c>
      <c r="E1274" t="s">
        <v>3960</v>
      </c>
    </row>
    <row r="1275" ht="14.4" spans="1:5">
      <c r="A1275" s="401" t="s">
        <v>6283</v>
      </c>
      <c r="B1275" s="173" t="s">
        <v>6284</v>
      </c>
      <c r="C1275" t="s">
        <v>3889</v>
      </c>
      <c r="D1275" s="11" t="s">
        <v>3959</v>
      </c>
      <c r="E1275" t="s">
        <v>3890</v>
      </c>
    </row>
    <row r="1276" ht="14.4" spans="1:5">
      <c r="A1276" s="401" t="s">
        <v>6285</v>
      </c>
      <c r="B1276" s="173" t="s">
        <v>6286</v>
      </c>
      <c r="C1276" t="s">
        <v>3889</v>
      </c>
      <c r="D1276" s="11" t="s">
        <v>3959</v>
      </c>
      <c r="E1276" t="s">
        <v>3890</v>
      </c>
    </row>
    <row r="1277" ht="14.4" spans="1:5">
      <c r="A1277" s="401" t="s">
        <v>6287</v>
      </c>
      <c r="B1277" s="173" t="s">
        <v>6288</v>
      </c>
      <c r="C1277" t="s">
        <v>3889</v>
      </c>
      <c r="D1277" t="s">
        <v>3959</v>
      </c>
      <c r="E1277" t="s">
        <v>3890</v>
      </c>
    </row>
    <row r="1278" ht="14.4" spans="1:5">
      <c r="A1278" s="401" t="s">
        <v>6289</v>
      </c>
      <c r="B1278" s="173" t="s">
        <v>6290</v>
      </c>
      <c r="C1278" t="s">
        <v>3889</v>
      </c>
      <c r="D1278" t="s">
        <v>3959</v>
      </c>
      <c r="E1278" t="s">
        <v>3890</v>
      </c>
    </row>
    <row r="1279" ht="14.4" spans="1:5">
      <c r="A1279" s="401" t="s">
        <v>6291</v>
      </c>
      <c r="B1279" s="173" t="s">
        <v>6292</v>
      </c>
      <c r="C1279" t="s">
        <v>3889</v>
      </c>
      <c r="D1279" t="s">
        <v>3959</v>
      </c>
      <c r="E1279" t="s">
        <v>3890</v>
      </c>
    </row>
    <row r="1280" ht="14.4" spans="1:5">
      <c r="A1280" s="401" t="s">
        <v>6293</v>
      </c>
      <c r="B1280" s="173" t="s">
        <v>6294</v>
      </c>
      <c r="C1280" t="s">
        <v>3889</v>
      </c>
      <c r="D1280" t="s">
        <v>3959</v>
      </c>
      <c r="E1280" t="s">
        <v>3890</v>
      </c>
    </row>
    <row r="1281" ht="14.4" spans="1:5">
      <c r="A1281" s="401" t="s">
        <v>6295</v>
      </c>
      <c r="B1281" s="173" t="s">
        <v>6296</v>
      </c>
      <c r="C1281" t="s">
        <v>3889</v>
      </c>
      <c r="D1281" t="s">
        <v>3959</v>
      </c>
      <c r="E1281" t="s">
        <v>3890</v>
      </c>
    </row>
    <row r="1282" ht="14.4" spans="1:5">
      <c r="A1282" s="401" t="s">
        <v>6297</v>
      </c>
      <c r="B1282" s="173" t="s">
        <v>6298</v>
      </c>
      <c r="C1282" t="s">
        <v>3959</v>
      </c>
      <c r="D1282" s="11" t="s">
        <v>278</v>
      </c>
      <c r="E1282" t="s">
        <v>3960</v>
      </c>
    </row>
    <row r="1283" ht="14.4" spans="1:5">
      <c r="A1283" s="401" t="s">
        <v>6299</v>
      </c>
      <c r="B1283" s="173" t="s">
        <v>6300</v>
      </c>
      <c r="C1283" t="s">
        <v>3889</v>
      </c>
      <c r="D1283" s="11" t="s">
        <v>3959</v>
      </c>
      <c r="E1283" t="s">
        <v>3890</v>
      </c>
    </row>
    <row r="1284" ht="14.4" spans="1:5">
      <c r="A1284" s="401" t="s">
        <v>6301</v>
      </c>
      <c r="B1284" s="173" t="s">
        <v>6302</v>
      </c>
      <c r="C1284" t="s">
        <v>3889</v>
      </c>
      <c r="D1284" t="s">
        <v>3959</v>
      </c>
      <c r="E1284" t="s">
        <v>3890</v>
      </c>
    </row>
    <row r="1285" ht="14.4" spans="1:5">
      <c r="A1285" s="401" t="s">
        <v>6303</v>
      </c>
      <c r="B1285" s="173" t="s">
        <v>6304</v>
      </c>
      <c r="C1285" t="s">
        <v>3889</v>
      </c>
      <c r="D1285" t="s">
        <v>3959</v>
      </c>
      <c r="E1285" t="s">
        <v>3890</v>
      </c>
    </row>
    <row r="1286" ht="14.4" spans="1:5">
      <c r="A1286" s="401" t="s">
        <v>6305</v>
      </c>
      <c r="B1286" s="173" t="s">
        <v>6306</v>
      </c>
      <c r="C1286" t="s">
        <v>3889</v>
      </c>
      <c r="D1286" t="s">
        <v>3959</v>
      </c>
      <c r="E1286" t="s">
        <v>3890</v>
      </c>
    </row>
    <row r="1287" ht="14.4" spans="1:5">
      <c r="A1287" s="401" t="s">
        <v>6307</v>
      </c>
      <c r="B1287" s="173" t="s">
        <v>6308</v>
      </c>
      <c r="C1287" t="s">
        <v>3889</v>
      </c>
      <c r="D1287" t="s">
        <v>3959</v>
      </c>
      <c r="E1287" t="s">
        <v>3890</v>
      </c>
    </row>
    <row r="1288" ht="14.4" spans="1:5">
      <c r="A1288" s="401" t="s">
        <v>6309</v>
      </c>
      <c r="B1288" s="173" t="s">
        <v>6310</v>
      </c>
      <c r="C1288" t="s">
        <v>3889</v>
      </c>
      <c r="D1288" t="s">
        <v>3959</v>
      </c>
      <c r="E1288" t="s">
        <v>3890</v>
      </c>
    </row>
    <row r="1289" ht="14.4" spans="1:5">
      <c r="A1289" s="401" t="s">
        <v>6311</v>
      </c>
      <c r="B1289" s="173" t="s">
        <v>6312</v>
      </c>
      <c r="C1289" t="s">
        <v>3889</v>
      </c>
      <c r="D1289" t="s">
        <v>3959</v>
      </c>
      <c r="E1289" t="s">
        <v>3890</v>
      </c>
    </row>
    <row r="1290" ht="14.4" spans="1:5">
      <c r="A1290" s="401" t="s">
        <v>6313</v>
      </c>
      <c r="B1290" s="173" t="s">
        <v>6314</v>
      </c>
      <c r="C1290" t="s">
        <v>3889</v>
      </c>
      <c r="D1290" t="s">
        <v>3959</v>
      </c>
      <c r="E1290" t="s">
        <v>3890</v>
      </c>
    </row>
    <row r="1291" ht="14.4" spans="1:5">
      <c r="A1291" s="401" t="s">
        <v>6315</v>
      </c>
      <c r="B1291" s="173" t="s">
        <v>6316</v>
      </c>
      <c r="C1291" t="s">
        <v>3889</v>
      </c>
      <c r="D1291" t="s">
        <v>3959</v>
      </c>
      <c r="E1291" t="s">
        <v>3890</v>
      </c>
    </row>
    <row r="1292" ht="14.4" spans="1:5">
      <c r="A1292" s="401" t="s">
        <v>6317</v>
      </c>
      <c r="B1292" s="173" t="s">
        <v>6318</v>
      </c>
      <c r="C1292" t="s">
        <v>278</v>
      </c>
      <c r="D1292" s="11" t="s">
        <v>3885</v>
      </c>
      <c r="E1292" t="s">
        <v>3886</v>
      </c>
    </row>
    <row r="1293" ht="14.4" spans="1:5">
      <c r="A1293" s="401" t="s">
        <v>6319</v>
      </c>
      <c r="B1293" s="173" t="s">
        <v>6320</v>
      </c>
      <c r="C1293" t="s">
        <v>3959</v>
      </c>
      <c r="D1293" s="11" t="s">
        <v>278</v>
      </c>
      <c r="E1293" t="s">
        <v>3960</v>
      </c>
    </row>
    <row r="1294" ht="14.4" spans="1:5">
      <c r="A1294" s="401" t="s">
        <v>6321</v>
      </c>
      <c r="B1294" s="173" t="s">
        <v>6322</v>
      </c>
      <c r="C1294" t="s">
        <v>3889</v>
      </c>
      <c r="D1294" s="11" t="s">
        <v>3959</v>
      </c>
      <c r="E1294" t="s">
        <v>3890</v>
      </c>
    </row>
    <row r="1295" ht="14.4" spans="1:5">
      <c r="A1295" s="401" t="s">
        <v>6323</v>
      </c>
      <c r="B1295" s="173" t="s">
        <v>5695</v>
      </c>
      <c r="C1295" t="s">
        <v>3889</v>
      </c>
      <c r="D1295" s="11" t="s">
        <v>3959</v>
      </c>
      <c r="E1295" t="s">
        <v>3890</v>
      </c>
    </row>
    <row r="1296" ht="14.4" spans="1:5">
      <c r="A1296" s="401" t="s">
        <v>6324</v>
      </c>
      <c r="B1296" s="173" t="s">
        <v>6325</v>
      </c>
      <c r="C1296" t="s">
        <v>3889</v>
      </c>
      <c r="D1296" s="11" t="s">
        <v>3959</v>
      </c>
      <c r="E1296" t="s">
        <v>3890</v>
      </c>
    </row>
    <row r="1297" ht="14.4" spans="1:5">
      <c r="A1297" s="401" t="s">
        <v>6326</v>
      </c>
      <c r="B1297" s="173" t="s">
        <v>6327</v>
      </c>
      <c r="C1297" t="s">
        <v>3889</v>
      </c>
      <c r="D1297" s="11" t="s">
        <v>3959</v>
      </c>
      <c r="E1297" t="s">
        <v>3890</v>
      </c>
    </row>
    <row r="1298" ht="14.4" spans="1:5">
      <c r="A1298" s="401" t="s">
        <v>6328</v>
      </c>
      <c r="B1298" s="173" t="s">
        <v>6329</v>
      </c>
      <c r="C1298" t="s">
        <v>3889</v>
      </c>
      <c r="D1298" s="11" t="s">
        <v>3959</v>
      </c>
      <c r="E1298" t="s">
        <v>3890</v>
      </c>
    </row>
    <row r="1299" ht="14.4" spans="1:5">
      <c r="A1299" s="401" t="s">
        <v>6330</v>
      </c>
      <c r="B1299" s="173" t="s">
        <v>6331</v>
      </c>
      <c r="C1299" t="s">
        <v>3889</v>
      </c>
      <c r="D1299" s="11" t="s">
        <v>3959</v>
      </c>
      <c r="E1299" t="s">
        <v>3890</v>
      </c>
    </row>
    <row r="1300" ht="14.4" spans="1:5">
      <c r="A1300" s="401" t="s">
        <v>6332</v>
      </c>
      <c r="B1300" s="173" t="s">
        <v>6333</v>
      </c>
      <c r="C1300" t="s">
        <v>3889</v>
      </c>
      <c r="D1300" t="s">
        <v>3959</v>
      </c>
      <c r="E1300" t="s">
        <v>3890</v>
      </c>
    </row>
    <row r="1301" ht="14.4" spans="1:5">
      <c r="A1301" s="401" t="s">
        <v>6334</v>
      </c>
      <c r="B1301" s="173" t="s">
        <v>6335</v>
      </c>
      <c r="C1301" t="s">
        <v>3889</v>
      </c>
      <c r="D1301" t="s">
        <v>3959</v>
      </c>
      <c r="E1301" t="s">
        <v>3890</v>
      </c>
    </row>
    <row r="1302" ht="14.4" spans="1:5">
      <c r="A1302" s="401" t="s">
        <v>6336</v>
      </c>
      <c r="B1302" s="173" t="s">
        <v>6337</v>
      </c>
      <c r="C1302" t="s">
        <v>3889</v>
      </c>
      <c r="D1302" t="s">
        <v>3959</v>
      </c>
      <c r="E1302" t="s">
        <v>3890</v>
      </c>
    </row>
    <row r="1303" ht="14.4" spans="1:5">
      <c r="A1303" s="401" t="s">
        <v>6338</v>
      </c>
      <c r="B1303" s="173" t="s">
        <v>6339</v>
      </c>
      <c r="C1303" t="s">
        <v>3959</v>
      </c>
      <c r="D1303" s="11" t="s">
        <v>278</v>
      </c>
      <c r="E1303" t="s">
        <v>3960</v>
      </c>
    </row>
    <row r="1304" ht="14.4" spans="1:5">
      <c r="A1304" s="401" t="s">
        <v>6340</v>
      </c>
      <c r="B1304" s="173" t="s">
        <v>6341</v>
      </c>
      <c r="C1304" t="s">
        <v>3889</v>
      </c>
      <c r="D1304" s="11" t="s">
        <v>3959</v>
      </c>
      <c r="E1304" t="s">
        <v>3890</v>
      </c>
    </row>
    <row r="1305" ht="14.4" spans="1:5">
      <c r="A1305" s="401" t="s">
        <v>6342</v>
      </c>
      <c r="B1305" s="173" t="s">
        <v>6343</v>
      </c>
      <c r="C1305" t="s">
        <v>3889</v>
      </c>
      <c r="D1305" s="11" t="s">
        <v>3959</v>
      </c>
      <c r="E1305" t="s">
        <v>3890</v>
      </c>
    </row>
    <row r="1306" ht="14.4" spans="1:5">
      <c r="A1306" s="401" t="s">
        <v>6344</v>
      </c>
      <c r="B1306" s="173" t="s">
        <v>6345</v>
      </c>
      <c r="C1306" t="s">
        <v>3889</v>
      </c>
      <c r="D1306" t="s">
        <v>3959</v>
      </c>
      <c r="E1306" t="s">
        <v>3890</v>
      </c>
    </row>
    <row r="1307" ht="14.4" spans="1:5">
      <c r="A1307" s="401" t="s">
        <v>6346</v>
      </c>
      <c r="B1307" s="173" t="s">
        <v>6347</v>
      </c>
      <c r="C1307" t="s">
        <v>3889</v>
      </c>
      <c r="D1307" t="s">
        <v>3959</v>
      </c>
      <c r="E1307" t="s">
        <v>3890</v>
      </c>
    </row>
    <row r="1308" ht="14.4" spans="1:5">
      <c r="A1308" s="401" t="s">
        <v>6348</v>
      </c>
      <c r="B1308" s="173" t="s">
        <v>6349</v>
      </c>
      <c r="C1308" t="s">
        <v>3959</v>
      </c>
      <c r="D1308" s="11" t="s">
        <v>278</v>
      </c>
      <c r="E1308" t="s">
        <v>3960</v>
      </c>
    </row>
    <row r="1309" ht="14.4" spans="1:5">
      <c r="A1309" s="401" t="s">
        <v>6350</v>
      </c>
      <c r="B1309" s="173" t="s">
        <v>6351</v>
      </c>
      <c r="C1309" t="s">
        <v>3889</v>
      </c>
      <c r="D1309" s="11" t="s">
        <v>3959</v>
      </c>
      <c r="E1309" t="s">
        <v>3890</v>
      </c>
    </row>
    <row r="1310" ht="14.4" spans="1:5">
      <c r="A1310" s="401" t="s">
        <v>6352</v>
      </c>
      <c r="B1310" s="173" t="s">
        <v>6353</v>
      </c>
      <c r="C1310" t="s">
        <v>3889</v>
      </c>
      <c r="D1310" s="11" t="s">
        <v>3959</v>
      </c>
      <c r="E1310" t="s">
        <v>3890</v>
      </c>
    </row>
    <row r="1311" ht="14.4" spans="1:5">
      <c r="A1311" s="401" t="s">
        <v>6354</v>
      </c>
      <c r="B1311" s="173" t="s">
        <v>6355</v>
      </c>
      <c r="C1311" t="s">
        <v>3889</v>
      </c>
      <c r="D1311" t="s">
        <v>3959</v>
      </c>
      <c r="E1311" t="s">
        <v>3890</v>
      </c>
    </row>
    <row r="1312" ht="14.4" spans="1:5">
      <c r="A1312" s="401" t="s">
        <v>6356</v>
      </c>
      <c r="B1312" s="173" t="s">
        <v>6357</v>
      </c>
      <c r="C1312" t="s">
        <v>3889</v>
      </c>
      <c r="D1312" t="s">
        <v>3959</v>
      </c>
      <c r="E1312" t="s">
        <v>3890</v>
      </c>
    </row>
    <row r="1313" ht="14.4" spans="1:5">
      <c r="A1313" s="401" t="s">
        <v>6358</v>
      </c>
      <c r="B1313" s="173" t="s">
        <v>6359</v>
      </c>
      <c r="C1313" t="s">
        <v>3889</v>
      </c>
      <c r="D1313" t="s">
        <v>3959</v>
      </c>
      <c r="E1313" t="s">
        <v>3890</v>
      </c>
    </row>
    <row r="1314" ht="14.4" spans="1:5">
      <c r="A1314" s="401" t="s">
        <v>6360</v>
      </c>
      <c r="B1314" s="173" t="s">
        <v>6361</v>
      </c>
      <c r="C1314" t="s">
        <v>3959</v>
      </c>
      <c r="D1314" s="11" t="s">
        <v>278</v>
      </c>
      <c r="E1314" t="s">
        <v>3960</v>
      </c>
    </row>
    <row r="1315" ht="14.4" spans="1:5">
      <c r="A1315" s="401" t="s">
        <v>6362</v>
      </c>
      <c r="B1315" s="173" t="s">
        <v>6363</v>
      </c>
      <c r="C1315" t="s">
        <v>3889</v>
      </c>
      <c r="D1315" s="11" t="s">
        <v>3959</v>
      </c>
      <c r="E1315" t="s">
        <v>3890</v>
      </c>
    </row>
    <row r="1316" ht="14.4" spans="1:5">
      <c r="A1316" s="401" t="s">
        <v>6364</v>
      </c>
      <c r="B1316" s="173" t="s">
        <v>6365</v>
      </c>
      <c r="C1316" t="s">
        <v>3889</v>
      </c>
      <c r="D1316" s="11" t="s">
        <v>3959</v>
      </c>
      <c r="E1316" t="s">
        <v>3890</v>
      </c>
    </row>
    <row r="1317" ht="14.4" spans="1:5">
      <c r="A1317" s="401" t="s">
        <v>6366</v>
      </c>
      <c r="B1317" s="173" t="s">
        <v>6367</v>
      </c>
      <c r="C1317" t="s">
        <v>3889</v>
      </c>
      <c r="D1317" s="11" t="s">
        <v>3959</v>
      </c>
      <c r="E1317" t="s">
        <v>3890</v>
      </c>
    </row>
    <row r="1318" ht="14.4" spans="1:5">
      <c r="A1318" s="401" t="s">
        <v>6368</v>
      </c>
      <c r="B1318" s="173" t="s">
        <v>6369</v>
      </c>
      <c r="C1318" t="s">
        <v>3889</v>
      </c>
      <c r="D1318" t="s">
        <v>3959</v>
      </c>
      <c r="E1318" t="s">
        <v>3890</v>
      </c>
    </row>
    <row r="1319" ht="14.4" spans="1:5">
      <c r="A1319" s="401" t="s">
        <v>6370</v>
      </c>
      <c r="B1319" s="173" t="s">
        <v>6371</v>
      </c>
      <c r="C1319" t="s">
        <v>3889</v>
      </c>
      <c r="D1319" t="s">
        <v>3959</v>
      </c>
      <c r="E1319" t="s">
        <v>3890</v>
      </c>
    </row>
    <row r="1320" ht="14.4" spans="1:5">
      <c r="A1320" s="401" t="s">
        <v>6372</v>
      </c>
      <c r="B1320" s="173" t="s">
        <v>6373</v>
      </c>
      <c r="C1320" t="s">
        <v>3889</v>
      </c>
      <c r="D1320" t="s">
        <v>3959</v>
      </c>
      <c r="E1320" t="s">
        <v>3890</v>
      </c>
    </row>
    <row r="1321" ht="14.4" spans="1:5">
      <c r="A1321" s="401" t="s">
        <v>6374</v>
      </c>
      <c r="B1321" s="173" t="s">
        <v>6375</v>
      </c>
      <c r="C1321" t="s">
        <v>3889</v>
      </c>
      <c r="D1321" t="s">
        <v>3959</v>
      </c>
      <c r="E1321" t="s">
        <v>3890</v>
      </c>
    </row>
    <row r="1322" ht="14.4" spans="1:5">
      <c r="A1322" s="401" t="s">
        <v>6376</v>
      </c>
      <c r="B1322" s="173" t="s">
        <v>6377</v>
      </c>
      <c r="C1322" t="s">
        <v>3889</v>
      </c>
      <c r="D1322" t="s">
        <v>3959</v>
      </c>
      <c r="E1322" t="s">
        <v>3890</v>
      </c>
    </row>
    <row r="1323" ht="14.4" spans="1:5">
      <c r="A1323" s="401" t="s">
        <v>6378</v>
      </c>
      <c r="B1323" s="173" t="s">
        <v>6379</v>
      </c>
      <c r="C1323" t="s">
        <v>3889</v>
      </c>
      <c r="D1323" t="s">
        <v>3959</v>
      </c>
      <c r="E1323" t="s">
        <v>3890</v>
      </c>
    </row>
    <row r="1324" ht="14.4" spans="1:5">
      <c r="A1324" s="401" t="s">
        <v>6380</v>
      </c>
      <c r="B1324" s="173" t="s">
        <v>6381</v>
      </c>
      <c r="C1324" t="s">
        <v>3889</v>
      </c>
      <c r="D1324" t="s">
        <v>3959</v>
      </c>
      <c r="E1324" t="s">
        <v>3890</v>
      </c>
    </row>
    <row r="1325" ht="14.4" spans="1:5">
      <c r="A1325" s="401" t="s">
        <v>6382</v>
      </c>
      <c r="B1325" s="173" t="s">
        <v>6383</v>
      </c>
      <c r="C1325" t="s">
        <v>3889</v>
      </c>
      <c r="D1325" t="s">
        <v>3959</v>
      </c>
      <c r="E1325" t="s">
        <v>3890</v>
      </c>
    </row>
    <row r="1326" ht="14.4" spans="1:5">
      <c r="A1326" s="401" t="s">
        <v>6384</v>
      </c>
      <c r="B1326" s="173" t="s">
        <v>6385</v>
      </c>
      <c r="C1326" t="s">
        <v>3889</v>
      </c>
      <c r="D1326" t="s">
        <v>3959</v>
      </c>
      <c r="E1326" t="s">
        <v>3890</v>
      </c>
    </row>
    <row r="1327" ht="14.4" spans="1:5">
      <c r="A1327" s="401" t="s">
        <v>6386</v>
      </c>
      <c r="B1327" s="173" t="s">
        <v>6387</v>
      </c>
      <c r="C1327" t="s">
        <v>3889</v>
      </c>
      <c r="D1327" t="s">
        <v>3959</v>
      </c>
      <c r="E1327" t="s">
        <v>3890</v>
      </c>
    </row>
    <row r="1328" ht="14.4" spans="1:5">
      <c r="A1328" s="401" t="s">
        <v>6388</v>
      </c>
      <c r="B1328" s="173" t="s">
        <v>6389</v>
      </c>
      <c r="C1328" t="s">
        <v>3959</v>
      </c>
      <c r="D1328" s="11" t="s">
        <v>278</v>
      </c>
      <c r="E1328" t="s">
        <v>3960</v>
      </c>
    </row>
    <row r="1329" ht="14.4" spans="1:5">
      <c r="A1329" s="401" t="s">
        <v>6390</v>
      </c>
      <c r="B1329" s="173" t="s">
        <v>6391</v>
      </c>
      <c r="C1329" t="s">
        <v>3889</v>
      </c>
      <c r="D1329" s="11" t="s">
        <v>3959</v>
      </c>
      <c r="E1329" t="s">
        <v>3890</v>
      </c>
    </row>
    <row r="1330" ht="14.4" spans="1:5">
      <c r="A1330" s="401" t="s">
        <v>6392</v>
      </c>
      <c r="B1330" s="173" t="s">
        <v>6393</v>
      </c>
      <c r="C1330" t="s">
        <v>3889</v>
      </c>
      <c r="D1330" t="s">
        <v>3959</v>
      </c>
      <c r="E1330" t="s">
        <v>3890</v>
      </c>
    </row>
    <row r="1331" ht="14.4" spans="1:5">
      <c r="A1331" s="401" t="s">
        <v>6394</v>
      </c>
      <c r="B1331" s="173" t="s">
        <v>6395</v>
      </c>
      <c r="C1331" t="s">
        <v>3959</v>
      </c>
      <c r="D1331" s="11" t="s">
        <v>278</v>
      </c>
      <c r="E1331" t="s">
        <v>3960</v>
      </c>
    </row>
    <row r="1332" ht="14.4" spans="1:5">
      <c r="A1332" s="401" t="s">
        <v>6396</v>
      </c>
      <c r="B1332" s="173" t="s">
        <v>6397</v>
      </c>
      <c r="C1332" t="s">
        <v>3889</v>
      </c>
      <c r="D1332" s="11" t="s">
        <v>3959</v>
      </c>
      <c r="E1332" t="s">
        <v>3890</v>
      </c>
    </row>
    <row r="1333" ht="14.4" spans="1:5">
      <c r="A1333" s="401" t="s">
        <v>6398</v>
      </c>
      <c r="B1333" s="173" t="s">
        <v>6399</v>
      </c>
      <c r="C1333" t="s">
        <v>3889</v>
      </c>
      <c r="D1333" s="11" t="s">
        <v>3959</v>
      </c>
      <c r="E1333" t="s">
        <v>3890</v>
      </c>
    </row>
    <row r="1334" ht="14.4" spans="1:5">
      <c r="A1334" s="401" t="s">
        <v>6400</v>
      </c>
      <c r="B1334" s="173" t="s">
        <v>6401</v>
      </c>
      <c r="C1334" t="s">
        <v>3889</v>
      </c>
      <c r="D1334" t="s">
        <v>3959</v>
      </c>
      <c r="E1334" t="s">
        <v>3890</v>
      </c>
    </row>
    <row r="1335" ht="14.4" spans="1:5">
      <c r="A1335" s="401" t="s">
        <v>6402</v>
      </c>
      <c r="B1335" s="173" t="s">
        <v>6403</v>
      </c>
      <c r="C1335" t="s">
        <v>3959</v>
      </c>
      <c r="D1335" s="11" t="s">
        <v>278</v>
      </c>
      <c r="E1335" t="s">
        <v>3960</v>
      </c>
    </row>
    <row r="1336" ht="14.4" spans="1:5">
      <c r="A1336" s="401" t="s">
        <v>6404</v>
      </c>
      <c r="B1336" s="173" t="s">
        <v>6405</v>
      </c>
      <c r="C1336" t="s">
        <v>3889</v>
      </c>
      <c r="D1336" s="11" t="s">
        <v>3959</v>
      </c>
      <c r="E1336" t="s">
        <v>3890</v>
      </c>
    </row>
    <row r="1337" ht="14.4" spans="1:5">
      <c r="A1337" s="401" t="s">
        <v>6406</v>
      </c>
      <c r="B1337" s="173" t="s">
        <v>6407</v>
      </c>
      <c r="C1337" t="s">
        <v>3889</v>
      </c>
      <c r="D1337" s="11" t="s">
        <v>3959</v>
      </c>
      <c r="E1337" t="s">
        <v>3890</v>
      </c>
    </row>
    <row r="1338" ht="14.4" spans="1:5">
      <c r="A1338" s="401" t="s">
        <v>6408</v>
      </c>
      <c r="B1338" s="173" t="s">
        <v>6409</v>
      </c>
      <c r="C1338" t="s">
        <v>3889</v>
      </c>
      <c r="D1338" s="11" t="s">
        <v>3959</v>
      </c>
      <c r="E1338" t="s">
        <v>3890</v>
      </c>
    </row>
    <row r="1339" ht="14.4" spans="1:5">
      <c r="A1339" s="401" t="s">
        <v>6410</v>
      </c>
      <c r="B1339" s="173" t="s">
        <v>6411</v>
      </c>
      <c r="C1339" t="s">
        <v>3889</v>
      </c>
      <c r="D1339" t="s">
        <v>3959</v>
      </c>
      <c r="E1339" t="s">
        <v>3890</v>
      </c>
    </row>
    <row r="1340" ht="14.4" spans="1:5">
      <c r="A1340" s="401" t="s">
        <v>6412</v>
      </c>
      <c r="B1340" s="173" t="s">
        <v>6413</v>
      </c>
      <c r="C1340" t="s">
        <v>3889</v>
      </c>
      <c r="D1340" t="s">
        <v>3959</v>
      </c>
      <c r="E1340" t="s">
        <v>3890</v>
      </c>
    </row>
    <row r="1341" ht="14.4" spans="1:5">
      <c r="A1341" s="401" t="s">
        <v>6414</v>
      </c>
      <c r="B1341" s="173" t="s">
        <v>6415</v>
      </c>
      <c r="C1341" t="s">
        <v>3889</v>
      </c>
      <c r="D1341" t="s">
        <v>3959</v>
      </c>
      <c r="E1341" t="s">
        <v>3890</v>
      </c>
    </row>
    <row r="1342" ht="14.4" spans="1:5">
      <c r="A1342" s="401" t="s">
        <v>6416</v>
      </c>
      <c r="B1342" s="173" t="s">
        <v>6417</v>
      </c>
      <c r="C1342" t="s">
        <v>3889</v>
      </c>
      <c r="D1342" t="s">
        <v>3959</v>
      </c>
      <c r="E1342" t="s">
        <v>3890</v>
      </c>
    </row>
    <row r="1343" ht="14.4" spans="1:5">
      <c r="A1343" s="401" t="s">
        <v>6418</v>
      </c>
      <c r="B1343" s="173" t="s">
        <v>6419</v>
      </c>
      <c r="C1343" t="s">
        <v>3889</v>
      </c>
      <c r="D1343" t="s">
        <v>3959</v>
      </c>
      <c r="E1343" t="s">
        <v>3890</v>
      </c>
    </row>
    <row r="1344" ht="14.4" spans="1:5">
      <c r="A1344" s="401" t="s">
        <v>6420</v>
      </c>
      <c r="B1344" s="173" t="s">
        <v>6421</v>
      </c>
      <c r="C1344" t="s">
        <v>3889</v>
      </c>
      <c r="D1344" t="s">
        <v>3959</v>
      </c>
      <c r="E1344" t="s">
        <v>3890</v>
      </c>
    </row>
    <row r="1345" ht="14.4" spans="1:5">
      <c r="A1345" s="401" t="s">
        <v>6422</v>
      </c>
      <c r="B1345" s="173" t="s">
        <v>6423</v>
      </c>
      <c r="C1345" t="s">
        <v>3889</v>
      </c>
      <c r="D1345" t="s">
        <v>3959</v>
      </c>
      <c r="E1345" t="s">
        <v>3890</v>
      </c>
    </row>
    <row r="1346" ht="14.4" spans="1:5">
      <c r="A1346" s="401" t="s">
        <v>6424</v>
      </c>
      <c r="B1346" s="173" t="s">
        <v>6425</v>
      </c>
      <c r="C1346" t="s">
        <v>3889</v>
      </c>
      <c r="D1346" t="s">
        <v>3959</v>
      </c>
      <c r="E1346" t="s">
        <v>3890</v>
      </c>
    </row>
    <row r="1347" ht="14.4" spans="1:5">
      <c r="A1347" s="401" t="s">
        <v>6426</v>
      </c>
      <c r="B1347" s="173" t="s">
        <v>6427</v>
      </c>
      <c r="C1347" t="s">
        <v>3889</v>
      </c>
      <c r="D1347" t="s">
        <v>3959</v>
      </c>
      <c r="E1347" t="s">
        <v>3890</v>
      </c>
    </row>
    <row r="1348" ht="14.4" spans="1:5">
      <c r="A1348" s="401" t="s">
        <v>6428</v>
      </c>
      <c r="B1348" s="173" t="s">
        <v>6429</v>
      </c>
      <c r="C1348" t="s">
        <v>3889</v>
      </c>
      <c r="D1348" t="s">
        <v>3959</v>
      </c>
      <c r="E1348" t="s">
        <v>3890</v>
      </c>
    </row>
    <row r="1349" ht="14.4" spans="1:5">
      <c r="A1349" s="401" t="s">
        <v>6430</v>
      </c>
      <c r="B1349" s="173" t="s">
        <v>6431</v>
      </c>
      <c r="C1349" t="s">
        <v>3889</v>
      </c>
      <c r="D1349" t="s">
        <v>3959</v>
      </c>
      <c r="E1349" t="s">
        <v>3890</v>
      </c>
    </row>
    <row r="1350" ht="14.4" spans="1:5">
      <c r="A1350" s="401" t="s">
        <v>6432</v>
      </c>
      <c r="B1350" s="173" t="s">
        <v>6433</v>
      </c>
      <c r="C1350" t="s">
        <v>3889</v>
      </c>
      <c r="D1350" t="s">
        <v>3959</v>
      </c>
      <c r="E1350" t="s">
        <v>3890</v>
      </c>
    </row>
    <row r="1351" ht="14.4" spans="1:5">
      <c r="A1351" s="401" t="s">
        <v>6434</v>
      </c>
      <c r="B1351" s="173" t="s">
        <v>6435</v>
      </c>
      <c r="C1351" t="s">
        <v>3889</v>
      </c>
      <c r="D1351" t="s">
        <v>3959</v>
      </c>
      <c r="E1351" t="s">
        <v>3890</v>
      </c>
    </row>
    <row r="1352" ht="14.4" spans="1:5">
      <c r="A1352" s="401" t="s">
        <v>6436</v>
      </c>
      <c r="B1352" s="173" t="s">
        <v>6437</v>
      </c>
      <c r="C1352" t="s">
        <v>3889</v>
      </c>
      <c r="D1352" t="s">
        <v>3959</v>
      </c>
      <c r="E1352" t="s">
        <v>3890</v>
      </c>
    </row>
    <row r="1353" ht="14.4" spans="1:5">
      <c r="A1353" s="401" t="s">
        <v>6438</v>
      </c>
      <c r="B1353" s="173" t="s">
        <v>6439</v>
      </c>
      <c r="C1353" t="s">
        <v>3889</v>
      </c>
      <c r="D1353" t="s">
        <v>3959</v>
      </c>
      <c r="E1353" t="s">
        <v>3890</v>
      </c>
    </row>
    <row r="1354" ht="14.4" spans="1:5">
      <c r="A1354" s="401" t="s">
        <v>6440</v>
      </c>
      <c r="B1354" s="173" t="s">
        <v>6441</v>
      </c>
      <c r="C1354" t="s">
        <v>3959</v>
      </c>
      <c r="D1354" s="11" t="s">
        <v>278</v>
      </c>
      <c r="E1354" t="s">
        <v>3960</v>
      </c>
    </row>
    <row r="1355" ht="14.4" spans="1:5">
      <c r="A1355" s="401" t="s">
        <v>6442</v>
      </c>
      <c r="B1355" s="173" t="s">
        <v>6443</v>
      </c>
      <c r="C1355" t="s">
        <v>3889</v>
      </c>
      <c r="D1355" s="11" t="s">
        <v>3959</v>
      </c>
      <c r="E1355" t="s">
        <v>3890</v>
      </c>
    </row>
    <row r="1356" ht="14.4" spans="1:5">
      <c r="A1356" s="401" t="s">
        <v>6444</v>
      </c>
      <c r="B1356" s="173" t="s">
        <v>6445</v>
      </c>
      <c r="C1356" t="s">
        <v>3889</v>
      </c>
      <c r="D1356" s="11" t="s">
        <v>3959</v>
      </c>
      <c r="E1356" t="s">
        <v>3890</v>
      </c>
    </row>
    <row r="1357" ht="14.4" spans="1:5">
      <c r="A1357" s="401" t="s">
        <v>6446</v>
      </c>
      <c r="B1357" s="173" t="s">
        <v>6447</v>
      </c>
      <c r="C1357" t="s">
        <v>3889</v>
      </c>
      <c r="D1357" t="s">
        <v>3959</v>
      </c>
      <c r="E1357" t="s">
        <v>3890</v>
      </c>
    </row>
    <row r="1358" ht="14.4" spans="1:5">
      <c r="A1358" s="401" t="s">
        <v>6448</v>
      </c>
      <c r="B1358" s="173" t="s">
        <v>6449</v>
      </c>
      <c r="C1358" t="s">
        <v>3889</v>
      </c>
      <c r="D1358" t="s">
        <v>3959</v>
      </c>
      <c r="E1358" t="s">
        <v>3890</v>
      </c>
    </row>
    <row r="1359" ht="14.4" spans="1:5">
      <c r="A1359" s="401" t="s">
        <v>6450</v>
      </c>
      <c r="B1359" s="173" t="s">
        <v>6451</v>
      </c>
      <c r="C1359" t="s">
        <v>3889</v>
      </c>
      <c r="D1359" t="s">
        <v>3959</v>
      </c>
      <c r="E1359" t="s">
        <v>3890</v>
      </c>
    </row>
    <row r="1360" ht="14.4" spans="1:5">
      <c r="A1360" s="401" t="s">
        <v>6452</v>
      </c>
      <c r="B1360" s="173" t="s">
        <v>6453</v>
      </c>
      <c r="C1360" t="s">
        <v>3889</v>
      </c>
      <c r="D1360" t="s">
        <v>3959</v>
      </c>
      <c r="E1360" t="s">
        <v>3890</v>
      </c>
    </row>
    <row r="1361" ht="14.4" spans="1:5">
      <c r="A1361" s="401" t="s">
        <v>6454</v>
      </c>
      <c r="B1361" s="173" t="s">
        <v>6455</v>
      </c>
      <c r="C1361" t="s">
        <v>3889</v>
      </c>
      <c r="D1361" t="s">
        <v>3959</v>
      </c>
      <c r="E1361" t="s">
        <v>3890</v>
      </c>
    </row>
    <row r="1362" ht="14.4" spans="1:5">
      <c r="A1362" s="401" t="s">
        <v>6456</v>
      </c>
      <c r="B1362" s="173" t="s">
        <v>6457</v>
      </c>
      <c r="C1362" t="s">
        <v>3889</v>
      </c>
      <c r="D1362" t="s">
        <v>3959</v>
      </c>
      <c r="E1362" t="s">
        <v>3890</v>
      </c>
    </row>
    <row r="1363" ht="14.4" spans="1:5">
      <c r="A1363" s="401" t="s">
        <v>6458</v>
      </c>
      <c r="B1363" s="173" t="s">
        <v>6459</v>
      </c>
      <c r="C1363" t="s">
        <v>3889</v>
      </c>
      <c r="D1363" t="s">
        <v>3959</v>
      </c>
      <c r="E1363" t="s">
        <v>3890</v>
      </c>
    </row>
    <row r="1364" ht="14.4" spans="1:5">
      <c r="A1364" s="401" t="s">
        <v>6460</v>
      </c>
      <c r="B1364" s="173" t="s">
        <v>6461</v>
      </c>
      <c r="C1364" t="s">
        <v>3889</v>
      </c>
      <c r="D1364" t="s">
        <v>3959</v>
      </c>
      <c r="E1364" t="s">
        <v>3890</v>
      </c>
    </row>
    <row r="1365" ht="14.4" spans="1:5">
      <c r="A1365" s="401" t="s">
        <v>6462</v>
      </c>
      <c r="B1365" s="173" t="s">
        <v>6463</v>
      </c>
      <c r="C1365" t="s">
        <v>3889</v>
      </c>
      <c r="D1365" t="s">
        <v>3959</v>
      </c>
      <c r="E1365" t="s">
        <v>3890</v>
      </c>
    </row>
    <row r="1366" ht="14.4" spans="1:5">
      <c r="A1366" s="401" t="s">
        <v>6464</v>
      </c>
      <c r="B1366" s="173" t="s">
        <v>6465</v>
      </c>
      <c r="C1366" t="s">
        <v>3889</v>
      </c>
      <c r="D1366" t="s">
        <v>3959</v>
      </c>
      <c r="E1366" t="s">
        <v>3890</v>
      </c>
    </row>
    <row r="1367" ht="14.4" spans="1:5">
      <c r="A1367" s="401" t="s">
        <v>6466</v>
      </c>
      <c r="B1367" s="173" t="s">
        <v>6467</v>
      </c>
      <c r="C1367" t="s">
        <v>3889</v>
      </c>
      <c r="D1367" t="s">
        <v>3959</v>
      </c>
      <c r="E1367" t="s">
        <v>3890</v>
      </c>
    </row>
    <row r="1368" ht="14.4" spans="1:5">
      <c r="A1368" s="401" t="s">
        <v>6468</v>
      </c>
      <c r="B1368" s="173" t="s">
        <v>6469</v>
      </c>
      <c r="C1368" t="s">
        <v>3959</v>
      </c>
      <c r="D1368" s="11" t="s">
        <v>278</v>
      </c>
      <c r="E1368" t="s">
        <v>3960</v>
      </c>
    </row>
    <row r="1369" ht="14.4" spans="1:5">
      <c r="A1369" s="401" t="s">
        <v>6470</v>
      </c>
      <c r="B1369" s="173" t="s">
        <v>6471</v>
      </c>
      <c r="C1369" t="s">
        <v>3889</v>
      </c>
      <c r="D1369" s="11" t="s">
        <v>3959</v>
      </c>
      <c r="E1369" t="s">
        <v>3890</v>
      </c>
    </row>
    <row r="1370" ht="14.4" spans="1:5">
      <c r="A1370" s="401" t="s">
        <v>6472</v>
      </c>
      <c r="B1370" s="173" t="s">
        <v>6473</v>
      </c>
      <c r="C1370" t="s">
        <v>3889</v>
      </c>
      <c r="D1370" t="s">
        <v>3959</v>
      </c>
      <c r="E1370" t="s">
        <v>3890</v>
      </c>
    </row>
    <row r="1371" ht="14.4" spans="1:5">
      <c r="A1371" s="401" t="s">
        <v>6474</v>
      </c>
      <c r="B1371" s="173" t="s">
        <v>6475</v>
      </c>
      <c r="C1371" t="s">
        <v>3889</v>
      </c>
      <c r="D1371" t="s">
        <v>3959</v>
      </c>
      <c r="E1371" t="s">
        <v>3890</v>
      </c>
    </row>
    <row r="1372" ht="14.4" spans="1:5">
      <c r="A1372" s="401" t="s">
        <v>6476</v>
      </c>
      <c r="B1372" s="173" t="s">
        <v>6477</v>
      </c>
      <c r="C1372" t="s">
        <v>3889</v>
      </c>
      <c r="D1372" t="s">
        <v>3959</v>
      </c>
      <c r="E1372" t="s">
        <v>3890</v>
      </c>
    </row>
    <row r="1373" ht="14.4" spans="1:5">
      <c r="A1373" s="401" t="s">
        <v>6478</v>
      </c>
      <c r="B1373" s="173" t="s">
        <v>6479</v>
      </c>
      <c r="C1373" t="s">
        <v>3889</v>
      </c>
      <c r="D1373" t="s">
        <v>3959</v>
      </c>
      <c r="E1373" t="s">
        <v>3890</v>
      </c>
    </row>
    <row r="1374" ht="14.4" spans="1:5">
      <c r="A1374" s="401" t="s">
        <v>6480</v>
      </c>
      <c r="B1374" s="173" t="s">
        <v>6481</v>
      </c>
      <c r="C1374" t="s">
        <v>3889</v>
      </c>
      <c r="D1374" t="s">
        <v>3959</v>
      </c>
      <c r="E1374" t="s">
        <v>3890</v>
      </c>
    </row>
    <row r="1375" ht="14.4" spans="1:5">
      <c r="A1375" s="401" t="s">
        <v>6482</v>
      </c>
      <c r="B1375" s="173" t="s">
        <v>6483</v>
      </c>
      <c r="C1375" t="s">
        <v>3889</v>
      </c>
      <c r="D1375" t="s">
        <v>3959</v>
      </c>
      <c r="E1375" t="s">
        <v>3890</v>
      </c>
    </row>
    <row r="1376" ht="14.4" spans="1:5">
      <c r="A1376" s="401" t="s">
        <v>6484</v>
      </c>
      <c r="B1376" s="173" t="s">
        <v>6485</v>
      </c>
      <c r="C1376" t="s">
        <v>3889</v>
      </c>
      <c r="D1376" t="s">
        <v>3959</v>
      </c>
      <c r="E1376" t="s">
        <v>3890</v>
      </c>
    </row>
    <row r="1377" ht="14.4" spans="1:5">
      <c r="A1377" s="401" t="s">
        <v>6486</v>
      </c>
      <c r="B1377" s="173" t="s">
        <v>6487</v>
      </c>
      <c r="C1377" t="s">
        <v>3889</v>
      </c>
      <c r="D1377" t="s">
        <v>3959</v>
      </c>
      <c r="E1377" t="s">
        <v>3890</v>
      </c>
    </row>
    <row r="1378" ht="14.4" spans="1:5">
      <c r="A1378" s="401" t="s">
        <v>6488</v>
      </c>
      <c r="B1378" s="173" t="s">
        <v>6489</v>
      </c>
      <c r="C1378" t="s">
        <v>3889</v>
      </c>
      <c r="D1378" t="s">
        <v>3959</v>
      </c>
      <c r="E1378" t="s">
        <v>3890</v>
      </c>
    </row>
    <row r="1379" ht="14.4" spans="1:5">
      <c r="A1379" s="401" t="s">
        <v>6490</v>
      </c>
      <c r="B1379" s="173" t="s">
        <v>6491</v>
      </c>
      <c r="C1379" t="s">
        <v>3959</v>
      </c>
      <c r="D1379" s="11" t="s">
        <v>278</v>
      </c>
      <c r="E1379" t="s">
        <v>3960</v>
      </c>
    </row>
    <row r="1380" ht="14.4" spans="1:5">
      <c r="A1380" s="401" t="s">
        <v>6492</v>
      </c>
      <c r="B1380" s="173" t="s">
        <v>6493</v>
      </c>
      <c r="C1380" t="s">
        <v>3889</v>
      </c>
      <c r="D1380" s="11" t="s">
        <v>3959</v>
      </c>
      <c r="E1380" t="s">
        <v>3890</v>
      </c>
    </row>
    <row r="1381" ht="14.4" spans="1:5">
      <c r="A1381" s="401" t="s">
        <v>6494</v>
      </c>
      <c r="B1381" s="173" t="s">
        <v>6495</v>
      </c>
      <c r="C1381" t="s">
        <v>3889</v>
      </c>
      <c r="D1381" s="11" t="s">
        <v>3959</v>
      </c>
      <c r="E1381" t="s">
        <v>3890</v>
      </c>
    </row>
    <row r="1382" ht="14.4" spans="1:5">
      <c r="A1382" s="401" t="s">
        <v>6496</v>
      </c>
      <c r="B1382" s="173" t="s">
        <v>6497</v>
      </c>
      <c r="C1382" t="s">
        <v>3889</v>
      </c>
      <c r="D1382" t="s">
        <v>3959</v>
      </c>
      <c r="E1382" t="s">
        <v>3890</v>
      </c>
    </row>
    <row r="1383" ht="14.4" spans="1:5">
      <c r="A1383" s="401" t="s">
        <v>6498</v>
      </c>
      <c r="B1383" s="173" t="s">
        <v>6499</v>
      </c>
      <c r="C1383" t="s">
        <v>3889</v>
      </c>
      <c r="D1383" t="s">
        <v>3959</v>
      </c>
      <c r="E1383" t="s">
        <v>3890</v>
      </c>
    </row>
    <row r="1384" ht="14.4" spans="1:5">
      <c r="A1384" s="401" t="s">
        <v>6500</v>
      </c>
      <c r="B1384" s="173" t="s">
        <v>6501</v>
      </c>
      <c r="C1384" t="s">
        <v>3889</v>
      </c>
      <c r="D1384" t="s">
        <v>3959</v>
      </c>
      <c r="E1384" t="s">
        <v>3890</v>
      </c>
    </row>
    <row r="1385" ht="14.4" spans="1:5">
      <c r="A1385" s="401" t="s">
        <v>6502</v>
      </c>
      <c r="B1385" s="173" t="s">
        <v>6503</v>
      </c>
      <c r="C1385" t="s">
        <v>3889</v>
      </c>
      <c r="D1385" t="s">
        <v>3959</v>
      </c>
      <c r="E1385" t="s">
        <v>3890</v>
      </c>
    </row>
    <row r="1386" ht="14.4" spans="1:5">
      <c r="A1386" s="401" t="s">
        <v>6504</v>
      </c>
      <c r="B1386" s="173" t="s">
        <v>6505</v>
      </c>
      <c r="C1386" t="s">
        <v>3889</v>
      </c>
      <c r="D1386" t="s">
        <v>3959</v>
      </c>
      <c r="E1386" t="s">
        <v>3890</v>
      </c>
    </row>
    <row r="1387" ht="14.4" spans="1:5">
      <c r="A1387" s="401" t="s">
        <v>6506</v>
      </c>
      <c r="B1387" s="173" t="s">
        <v>6507</v>
      </c>
      <c r="C1387" t="s">
        <v>3889</v>
      </c>
      <c r="D1387" t="s">
        <v>3959</v>
      </c>
      <c r="E1387" t="s">
        <v>3890</v>
      </c>
    </row>
    <row r="1388" ht="14.4" spans="1:5">
      <c r="A1388" s="401" t="s">
        <v>6508</v>
      </c>
      <c r="B1388" s="173" t="s">
        <v>6509</v>
      </c>
      <c r="C1388" t="s">
        <v>3889</v>
      </c>
      <c r="D1388" t="s">
        <v>3959</v>
      </c>
      <c r="E1388" t="s">
        <v>3890</v>
      </c>
    </row>
    <row r="1389" ht="14.4" spans="1:5">
      <c r="A1389" s="401" t="s">
        <v>6510</v>
      </c>
      <c r="B1389" s="173" t="s">
        <v>6511</v>
      </c>
      <c r="C1389" t="s">
        <v>3889</v>
      </c>
      <c r="D1389" t="s">
        <v>3959</v>
      </c>
      <c r="E1389" t="s">
        <v>3890</v>
      </c>
    </row>
    <row r="1390" ht="14.4" spans="1:5">
      <c r="A1390" s="401" t="s">
        <v>6512</v>
      </c>
      <c r="B1390" s="173" t="s">
        <v>6513</v>
      </c>
      <c r="C1390" t="s">
        <v>3889</v>
      </c>
      <c r="D1390" t="s">
        <v>3959</v>
      </c>
      <c r="E1390" t="s">
        <v>3890</v>
      </c>
    </row>
    <row r="1391" ht="14.4" spans="1:5">
      <c r="A1391" s="401" t="s">
        <v>6514</v>
      </c>
      <c r="B1391" s="173" t="s">
        <v>6515</v>
      </c>
      <c r="C1391" t="s">
        <v>3959</v>
      </c>
      <c r="D1391" s="11" t="s">
        <v>278</v>
      </c>
      <c r="E1391" t="s">
        <v>3960</v>
      </c>
    </row>
    <row r="1392" ht="14.4" spans="1:5">
      <c r="A1392" s="401" t="s">
        <v>6516</v>
      </c>
      <c r="B1392" s="173" t="s">
        <v>6517</v>
      </c>
      <c r="C1392" t="s">
        <v>3889</v>
      </c>
      <c r="D1392" s="11" t="s">
        <v>3959</v>
      </c>
      <c r="E1392" t="s">
        <v>3890</v>
      </c>
    </row>
    <row r="1393" ht="14.4" spans="1:6">
      <c r="A1393" s="401" t="s">
        <v>6518</v>
      </c>
      <c r="B1393" s="173" t="s">
        <v>6519</v>
      </c>
      <c r="C1393" t="s">
        <v>3889</v>
      </c>
      <c r="D1393" s="11" t="s">
        <v>3959</v>
      </c>
      <c r="E1393" t="s">
        <v>3890</v>
      </c>
    </row>
    <row r="1394" ht="14.4" spans="1:6">
      <c r="A1394" s="401" t="s">
        <v>6520</v>
      </c>
      <c r="B1394" s="173" t="s">
        <v>6521</v>
      </c>
      <c r="C1394" t="s">
        <v>3889</v>
      </c>
      <c r="D1394" s="11" t="s">
        <v>3959</v>
      </c>
      <c r="E1394" t="s">
        <v>3890</v>
      </c>
    </row>
    <row r="1395" ht="14.4" spans="1:6">
      <c r="A1395" s="401" t="s">
        <v>6522</v>
      </c>
      <c r="B1395" s="173" t="s">
        <v>6523</v>
      </c>
      <c r="C1395" t="s">
        <v>3889</v>
      </c>
      <c r="D1395" t="s">
        <v>3959</v>
      </c>
      <c r="E1395" t="s">
        <v>3890</v>
      </c>
    </row>
    <row r="1396" ht="14.4" spans="1:6">
      <c r="A1396" s="401" t="s">
        <v>6524</v>
      </c>
      <c r="B1396" s="173" t="s">
        <v>6525</v>
      </c>
      <c r="C1396" t="s">
        <v>3889</v>
      </c>
      <c r="D1396" t="s">
        <v>3959</v>
      </c>
      <c r="E1396" t="s">
        <v>3890</v>
      </c>
    </row>
    <row r="1397" ht="14.4" spans="1:6">
      <c r="A1397" s="401" t="s">
        <v>6526</v>
      </c>
      <c r="B1397" s="173" t="s">
        <v>6527</v>
      </c>
      <c r="C1397" t="s">
        <v>3889</v>
      </c>
      <c r="D1397" t="s">
        <v>3959</v>
      </c>
      <c r="E1397" t="s">
        <v>3890</v>
      </c>
    </row>
    <row r="1398" ht="14.4" spans="1:6">
      <c r="A1398" s="401" t="s">
        <v>6528</v>
      </c>
      <c r="B1398" s="173" t="s">
        <v>6529</v>
      </c>
      <c r="C1398" t="s">
        <v>3889</v>
      </c>
      <c r="D1398" t="s">
        <v>3959</v>
      </c>
      <c r="E1398" t="s">
        <v>3890</v>
      </c>
    </row>
    <row r="1399" ht="14.4" spans="1:6">
      <c r="A1399" s="401" t="s">
        <v>6530</v>
      </c>
      <c r="B1399" s="173" t="s">
        <v>6531</v>
      </c>
      <c r="C1399" t="s">
        <v>3889</v>
      </c>
      <c r="D1399" t="s">
        <v>3959</v>
      </c>
      <c r="E1399" t="s">
        <v>3890</v>
      </c>
    </row>
    <row r="1400" ht="14.4" spans="1:6">
      <c r="A1400" s="401" t="s">
        <v>6532</v>
      </c>
      <c r="B1400" s="173" t="s">
        <v>6533</v>
      </c>
      <c r="C1400" t="s">
        <v>3889</v>
      </c>
      <c r="D1400" t="s">
        <v>3959</v>
      </c>
      <c r="E1400" t="s">
        <v>3890</v>
      </c>
    </row>
    <row r="1401" ht="14.4" spans="1:6">
      <c r="A1401" s="401" t="s">
        <v>6534</v>
      </c>
      <c r="B1401" s="173" t="s">
        <v>6535</v>
      </c>
      <c r="C1401" t="s">
        <v>3889</v>
      </c>
      <c r="D1401" t="s">
        <v>3959</v>
      </c>
      <c r="E1401" t="s">
        <v>3890</v>
      </c>
    </row>
    <row r="1402" ht="14.4" spans="1:6">
      <c r="A1402" s="401" t="s">
        <v>6536</v>
      </c>
      <c r="B1402" s="173" t="s">
        <v>6537</v>
      </c>
      <c r="C1402" t="s">
        <v>3889</v>
      </c>
      <c r="D1402" t="s">
        <v>3959</v>
      </c>
      <c r="E1402" t="s">
        <v>3890</v>
      </c>
    </row>
    <row r="1403" ht="14.4" spans="1:6">
      <c r="A1403" s="401" t="s">
        <v>6538</v>
      </c>
      <c r="B1403" s="173" t="s">
        <v>6539</v>
      </c>
      <c r="C1403" t="s">
        <v>3889</v>
      </c>
      <c r="D1403" t="s">
        <v>3959</v>
      </c>
      <c r="E1403" t="s">
        <v>3890</v>
      </c>
    </row>
    <row r="1404" ht="14.4" spans="1:6">
      <c r="A1404" s="401" t="s">
        <v>6540</v>
      </c>
      <c r="B1404" s="173" t="s">
        <v>6541</v>
      </c>
      <c r="C1404" t="s">
        <v>278</v>
      </c>
      <c r="D1404" s="11" t="s">
        <v>3885</v>
      </c>
      <c r="E1404" t="s">
        <v>3886</v>
      </c>
      <c r="F1404" s="401"/>
    </row>
    <row r="1405" ht="14.4" spans="1:6">
      <c r="A1405" s="401" t="s">
        <v>6542</v>
      </c>
      <c r="B1405" s="173" t="s">
        <v>6543</v>
      </c>
      <c r="C1405" t="s">
        <v>3959</v>
      </c>
      <c r="D1405" s="11" t="s">
        <v>278</v>
      </c>
      <c r="E1405" t="s">
        <v>3960</v>
      </c>
    </row>
    <row r="1406" ht="14.4" spans="1:6">
      <c r="A1406" s="401" t="s">
        <v>6544</v>
      </c>
      <c r="B1406" s="173" t="s">
        <v>6545</v>
      </c>
      <c r="C1406" t="s">
        <v>3889</v>
      </c>
      <c r="D1406" s="11" t="s">
        <v>3959</v>
      </c>
      <c r="E1406" t="s">
        <v>3890</v>
      </c>
    </row>
    <row r="1407" ht="14.4" spans="1:6">
      <c r="A1407" s="401" t="s">
        <v>6546</v>
      </c>
      <c r="B1407" s="173" t="s">
        <v>6547</v>
      </c>
      <c r="C1407" t="s">
        <v>3889</v>
      </c>
      <c r="D1407" s="11" t="s">
        <v>3959</v>
      </c>
      <c r="E1407" t="s">
        <v>3890</v>
      </c>
    </row>
    <row r="1408" ht="14.4" spans="1:6">
      <c r="A1408" s="401" t="s">
        <v>6548</v>
      </c>
      <c r="B1408" s="173" t="s">
        <v>6549</v>
      </c>
      <c r="C1408" t="s">
        <v>3889</v>
      </c>
      <c r="D1408" s="11" t="s">
        <v>3959</v>
      </c>
      <c r="E1408" t="s">
        <v>3890</v>
      </c>
    </row>
    <row r="1409" ht="14.4" spans="1:6">
      <c r="A1409" s="401" t="s">
        <v>6550</v>
      </c>
      <c r="B1409" s="173" t="s">
        <v>6551</v>
      </c>
      <c r="C1409" t="s">
        <v>3889</v>
      </c>
      <c r="D1409" s="11" t="s">
        <v>3959</v>
      </c>
      <c r="E1409" t="s">
        <v>3890</v>
      </c>
    </row>
    <row r="1410" ht="14.4" spans="1:6">
      <c r="A1410" s="401" t="s">
        <v>6552</v>
      </c>
      <c r="B1410" s="173" t="s">
        <v>6553</v>
      </c>
      <c r="C1410" t="s">
        <v>3889</v>
      </c>
      <c r="D1410" s="11" t="s">
        <v>3959</v>
      </c>
      <c r="E1410" t="s">
        <v>3890</v>
      </c>
    </row>
    <row r="1411" ht="14.4" spans="1:6">
      <c r="A1411" s="401" t="s">
        <v>6554</v>
      </c>
      <c r="B1411" s="173" t="s">
        <v>6555</v>
      </c>
      <c r="C1411" t="s">
        <v>3889</v>
      </c>
      <c r="D1411" s="11" t="s">
        <v>3959</v>
      </c>
      <c r="E1411" t="s">
        <v>3890</v>
      </c>
    </row>
    <row r="1412" ht="14.4" spans="1:6">
      <c r="A1412" s="401" t="s">
        <v>6556</v>
      </c>
      <c r="B1412" s="173" t="s">
        <v>6557</v>
      </c>
      <c r="C1412" t="s">
        <v>3889</v>
      </c>
      <c r="D1412" s="11" t="s">
        <v>3959</v>
      </c>
      <c r="E1412" t="s">
        <v>3890</v>
      </c>
    </row>
    <row r="1413" ht="14.4" spans="1:6">
      <c r="A1413" s="401" t="s">
        <v>6558</v>
      </c>
      <c r="B1413" s="173" t="s">
        <v>6559</v>
      </c>
      <c r="C1413" t="s">
        <v>3889</v>
      </c>
      <c r="D1413" s="11" t="s">
        <v>3959</v>
      </c>
      <c r="E1413" t="s">
        <v>3890</v>
      </c>
    </row>
    <row r="1414" ht="14.4" spans="1:6">
      <c r="A1414" s="401" t="s">
        <v>6560</v>
      </c>
      <c r="B1414" s="173" t="s">
        <v>6561</v>
      </c>
      <c r="C1414" t="s">
        <v>3889</v>
      </c>
      <c r="D1414" s="11" t="s">
        <v>3959</v>
      </c>
      <c r="E1414" t="s">
        <v>3890</v>
      </c>
    </row>
    <row r="1415" ht="14.4" spans="1:6">
      <c r="A1415" s="401" t="s">
        <v>6562</v>
      </c>
      <c r="B1415" s="173" t="s">
        <v>6563</v>
      </c>
      <c r="C1415" t="s">
        <v>3889</v>
      </c>
      <c r="D1415" s="11" t="s">
        <v>3959</v>
      </c>
      <c r="E1415" t="s">
        <v>3890</v>
      </c>
    </row>
    <row r="1416" ht="14.4" spans="1:6">
      <c r="A1416" s="401" t="s">
        <v>6564</v>
      </c>
      <c r="B1416" s="173" t="s">
        <v>6565</v>
      </c>
      <c r="C1416" t="s">
        <v>3889</v>
      </c>
      <c r="D1416" t="s">
        <v>3959</v>
      </c>
      <c r="E1416" t="s">
        <v>3890</v>
      </c>
    </row>
    <row r="1417" ht="14.4" spans="1:6">
      <c r="A1417" s="401" t="s">
        <v>6566</v>
      </c>
      <c r="B1417" s="173" t="s">
        <v>6567</v>
      </c>
      <c r="C1417" t="s">
        <v>3889</v>
      </c>
      <c r="D1417" t="s">
        <v>3959</v>
      </c>
      <c r="E1417" t="s">
        <v>3890</v>
      </c>
    </row>
    <row r="1418" ht="14.4" spans="1:6">
      <c r="A1418" s="401" t="s">
        <v>6568</v>
      </c>
      <c r="B1418" s="173" t="s">
        <v>6569</v>
      </c>
      <c r="C1418" t="s">
        <v>3959</v>
      </c>
      <c r="D1418" s="11" t="s">
        <v>3885</v>
      </c>
      <c r="E1418" t="s">
        <v>3886</v>
      </c>
      <c r="F1418" s="11"/>
    </row>
    <row r="1419" ht="14.4" spans="1:6">
      <c r="A1419" s="401" t="s">
        <v>6570</v>
      </c>
      <c r="B1419" s="173" t="s">
        <v>6571</v>
      </c>
      <c r="C1419" t="s">
        <v>3889</v>
      </c>
      <c r="D1419" s="11" t="s">
        <v>3959</v>
      </c>
      <c r="E1419" t="s">
        <v>3890</v>
      </c>
    </row>
    <row r="1420" ht="14.4" spans="1:6">
      <c r="A1420" s="401" t="s">
        <v>6572</v>
      </c>
      <c r="B1420" s="173" t="s">
        <v>6573</v>
      </c>
      <c r="C1420" t="s">
        <v>3889</v>
      </c>
      <c r="D1420" s="11" t="s">
        <v>3959</v>
      </c>
      <c r="E1420" t="s">
        <v>3890</v>
      </c>
    </row>
    <row r="1421" ht="14.4" spans="1:6">
      <c r="A1421" s="401" t="s">
        <v>6574</v>
      </c>
      <c r="B1421" s="173" t="s">
        <v>6575</v>
      </c>
      <c r="C1421" t="s">
        <v>3889</v>
      </c>
      <c r="D1421" s="11" t="s">
        <v>3959</v>
      </c>
      <c r="E1421" t="s">
        <v>3890</v>
      </c>
    </row>
    <row r="1422" ht="14.4" spans="1:6">
      <c r="A1422" s="401" t="s">
        <v>6576</v>
      </c>
      <c r="B1422" s="173" t="s">
        <v>6577</v>
      </c>
      <c r="C1422" t="s">
        <v>3889</v>
      </c>
      <c r="D1422" s="11" t="s">
        <v>3959</v>
      </c>
      <c r="E1422" t="s">
        <v>3890</v>
      </c>
    </row>
    <row r="1423" ht="14.4" spans="1:6">
      <c r="A1423" s="401" t="s">
        <v>6578</v>
      </c>
      <c r="B1423" s="173" t="s">
        <v>6579</v>
      </c>
      <c r="C1423" t="s">
        <v>3889</v>
      </c>
      <c r="D1423" s="11" t="s">
        <v>3959</v>
      </c>
      <c r="E1423" t="s">
        <v>3890</v>
      </c>
    </row>
    <row r="1424" ht="14.4" spans="1:6">
      <c r="A1424" s="401" t="s">
        <v>6580</v>
      </c>
      <c r="B1424" s="173" t="s">
        <v>6581</v>
      </c>
      <c r="C1424" t="s">
        <v>3889</v>
      </c>
      <c r="D1424" s="11" t="s">
        <v>3959</v>
      </c>
      <c r="E1424" t="s">
        <v>3890</v>
      </c>
    </row>
    <row r="1425" ht="14.4" spans="1:5">
      <c r="A1425" s="401" t="s">
        <v>6582</v>
      </c>
      <c r="B1425" s="173" t="s">
        <v>6583</v>
      </c>
      <c r="C1425" t="s">
        <v>3889</v>
      </c>
      <c r="D1425" s="11" t="s">
        <v>3959</v>
      </c>
      <c r="E1425" t="s">
        <v>3890</v>
      </c>
    </row>
    <row r="1426" ht="14.4" spans="1:5">
      <c r="A1426" s="401" t="s">
        <v>6584</v>
      </c>
      <c r="B1426" s="173" t="s">
        <v>6585</v>
      </c>
      <c r="C1426" t="s">
        <v>3889</v>
      </c>
      <c r="D1426" t="s">
        <v>3959</v>
      </c>
      <c r="E1426" t="s">
        <v>3890</v>
      </c>
    </row>
    <row r="1427" ht="14.4" spans="1:5">
      <c r="A1427" s="401" t="s">
        <v>6586</v>
      </c>
      <c r="B1427" s="173" t="s">
        <v>6587</v>
      </c>
      <c r="C1427" t="s">
        <v>3889</v>
      </c>
      <c r="D1427" t="s">
        <v>3959</v>
      </c>
      <c r="E1427" t="s">
        <v>3890</v>
      </c>
    </row>
    <row r="1428" ht="14.4" spans="1:5">
      <c r="A1428" s="401" t="s">
        <v>6588</v>
      </c>
      <c r="B1428" s="173" t="s">
        <v>6589</v>
      </c>
      <c r="C1428" t="s">
        <v>3889</v>
      </c>
      <c r="D1428" t="s">
        <v>3959</v>
      </c>
      <c r="E1428" t="s">
        <v>3890</v>
      </c>
    </row>
    <row r="1429" ht="14.4" spans="1:5">
      <c r="A1429" s="401" t="s">
        <v>6590</v>
      </c>
      <c r="B1429" s="173" t="s">
        <v>6591</v>
      </c>
      <c r="C1429" t="s">
        <v>3959</v>
      </c>
      <c r="D1429" s="11" t="s">
        <v>278</v>
      </c>
      <c r="E1429" t="s">
        <v>3960</v>
      </c>
    </row>
    <row r="1430" ht="14.4" spans="1:5">
      <c r="A1430" s="401" t="s">
        <v>6592</v>
      </c>
      <c r="B1430" s="173" t="s">
        <v>6593</v>
      </c>
      <c r="C1430" t="s">
        <v>3889</v>
      </c>
      <c r="D1430" s="11" t="s">
        <v>3959</v>
      </c>
      <c r="E1430" t="s">
        <v>3890</v>
      </c>
    </row>
    <row r="1431" ht="14.4" spans="1:5">
      <c r="A1431" s="401" t="s">
        <v>6594</v>
      </c>
      <c r="B1431" s="173" t="s">
        <v>6595</v>
      </c>
      <c r="C1431" t="s">
        <v>3889</v>
      </c>
      <c r="D1431" s="11" t="s">
        <v>3959</v>
      </c>
      <c r="E1431" t="s">
        <v>3890</v>
      </c>
    </row>
    <row r="1432" ht="14.4" spans="1:5">
      <c r="A1432" s="401" t="s">
        <v>6596</v>
      </c>
      <c r="B1432" s="173" t="s">
        <v>6597</v>
      </c>
      <c r="C1432" t="s">
        <v>3889</v>
      </c>
      <c r="D1432" s="11" t="s">
        <v>3959</v>
      </c>
      <c r="E1432" t="s">
        <v>3890</v>
      </c>
    </row>
    <row r="1433" ht="14.4" spans="1:5">
      <c r="A1433" s="401" t="s">
        <v>6598</v>
      </c>
      <c r="B1433" s="173" t="s">
        <v>6599</v>
      </c>
      <c r="C1433" t="s">
        <v>3889</v>
      </c>
      <c r="D1433" s="11" t="s">
        <v>3959</v>
      </c>
      <c r="E1433" t="s">
        <v>3890</v>
      </c>
    </row>
    <row r="1434" ht="14.4" spans="1:5">
      <c r="A1434" s="401" t="s">
        <v>6600</v>
      </c>
      <c r="B1434" s="173" t="s">
        <v>6601</v>
      </c>
      <c r="C1434" t="s">
        <v>3889</v>
      </c>
      <c r="D1434" s="11" t="s">
        <v>3959</v>
      </c>
      <c r="E1434" t="s">
        <v>3890</v>
      </c>
    </row>
    <row r="1435" ht="14.4" spans="1:5">
      <c r="A1435" s="401" t="s">
        <v>6602</v>
      </c>
      <c r="B1435" s="173" t="s">
        <v>6603</v>
      </c>
      <c r="C1435" t="s">
        <v>3889</v>
      </c>
      <c r="D1435" t="s">
        <v>3959</v>
      </c>
      <c r="E1435" t="s">
        <v>3890</v>
      </c>
    </row>
    <row r="1436" ht="14.4" spans="1:5">
      <c r="A1436" s="401" t="s">
        <v>6604</v>
      </c>
      <c r="B1436" s="173" t="s">
        <v>6605</v>
      </c>
      <c r="C1436" t="s">
        <v>3889</v>
      </c>
      <c r="D1436" t="s">
        <v>3959</v>
      </c>
      <c r="E1436" t="s">
        <v>3890</v>
      </c>
    </row>
    <row r="1437" ht="14.4" spans="1:5">
      <c r="A1437" s="401" t="s">
        <v>6606</v>
      </c>
      <c r="B1437" s="173" t="s">
        <v>6607</v>
      </c>
      <c r="C1437" t="s">
        <v>3889</v>
      </c>
      <c r="D1437" t="s">
        <v>3959</v>
      </c>
      <c r="E1437" t="s">
        <v>3890</v>
      </c>
    </row>
    <row r="1438" ht="14.4" spans="1:5">
      <c r="A1438" s="401" t="s">
        <v>6608</v>
      </c>
      <c r="B1438" s="173" t="s">
        <v>6609</v>
      </c>
      <c r="C1438" t="s">
        <v>3959</v>
      </c>
      <c r="D1438" s="11" t="s">
        <v>278</v>
      </c>
      <c r="E1438" t="s">
        <v>3960</v>
      </c>
    </row>
    <row r="1439" ht="14.4" spans="1:5">
      <c r="A1439" s="401" t="s">
        <v>6610</v>
      </c>
      <c r="B1439" s="173" t="s">
        <v>6547</v>
      </c>
      <c r="C1439" t="s">
        <v>3889</v>
      </c>
      <c r="D1439" s="11" t="s">
        <v>3959</v>
      </c>
      <c r="E1439" t="s">
        <v>3890</v>
      </c>
    </row>
    <row r="1440" ht="14.4" spans="1:5">
      <c r="A1440" s="401" t="s">
        <v>6611</v>
      </c>
      <c r="B1440" s="173" t="s">
        <v>6612</v>
      </c>
      <c r="C1440" t="s">
        <v>3889</v>
      </c>
      <c r="D1440" s="11" t="s">
        <v>3959</v>
      </c>
      <c r="E1440" t="s">
        <v>3890</v>
      </c>
    </row>
    <row r="1441" ht="14.4" spans="1:5">
      <c r="A1441" s="401" t="s">
        <v>6613</v>
      </c>
      <c r="B1441" s="173" t="s">
        <v>6614</v>
      </c>
      <c r="C1441" t="s">
        <v>3889</v>
      </c>
      <c r="D1441" s="11" t="s">
        <v>3959</v>
      </c>
      <c r="E1441" t="s">
        <v>3890</v>
      </c>
    </row>
    <row r="1442" ht="14.4" spans="1:5">
      <c r="A1442" s="401" t="s">
        <v>6615</v>
      </c>
      <c r="B1442" s="173" t="s">
        <v>6616</v>
      </c>
      <c r="C1442" t="s">
        <v>3889</v>
      </c>
      <c r="D1442" s="11" t="s">
        <v>3959</v>
      </c>
      <c r="E1442" t="s">
        <v>3890</v>
      </c>
    </row>
    <row r="1443" ht="14.4" spans="1:5">
      <c r="A1443" s="401" t="s">
        <v>6617</v>
      </c>
      <c r="B1443" s="173" t="s">
        <v>6618</v>
      </c>
      <c r="C1443" t="s">
        <v>3889</v>
      </c>
      <c r="D1443" s="11" t="s">
        <v>3959</v>
      </c>
      <c r="E1443" t="s">
        <v>3890</v>
      </c>
    </row>
    <row r="1444" ht="14.4" spans="1:5">
      <c r="A1444" s="401" t="s">
        <v>6619</v>
      </c>
      <c r="B1444" s="173" t="s">
        <v>6620</v>
      </c>
      <c r="C1444" t="s">
        <v>3889</v>
      </c>
      <c r="D1444" t="s">
        <v>3959</v>
      </c>
      <c r="E1444" t="s">
        <v>3890</v>
      </c>
    </row>
    <row r="1445" ht="14.4" spans="1:5">
      <c r="A1445" s="401" t="s">
        <v>6621</v>
      </c>
      <c r="B1445" s="173" t="s">
        <v>6622</v>
      </c>
      <c r="C1445" t="s">
        <v>3959</v>
      </c>
      <c r="D1445" s="11" t="s">
        <v>278</v>
      </c>
      <c r="E1445" t="s">
        <v>3960</v>
      </c>
    </row>
    <row r="1446" ht="14.4" spans="1:5">
      <c r="A1446" s="401" t="s">
        <v>6623</v>
      </c>
      <c r="B1446" s="173" t="s">
        <v>6624</v>
      </c>
      <c r="C1446" t="s">
        <v>3889</v>
      </c>
      <c r="D1446" s="11" t="s">
        <v>3959</v>
      </c>
      <c r="E1446" t="s">
        <v>3890</v>
      </c>
    </row>
    <row r="1447" ht="14.4" spans="1:5">
      <c r="A1447" s="401" t="s">
        <v>6625</v>
      </c>
      <c r="B1447" s="173" t="s">
        <v>6626</v>
      </c>
      <c r="C1447" t="s">
        <v>3889</v>
      </c>
      <c r="D1447" s="11" t="s">
        <v>3959</v>
      </c>
      <c r="E1447" t="s">
        <v>3890</v>
      </c>
    </row>
    <row r="1448" ht="14.4" spans="1:5">
      <c r="A1448" s="401" t="s">
        <v>6627</v>
      </c>
      <c r="B1448" s="173" t="s">
        <v>6628</v>
      </c>
      <c r="C1448" t="s">
        <v>3889</v>
      </c>
      <c r="D1448" s="11" t="s">
        <v>3959</v>
      </c>
      <c r="E1448" t="s">
        <v>3890</v>
      </c>
    </row>
    <row r="1449" ht="14.4" spans="1:5">
      <c r="A1449" s="401" t="s">
        <v>6629</v>
      </c>
      <c r="B1449" s="173" t="s">
        <v>6630</v>
      </c>
      <c r="C1449" t="s">
        <v>3889</v>
      </c>
      <c r="D1449" t="s">
        <v>3959</v>
      </c>
      <c r="E1449" t="s">
        <v>3890</v>
      </c>
    </row>
    <row r="1450" ht="14.4" spans="1:5">
      <c r="A1450" s="401" t="s">
        <v>6631</v>
      </c>
      <c r="B1450" s="173" t="s">
        <v>6632</v>
      </c>
      <c r="C1450" t="s">
        <v>3889</v>
      </c>
      <c r="D1450" t="s">
        <v>3959</v>
      </c>
      <c r="E1450" t="s">
        <v>3890</v>
      </c>
    </row>
    <row r="1451" ht="14.4" spans="1:5">
      <c r="A1451" s="401" t="s">
        <v>6633</v>
      </c>
      <c r="B1451" s="173" t="s">
        <v>6634</v>
      </c>
      <c r="C1451" t="s">
        <v>3959</v>
      </c>
      <c r="D1451" s="11" t="s">
        <v>278</v>
      </c>
      <c r="E1451" t="s">
        <v>3960</v>
      </c>
    </row>
    <row r="1452" ht="14.4" spans="1:5">
      <c r="A1452" s="401" t="s">
        <v>6635</v>
      </c>
      <c r="B1452" s="173" t="s">
        <v>6636</v>
      </c>
      <c r="C1452" t="s">
        <v>3889</v>
      </c>
      <c r="D1452" s="11" t="s">
        <v>3959</v>
      </c>
      <c r="E1452" t="s">
        <v>3890</v>
      </c>
    </row>
    <row r="1453" ht="14.4" spans="1:5">
      <c r="A1453" s="401" t="s">
        <v>6637</v>
      </c>
      <c r="B1453" s="173" t="s">
        <v>6638</v>
      </c>
      <c r="C1453" t="s">
        <v>3889</v>
      </c>
      <c r="D1453" s="11" t="s">
        <v>3959</v>
      </c>
      <c r="E1453" t="s">
        <v>3890</v>
      </c>
    </row>
    <row r="1454" ht="14.4" spans="1:5">
      <c r="A1454" s="401" t="s">
        <v>6639</v>
      </c>
      <c r="B1454" s="173" t="s">
        <v>6640</v>
      </c>
      <c r="C1454" t="s">
        <v>3889</v>
      </c>
      <c r="D1454" s="11" t="s">
        <v>3959</v>
      </c>
      <c r="E1454" t="s">
        <v>3890</v>
      </c>
    </row>
    <row r="1455" ht="14.4" spans="1:5">
      <c r="A1455" s="401" t="s">
        <v>6641</v>
      </c>
      <c r="B1455" s="173" t="s">
        <v>6642</v>
      </c>
      <c r="C1455" t="s">
        <v>3889</v>
      </c>
      <c r="D1455" s="11" t="s">
        <v>3959</v>
      </c>
      <c r="E1455" t="s">
        <v>3890</v>
      </c>
    </row>
    <row r="1456" ht="14.4" spans="1:5">
      <c r="A1456" s="401" t="s">
        <v>6643</v>
      </c>
      <c r="B1456" s="173" t="s">
        <v>6644</v>
      </c>
      <c r="C1456" t="s">
        <v>3889</v>
      </c>
      <c r="D1456" s="11" t="s">
        <v>3959</v>
      </c>
      <c r="E1456" t="s">
        <v>3890</v>
      </c>
    </row>
    <row r="1457" ht="14.4" spans="1:5">
      <c r="A1457" s="401" t="s">
        <v>6645</v>
      </c>
      <c r="B1457" s="173" t="s">
        <v>6646</v>
      </c>
      <c r="C1457" t="s">
        <v>3889</v>
      </c>
      <c r="D1457" t="s">
        <v>3959</v>
      </c>
      <c r="E1457" t="s">
        <v>3890</v>
      </c>
    </row>
    <row r="1458" ht="14.4" spans="1:5">
      <c r="A1458" s="401" t="s">
        <v>6647</v>
      </c>
      <c r="B1458" s="173" t="s">
        <v>6648</v>
      </c>
      <c r="C1458" t="s">
        <v>3889</v>
      </c>
      <c r="D1458" t="s">
        <v>3959</v>
      </c>
      <c r="E1458" t="s">
        <v>3890</v>
      </c>
    </row>
    <row r="1459" ht="14.4" spans="1:5">
      <c r="A1459" s="401" t="s">
        <v>6649</v>
      </c>
      <c r="B1459" s="173" t="s">
        <v>6650</v>
      </c>
      <c r="C1459" t="s">
        <v>3889</v>
      </c>
      <c r="D1459" t="s">
        <v>3959</v>
      </c>
      <c r="E1459" t="s">
        <v>3890</v>
      </c>
    </row>
    <row r="1460" ht="14.4" spans="1:5">
      <c r="A1460" s="401" t="s">
        <v>6651</v>
      </c>
      <c r="B1460" s="173" t="s">
        <v>6652</v>
      </c>
      <c r="C1460" t="s">
        <v>3889</v>
      </c>
      <c r="D1460" t="s">
        <v>3959</v>
      </c>
      <c r="E1460" t="s">
        <v>3890</v>
      </c>
    </row>
    <row r="1461" ht="14.4" spans="1:5">
      <c r="A1461" s="401" t="s">
        <v>6653</v>
      </c>
      <c r="B1461" s="173" t="s">
        <v>6654</v>
      </c>
      <c r="C1461" t="s">
        <v>3889</v>
      </c>
      <c r="D1461" t="s">
        <v>3959</v>
      </c>
      <c r="E1461" t="s">
        <v>3890</v>
      </c>
    </row>
    <row r="1462" ht="14.4" spans="1:5">
      <c r="A1462" s="401" t="s">
        <v>6655</v>
      </c>
      <c r="B1462" s="173" t="s">
        <v>6656</v>
      </c>
      <c r="C1462" t="s">
        <v>3889</v>
      </c>
      <c r="D1462" t="s">
        <v>3959</v>
      </c>
      <c r="E1462" t="s">
        <v>3890</v>
      </c>
    </row>
    <row r="1463" ht="14.4" spans="1:5">
      <c r="A1463" s="401" t="s">
        <v>6657</v>
      </c>
      <c r="B1463" s="173" t="s">
        <v>6658</v>
      </c>
      <c r="C1463" t="s">
        <v>3959</v>
      </c>
      <c r="D1463" s="11" t="s">
        <v>278</v>
      </c>
      <c r="E1463" t="s">
        <v>3960</v>
      </c>
    </row>
    <row r="1464" ht="14.4" spans="1:5">
      <c r="A1464" s="401" t="s">
        <v>6659</v>
      </c>
      <c r="B1464" s="173" t="s">
        <v>6660</v>
      </c>
      <c r="C1464" t="s">
        <v>3889</v>
      </c>
      <c r="D1464" s="11" t="s">
        <v>3959</v>
      </c>
      <c r="E1464" t="s">
        <v>3890</v>
      </c>
    </row>
    <row r="1465" ht="14.4" spans="1:5">
      <c r="A1465" s="401" t="s">
        <v>6661</v>
      </c>
      <c r="B1465" s="173" t="s">
        <v>6662</v>
      </c>
      <c r="C1465" t="s">
        <v>3889</v>
      </c>
      <c r="D1465" s="11" t="s">
        <v>3959</v>
      </c>
      <c r="E1465" t="s">
        <v>3890</v>
      </c>
    </row>
    <row r="1466" ht="14.4" spans="1:5">
      <c r="A1466" s="401" t="s">
        <v>6663</v>
      </c>
      <c r="B1466" s="173" t="s">
        <v>6664</v>
      </c>
      <c r="C1466" t="s">
        <v>3889</v>
      </c>
      <c r="D1466" s="11" t="s">
        <v>3959</v>
      </c>
      <c r="E1466" t="s">
        <v>3890</v>
      </c>
    </row>
    <row r="1467" ht="14.4" spans="1:5">
      <c r="A1467" s="401" t="s">
        <v>6665</v>
      </c>
      <c r="B1467" s="173" t="s">
        <v>6666</v>
      </c>
      <c r="C1467" t="s">
        <v>3889</v>
      </c>
      <c r="D1467" s="11" t="s">
        <v>3959</v>
      </c>
      <c r="E1467" t="s">
        <v>3890</v>
      </c>
    </row>
    <row r="1468" ht="14.4" spans="1:5">
      <c r="A1468" s="401" t="s">
        <v>6667</v>
      </c>
      <c r="B1468" s="173" t="s">
        <v>6668</v>
      </c>
      <c r="C1468" t="s">
        <v>3889</v>
      </c>
      <c r="D1468" t="s">
        <v>3959</v>
      </c>
      <c r="E1468" t="s">
        <v>3890</v>
      </c>
    </row>
    <row r="1469" ht="14.4" spans="1:5">
      <c r="A1469" s="401" t="s">
        <v>6669</v>
      </c>
      <c r="B1469" s="173" t="s">
        <v>6670</v>
      </c>
      <c r="C1469" t="s">
        <v>3889</v>
      </c>
      <c r="D1469" t="s">
        <v>3959</v>
      </c>
      <c r="E1469" t="s">
        <v>3890</v>
      </c>
    </row>
    <row r="1470" ht="14.4" spans="1:5">
      <c r="A1470" s="401" t="s">
        <v>6671</v>
      </c>
      <c r="B1470" s="173" t="s">
        <v>6672</v>
      </c>
      <c r="C1470" t="s">
        <v>3889</v>
      </c>
      <c r="D1470" t="s">
        <v>3959</v>
      </c>
      <c r="E1470" t="s">
        <v>3890</v>
      </c>
    </row>
    <row r="1471" ht="14.4" spans="1:5">
      <c r="A1471" s="401" t="s">
        <v>6673</v>
      </c>
      <c r="B1471" s="173" t="s">
        <v>6674</v>
      </c>
      <c r="C1471" t="s">
        <v>3889</v>
      </c>
      <c r="D1471" t="s">
        <v>3959</v>
      </c>
      <c r="E1471" t="s">
        <v>3890</v>
      </c>
    </row>
    <row r="1472" ht="14.4" spans="1:5">
      <c r="A1472" s="401" t="s">
        <v>6675</v>
      </c>
      <c r="B1472" s="173" t="s">
        <v>6676</v>
      </c>
      <c r="C1472" t="s">
        <v>3889</v>
      </c>
      <c r="D1472" t="s">
        <v>3959</v>
      </c>
      <c r="E1472" t="s">
        <v>3890</v>
      </c>
    </row>
    <row r="1473" ht="14.4" spans="1:5">
      <c r="A1473" s="401" t="s">
        <v>6677</v>
      </c>
      <c r="B1473" s="173" t="s">
        <v>6678</v>
      </c>
      <c r="C1473" t="s">
        <v>3889</v>
      </c>
      <c r="D1473" t="s">
        <v>3959</v>
      </c>
      <c r="E1473" t="s">
        <v>3890</v>
      </c>
    </row>
    <row r="1474" ht="14.4" spans="1:5">
      <c r="A1474" s="401" t="s">
        <v>6679</v>
      </c>
      <c r="B1474" s="173" t="s">
        <v>6680</v>
      </c>
      <c r="C1474" t="s">
        <v>3889</v>
      </c>
      <c r="D1474" t="s">
        <v>3959</v>
      </c>
      <c r="E1474" t="s">
        <v>3890</v>
      </c>
    </row>
    <row r="1475" ht="14.4" spans="1:5">
      <c r="A1475" s="401" t="s">
        <v>6681</v>
      </c>
      <c r="B1475" s="173" t="s">
        <v>6682</v>
      </c>
      <c r="C1475" t="s">
        <v>3889</v>
      </c>
      <c r="D1475" t="s">
        <v>3959</v>
      </c>
      <c r="E1475" t="s">
        <v>3890</v>
      </c>
    </row>
    <row r="1476" ht="14.4" spans="1:5">
      <c r="A1476" s="401" t="s">
        <v>6683</v>
      </c>
      <c r="B1476" s="173" t="s">
        <v>6684</v>
      </c>
      <c r="C1476" t="s">
        <v>3959</v>
      </c>
      <c r="D1476" s="11" t="s">
        <v>278</v>
      </c>
      <c r="E1476" t="s">
        <v>3960</v>
      </c>
    </row>
    <row r="1477" ht="14.4" spans="1:5">
      <c r="A1477" s="401" t="s">
        <v>6685</v>
      </c>
      <c r="B1477" s="173" t="s">
        <v>6686</v>
      </c>
      <c r="C1477" t="s">
        <v>3889</v>
      </c>
      <c r="D1477" s="11" t="s">
        <v>3959</v>
      </c>
      <c r="E1477" t="s">
        <v>3890</v>
      </c>
    </row>
    <row r="1478" ht="14.4" spans="1:5">
      <c r="A1478" s="401" t="s">
        <v>6687</v>
      </c>
      <c r="B1478" s="173" t="s">
        <v>6688</v>
      </c>
      <c r="C1478" t="s">
        <v>3889</v>
      </c>
      <c r="D1478" s="11" t="s">
        <v>3959</v>
      </c>
      <c r="E1478" t="s">
        <v>3890</v>
      </c>
    </row>
    <row r="1479" ht="14.4" spans="1:5">
      <c r="A1479" s="401" t="s">
        <v>6689</v>
      </c>
      <c r="B1479" s="173" t="s">
        <v>6690</v>
      </c>
      <c r="C1479" t="s">
        <v>3889</v>
      </c>
      <c r="D1479" t="s">
        <v>3959</v>
      </c>
      <c r="E1479" t="s">
        <v>3890</v>
      </c>
    </row>
    <row r="1480" ht="14.4" spans="1:5">
      <c r="A1480" s="401" t="s">
        <v>6691</v>
      </c>
      <c r="B1480" s="173" t="s">
        <v>6692</v>
      </c>
      <c r="C1480" t="s">
        <v>3889</v>
      </c>
      <c r="D1480" t="s">
        <v>3959</v>
      </c>
      <c r="E1480" t="s">
        <v>3890</v>
      </c>
    </row>
    <row r="1481" ht="14.4" spans="1:5">
      <c r="A1481" s="401" t="s">
        <v>6693</v>
      </c>
      <c r="B1481" s="173" t="s">
        <v>6694</v>
      </c>
      <c r="C1481" t="s">
        <v>3889</v>
      </c>
      <c r="D1481" t="s">
        <v>3959</v>
      </c>
      <c r="E1481" t="s">
        <v>3890</v>
      </c>
    </row>
    <row r="1482" ht="14.4" spans="1:5">
      <c r="A1482" s="401" t="s">
        <v>6695</v>
      </c>
      <c r="B1482" s="173" t="s">
        <v>6696</v>
      </c>
      <c r="C1482" t="s">
        <v>3889</v>
      </c>
      <c r="D1482" t="s">
        <v>3959</v>
      </c>
      <c r="E1482" t="s">
        <v>3890</v>
      </c>
    </row>
    <row r="1483" ht="14.4" spans="1:5">
      <c r="A1483" s="401" t="s">
        <v>6697</v>
      </c>
      <c r="B1483" s="173" t="s">
        <v>6698</v>
      </c>
      <c r="C1483" t="s">
        <v>3889</v>
      </c>
      <c r="D1483" t="s">
        <v>3959</v>
      </c>
      <c r="E1483" t="s">
        <v>3890</v>
      </c>
    </row>
    <row r="1484" ht="14.4" spans="1:5">
      <c r="A1484" s="401" t="s">
        <v>6699</v>
      </c>
      <c r="B1484" s="173" t="s">
        <v>6700</v>
      </c>
      <c r="C1484" t="s">
        <v>3889</v>
      </c>
      <c r="D1484" t="s">
        <v>3959</v>
      </c>
      <c r="E1484" t="s">
        <v>3890</v>
      </c>
    </row>
    <row r="1485" ht="14.4" spans="1:5">
      <c r="A1485" s="401" t="s">
        <v>6701</v>
      </c>
      <c r="B1485" s="173" t="s">
        <v>6702</v>
      </c>
      <c r="C1485" t="s">
        <v>3889</v>
      </c>
      <c r="D1485" t="s">
        <v>3959</v>
      </c>
      <c r="E1485" t="s">
        <v>3890</v>
      </c>
    </row>
    <row r="1486" ht="14.4" spans="1:5">
      <c r="A1486" s="401" t="s">
        <v>6703</v>
      </c>
      <c r="B1486" s="173" t="s">
        <v>6704</v>
      </c>
      <c r="C1486" t="s">
        <v>3889</v>
      </c>
      <c r="D1486" t="s">
        <v>3959</v>
      </c>
      <c r="E1486" t="s">
        <v>3890</v>
      </c>
    </row>
    <row r="1487" ht="14.4" spans="1:5">
      <c r="A1487" s="401" t="s">
        <v>6705</v>
      </c>
      <c r="B1487" s="173" t="s">
        <v>6706</v>
      </c>
      <c r="C1487" t="s">
        <v>3889</v>
      </c>
      <c r="D1487" t="s">
        <v>3959</v>
      </c>
      <c r="E1487" t="s">
        <v>3890</v>
      </c>
    </row>
    <row r="1488" ht="14.4" spans="1:5">
      <c r="A1488" s="401" t="s">
        <v>6707</v>
      </c>
      <c r="B1488" s="173" t="s">
        <v>6708</v>
      </c>
      <c r="C1488" t="s">
        <v>3959</v>
      </c>
      <c r="D1488" s="11" t="s">
        <v>278</v>
      </c>
      <c r="E1488" t="s">
        <v>3960</v>
      </c>
    </row>
    <row r="1489" ht="14.4" spans="1:5">
      <c r="A1489" s="401" t="s">
        <v>6709</v>
      </c>
      <c r="B1489" s="173" t="s">
        <v>6710</v>
      </c>
      <c r="C1489" t="s">
        <v>3889</v>
      </c>
      <c r="D1489" s="11" t="s">
        <v>3959</v>
      </c>
      <c r="E1489" t="s">
        <v>3890</v>
      </c>
    </row>
    <row r="1490" ht="14.4" spans="1:5">
      <c r="A1490" s="401" t="s">
        <v>6711</v>
      </c>
      <c r="B1490" s="173" t="s">
        <v>6712</v>
      </c>
      <c r="C1490" t="s">
        <v>3889</v>
      </c>
      <c r="D1490" s="11" t="s">
        <v>3959</v>
      </c>
      <c r="E1490" t="s">
        <v>3890</v>
      </c>
    </row>
    <row r="1491" ht="14.4" spans="1:5">
      <c r="A1491" s="401" t="s">
        <v>6713</v>
      </c>
      <c r="B1491" s="173" t="s">
        <v>6714</v>
      </c>
      <c r="C1491" t="s">
        <v>3889</v>
      </c>
      <c r="D1491" t="s">
        <v>3959</v>
      </c>
      <c r="E1491" t="s">
        <v>3890</v>
      </c>
    </row>
    <row r="1492" ht="14.4" spans="1:5">
      <c r="A1492" s="401" t="s">
        <v>6715</v>
      </c>
      <c r="B1492" s="173" t="s">
        <v>6716</v>
      </c>
      <c r="C1492" t="s">
        <v>3889</v>
      </c>
      <c r="D1492" t="s">
        <v>3959</v>
      </c>
      <c r="E1492" t="s">
        <v>3890</v>
      </c>
    </row>
    <row r="1493" ht="14.4" spans="1:5">
      <c r="A1493" s="401" t="s">
        <v>6717</v>
      </c>
      <c r="B1493" s="173" t="s">
        <v>6718</v>
      </c>
      <c r="C1493" t="s">
        <v>3889</v>
      </c>
      <c r="D1493" t="s">
        <v>3959</v>
      </c>
      <c r="E1493" t="s">
        <v>3890</v>
      </c>
    </row>
    <row r="1494" ht="14.4" spans="1:5">
      <c r="A1494" s="401" t="s">
        <v>6719</v>
      </c>
      <c r="B1494" s="173" t="s">
        <v>6720</v>
      </c>
      <c r="C1494" t="s">
        <v>3889</v>
      </c>
      <c r="D1494" t="s">
        <v>3959</v>
      </c>
      <c r="E1494" t="s">
        <v>3890</v>
      </c>
    </row>
    <row r="1495" ht="14.4" spans="1:5">
      <c r="A1495" s="401" t="s">
        <v>6721</v>
      </c>
      <c r="B1495" s="173" t="s">
        <v>6722</v>
      </c>
      <c r="C1495" t="s">
        <v>3959</v>
      </c>
      <c r="D1495" s="11" t="s">
        <v>278</v>
      </c>
      <c r="E1495" t="s">
        <v>3960</v>
      </c>
    </row>
    <row r="1496" ht="14.4" spans="1:5">
      <c r="A1496" s="401" t="s">
        <v>6723</v>
      </c>
      <c r="B1496" s="173" t="s">
        <v>6724</v>
      </c>
      <c r="C1496" t="s">
        <v>3889</v>
      </c>
      <c r="D1496" s="11" t="s">
        <v>3959</v>
      </c>
      <c r="E1496" t="s">
        <v>3890</v>
      </c>
    </row>
    <row r="1497" ht="14.4" spans="1:5">
      <c r="A1497" s="401" t="s">
        <v>6725</v>
      </c>
      <c r="B1497" s="173" t="s">
        <v>6726</v>
      </c>
      <c r="C1497" t="s">
        <v>3889</v>
      </c>
      <c r="D1497" s="11" t="s">
        <v>3959</v>
      </c>
      <c r="E1497" t="s">
        <v>3890</v>
      </c>
    </row>
    <row r="1498" ht="14.4" spans="1:5">
      <c r="A1498" s="401" t="s">
        <v>6727</v>
      </c>
      <c r="B1498" s="173" t="s">
        <v>6728</v>
      </c>
      <c r="C1498" t="s">
        <v>3889</v>
      </c>
      <c r="D1498" t="s">
        <v>3959</v>
      </c>
      <c r="E1498" t="s">
        <v>3890</v>
      </c>
    </row>
    <row r="1499" ht="14.4" spans="1:5">
      <c r="A1499" s="401" t="s">
        <v>6729</v>
      </c>
      <c r="B1499" s="173" t="s">
        <v>6730</v>
      </c>
      <c r="C1499" t="s">
        <v>3889</v>
      </c>
      <c r="D1499" t="s">
        <v>3959</v>
      </c>
      <c r="E1499" t="s">
        <v>3890</v>
      </c>
    </row>
    <row r="1500" ht="14.4" spans="1:5">
      <c r="A1500" s="401" t="s">
        <v>6731</v>
      </c>
      <c r="B1500" s="173" t="s">
        <v>6732</v>
      </c>
      <c r="C1500" t="s">
        <v>3959</v>
      </c>
      <c r="D1500" s="11" t="s">
        <v>278</v>
      </c>
      <c r="E1500" t="s">
        <v>3960</v>
      </c>
    </row>
    <row r="1501" ht="14.4" spans="1:5">
      <c r="A1501" s="401" t="s">
        <v>6733</v>
      </c>
      <c r="B1501" s="173" t="s">
        <v>6734</v>
      </c>
      <c r="C1501" t="s">
        <v>3889</v>
      </c>
      <c r="D1501" s="11" t="s">
        <v>3959</v>
      </c>
      <c r="E1501" t="s">
        <v>3890</v>
      </c>
    </row>
    <row r="1502" ht="14.4" spans="1:5">
      <c r="A1502" s="401" t="s">
        <v>6735</v>
      </c>
      <c r="B1502" s="173" t="s">
        <v>6736</v>
      </c>
      <c r="C1502" t="s">
        <v>3889</v>
      </c>
      <c r="D1502" s="11" t="s">
        <v>3959</v>
      </c>
      <c r="E1502" t="s">
        <v>3890</v>
      </c>
    </row>
    <row r="1503" ht="14.4" spans="1:5">
      <c r="A1503" s="401" t="s">
        <v>6737</v>
      </c>
      <c r="B1503" s="173" t="s">
        <v>6738</v>
      </c>
      <c r="C1503" t="s">
        <v>3889</v>
      </c>
      <c r="D1503" t="s">
        <v>3959</v>
      </c>
      <c r="E1503" t="s">
        <v>3890</v>
      </c>
    </row>
    <row r="1504" ht="14.4" spans="1:5">
      <c r="A1504" s="401" t="s">
        <v>6739</v>
      </c>
      <c r="B1504" s="173" t="s">
        <v>6740</v>
      </c>
      <c r="C1504" t="s">
        <v>3889</v>
      </c>
      <c r="D1504" t="s">
        <v>3959</v>
      </c>
      <c r="E1504" t="s">
        <v>3890</v>
      </c>
    </row>
    <row r="1505" ht="14.4" spans="1:5">
      <c r="A1505" s="401" t="s">
        <v>6741</v>
      </c>
      <c r="B1505" s="173" t="s">
        <v>6742</v>
      </c>
      <c r="C1505" t="s">
        <v>3959</v>
      </c>
      <c r="D1505" s="11" t="s">
        <v>278</v>
      </c>
      <c r="E1505" t="s">
        <v>3960</v>
      </c>
    </row>
    <row r="1506" ht="14.4" spans="1:5">
      <c r="A1506" s="401" t="s">
        <v>6743</v>
      </c>
      <c r="B1506" s="173" t="s">
        <v>6744</v>
      </c>
      <c r="C1506" t="s">
        <v>3889</v>
      </c>
      <c r="D1506" s="11" t="s">
        <v>3959</v>
      </c>
      <c r="E1506" t="s">
        <v>3890</v>
      </c>
    </row>
    <row r="1507" ht="14.4" spans="1:5">
      <c r="A1507" s="401" t="s">
        <v>6745</v>
      </c>
      <c r="B1507" s="173" t="s">
        <v>6746</v>
      </c>
      <c r="C1507" t="s">
        <v>3889</v>
      </c>
      <c r="D1507" s="11" t="s">
        <v>3959</v>
      </c>
      <c r="E1507" t="s">
        <v>3890</v>
      </c>
    </row>
    <row r="1508" ht="14.4" spans="1:5">
      <c r="A1508" s="401" t="s">
        <v>6747</v>
      </c>
      <c r="B1508" s="173" t="s">
        <v>3926</v>
      </c>
      <c r="C1508" t="s">
        <v>3889</v>
      </c>
      <c r="D1508" s="11" t="s">
        <v>3959</v>
      </c>
      <c r="E1508" t="s">
        <v>3890</v>
      </c>
    </row>
    <row r="1509" ht="14.4" spans="1:5">
      <c r="A1509" s="401" t="s">
        <v>6748</v>
      </c>
      <c r="B1509" s="173" t="s">
        <v>6749</v>
      </c>
      <c r="C1509" t="s">
        <v>3889</v>
      </c>
      <c r="D1509" t="s">
        <v>3959</v>
      </c>
      <c r="E1509" t="s">
        <v>3890</v>
      </c>
    </row>
    <row r="1510" ht="14.4" spans="1:5">
      <c r="A1510" s="401" t="s">
        <v>6750</v>
      </c>
      <c r="B1510" s="173" t="s">
        <v>6751</v>
      </c>
      <c r="C1510" t="s">
        <v>3889</v>
      </c>
      <c r="D1510" t="s">
        <v>3959</v>
      </c>
      <c r="E1510" t="s">
        <v>3890</v>
      </c>
    </row>
    <row r="1511" ht="14.4" spans="1:5">
      <c r="A1511" s="401" t="s">
        <v>6752</v>
      </c>
      <c r="B1511" s="173" t="s">
        <v>6753</v>
      </c>
      <c r="C1511" t="s">
        <v>3889</v>
      </c>
      <c r="D1511" t="s">
        <v>3959</v>
      </c>
      <c r="E1511" t="s">
        <v>3890</v>
      </c>
    </row>
    <row r="1512" ht="14.4" spans="1:5">
      <c r="A1512" s="401" t="s">
        <v>6754</v>
      </c>
      <c r="B1512" s="173" t="s">
        <v>6755</v>
      </c>
      <c r="C1512" t="s">
        <v>3889</v>
      </c>
      <c r="D1512" t="s">
        <v>3959</v>
      </c>
      <c r="E1512" t="s">
        <v>3890</v>
      </c>
    </row>
    <row r="1513" ht="14.4" spans="1:5">
      <c r="A1513" s="401" t="s">
        <v>6756</v>
      </c>
      <c r="B1513" s="173" t="s">
        <v>6757</v>
      </c>
      <c r="C1513" t="s">
        <v>3889</v>
      </c>
      <c r="D1513" t="s">
        <v>3959</v>
      </c>
      <c r="E1513" t="s">
        <v>3890</v>
      </c>
    </row>
    <row r="1514" ht="14.4" spans="1:5">
      <c r="A1514" s="401" t="s">
        <v>6758</v>
      </c>
      <c r="B1514" s="173" t="s">
        <v>6759</v>
      </c>
      <c r="C1514" t="s">
        <v>3889</v>
      </c>
      <c r="D1514" t="s">
        <v>3959</v>
      </c>
      <c r="E1514" t="s">
        <v>3890</v>
      </c>
    </row>
    <row r="1515" ht="14.4" spans="1:5">
      <c r="A1515" s="401" t="s">
        <v>6760</v>
      </c>
      <c r="B1515" s="173" t="s">
        <v>6761</v>
      </c>
      <c r="C1515" t="s">
        <v>3889</v>
      </c>
      <c r="D1515" t="s">
        <v>3959</v>
      </c>
      <c r="E1515" t="s">
        <v>3890</v>
      </c>
    </row>
    <row r="1516" ht="14.4" spans="1:5">
      <c r="A1516" s="401" t="s">
        <v>6762</v>
      </c>
      <c r="B1516" s="173" t="s">
        <v>6763</v>
      </c>
      <c r="C1516" t="s">
        <v>3889</v>
      </c>
      <c r="D1516" t="s">
        <v>3959</v>
      </c>
      <c r="E1516" t="s">
        <v>3890</v>
      </c>
    </row>
    <row r="1517" ht="14.4" spans="1:5">
      <c r="A1517" s="401" t="s">
        <v>6764</v>
      </c>
      <c r="B1517" s="173" t="s">
        <v>6765</v>
      </c>
      <c r="C1517" t="s">
        <v>3889</v>
      </c>
      <c r="D1517" t="s">
        <v>3959</v>
      </c>
      <c r="E1517" t="s">
        <v>3890</v>
      </c>
    </row>
    <row r="1518" ht="14.4" spans="1:5">
      <c r="A1518" s="401" t="s">
        <v>6766</v>
      </c>
      <c r="B1518" s="173" t="s">
        <v>6767</v>
      </c>
      <c r="C1518" t="s">
        <v>3959</v>
      </c>
      <c r="D1518" s="11" t="s">
        <v>278</v>
      </c>
      <c r="E1518" t="s">
        <v>3960</v>
      </c>
    </row>
    <row r="1519" ht="14.4" spans="1:5">
      <c r="A1519" s="401" t="s">
        <v>6768</v>
      </c>
      <c r="B1519" s="173" t="s">
        <v>6769</v>
      </c>
      <c r="C1519" t="s">
        <v>3889</v>
      </c>
      <c r="D1519" s="11" t="s">
        <v>3959</v>
      </c>
      <c r="E1519" t="s">
        <v>3890</v>
      </c>
    </row>
    <row r="1520" ht="14.4" spans="1:5">
      <c r="A1520" s="401" t="s">
        <v>6770</v>
      </c>
      <c r="B1520" s="173" t="s">
        <v>6771</v>
      </c>
      <c r="C1520" t="s">
        <v>3889</v>
      </c>
      <c r="D1520" s="11" t="s">
        <v>3959</v>
      </c>
      <c r="E1520" t="s">
        <v>3890</v>
      </c>
    </row>
    <row r="1521" ht="14.4" spans="1:5">
      <c r="A1521" s="401" t="s">
        <v>6772</v>
      </c>
      <c r="B1521" s="173" t="s">
        <v>6773</v>
      </c>
      <c r="C1521" t="s">
        <v>3889</v>
      </c>
      <c r="D1521" t="s">
        <v>3959</v>
      </c>
      <c r="E1521" t="s">
        <v>3890</v>
      </c>
    </row>
    <row r="1522" ht="14.4" spans="1:5">
      <c r="A1522" s="401" t="s">
        <v>6774</v>
      </c>
      <c r="B1522" s="173" t="s">
        <v>6775</v>
      </c>
      <c r="C1522" t="s">
        <v>3889</v>
      </c>
      <c r="D1522" t="s">
        <v>3959</v>
      </c>
      <c r="E1522" t="s">
        <v>3890</v>
      </c>
    </row>
    <row r="1523" ht="14.4" spans="1:5">
      <c r="A1523" s="401" t="s">
        <v>6776</v>
      </c>
      <c r="B1523" s="173" t="s">
        <v>6777</v>
      </c>
      <c r="C1523" t="s">
        <v>3889</v>
      </c>
      <c r="D1523" t="s">
        <v>3959</v>
      </c>
      <c r="E1523" t="s">
        <v>3890</v>
      </c>
    </row>
    <row r="1524" ht="14.4" spans="1:5">
      <c r="A1524" s="401" t="s">
        <v>6778</v>
      </c>
      <c r="B1524" s="173" t="s">
        <v>6779</v>
      </c>
      <c r="C1524" t="s">
        <v>3889</v>
      </c>
      <c r="D1524" t="s">
        <v>3959</v>
      </c>
      <c r="E1524" t="s">
        <v>3890</v>
      </c>
    </row>
    <row r="1525" ht="14.4" spans="1:5">
      <c r="A1525" s="401" t="s">
        <v>6780</v>
      </c>
      <c r="B1525" s="173" t="s">
        <v>6781</v>
      </c>
      <c r="C1525" t="s">
        <v>3889</v>
      </c>
      <c r="D1525" t="s">
        <v>3959</v>
      </c>
      <c r="E1525" t="s">
        <v>3890</v>
      </c>
    </row>
    <row r="1526" ht="14.4" spans="1:5">
      <c r="A1526" s="401" t="s">
        <v>6782</v>
      </c>
      <c r="B1526" s="173" t="s">
        <v>6783</v>
      </c>
      <c r="C1526" t="s">
        <v>3889</v>
      </c>
      <c r="D1526" t="s">
        <v>3959</v>
      </c>
      <c r="E1526" t="s">
        <v>3890</v>
      </c>
    </row>
    <row r="1527" ht="14.4" spans="1:5">
      <c r="A1527" s="401" t="s">
        <v>6784</v>
      </c>
      <c r="B1527" s="173" t="s">
        <v>6785</v>
      </c>
      <c r="C1527" t="s">
        <v>3889</v>
      </c>
      <c r="D1527" t="s">
        <v>3959</v>
      </c>
      <c r="E1527" t="s">
        <v>3890</v>
      </c>
    </row>
    <row r="1528" ht="14.4" spans="1:5">
      <c r="A1528" s="401" t="s">
        <v>6786</v>
      </c>
      <c r="B1528" s="173" t="s">
        <v>6787</v>
      </c>
      <c r="C1528" t="s">
        <v>3889</v>
      </c>
      <c r="D1528" t="s">
        <v>3959</v>
      </c>
      <c r="E1528" t="s">
        <v>3890</v>
      </c>
    </row>
    <row r="1529" ht="14.4" spans="1:5">
      <c r="A1529" s="401" t="s">
        <v>6788</v>
      </c>
      <c r="B1529" s="173" t="s">
        <v>6789</v>
      </c>
      <c r="C1529" t="s">
        <v>3889</v>
      </c>
      <c r="D1529" t="s">
        <v>3959</v>
      </c>
      <c r="E1529" t="s">
        <v>3890</v>
      </c>
    </row>
    <row r="1530" ht="14.4" spans="1:5">
      <c r="A1530" s="401" t="s">
        <v>6790</v>
      </c>
      <c r="B1530" s="173" t="s">
        <v>6791</v>
      </c>
      <c r="C1530" t="s">
        <v>3959</v>
      </c>
      <c r="D1530" s="11" t="s">
        <v>278</v>
      </c>
      <c r="E1530" t="s">
        <v>3960</v>
      </c>
    </row>
    <row r="1531" ht="14.4" spans="1:5">
      <c r="A1531" s="401" t="s">
        <v>6792</v>
      </c>
      <c r="B1531" s="173" t="s">
        <v>6793</v>
      </c>
      <c r="C1531" t="s">
        <v>3889</v>
      </c>
      <c r="D1531" s="11" t="s">
        <v>3959</v>
      </c>
      <c r="E1531" t="s">
        <v>3890</v>
      </c>
    </row>
    <row r="1532" ht="14.4" spans="1:5">
      <c r="A1532" s="401" t="s">
        <v>6794</v>
      </c>
      <c r="B1532" s="173" t="s">
        <v>6795</v>
      </c>
      <c r="C1532" t="s">
        <v>3889</v>
      </c>
      <c r="D1532" s="11" t="s">
        <v>3959</v>
      </c>
      <c r="E1532" t="s">
        <v>3890</v>
      </c>
    </row>
    <row r="1533" ht="14.4" spans="1:5">
      <c r="A1533" s="401" t="s">
        <v>6796</v>
      </c>
      <c r="B1533" s="173" t="s">
        <v>6797</v>
      </c>
      <c r="C1533" t="s">
        <v>3889</v>
      </c>
      <c r="D1533" t="s">
        <v>3959</v>
      </c>
      <c r="E1533" t="s">
        <v>3890</v>
      </c>
    </row>
    <row r="1534" ht="14.4" spans="1:5">
      <c r="A1534" s="401" t="s">
        <v>6798</v>
      </c>
      <c r="B1534" s="173" t="s">
        <v>6799</v>
      </c>
      <c r="C1534" t="s">
        <v>3889</v>
      </c>
      <c r="D1534" t="s">
        <v>3959</v>
      </c>
      <c r="E1534" t="s">
        <v>3890</v>
      </c>
    </row>
    <row r="1535" ht="14.4" spans="1:5">
      <c r="A1535" s="401" t="s">
        <v>6800</v>
      </c>
      <c r="B1535" s="173" t="s">
        <v>6801</v>
      </c>
      <c r="C1535" t="s">
        <v>3889</v>
      </c>
      <c r="D1535" t="s">
        <v>3959</v>
      </c>
      <c r="E1535" t="s">
        <v>3890</v>
      </c>
    </row>
    <row r="1536" ht="14.4" spans="1:5">
      <c r="A1536" s="401" t="s">
        <v>6802</v>
      </c>
      <c r="B1536" s="173" t="s">
        <v>6803</v>
      </c>
      <c r="C1536" t="s">
        <v>3889</v>
      </c>
      <c r="D1536" t="s">
        <v>3959</v>
      </c>
      <c r="E1536" t="s">
        <v>3890</v>
      </c>
    </row>
    <row r="1537" ht="14.4" spans="1:5">
      <c r="A1537" s="401" t="s">
        <v>6804</v>
      </c>
      <c r="B1537" s="173" t="s">
        <v>6805</v>
      </c>
      <c r="C1537" t="s">
        <v>3889</v>
      </c>
      <c r="D1537" t="s">
        <v>3959</v>
      </c>
      <c r="E1537" t="s">
        <v>3890</v>
      </c>
    </row>
    <row r="1538" ht="14.4" spans="1:5">
      <c r="A1538" s="401" t="s">
        <v>6806</v>
      </c>
      <c r="B1538" s="173" t="s">
        <v>6807</v>
      </c>
      <c r="C1538" t="s">
        <v>3889</v>
      </c>
      <c r="D1538" t="s">
        <v>3959</v>
      </c>
      <c r="E1538" t="s">
        <v>3890</v>
      </c>
    </row>
    <row r="1539" ht="14.4" spans="1:5">
      <c r="A1539" s="401" t="s">
        <v>6808</v>
      </c>
      <c r="B1539" s="173" t="s">
        <v>6809</v>
      </c>
      <c r="C1539" t="s">
        <v>3959</v>
      </c>
      <c r="D1539" s="11" t="s">
        <v>278</v>
      </c>
      <c r="E1539" t="s">
        <v>3960</v>
      </c>
    </row>
    <row r="1540" ht="14.4" spans="1:5">
      <c r="A1540" s="401" t="s">
        <v>6810</v>
      </c>
      <c r="B1540" s="173" t="s">
        <v>6811</v>
      </c>
      <c r="C1540" t="s">
        <v>3889</v>
      </c>
      <c r="D1540" s="11" t="s">
        <v>3959</v>
      </c>
      <c r="E1540" t="s">
        <v>3890</v>
      </c>
    </row>
    <row r="1541" ht="14.4" spans="1:5">
      <c r="A1541" s="401" t="s">
        <v>6812</v>
      </c>
      <c r="B1541" s="173" t="s">
        <v>6813</v>
      </c>
      <c r="C1541" t="s">
        <v>3889</v>
      </c>
      <c r="D1541" s="11" t="s">
        <v>3959</v>
      </c>
      <c r="E1541" t="s">
        <v>3890</v>
      </c>
    </row>
    <row r="1542" ht="14.4" spans="1:5">
      <c r="A1542" s="401" t="s">
        <v>6814</v>
      </c>
      <c r="B1542" s="173" t="s">
        <v>6815</v>
      </c>
      <c r="C1542" t="s">
        <v>3889</v>
      </c>
      <c r="D1542" t="s">
        <v>3959</v>
      </c>
      <c r="E1542" t="s">
        <v>3890</v>
      </c>
    </row>
    <row r="1543" ht="14.4" spans="1:5">
      <c r="A1543" s="401" t="s">
        <v>6816</v>
      </c>
      <c r="B1543" s="173" t="s">
        <v>6817</v>
      </c>
      <c r="C1543" t="s">
        <v>3889</v>
      </c>
      <c r="D1543" t="s">
        <v>3959</v>
      </c>
      <c r="E1543" t="s">
        <v>3890</v>
      </c>
    </row>
    <row r="1544" ht="14.4" spans="1:5">
      <c r="A1544" s="401" t="s">
        <v>6818</v>
      </c>
      <c r="B1544" s="173" t="s">
        <v>6819</v>
      </c>
      <c r="C1544" t="s">
        <v>3889</v>
      </c>
      <c r="D1544" t="s">
        <v>3959</v>
      </c>
      <c r="E1544" t="s">
        <v>3890</v>
      </c>
    </row>
    <row r="1545" ht="14.4" spans="1:5">
      <c r="A1545" s="401" t="s">
        <v>6820</v>
      </c>
      <c r="B1545" s="173" t="s">
        <v>6821</v>
      </c>
      <c r="C1545" t="s">
        <v>3889</v>
      </c>
      <c r="D1545" t="s">
        <v>3959</v>
      </c>
      <c r="E1545" t="s">
        <v>3890</v>
      </c>
    </row>
    <row r="1546" ht="14.4" spans="1:5">
      <c r="A1546" s="401" t="s">
        <v>6822</v>
      </c>
      <c r="B1546" s="173" t="s">
        <v>6823</v>
      </c>
      <c r="C1546" t="s">
        <v>3889</v>
      </c>
      <c r="D1546" t="s">
        <v>3959</v>
      </c>
      <c r="E1546" t="s">
        <v>3890</v>
      </c>
    </row>
    <row r="1547" ht="14.4" spans="1:5">
      <c r="A1547" s="401" t="s">
        <v>6824</v>
      </c>
      <c r="B1547" s="173" t="s">
        <v>6825</v>
      </c>
      <c r="C1547" t="s">
        <v>3959</v>
      </c>
      <c r="D1547" s="11" t="s">
        <v>278</v>
      </c>
      <c r="E1547" t="s">
        <v>3960</v>
      </c>
    </row>
    <row r="1548" ht="14.4" spans="1:5">
      <c r="A1548" s="401" t="s">
        <v>6826</v>
      </c>
      <c r="B1548" s="173" t="s">
        <v>6827</v>
      </c>
      <c r="C1548" t="s">
        <v>3889</v>
      </c>
      <c r="D1548" s="11" t="s">
        <v>3959</v>
      </c>
      <c r="E1548" t="s">
        <v>3890</v>
      </c>
    </row>
    <row r="1549" ht="14.4" spans="1:5">
      <c r="A1549" s="401" t="s">
        <v>6828</v>
      </c>
      <c r="B1549" s="173" t="s">
        <v>6829</v>
      </c>
      <c r="C1549" t="s">
        <v>3889</v>
      </c>
      <c r="D1549" s="11" t="s">
        <v>3959</v>
      </c>
      <c r="E1549" t="s">
        <v>3890</v>
      </c>
    </row>
    <row r="1550" ht="14.4" spans="1:5">
      <c r="A1550" s="401" t="s">
        <v>6830</v>
      </c>
      <c r="B1550" s="173" t="s">
        <v>6831</v>
      </c>
      <c r="C1550" t="s">
        <v>3889</v>
      </c>
      <c r="D1550" t="s">
        <v>3959</v>
      </c>
      <c r="E1550" t="s">
        <v>3890</v>
      </c>
    </row>
    <row r="1551" ht="14.4" spans="1:5">
      <c r="A1551" s="401" t="s">
        <v>6832</v>
      </c>
      <c r="B1551" s="173" t="s">
        <v>6833</v>
      </c>
      <c r="C1551" t="s">
        <v>3889</v>
      </c>
      <c r="D1551" t="s">
        <v>3959</v>
      </c>
      <c r="E1551" t="s">
        <v>3890</v>
      </c>
    </row>
    <row r="1552" ht="14.4" spans="1:5">
      <c r="A1552" s="401" t="s">
        <v>6834</v>
      </c>
      <c r="B1552" s="173" t="s">
        <v>6835</v>
      </c>
      <c r="C1552" t="s">
        <v>3889</v>
      </c>
      <c r="D1552" t="s">
        <v>3959</v>
      </c>
      <c r="E1552" t="s">
        <v>3890</v>
      </c>
    </row>
    <row r="1553" ht="14.4" spans="1:5">
      <c r="A1553" s="401" t="s">
        <v>6836</v>
      </c>
      <c r="B1553" s="173" t="s">
        <v>6837</v>
      </c>
      <c r="C1553" t="s">
        <v>3889</v>
      </c>
      <c r="D1553" t="s">
        <v>3959</v>
      </c>
      <c r="E1553" t="s">
        <v>3890</v>
      </c>
    </row>
    <row r="1554" ht="14.4" spans="1:5">
      <c r="A1554" s="401" t="s">
        <v>6838</v>
      </c>
      <c r="B1554" s="173" t="s">
        <v>6839</v>
      </c>
      <c r="C1554" t="s">
        <v>3889</v>
      </c>
      <c r="D1554" t="s">
        <v>3959</v>
      </c>
      <c r="E1554" t="s">
        <v>3890</v>
      </c>
    </row>
    <row r="1555" ht="14.4" spans="1:5">
      <c r="A1555" s="401" t="s">
        <v>6840</v>
      </c>
      <c r="B1555" s="173" t="s">
        <v>6841</v>
      </c>
      <c r="C1555" t="s">
        <v>3889</v>
      </c>
      <c r="D1555" t="s">
        <v>3959</v>
      </c>
      <c r="E1555" t="s">
        <v>3890</v>
      </c>
    </row>
    <row r="1556" ht="14.4" spans="1:5">
      <c r="A1556" s="401" t="s">
        <v>6842</v>
      </c>
      <c r="B1556" s="173" t="s">
        <v>6843</v>
      </c>
      <c r="C1556" t="s">
        <v>3889</v>
      </c>
      <c r="D1556" t="s">
        <v>3959</v>
      </c>
      <c r="E1556" t="s">
        <v>3890</v>
      </c>
    </row>
    <row r="1557" ht="14.4" spans="1:5">
      <c r="A1557" s="401" t="s">
        <v>6844</v>
      </c>
      <c r="B1557" s="173" t="s">
        <v>6845</v>
      </c>
      <c r="C1557" t="s">
        <v>278</v>
      </c>
      <c r="D1557" s="11" t="s">
        <v>3885</v>
      </c>
      <c r="E1557" t="s">
        <v>3886</v>
      </c>
    </row>
    <row r="1558" ht="14.4" spans="1:5">
      <c r="A1558" s="401" t="s">
        <v>6846</v>
      </c>
      <c r="B1558" s="173" t="s">
        <v>6847</v>
      </c>
      <c r="C1558" t="s">
        <v>3959</v>
      </c>
      <c r="D1558" s="11" t="s">
        <v>278</v>
      </c>
      <c r="E1558" t="s">
        <v>3960</v>
      </c>
    </row>
    <row r="1559" ht="14.4" spans="1:5">
      <c r="A1559" s="401" t="s">
        <v>6848</v>
      </c>
      <c r="B1559" s="173" t="s">
        <v>6849</v>
      </c>
      <c r="C1559" t="s">
        <v>3889</v>
      </c>
      <c r="D1559" s="11" t="s">
        <v>3959</v>
      </c>
      <c r="E1559" t="s">
        <v>3890</v>
      </c>
    </row>
    <row r="1560" ht="14.4" spans="1:5">
      <c r="A1560" s="401" t="s">
        <v>6850</v>
      </c>
      <c r="B1560" s="173" t="s">
        <v>6851</v>
      </c>
      <c r="C1560" t="s">
        <v>3889</v>
      </c>
      <c r="D1560" s="11" t="s">
        <v>3959</v>
      </c>
      <c r="E1560" t="s">
        <v>3890</v>
      </c>
    </row>
    <row r="1561" ht="14.4" spans="1:5">
      <c r="A1561" s="401" t="s">
        <v>6852</v>
      </c>
      <c r="B1561" s="173" t="s">
        <v>6853</v>
      </c>
      <c r="C1561" t="s">
        <v>3889</v>
      </c>
      <c r="D1561" s="11" t="s">
        <v>3959</v>
      </c>
      <c r="E1561" t="s">
        <v>3890</v>
      </c>
    </row>
    <row r="1562" ht="14.4" spans="1:5">
      <c r="A1562" s="401" t="s">
        <v>6854</v>
      </c>
      <c r="B1562" s="173" t="s">
        <v>6855</v>
      </c>
      <c r="C1562" t="s">
        <v>3889</v>
      </c>
      <c r="D1562" s="11" t="s">
        <v>3959</v>
      </c>
      <c r="E1562" t="s">
        <v>3890</v>
      </c>
    </row>
    <row r="1563" ht="14.4" spans="1:5">
      <c r="A1563" s="401" t="s">
        <v>6856</v>
      </c>
      <c r="B1563" s="173" t="s">
        <v>6857</v>
      </c>
      <c r="C1563" t="s">
        <v>3889</v>
      </c>
      <c r="D1563" s="11" t="s">
        <v>3959</v>
      </c>
      <c r="E1563" t="s">
        <v>3890</v>
      </c>
    </row>
    <row r="1564" ht="14.4" spans="1:5">
      <c r="A1564" s="401" t="s">
        <v>6858</v>
      </c>
      <c r="B1564" s="173" t="s">
        <v>6859</v>
      </c>
      <c r="C1564" t="s">
        <v>3889</v>
      </c>
      <c r="D1564" s="11" t="s">
        <v>3959</v>
      </c>
      <c r="E1564" t="s">
        <v>3890</v>
      </c>
    </row>
    <row r="1565" ht="14.4" spans="1:5">
      <c r="A1565" s="401" t="s">
        <v>6860</v>
      </c>
      <c r="B1565" s="173" t="s">
        <v>6861</v>
      </c>
      <c r="C1565" t="s">
        <v>3889</v>
      </c>
      <c r="D1565" t="s">
        <v>3959</v>
      </c>
      <c r="E1565" t="s">
        <v>3890</v>
      </c>
    </row>
    <row r="1566" ht="14.4" spans="1:5">
      <c r="A1566" s="401" t="s">
        <v>6862</v>
      </c>
      <c r="B1566" s="173" t="s">
        <v>6863</v>
      </c>
      <c r="C1566" t="s">
        <v>3889</v>
      </c>
      <c r="D1566" t="s">
        <v>3959</v>
      </c>
      <c r="E1566" t="s">
        <v>3890</v>
      </c>
    </row>
    <row r="1567" ht="14.4" spans="1:5">
      <c r="A1567" s="401" t="s">
        <v>6864</v>
      </c>
      <c r="B1567" s="173" t="s">
        <v>6865</v>
      </c>
      <c r="C1567" t="s">
        <v>3889</v>
      </c>
      <c r="D1567" t="s">
        <v>3959</v>
      </c>
      <c r="E1567" t="s">
        <v>3890</v>
      </c>
    </row>
    <row r="1568" ht="14.4" spans="1:5">
      <c r="A1568" s="401" t="s">
        <v>6866</v>
      </c>
      <c r="B1568" s="173" t="s">
        <v>6867</v>
      </c>
      <c r="C1568" t="s">
        <v>3889</v>
      </c>
      <c r="D1568" t="s">
        <v>3959</v>
      </c>
      <c r="E1568" t="s">
        <v>3890</v>
      </c>
    </row>
    <row r="1569" ht="14.4" spans="1:5">
      <c r="A1569" s="401" t="s">
        <v>6868</v>
      </c>
      <c r="B1569" s="173" t="s">
        <v>6869</v>
      </c>
      <c r="C1569" t="s">
        <v>3889</v>
      </c>
      <c r="D1569" t="s">
        <v>3959</v>
      </c>
      <c r="E1569" t="s">
        <v>3890</v>
      </c>
    </row>
    <row r="1570" ht="14.4" spans="1:5">
      <c r="A1570" s="401" t="s">
        <v>6870</v>
      </c>
      <c r="B1570" s="173" t="s">
        <v>6871</v>
      </c>
      <c r="C1570" t="s">
        <v>3889</v>
      </c>
      <c r="D1570" t="s">
        <v>3959</v>
      </c>
      <c r="E1570" t="s">
        <v>3890</v>
      </c>
    </row>
    <row r="1571" ht="14.4" spans="1:5">
      <c r="A1571" s="401" t="s">
        <v>6872</v>
      </c>
      <c r="B1571" s="173" t="s">
        <v>6873</v>
      </c>
      <c r="C1571" t="s">
        <v>3959</v>
      </c>
      <c r="D1571" s="11" t="s">
        <v>278</v>
      </c>
      <c r="E1571" t="s">
        <v>3960</v>
      </c>
    </row>
    <row r="1572" ht="14.4" spans="1:5">
      <c r="A1572" s="401" t="s">
        <v>6874</v>
      </c>
      <c r="B1572" s="173" t="s">
        <v>6875</v>
      </c>
      <c r="C1572" t="s">
        <v>3889</v>
      </c>
      <c r="D1572" s="11" t="s">
        <v>3959</v>
      </c>
      <c r="E1572" t="s">
        <v>3890</v>
      </c>
    </row>
    <row r="1573" ht="14.4" spans="1:5">
      <c r="A1573" s="401" t="s">
        <v>6876</v>
      </c>
      <c r="B1573" s="173" t="s">
        <v>6877</v>
      </c>
      <c r="C1573" t="s">
        <v>3889</v>
      </c>
      <c r="D1573" s="11" t="s">
        <v>3959</v>
      </c>
      <c r="E1573" t="s">
        <v>3890</v>
      </c>
    </row>
    <row r="1574" ht="14.4" spans="1:5">
      <c r="A1574" s="401" t="s">
        <v>6878</v>
      </c>
      <c r="B1574" s="173" t="s">
        <v>5482</v>
      </c>
      <c r="C1574" t="s">
        <v>3889</v>
      </c>
      <c r="D1574" s="11" t="s">
        <v>3959</v>
      </c>
      <c r="E1574" t="s">
        <v>3890</v>
      </c>
    </row>
    <row r="1575" ht="14.4" spans="1:5">
      <c r="A1575" s="401" t="s">
        <v>6879</v>
      </c>
      <c r="B1575" s="173" t="s">
        <v>6880</v>
      </c>
      <c r="C1575" t="s">
        <v>3889</v>
      </c>
      <c r="D1575" s="11" t="s">
        <v>3959</v>
      </c>
      <c r="E1575" t="s">
        <v>3890</v>
      </c>
    </row>
    <row r="1576" ht="14.4" spans="1:5">
      <c r="A1576" s="401" t="s">
        <v>6881</v>
      </c>
      <c r="B1576" s="173" t="s">
        <v>6882</v>
      </c>
      <c r="C1576" t="s">
        <v>3889</v>
      </c>
      <c r="D1576" s="11" t="s">
        <v>3959</v>
      </c>
      <c r="E1576" t="s">
        <v>3890</v>
      </c>
    </row>
    <row r="1577" ht="14.4" spans="1:5">
      <c r="A1577" s="401" t="s">
        <v>6883</v>
      </c>
      <c r="B1577" s="173" t="s">
        <v>6884</v>
      </c>
      <c r="C1577" t="s">
        <v>3889</v>
      </c>
      <c r="D1577" t="s">
        <v>3959</v>
      </c>
      <c r="E1577" t="s">
        <v>3890</v>
      </c>
    </row>
    <row r="1578" ht="14.4" spans="1:5">
      <c r="A1578" s="401" t="s">
        <v>6885</v>
      </c>
      <c r="B1578" s="173" t="s">
        <v>6886</v>
      </c>
      <c r="C1578" t="s">
        <v>3889</v>
      </c>
      <c r="D1578" t="s">
        <v>3959</v>
      </c>
      <c r="E1578" t="s">
        <v>3890</v>
      </c>
    </row>
    <row r="1579" ht="14.4" spans="1:5">
      <c r="A1579" s="401" t="s">
        <v>6887</v>
      </c>
      <c r="B1579" s="173" t="s">
        <v>6888</v>
      </c>
      <c r="C1579" t="s">
        <v>3889</v>
      </c>
      <c r="D1579" t="s">
        <v>3959</v>
      </c>
      <c r="E1579" t="s">
        <v>3890</v>
      </c>
    </row>
    <row r="1580" ht="14.4" spans="1:5">
      <c r="A1580" s="401" t="s">
        <v>6889</v>
      </c>
      <c r="B1580" s="173" t="s">
        <v>6890</v>
      </c>
      <c r="C1580" t="s">
        <v>3889</v>
      </c>
      <c r="D1580" t="s">
        <v>3959</v>
      </c>
      <c r="E1580" t="s">
        <v>3890</v>
      </c>
    </row>
    <row r="1581" ht="14.4" spans="1:5">
      <c r="A1581" s="401" t="s">
        <v>6891</v>
      </c>
      <c r="B1581" s="173" t="s">
        <v>6892</v>
      </c>
      <c r="C1581" t="s">
        <v>3959</v>
      </c>
      <c r="D1581" s="11" t="s">
        <v>278</v>
      </c>
      <c r="E1581" t="s">
        <v>3960</v>
      </c>
    </row>
    <row r="1582" ht="14.4" spans="1:5">
      <c r="A1582" s="401" t="s">
        <v>6893</v>
      </c>
      <c r="B1582" s="173" t="s">
        <v>6894</v>
      </c>
      <c r="C1582" t="s">
        <v>3889</v>
      </c>
      <c r="D1582" s="11" t="s">
        <v>3959</v>
      </c>
      <c r="E1582" t="s">
        <v>3890</v>
      </c>
    </row>
    <row r="1583" ht="14.4" spans="1:5">
      <c r="A1583" s="401" t="s">
        <v>6895</v>
      </c>
      <c r="B1583" s="173" t="s">
        <v>6896</v>
      </c>
      <c r="C1583" t="s">
        <v>3889</v>
      </c>
      <c r="D1583" s="11" t="s">
        <v>3959</v>
      </c>
      <c r="E1583" t="s">
        <v>3890</v>
      </c>
    </row>
    <row r="1584" ht="14.4" spans="1:5">
      <c r="A1584" s="401" t="s">
        <v>6897</v>
      </c>
      <c r="B1584" s="173" t="s">
        <v>6898</v>
      </c>
      <c r="C1584" t="s">
        <v>3889</v>
      </c>
      <c r="D1584" s="11" t="s">
        <v>3959</v>
      </c>
      <c r="E1584" t="s">
        <v>3890</v>
      </c>
    </row>
    <row r="1585" ht="14.4" spans="1:5">
      <c r="A1585" s="401" t="s">
        <v>6899</v>
      </c>
      <c r="B1585" s="173" t="s">
        <v>6900</v>
      </c>
      <c r="C1585" t="s">
        <v>3889</v>
      </c>
      <c r="D1585" s="11" t="s">
        <v>3959</v>
      </c>
      <c r="E1585" t="s">
        <v>3890</v>
      </c>
    </row>
    <row r="1586" ht="14.4" spans="1:5">
      <c r="A1586" s="401" t="s">
        <v>6901</v>
      </c>
      <c r="B1586" s="173" t="s">
        <v>6902</v>
      </c>
      <c r="C1586" t="s">
        <v>3889</v>
      </c>
      <c r="D1586" s="11" t="s">
        <v>3959</v>
      </c>
      <c r="E1586" t="s">
        <v>3890</v>
      </c>
    </row>
    <row r="1587" ht="14.4" spans="1:5">
      <c r="A1587" s="401" t="s">
        <v>6903</v>
      </c>
      <c r="B1587" s="173" t="s">
        <v>6904</v>
      </c>
      <c r="C1587" t="s">
        <v>3889</v>
      </c>
      <c r="D1587" s="11" t="s">
        <v>3959</v>
      </c>
      <c r="E1587" t="s">
        <v>3890</v>
      </c>
    </row>
    <row r="1588" ht="14.4" spans="1:5">
      <c r="A1588" s="401" t="s">
        <v>6905</v>
      </c>
      <c r="B1588" s="173" t="s">
        <v>6906</v>
      </c>
      <c r="C1588" t="s">
        <v>3889</v>
      </c>
      <c r="D1588" s="11" t="s">
        <v>3959</v>
      </c>
      <c r="E1588" t="s">
        <v>3890</v>
      </c>
    </row>
    <row r="1589" ht="14.4" spans="1:5">
      <c r="A1589" s="401" t="s">
        <v>6907</v>
      </c>
      <c r="B1589" s="173" t="s">
        <v>6908</v>
      </c>
      <c r="C1589" t="s">
        <v>3889</v>
      </c>
      <c r="D1589" t="s">
        <v>3959</v>
      </c>
      <c r="E1589" t="s">
        <v>3890</v>
      </c>
    </row>
    <row r="1590" ht="14.4" spans="1:5">
      <c r="A1590" s="401" t="s">
        <v>6909</v>
      </c>
      <c r="B1590" s="173" t="s">
        <v>6910</v>
      </c>
      <c r="C1590" t="s">
        <v>3889</v>
      </c>
      <c r="D1590" t="s">
        <v>3959</v>
      </c>
      <c r="E1590" t="s">
        <v>3890</v>
      </c>
    </row>
    <row r="1591" ht="14.4" spans="1:5">
      <c r="A1591" s="401" t="s">
        <v>6911</v>
      </c>
      <c r="B1591" s="173" t="s">
        <v>6912</v>
      </c>
      <c r="C1591" t="s">
        <v>3889</v>
      </c>
      <c r="D1591" t="s">
        <v>3959</v>
      </c>
      <c r="E1591" t="s">
        <v>3890</v>
      </c>
    </row>
    <row r="1592" ht="14.4" spans="1:5">
      <c r="A1592" s="401" t="s">
        <v>6913</v>
      </c>
      <c r="B1592" s="173" t="s">
        <v>6914</v>
      </c>
      <c r="C1592" t="s">
        <v>3889</v>
      </c>
      <c r="D1592" t="s">
        <v>3959</v>
      </c>
      <c r="E1592" t="s">
        <v>3890</v>
      </c>
    </row>
    <row r="1593" ht="14.4" spans="1:5">
      <c r="A1593" s="401" t="s">
        <v>6915</v>
      </c>
      <c r="B1593" s="173" t="s">
        <v>6916</v>
      </c>
      <c r="C1593" t="s">
        <v>3889</v>
      </c>
      <c r="D1593" t="s">
        <v>3959</v>
      </c>
      <c r="E1593" t="s">
        <v>3890</v>
      </c>
    </row>
    <row r="1594" ht="14.4" spans="1:5">
      <c r="A1594" s="401" t="s">
        <v>6917</v>
      </c>
      <c r="B1594" s="173" t="s">
        <v>6918</v>
      </c>
      <c r="C1594" t="s">
        <v>3889</v>
      </c>
      <c r="D1594" t="s">
        <v>3959</v>
      </c>
      <c r="E1594" t="s">
        <v>3890</v>
      </c>
    </row>
    <row r="1595" ht="14.4" spans="1:5">
      <c r="A1595" s="401" t="s">
        <v>6919</v>
      </c>
      <c r="B1595" s="173" t="s">
        <v>6920</v>
      </c>
      <c r="C1595" t="s">
        <v>3889</v>
      </c>
      <c r="D1595" t="s">
        <v>3959</v>
      </c>
      <c r="E1595" t="s">
        <v>3890</v>
      </c>
    </row>
    <row r="1596" ht="14.4" spans="1:5">
      <c r="A1596" s="401" t="s">
        <v>6921</v>
      </c>
      <c r="B1596" s="173" t="s">
        <v>6922</v>
      </c>
      <c r="C1596" t="s">
        <v>3959</v>
      </c>
      <c r="D1596" s="11" t="s">
        <v>278</v>
      </c>
      <c r="E1596" t="s">
        <v>3960</v>
      </c>
    </row>
    <row r="1597" ht="14.4" spans="1:5">
      <c r="A1597" s="401" t="s">
        <v>6923</v>
      </c>
      <c r="B1597" s="173" t="s">
        <v>3966</v>
      </c>
      <c r="C1597" t="s">
        <v>3889</v>
      </c>
      <c r="D1597" s="11" t="s">
        <v>3959</v>
      </c>
      <c r="E1597" t="s">
        <v>3890</v>
      </c>
    </row>
    <row r="1598" ht="14.4" spans="1:5">
      <c r="A1598" s="401" t="s">
        <v>6924</v>
      </c>
      <c r="B1598" s="173" t="s">
        <v>6925</v>
      </c>
      <c r="C1598" t="s">
        <v>3889</v>
      </c>
      <c r="D1598" s="11" t="s">
        <v>3959</v>
      </c>
      <c r="E1598" t="s">
        <v>3890</v>
      </c>
    </row>
    <row r="1599" ht="14.4" spans="1:5">
      <c r="A1599" s="401" t="s">
        <v>6926</v>
      </c>
      <c r="B1599" s="173" t="s">
        <v>6927</v>
      </c>
      <c r="C1599" t="s">
        <v>3889</v>
      </c>
      <c r="D1599" s="11" t="s">
        <v>3959</v>
      </c>
      <c r="E1599" t="s">
        <v>3890</v>
      </c>
    </row>
    <row r="1600" ht="14.4" spans="1:5">
      <c r="A1600" s="401" t="s">
        <v>6928</v>
      </c>
      <c r="B1600" s="173" t="s">
        <v>6929</v>
      </c>
      <c r="C1600" t="s">
        <v>3889</v>
      </c>
      <c r="D1600" s="11" t="s">
        <v>3959</v>
      </c>
      <c r="E1600" t="s">
        <v>3890</v>
      </c>
    </row>
    <row r="1601" ht="14.4" spans="1:5">
      <c r="A1601" s="401" t="s">
        <v>6930</v>
      </c>
      <c r="B1601" s="173" t="s">
        <v>6931</v>
      </c>
      <c r="C1601" t="s">
        <v>3889</v>
      </c>
      <c r="D1601" t="s">
        <v>3959</v>
      </c>
      <c r="E1601" t="s">
        <v>3890</v>
      </c>
    </row>
    <row r="1602" ht="14.4" spans="1:5">
      <c r="A1602" s="401" t="s">
        <v>6932</v>
      </c>
      <c r="B1602" s="173" t="s">
        <v>6933</v>
      </c>
      <c r="C1602" t="s">
        <v>3889</v>
      </c>
      <c r="D1602" t="s">
        <v>3959</v>
      </c>
      <c r="E1602" t="s">
        <v>3890</v>
      </c>
    </row>
    <row r="1603" ht="14.4" spans="1:5">
      <c r="A1603" s="401" t="s">
        <v>6934</v>
      </c>
      <c r="B1603" s="173" t="s">
        <v>6935</v>
      </c>
      <c r="C1603" t="s">
        <v>3889</v>
      </c>
      <c r="D1603" t="s">
        <v>3959</v>
      </c>
      <c r="E1603" t="s">
        <v>3890</v>
      </c>
    </row>
    <row r="1604" ht="14.4" spans="1:5">
      <c r="A1604" s="401" t="s">
        <v>6936</v>
      </c>
      <c r="B1604" s="173" t="s">
        <v>6937</v>
      </c>
      <c r="C1604" t="s">
        <v>3889</v>
      </c>
      <c r="D1604" t="s">
        <v>3959</v>
      </c>
      <c r="E1604" t="s">
        <v>3890</v>
      </c>
    </row>
    <row r="1605" ht="14.4" spans="1:5">
      <c r="A1605" s="401" t="s">
        <v>6938</v>
      </c>
      <c r="B1605" s="173" t="s">
        <v>6939</v>
      </c>
      <c r="C1605" t="s">
        <v>3889</v>
      </c>
      <c r="D1605" t="s">
        <v>3959</v>
      </c>
      <c r="E1605" t="s">
        <v>3890</v>
      </c>
    </row>
    <row r="1606" ht="14.4" spans="1:5">
      <c r="A1606" s="401" t="s">
        <v>6940</v>
      </c>
      <c r="B1606" s="173" t="s">
        <v>6941</v>
      </c>
      <c r="C1606" t="s">
        <v>3889</v>
      </c>
      <c r="D1606" t="s">
        <v>3959</v>
      </c>
      <c r="E1606" t="s">
        <v>3890</v>
      </c>
    </row>
    <row r="1607" ht="14.4" spans="1:5">
      <c r="A1607" s="401" t="s">
        <v>6942</v>
      </c>
      <c r="B1607" s="173" t="s">
        <v>6943</v>
      </c>
      <c r="C1607" t="s">
        <v>3959</v>
      </c>
      <c r="D1607" s="11" t="s">
        <v>278</v>
      </c>
      <c r="E1607" t="s">
        <v>3960</v>
      </c>
    </row>
    <row r="1608" ht="14.4" spans="1:5">
      <c r="A1608" s="401" t="s">
        <v>6944</v>
      </c>
      <c r="B1608" s="173" t="s">
        <v>6945</v>
      </c>
      <c r="C1608" t="s">
        <v>3889</v>
      </c>
      <c r="D1608" s="11" t="s">
        <v>3959</v>
      </c>
      <c r="E1608" t="s">
        <v>3890</v>
      </c>
    </row>
    <row r="1609" ht="14.4" spans="1:5">
      <c r="A1609" s="401" t="s">
        <v>6946</v>
      </c>
      <c r="B1609" s="173" t="s">
        <v>6947</v>
      </c>
      <c r="C1609" t="s">
        <v>3889</v>
      </c>
      <c r="D1609" s="11" t="s">
        <v>3959</v>
      </c>
      <c r="E1609" t="s">
        <v>3890</v>
      </c>
    </row>
    <row r="1610" ht="14.4" spans="1:5">
      <c r="A1610" s="401" t="s">
        <v>6948</v>
      </c>
      <c r="B1610" s="173" t="s">
        <v>6949</v>
      </c>
      <c r="C1610" t="s">
        <v>3889</v>
      </c>
      <c r="D1610" s="11" t="s">
        <v>3959</v>
      </c>
      <c r="E1610" t="s">
        <v>3890</v>
      </c>
    </row>
    <row r="1611" ht="14.4" spans="1:5">
      <c r="A1611" s="401" t="s">
        <v>6950</v>
      </c>
      <c r="B1611" s="173" t="s">
        <v>6951</v>
      </c>
      <c r="C1611" t="s">
        <v>3889</v>
      </c>
      <c r="D1611" s="11" t="s">
        <v>3959</v>
      </c>
      <c r="E1611" t="s">
        <v>3890</v>
      </c>
    </row>
    <row r="1612" ht="14.4" spans="1:5">
      <c r="A1612" s="401" t="s">
        <v>6952</v>
      </c>
      <c r="B1612" s="173" t="s">
        <v>6953</v>
      </c>
      <c r="C1612" t="s">
        <v>3889</v>
      </c>
      <c r="D1612" t="s">
        <v>3959</v>
      </c>
      <c r="E1612" t="s">
        <v>3890</v>
      </c>
    </row>
    <row r="1613" ht="14.4" spans="1:5">
      <c r="A1613" s="401" t="s">
        <v>6954</v>
      </c>
      <c r="B1613" s="173" t="s">
        <v>6955</v>
      </c>
      <c r="C1613" t="s">
        <v>3889</v>
      </c>
      <c r="D1613" t="s">
        <v>3959</v>
      </c>
      <c r="E1613" t="s">
        <v>3890</v>
      </c>
    </row>
    <row r="1614" ht="14.4" spans="1:5">
      <c r="A1614" s="401" t="s">
        <v>6956</v>
      </c>
      <c r="B1614" s="173" t="s">
        <v>6957</v>
      </c>
      <c r="C1614" t="s">
        <v>3889</v>
      </c>
      <c r="D1614" t="s">
        <v>3959</v>
      </c>
      <c r="E1614" t="s">
        <v>3890</v>
      </c>
    </row>
    <row r="1615" ht="14.4" spans="1:5">
      <c r="A1615" s="401" t="s">
        <v>6958</v>
      </c>
      <c r="B1615" s="173" t="s">
        <v>6959</v>
      </c>
      <c r="C1615" t="s">
        <v>3889</v>
      </c>
      <c r="D1615" t="s">
        <v>3959</v>
      </c>
      <c r="E1615" t="s">
        <v>3890</v>
      </c>
    </row>
    <row r="1616" ht="14.4" spans="1:5">
      <c r="A1616" s="401" t="s">
        <v>6960</v>
      </c>
      <c r="B1616" s="173" t="s">
        <v>6961</v>
      </c>
      <c r="C1616" t="s">
        <v>3889</v>
      </c>
      <c r="D1616" t="s">
        <v>3959</v>
      </c>
      <c r="E1616" t="s">
        <v>3890</v>
      </c>
    </row>
    <row r="1617" ht="14.4" spans="1:5">
      <c r="A1617" s="401" t="s">
        <v>6962</v>
      </c>
      <c r="B1617" s="173" t="s">
        <v>6963</v>
      </c>
      <c r="C1617" t="s">
        <v>3959</v>
      </c>
      <c r="D1617" s="11" t="s">
        <v>278</v>
      </c>
      <c r="E1617" t="s">
        <v>3960</v>
      </c>
    </row>
    <row r="1618" ht="14.4" spans="1:5">
      <c r="A1618" s="401" t="s">
        <v>6964</v>
      </c>
      <c r="B1618" s="173" t="s">
        <v>6965</v>
      </c>
      <c r="C1618" t="s">
        <v>3889</v>
      </c>
      <c r="D1618" s="11" t="s">
        <v>3959</v>
      </c>
      <c r="E1618" t="s">
        <v>3890</v>
      </c>
    </row>
    <row r="1619" ht="14.4" spans="1:5">
      <c r="A1619" s="401" t="s">
        <v>6966</v>
      </c>
      <c r="B1619" s="173" t="s">
        <v>6967</v>
      </c>
      <c r="C1619" t="s">
        <v>3889</v>
      </c>
      <c r="D1619" s="11" t="s">
        <v>3959</v>
      </c>
      <c r="E1619" t="s">
        <v>3890</v>
      </c>
    </row>
    <row r="1620" ht="14.4" spans="1:5">
      <c r="A1620" s="401" t="s">
        <v>6968</v>
      </c>
      <c r="B1620" s="173" t="s">
        <v>6969</v>
      </c>
      <c r="C1620" t="s">
        <v>3889</v>
      </c>
      <c r="D1620" s="11" t="s">
        <v>3959</v>
      </c>
      <c r="E1620" t="s">
        <v>3890</v>
      </c>
    </row>
    <row r="1621" ht="14.4" spans="1:5">
      <c r="A1621" s="401" t="s">
        <v>6970</v>
      </c>
      <c r="B1621" s="173" t="s">
        <v>6971</v>
      </c>
      <c r="C1621" t="s">
        <v>3889</v>
      </c>
      <c r="D1621" t="s">
        <v>3959</v>
      </c>
      <c r="E1621" t="s">
        <v>3890</v>
      </c>
    </row>
    <row r="1622" ht="14.4" spans="1:5">
      <c r="A1622" s="401" t="s">
        <v>6972</v>
      </c>
      <c r="B1622" s="173" t="s">
        <v>6973</v>
      </c>
      <c r="C1622" t="s">
        <v>3889</v>
      </c>
      <c r="D1622" t="s">
        <v>3959</v>
      </c>
      <c r="E1622" t="s">
        <v>3890</v>
      </c>
    </row>
    <row r="1623" ht="14.4" spans="1:5">
      <c r="A1623" s="401" t="s">
        <v>6974</v>
      </c>
      <c r="B1623" s="173" t="s">
        <v>6975</v>
      </c>
      <c r="C1623" t="s">
        <v>3959</v>
      </c>
      <c r="D1623" s="11" t="s">
        <v>278</v>
      </c>
      <c r="E1623" t="s">
        <v>3960</v>
      </c>
    </row>
    <row r="1624" ht="14.4" spans="1:5">
      <c r="A1624" s="401" t="s">
        <v>6976</v>
      </c>
      <c r="B1624" s="173" t="s">
        <v>6977</v>
      </c>
      <c r="C1624" t="s">
        <v>3889</v>
      </c>
      <c r="D1624" s="11" t="s">
        <v>3959</v>
      </c>
      <c r="E1624" t="s">
        <v>3890</v>
      </c>
    </row>
    <row r="1625" ht="14.4" spans="1:5">
      <c r="A1625" s="401" t="s">
        <v>6978</v>
      </c>
      <c r="B1625" s="173" t="s">
        <v>6979</v>
      </c>
      <c r="C1625" t="s">
        <v>3889</v>
      </c>
      <c r="D1625" s="11" t="s">
        <v>3959</v>
      </c>
      <c r="E1625" t="s">
        <v>3890</v>
      </c>
    </row>
    <row r="1626" ht="14.4" spans="1:5">
      <c r="A1626" s="401" t="s">
        <v>6980</v>
      </c>
      <c r="B1626" s="173" t="s">
        <v>6981</v>
      </c>
      <c r="C1626" t="s">
        <v>3889</v>
      </c>
      <c r="D1626" s="11" t="s">
        <v>3959</v>
      </c>
      <c r="E1626" t="s">
        <v>3890</v>
      </c>
    </row>
    <row r="1627" ht="14.4" spans="1:5">
      <c r="A1627" s="401" t="s">
        <v>6982</v>
      </c>
      <c r="B1627" s="173" t="s">
        <v>6983</v>
      </c>
      <c r="C1627" t="s">
        <v>3889</v>
      </c>
      <c r="D1627" s="11" t="s">
        <v>3959</v>
      </c>
      <c r="E1627" t="s">
        <v>3890</v>
      </c>
    </row>
    <row r="1628" ht="14.4" spans="1:5">
      <c r="A1628" s="401" t="s">
        <v>6984</v>
      </c>
      <c r="B1628" s="173" t="s">
        <v>6985</v>
      </c>
      <c r="C1628" t="s">
        <v>3889</v>
      </c>
      <c r="D1628" t="s">
        <v>3959</v>
      </c>
      <c r="E1628" t="s">
        <v>3890</v>
      </c>
    </row>
    <row r="1629" ht="14.4" spans="1:5">
      <c r="A1629" s="401" t="s">
        <v>6986</v>
      </c>
      <c r="B1629" s="173" t="s">
        <v>6987</v>
      </c>
      <c r="C1629" t="s">
        <v>3889</v>
      </c>
      <c r="D1629" t="s">
        <v>3959</v>
      </c>
      <c r="E1629" t="s">
        <v>3890</v>
      </c>
    </row>
    <row r="1630" ht="14.4" spans="1:5">
      <c r="A1630" s="401" t="s">
        <v>6988</v>
      </c>
      <c r="B1630" s="173" t="s">
        <v>6989</v>
      </c>
      <c r="C1630" t="s">
        <v>3889</v>
      </c>
      <c r="D1630" t="s">
        <v>3959</v>
      </c>
      <c r="E1630" t="s">
        <v>3890</v>
      </c>
    </row>
    <row r="1631" ht="14.4" spans="1:5">
      <c r="A1631" s="401" t="s">
        <v>6990</v>
      </c>
      <c r="B1631" s="173" t="s">
        <v>6991</v>
      </c>
      <c r="C1631" t="s">
        <v>3889</v>
      </c>
      <c r="D1631" t="s">
        <v>3959</v>
      </c>
      <c r="E1631" t="s">
        <v>3890</v>
      </c>
    </row>
    <row r="1632" ht="14.4" spans="1:5">
      <c r="A1632" s="401" t="s">
        <v>6992</v>
      </c>
      <c r="B1632" s="173" t="s">
        <v>6993</v>
      </c>
      <c r="C1632" t="s">
        <v>3889</v>
      </c>
      <c r="D1632" t="s">
        <v>3959</v>
      </c>
      <c r="E1632" t="s">
        <v>3890</v>
      </c>
    </row>
    <row r="1633" ht="14.4" spans="1:5">
      <c r="A1633" s="401" t="s">
        <v>6994</v>
      </c>
      <c r="B1633" s="173" t="s">
        <v>6995</v>
      </c>
      <c r="C1633" t="s">
        <v>3889</v>
      </c>
      <c r="D1633" t="s">
        <v>3959</v>
      </c>
      <c r="E1633" t="s">
        <v>3890</v>
      </c>
    </row>
    <row r="1634" ht="14.4" spans="1:5">
      <c r="A1634" s="401" t="s">
        <v>6996</v>
      </c>
      <c r="B1634" s="173" t="s">
        <v>6997</v>
      </c>
      <c r="C1634" t="s">
        <v>3889</v>
      </c>
      <c r="D1634" t="s">
        <v>3959</v>
      </c>
      <c r="E1634" t="s">
        <v>3890</v>
      </c>
    </row>
    <row r="1635" ht="14.4" spans="1:5">
      <c r="A1635" s="401" t="s">
        <v>6998</v>
      </c>
      <c r="B1635" s="173" t="s">
        <v>6999</v>
      </c>
      <c r="C1635" t="s">
        <v>3889</v>
      </c>
      <c r="D1635" t="s">
        <v>3959</v>
      </c>
      <c r="E1635" t="s">
        <v>3890</v>
      </c>
    </row>
    <row r="1636" ht="14.4" spans="1:5">
      <c r="A1636" s="401" t="s">
        <v>7000</v>
      </c>
      <c r="B1636" s="173" t="s">
        <v>7001</v>
      </c>
      <c r="C1636" t="s">
        <v>3959</v>
      </c>
      <c r="D1636" s="11" t="s">
        <v>278</v>
      </c>
      <c r="E1636" t="s">
        <v>3960</v>
      </c>
    </row>
    <row r="1637" ht="14.4" spans="1:5">
      <c r="A1637" s="401" t="s">
        <v>7002</v>
      </c>
      <c r="B1637" s="173" t="s">
        <v>7003</v>
      </c>
      <c r="C1637" t="s">
        <v>3889</v>
      </c>
      <c r="D1637" s="11" t="s">
        <v>3959</v>
      </c>
      <c r="E1637" t="s">
        <v>3890</v>
      </c>
    </row>
    <row r="1638" ht="14.4" spans="1:5">
      <c r="A1638" s="401" t="s">
        <v>7004</v>
      </c>
      <c r="B1638" s="173" t="s">
        <v>7005</v>
      </c>
      <c r="C1638" t="s">
        <v>3889</v>
      </c>
      <c r="D1638" s="11" t="s">
        <v>3959</v>
      </c>
      <c r="E1638" t="s">
        <v>3890</v>
      </c>
    </row>
    <row r="1639" ht="14.4" spans="1:5">
      <c r="A1639" s="401" t="s">
        <v>7006</v>
      </c>
      <c r="B1639" s="173" t="s">
        <v>7007</v>
      </c>
      <c r="C1639" t="s">
        <v>3889</v>
      </c>
      <c r="D1639" s="11" t="s">
        <v>3959</v>
      </c>
      <c r="E1639" t="s">
        <v>3890</v>
      </c>
    </row>
    <row r="1640" ht="14.4" spans="1:5">
      <c r="A1640" s="401" t="s">
        <v>7008</v>
      </c>
      <c r="B1640" s="173" t="s">
        <v>7009</v>
      </c>
      <c r="C1640" t="s">
        <v>3889</v>
      </c>
      <c r="D1640" s="11" t="s">
        <v>3959</v>
      </c>
      <c r="E1640" t="s">
        <v>3890</v>
      </c>
    </row>
    <row r="1641" ht="14.4" spans="1:5">
      <c r="A1641" s="401" t="s">
        <v>7010</v>
      </c>
      <c r="B1641" s="173" t="s">
        <v>7011</v>
      </c>
      <c r="C1641" t="s">
        <v>3889</v>
      </c>
      <c r="D1641" t="s">
        <v>3959</v>
      </c>
      <c r="E1641" t="s">
        <v>3890</v>
      </c>
    </row>
    <row r="1642" ht="14.4" spans="1:5">
      <c r="A1642" s="401" t="s">
        <v>7012</v>
      </c>
      <c r="B1642" s="173" t="s">
        <v>7013</v>
      </c>
      <c r="C1642" t="s">
        <v>3889</v>
      </c>
      <c r="D1642" t="s">
        <v>3959</v>
      </c>
      <c r="E1642" t="s">
        <v>3890</v>
      </c>
    </row>
    <row r="1643" ht="14.4" spans="1:5">
      <c r="A1643" s="401" t="s">
        <v>7014</v>
      </c>
      <c r="B1643" s="173" t="s">
        <v>7015</v>
      </c>
      <c r="C1643" t="s">
        <v>3889</v>
      </c>
      <c r="D1643" t="s">
        <v>3959</v>
      </c>
      <c r="E1643" t="s">
        <v>3890</v>
      </c>
    </row>
    <row r="1644" ht="14.4" spans="1:5">
      <c r="A1644" s="401" t="s">
        <v>7016</v>
      </c>
      <c r="B1644" s="173" t="s">
        <v>7017</v>
      </c>
      <c r="C1644" t="s">
        <v>3889</v>
      </c>
      <c r="D1644" t="s">
        <v>3959</v>
      </c>
      <c r="E1644" t="s">
        <v>3890</v>
      </c>
    </row>
    <row r="1645" ht="14.4" spans="1:5">
      <c r="A1645" s="401" t="s">
        <v>7018</v>
      </c>
      <c r="B1645" s="173" t="s">
        <v>7019</v>
      </c>
      <c r="C1645" t="s">
        <v>3889</v>
      </c>
      <c r="D1645" t="s">
        <v>3959</v>
      </c>
      <c r="E1645" t="s">
        <v>3890</v>
      </c>
    </row>
    <row r="1646" ht="14.4" spans="1:5">
      <c r="A1646" s="401" t="s">
        <v>7020</v>
      </c>
      <c r="B1646" s="173" t="s">
        <v>7021</v>
      </c>
      <c r="C1646" t="s">
        <v>3889</v>
      </c>
      <c r="D1646" t="s">
        <v>3959</v>
      </c>
      <c r="E1646" t="s">
        <v>3890</v>
      </c>
    </row>
    <row r="1647" ht="14.4" spans="1:5">
      <c r="A1647" s="401" t="s">
        <v>7022</v>
      </c>
      <c r="B1647" s="173" t="s">
        <v>7023</v>
      </c>
      <c r="C1647" t="s">
        <v>3959</v>
      </c>
      <c r="D1647" s="11" t="s">
        <v>278</v>
      </c>
      <c r="E1647" t="s">
        <v>3960</v>
      </c>
    </row>
    <row r="1648" ht="14.4" spans="1:5">
      <c r="A1648" s="401" t="s">
        <v>7024</v>
      </c>
      <c r="B1648" s="173" t="s">
        <v>7025</v>
      </c>
      <c r="C1648" t="s">
        <v>3889</v>
      </c>
      <c r="D1648" s="11" t="s">
        <v>3959</v>
      </c>
      <c r="E1648" t="s">
        <v>3890</v>
      </c>
    </row>
    <row r="1649" ht="14.4" spans="1:5">
      <c r="A1649" s="401" t="s">
        <v>7026</v>
      </c>
      <c r="B1649" s="173" t="s">
        <v>7027</v>
      </c>
      <c r="C1649" t="s">
        <v>3889</v>
      </c>
      <c r="D1649" t="s">
        <v>3959</v>
      </c>
      <c r="E1649" t="s">
        <v>3890</v>
      </c>
    </row>
    <row r="1650" ht="14.4" spans="1:5">
      <c r="A1650" s="401" t="s">
        <v>7028</v>
      </c>
      <c r="B1650" s="173" t="s">
        <v>7029</v>
      </c>
      <c r="C1650" t="s">
        <v>3889</v>
      </c>
      <c r="D1650" t="s">
        <v>3959</v>
      </c>
      <c r="E1650" t="s">
        <v>3890</v>
      </c>
    </row>
    <row r="1651" ht="14.4" spans="1:5">
      <c r="A1651" s="401" t="s">
        <v>7030</v>
      </c>
      <c r="B1651" s="173" t="s">
        <v>7031</v>
      </c>
      <c r="C1651" t="s">
        <v>3889</v>
      </c>
      <c r="D1651" t="s">
        <v>3959</v>
      </c>
      <c r="E1651" t="s">
        <v>3890</v>
      </c>
    </row>
    <row r="1652" ht="14.4" spans="1:5">
      <c r="A1652" s="401" t="s">
        <v>7032</v>
      </c>
      <c r="B1652" s="173" t="s">
        <v>7033</v>
      </c>
      <c r="C1652" t="s">
        <v>3889</v>
      </c>
      <c r="D1652" t="s">
        <v>3959</v>
      </c>
      <c r="E1652" t="s">
        <v>3890</v>
      </c>
    </row>
    <row r="1653" ht="14.4" spans="1:5">
      <c r="A1653" s="401" t="s">
        <v>7034</v>
      </c>
      <c r="B1653" s="173" t="s">
        <v>7035</v>
      </c>
      <c r="C1653" t="s">
        <v>3889</v>
      </c>
      <c r="D1653" t="s">
        <v>3959</v>
      </c>
      <c r="E1653" t="s">
        <v>3890</v>
      </c>
    </row>
    <row r="1654" ht="14.4" spans="1:5">
      <c r="A1654" s="401" t="s">
        <v>7036</v>
      </c>
      <c r="B1654" s="173" t="s">
        <v>7037</v>
      </c>
      <c r="C1654" t="s">
        <v>3959</v>
      </c>
      <c r="D1654" s="11" t="s">
        <v>278</v>
      </c>
      <c r="E1654" t="s">
        <v>3960</v>
      </c>
    </row>
    <row r="1655" ht="14.4" spans="1:5">
      <c r="A1655" s="401" t="s">
        <v>7038</v>
      </c>
      <c r="B1655" s="173" t="s">
        <v>7039</v>
      </c>
      <c r="C1655" t="s">
        <v>3889</v>
      </c>
      <c r="D1655" s="11" t="s">
        <v>3959</v>
      </c>
      <c r="E1655" t="s">
        <v>3890</v>
      </c>
    </row>
    <row r="1656" ht="14.4" spans="1:5">
      <c r="A1656" s="401" t="s">
        <v>7040</v>
      </c>
      <c r="B1656" s="173" t="s">
        <v>7041</v>
      </c>
      <c r="C1656" t="s">
        <v>3889</v>
      </c>
      <c r="D1656" s="11" t="s">
        <v>3959</v>
      </c>
      <c r="E1656" t="s">
        <v>3890</v>
      </c>
    </row>
    <row r="1657" ht="14.4" spans="1:5">
      <c r="A1657" s="401" t="s">
        <v>7042</v>
      </c>
      <c r="B1657" s="173" t="s">
        <v>7043</v>
      </c>
      <c r="C1657" t="s">
        <v>3889</v>
      </c>
      <c r="D1657" t="s">
        <v>3959</v>
      </c>
      <c r="E1657" t="s">
        <v>3890</v>
      </c>
    </row>
    <row r="1658" ht="14.4" spans="1:5">
      <c r="A1658" s="401" t="s">
        <v>7044</v>
      </c>
      <c r="B1658" s="173" t="s">
        <v>7045</v>
      </c>
      <c r="C1658" t="s">
        <v>3889</v>
      </c>
      <c r="D1658" t="s">
        <v>3959</v>
      </c>
      <c r="E1658" t="s">
        <v>3890</v>
      </c>
    </row>
    <row r="1659" ht="14.4" spans="1:5">
      <c r="A1659" s="401" t="s">
        <v>7046</v>
      </c>
      <c r="B1659" s="173" t="s">
        <v>7047</v>
      </c>
      <c r="C1659" t="s">
        <v>3889</v>
      </c>
      <c r="D1659" t="s">
        <v>3959</v>
      </c>
      <c r="E1659" t="s">
        <v>3890</v>
      </c>
    </row>
    <row r="1660" ht="14.4" spans="1:5">
      <c r="A1660" s="401" t="s">
        <v>7048</v>
      </c>
      <c r="B1660" s="173" t="s">
        <v>7049</v>
      </c>
      <c r="C1660" t="s">
        <v>3889</v>
      </c>
      <c r="D1660" t="s">
        <v>3959</v>
      </c>
      <c r="E1660" t="s">
        <v>3890</v>
      </c>
    </row>
    <row r="1661" ht="14.4" spans="1:5">
      <c r="A1661" s="401" t="s">
        <v>7050</v>
      </c>
      <c r="B1661" s="173" t="s">
        <v>7051</v>
      </c>
      <c r="C1661" t="s">
        <v>3959</v>
      </c>
      <c r="D1661" s="11" t="s">
        <v>278</v>
      </c>
      <c r="E1661" t="s">
        <v>3960</v>
      </c>
    </row>
    <row r="1662" ht="14.4" spans="1:5">
      <c r="A1662" s="401" t="s">
        <v>7052</v>
      </c>
      <c r="B1662" s="173" t="s">
        <v>7053</v>
      </c>
      <c r="C1662" t="s">
        <v>3889</v>
      </c>
      <c r="D1662" s="11" t="s">
        <v>3959</v>
      </c>
      <c r="E1662" t="s">
        <v>3890</v>
      </c>
    </row>
    <row r="1663" ht="14.4" spans="1:5">
      <c r="A1663" s="401" t="s">
        <v>7054</v>
      </c>
      <c r="B1663" s="173" t="s">
        <v>7055</v>
      </c>
      <c r="C1663" t="s">
        <v>3889</v>
      </c>
      <c r="D1663" s="11" t="s">
        <v>3959</v>
      </c>
      <c r="E1663" t="s">
        <v>3890</v>
      </c>
    </row>
    <row r="1664" ht="14.4" spans="1:5">
      <c r="A1664" s="401" t="s">
        <v>7056</v>
      </c>
      <c r="B1664" s="173" t="s">
        <v>7057</v>
      </c>
      <c r="C1664" t="s">
        <v>3889</v>
      </c>
      <c r="D1664" s="11" t="s">
        <v>3959</v>
      </c>
      <c r="E1664" t="s">
        <v>3890</v>
      </c>
    </row>
    <row r="1665" ht="14.4" spans="1:5">
      <c r="A1665" s="401" t="s">
        <v>7058</v>
      </c>
      <c r="B1665" s="173" t="s">
        <v>7059</v>
      </c>
      <c r="C1665" t="s">
        <v>3889</v>
      </c>
      <c r="D1665" t="s">
        <v>3959</v>
      </c>
      <c r="E1665" t="s">
        <v>3890</v>
      </c>
    </row>
    <row r="1666" ht="14.4" spans="1:5">
      <c r="A1666" s="401" t="s">
        <v>7060</v>
      </c>
      <c r="B1666" s="173" t="s">
        <v>7061</v>
      </c>
      <c r="C1666" t="s">
        <v>3889</v>
      </c>
      <c r="D1666" t="s">
        <v>3959</v>
      </c>
      <c r="E1666" t="s">
        <v>3890</v>
      </c>
    </row>
    <row r="1667" ht="14.4" spans="1:5">
      <c r="A1667" s="401" t="s">
        <v>7062</v>
      </c>
      <c r="B1667" s="173" t="s">
        <v>7063</v>
      </c>
      <c r="C1667" t="s">
        <v>3959</v>
      </c>
      <c r="D1667" s="11" t="s">
        <v>278</v>
      </c>
      <c r="E1667" t="s">
        <v>3960</v>
      </c>
    </row>
    <row r="1668" ht="14.4" spans="1:5">
      <c r="A1668" s="401" t="s">
        <v>7064</v>
      </c>
      <c r="B1668" s="173" t="s">
        <v>7065</v>
      </c>
      <c r="C1668" t="s">
        <v>3889</v>
      </c>
      <c r="D1668" s="11" t="s">
        <v>3959</v>
      </c>
      <c r="E1668" t="s">
        <v>3890</v>
      </c>
    </row>
    <row r="1669" ht="14.4" spans="1:5">
      <c r="A1669" s="401" t="s">
        <v>7066</v>
      </c>
      <c r="B1669" s="173" t="s">
        <v>7067</v>
      </c>
      <c r="C1669" t="s">
        <v>3889</v>
      </c>
      <c r="D1669" s="11" t="s">
        <v>3959</v>
      </c>
      <c r="E1669" t="s">
        <v>3890</v>
      </c>
    </row>
    <row r="1670" ht="14.4" spans="1:5">
      <c r="A1670" s="401" t="s">
        <v>7068</v>
      </c>
      <c r="B1670" s="173" t="s">
        <v>7069</v>
      </c>
      <c r="C1670" t="s">
        <v>3889</v>
      </c>
      <c r="D1670" t="s">
        <v>3959</v>
      </c>
      <c r="E1670" t="s">
        <v>3890</v>
      </c>
    </row>
    <row r="1671" ht="14.4" spans="1:5">
      <c r="A1671" s="401" t="s">
        <v>7070</v>
      </c>
      <c r="B1671" s="173" t="s">
        <v>7071</v>
      </c>
      <c r="C1671" t="s">
        <v>3889</v>
      </c>
      <c r="D1671" t="s">
        <v>3959</v>
      </c>
      <c r="E1671" t="s">
        <v>3890</v>
      </c>
    </row>
    <row r="1672" ht="14.4" spans="1:5">
      <c r="A1672" s="401" t="s">
        <v>7072</v>
      </c>
      <c r="B1672" s="173" t="s">
        <v>7073</v>
      </c>
      <c r="C1672" t="s">
        <v>3889</v>
      </c>
      <c r="D1672" t="s">
        <v>3959</v>
      </c>
      <c r="E1672" t="s">
        <v>3890</v>
      </c>
    </row>
    <row r="1673" ht="14.4" spans="1:5">
      <c r="A1673" s="401" t="s">
        <v>7074</v>
      </c>
      <c r="B1673" s="173" t="s">
        <v>7075</v>
      </c>
      <c r="C1673" t="s">
        <v>3889</v>
      </c>
      <c r="D1673" t="s">
        <v>3959</v>
      </c>
      <c r="E1673" t="s">
        <v>3890</v>
      </c>
    </row>
    <row r="1674" ht="14.4" spans="1:5">
      <c r="A1674" s="401" t="s">
        <v>7076</v>
      </c>
      <c r="B1674" s="173" t="s">
        <v>7077</v>
      </c>
      <c r="C1674" t="s">
        <v>3959</v>
      </c>
      <c r="D1674" s="11" t="s">
        <v>278</v>
      </c>
      <c r="E1674" t="s">
        <v>3960</v>
      </c>
    </row>
    <row r="1675" ht="14.4" spans="1:5">
      <c r="A1675" s="401" t="s">
        <v>7078</v>
      </c>
      <c r="B1675" s="173" t="s">
        <v>7079</v>
      </c>
      <c r="C1675" t="s">
        <v>3889</v>
      </c>
      <c r="D1675" s="11" t="s">
        <v>3959</v>
      </c>
      <c r="E1675" t="s">
        <v>3890</v>
      </c>
    </row>
    <row r="1676" ht="14.4" spans="1:5">
      <c r="A1676" s="401" t="s">
        <v>7080</v>
      </c>
      <c r="B1676" s="173" t="s">
        <v>7081</v>
      </c>
      <c r="C1676" t="s">
        <v>3889</v>
      </c>
      <c r="D1676" s="11" t="s">
        <v>3959</v>
      </c>
      <c r="E1676" t="s">
        <v>3890</v>
      </c>
    </row>
    <row r="1677" ht="14.4" spans="1:5">
      <c r="A1677" s="401" t="s">
        <v>7082</v>
      </c>
      <c r="B1677" s="173" t="s">
        <v>7083</v>
      </c>
      <c r="C1677" t="s">
        <v>3889</v>
      </c>
      <c r="D1677" t="s">
        <v>3959</v>
      </c>
      <c r="E1677" t="s">
        <v>3890</v>
      </c>
    </row>
    <row r="1678" ht="14.4" spans="1:5">
      <c r="A1678" s="401" t="s">
        <v>7084</v>
      </c>
      <c r="B1678" s="173" t="s">
        <v>7085</v>
      </c>
      <c r="C1678" t="s">
        <v>3889</v>
      </c>
      <c r="D1678" t="s">
        <v>3959</v>
      </c>
      <c r="E1678" t="s">
        <v>3890</v>
      </c>
    </row>
    <row r="1679" ht="14.4" spans="1:5">
      <c r="A1679" s="401" t="s">
        <v>7086</v>
      </c>
      <c r="B1679" s="173" t="s">
        <v>7087</v>
      </c>
      <c r="C1679" t="s">
        <v>3889</v>
      </c>
      <c r="D1679" t="s">
        <v>3959</v>
      </c>
      <c r="E1679" t="s">
        <v>3890</v>
      </c>
    </row>
    <row r="1680" ht="14.4" spans="1:5">
      <c r="A1680" s="401" t="s">
        <v>7088</v>
      </c>
      <c r="B1680" s="173" t="s">
        <v>7089</v>
      </c>
      <c r="C1680" t="s">
        <v>3889</v>
      </c>
      <c r="D1680" t="s">
        <v>3959</v>
      </c>
      <c r="E1680" t="s">
        <v>3890</v>
      </c>
    </row>
    <row r="1681" ht="14.4" spans="1:5">
      <c r="A1681" s="401" t="s">
        <v>7090</v>
      </c>
      <c r="B1681" s="173" t="s">
        <v>7091</v>
      </c>
      <c r="C1681" t="s">
        <v>3889</v>
      </c>
      <c r="D1681" t="s">
        <v>3959</v>
      </c>
      <c r="E1681" t="s">
        <v>3890</v>
      </c>
    </row>
    <row r="1682" ht="14.4" spans="1:5">
      <c r="A1682" s="401" t="s">
        <v>7092</v>
      </c>
      <c r="B1682" s="173" t="s">
        <v>7093</v>
      </c>
      <c r="C1682" t="s">
        <v>3889</v>
      </c>
      <c r="D1682" t="s">
        <v>3959</v>
      </c>
      <c r="E1682" t="s">
        <v>3890</v>
      </c>
    </row>
    <row r="1683" ht="14.4" spans="1:5">
      <c r="A1683" s="401" t="s">
        <v>7094</v>
      </c>
      <c r="B1683" s="173" t="s">
        <v>7095</v>
      </c>
      <c r="C1683" t="s">
        <v>3889</v>
      </c>
      <c r="D1683" t="s">
        <v>3959</v>
      </c>
      <c r="E1683" t="s">
        <v>3890</v>
      </c>
    </row>
    <row r="1684" ht="14.4" spans="1:5">
      <c r="A1684" s="401" t="s">
        <v>7096</v>
      </c>
      <c r="B1684" s="173" t="s">
        <v>7097</v>
      </c>
      <c r="C1684" t="s">
        <v>3889</v>
      </c>
      <c r="D1684" t="s">
        <v>3959</v>
      </c>
      <c r="E1684" t="s">
        <v>3890</v>
      </c>
    </row>
    <row r="1685" ht="14.4" spans="1:5">
      <c r="A1685" s="401" t="s">
        <v>7098</v>
      </c>
      <c r="B1685" s="173" t="s">
        <v>7099</v>
      </c>
      <c r="C1685" t="s">
        <v>3889</v>
      </c>
      <c r="D1685" t="s">
        <v>3959</v>
      </c>
      <c r="E1685" t="s">
        <v>3890</v>
      </c>
    </row>
    <row r="1686" ht="14.4" spans="1:5">
      <c r="A1686" s="401" t="s">
        <v>7100</v>
      </c>
      <c r="B1686" s="173" t="s">
        <v>7101</v>
      </c>
      <c r="C1686" t="s">
        <v>3889</v>
      </c>
      <c r="D1686" t="s">
        <v>3959</v>
      </c>
      <c r="E1686" t="s">
        <v>3890</v>
      </c>
    </row>
    <row r="1687" ht="14.4" spans="1:5">
      <c r="A1687" s="401" t="s">
        <v>7102</v>
      </c>
      <c r="B1687" s="173" t="s">
        <v>7103</v>
      </c>
      <c r="C1687" t="s">
        <v>3889</v>
      </c>
      <c r="D1687" t="s">
        <v>3959</v>
      </c>
      <c r="E1687" t="s">
        <v>3890</v>
      </c>
    </row>
    <row r="1688" ht="14.4" spans="1:5">
      <c r="A1688" s="401" t="s">
        <v>7104</v>
      </c>
      <c r="B1688" s="173" t="s">
        <v>7105</v>
      </c>
      <c r="C1688" t="s">
        <v>3959</v>
      </c>
      <c r="D1688" s="11" t="s">
        <v>278</v>
      </c>
      <c r="E1688" t="s">
        <v>3960</v>
      </c>
    </row>
    <row r="1689" ht="14.4" spans="1:5">
      <c r="A1689" s="401" t="s">
        <v>7106</v>
      </c>
      <c r="B1689" s="173" t="s">
        <v>7107</v>
      </c>
      <c r="C1689" t="s">
        <v>3889</v>
      </c>
      <c r="D1689" s="11" t="s">
        <v>3959</v>
      </c>
      <c r="E1689" t="s">
        <v>3890</v>
      </c>
    </row>
    <row r="1690" ht="14.4" spans="1:5">
      <c r="A1690" s="401" t="s">
        <v>7108</v>
      </c>
      <c r="B1690" s="173" t="s">
        <v>7109</v>
      </c>
      <c r="C1690" t="s">
        <v>3889</v>
      </c>
      <c r="D1690" s="11" t="s">
        <v>3959</v>
      </c>
      <c r="E1690" t="s">
        <v>3890</v>
      </c>
    </row>
    <row r="1691" ht="14.4" spans="1:5">
      <c r="A1691" s="401" t="s">
        <v>7110</v>
      </c>
      <c r="B1691" s="173" t="s">
        <v>7111</v>
      </c>
      <c r="C1691" t="s">
        <v>3889</v>
      </c>
      <c r="D1691" t="s">
        <v>3959</v>
      </c>
      <c r="E1691" t="s">
        <v>3890</v>
      </c>
    </row>
    <row r="1692" ht="14.4" spans="1:5">
      <c r="A1692" s="401" t="s">
        <v>7112</v>
      </c>
      <c r="B1692" s="173" t="s">
        <v>7113</v>
      </c>
      <c r="C1692" t="s">
        <v>3889</v>
      </c>
      <c r="D1692" t="s">
        <v>3959</v>
      </c>
      <c r="E1692" t="s">
        <v>3890</v>
      </c>
    </row>
    <row r="1693" ht="14.4" spans="1:5">
      <c r="A1693" s="401" t="s">
        <v>7114</v>
      </c>
      <c r="B1693" s="173" t="s">
        <v>7115</v>
      </c>
      <c r="C1693" t="s">
        <v>3889</v>
      </c>
      <c r="D1693" t="s">
        <v>3959</v>
      </c>
      <c r="E1693" t="s">
        <v>3890</v>
      </c>
    </row>
    <row r="1694" ht="14.4" spans="1:5">
      <c r="A1694" s="401" t="s">
        <v>7116</v>
      </c>
      <c r="B1694" s="173" t="s">
        <v>7117</v>
      </c>
      <c r="C1694" t="s">
        <v>3889</v>
      </c>
      <c r="D1694" t="s">
        <v>3959</v>
      </c>
      <c r="E1694" t="s">
        <v>3890</v>
      </c>
    </row>
    <row r="1695" ht="14.4" spans="1:5">
      <c r="A1695" s="401" t="s">
        <v>7118</v>
      </c>
      <c r="B1695" s="173" t="s">
        <v>7119</v>
      </c>
      <c r="C1695" t="s">
        <v>3889</v>
      </c>
      <c r="D1695" t="s">
        <v>3959</v>
      </c>
      <c r="E1695" t="s">
        <v>3890</v>
      </c>
    </row>
    <row r="1696" ht="14.4" spans="1:5">
      <c r="A1696" s="401" t="s">
        <v>7120</v>
      </c>
      <c r="B1696" s="173" t="s">
        <v>7121</v>
      </c>
      <c r="C1696" t="s">
        <v>3889</v>
      </c>
      <c r="D1696" t="s">
        <v>3959</v>
      </c>
      <c r="E1696" t="s">
        <v>3890</v>
      </c>
    </row>
    <row r="1697" ht="14.4" spans="1:5">
      <c r="A1697" s="401" t="s">
        <v>7122</v>
      </c>
      <c r="B1697" s="173" t="s">
        <v>7123</v>
      </c>
      <c r="C1697" t="s">
        <v>3889</v>
      </c>
      <c r="D1697" t="s">
        <v>3959</v>
      </c>
      <c r="E1697" t="s">
        <v>3890</v>
      </c>
    </row>
    <row r="1698" ht="14.4" spans="1:5">
      <c r="A1698" s="401" t="s">
        <v>7124</v>
      </c>
      <c r="B1698" s="173" t="s">
        <v>7125</v>
      </c>
      <c r="C1698" t="s">
        <v>3959</v>
      </c>
      <c r="D1698" s="11" t="s">
        <v>278</v>
      </c>
      <c r="E1698" t="s">
        <v>3960</v>
      </c>
    </row>
    <row r="1699" ht="14.4" spans="1:5">
      <c r="A1699" s="401" t="s">
        <v>7126</v>
      </c>
      <c r="B1699" s="173" t="s">
        <v>7127</v>
      </c>
      <c r="C1699" t="s">
        <v>3889</v>
      </c>
      <c r="D1699" s="11" t="s">
        <v>3959</v>
      </c>
      <c r="E1699" t="s">
        <v>3890</v>
      </c>
    </row>
    <row r="1700" ht="14.4" spans="1:5">
      <c r="A1700" s="401" t="s">
        <v>7128</v>
      </c>
      <c r="B1700" s="173" t="s">
        <v>7129</v>
      </c>
      <c r="C1700" t="s">
        <v>3889</v>
      </c>
      <c r="D1700" s="11" t="s">
        <v>3959</v>
      </c>
      <c r="E1700" t="s">
        <v>3890</v>
      </c>
    </row>
    <row r="1701" ht="14.4" spans="1:5">
      <c r="A1701" s="401" t="s">
        <v>7130</v>
      </c>
      <c r="B1701" s="173" t="s">
        <v>7131</v>
      </c>
      <c r="C1701" t="s">
        <v>3889</v>
      </c>
      <c r="D1701" t="s">
        <v>3959</v>
      </c>
      <c r="E1701" t="s">
        <v>3890</v>
      </c>
    </row>
    <row r="1702" ht="14.4" spans="1:5">
      <c r="A1702" s="401" t="s">
        <v>7132</v>
      </c>
      <c r="B1702" s="173" t="s">
        <v>7133</v>
      </c>
      <c r="C1702" t="s">
        <v>3889</v>
      </c>
      <c r="D1702" t="s">
        <v>3959</v>
      </c>
      <c r="E1702" t="s">
        <v>3890</v>
      </c>
    </row>
    <row r="1703" ht="14.4" spans="1:5">
      <c r="A1703" s="401" t="s">
        <v>7134</v>
      </c>
      <c r="B1703" s="173" t="s">
        <v>7135</v>
      </c>
      <c r="C1703" t="s">
        <v>3889</v>
      </c>
      <c r="D1703" t="s">
        <v>3959</v>
      </c>
      <c r="E1703" t="s">
        <v>3890</v>
      </c>
    </row>
    <row r="1704" ht="14.4" spans="1:5">
      <c r="A1704" s="401" t="s">
        <v>7136</v>
      </c>
      <c r="B1704" s="173" t="s">
        <v>7137</v>
      </c>
      <c r="C1704" t="s">
        <v>3889</v>
      </c>
      <c r="D1704" t="s">
        <v>3959</v>
      </c>
      <c r="E1704" t="s">
        <v>3890</v>
      </c>
    </row>
    <row r="1705" ht="14.4" spans="1:5">
      <c r="A1705" s="401" t="s">
        <v>7138</v>
      </c>
      <c r="B1705" s="173" t="s">
        <v>7139</v>
      </c>
      <c r="C1705" t="s">
        <v>3889</v>
      </c>
      <c r="D1705" t="s">
        <v>3959</v>
      </c>
      <c r="E1705" t="s">
        <v>3890</v>
      </c>
    </row>
    <row r="1706" ht="14.4" spans="1:5">
      <c r="A1706" s="401" t="s">
        <v>7140</v>
      </c>
      <c r="B1706" s="173" t="s">
        <v>7141</v>
      </c>
      <c r="C1706" t="s">
        <v>3889</v>
      </c>
      <c r="D1706" t="s">
        <v>3959</v>
      </c>
      <c r="E1706" t="s">
        <v>3890</v>
      </c>
    </row>
    <row r="1707" ht="14.4" spans="1:5">
      <c r="A1707" s="401" t="s">
        <v>7142</v>
      </c>
      <c r="B1707" s="173" t="s">
        <v>7143</v>
      </c>
      <c r="C1707" t="s">
        <v>3889</v>
      </c>
      <c r="D1707" t="s">
        <v>3959</v>
      </c>
      <c r="E1707" t="s">
        <v>3890</v>
      </c>
    </row>
    <row r="1708" ht="14.4" spans="1:5">
      <c r="A1708" s="401" t="s">
        <v>7144</v>
      </c>
      <c r="B1708" s="173" t="s">
        <v>7145</v>
      </c>
      <c r="C1708" t="s">
        <v>3889</v>
      </c>
      <c r="D1708" t="s">
        <v>3959</v>
      </c>
      <c r="E1708" t="s">
        <v>3890</v>
      </c>
    </row>
    <row r="1709" ht="14.4" spans="1:5">
      <c r="A1709" s="401" t="s">
        <v>7146</v>
      </c>
      <c r="B1709" s="173" t="s">
        <v>7147</v>
      </c>
      <c r="C1709" t="s">
        <v>3959</v>
      </c>
      <c r="D1709" s="11" t="s">
        <v>278</v>
      </c>
      <c r="E1709" t="s">
        <v>3960</v>
      </c>
    </row>
    <row r="1710" ht="14.4" spans="1:5">
      <c r="A1710" s="401" t="s">
        <v>7148</v>
      </c>
      <c r="B1710" s="173" t="s">
        <v>7149</v>
      </c>
      <c r="C1710" t="s">
        <v>3889</v>
      </c>
      <c r="D1710" s="11" t="s">
        <v>3959</v>
      </c>
      <c r="E1710" t="s">
        <v>3890</v>
      </c>
    </row>
    <row r="1711" ht="14.4" spans="1:5">
      <c r="A1711" s="401" t="s">
        <v>7150</v>
      </c>
      <c r="B1711" s="173" t="s">
        <v>7151</v>
      </c>
      <c r="C1711" t="s">
        <v>3889</v>
      </c>
      <c r="D1711" s="11" t="s">
        <v>3959</v>
      </c>
      <c r="E1711" t="s">
        <v>3890</v>
      </c>
    </row>
    <row r="1712" ht="14.4" spans="1:5">
      <c r="A1712" s="401" t="s">
        <v>7152</v>
      </c>
      <c r="B1712" s="173" t="s">
        <v>7153</v>
      </c>
      <c r="C1712" t="s">
        <v>3889</v>
      </c>
      <c r="D1712" t="s">
        <v>3959</v>
      </c>
      <c r="E1712" t="s">
        <v>3890</v>
      </c>
    </row>
    <row r="1713" ht="14.4" spans="1:5">
      <c r="A1713" s="401" t="s">
        <v>7154</v>
      </c>
      <c r="B1713" s="173" t="s">
        <v>7155</v>
      </c>
      <c r="C1713" t="s">
        <v>3889</v>
      </c>
      <c r="D1713" t="s">
        <v>3959</v>
      </c>
      <c r="E1713" t="s">
        <v>3890</v>
      </c>
    </row>
    <row r="1714" ht="14.4" spans="1:5">
      <c r="A1714" s="401" t="s">
        <v>7156</v>
      </c>
      <c r="B1714" s="173" t="s">
        <v>7157</v>
      </c>
      <c r="C1714" t="s">
        <v>3889</v>
      </c>
      <c r="D1714" t="s">
        <v>3959</v>
      </c>
      <c r="E1714" t="s">
        <v>3890</v>
      </c>
    </row>
    <row r="1715" ht="14.4" spans="1:5">
      <c r="A1715" s="401" t="s">
        <v>7158</v>
      </c>
      <c r="B1715" s="173" t="s">
        <v>7159</v>
      </c>
      <c r="C1715" t="s">
        <v>3889</v>
      </c>
      <c r="D1715" t="s">
        <v>3959</v>
      </c>
      <c r="E1715" t="s">
        <v>3890</v>
      </c>
    </row>
    <row r="1716" ht="14.4" spans="1:5">
      <c r="A1716" s="401" t="s">
        <v>7160</v>
      </c>
      <c r="B1716" s="173" t="s">
        <v>7161</v>
      </c>
      <c r="C1716" t="s">
        <v>3889</v>
      </c>
      <c r="D1716" t="s">
        <v>3959</v>
      </c>
      <c r="E1716" t="s">
        <v>3890</v>
      </c>
    </row>
    <row r="1717" ht="14.4" spans="1:5">
      <c r="A1717" s="401" t="s">
        <v>7162</v>
      </c>
      <c r="B1717" s="173" t="s">
        <v>7163</v>
      </c>
      <c r="C1717" t="s">
        <v>3889</v>
      </c>
      <c r="D1717" t="s">
        <v>3959</v>
      </c>
      <c r="E1717" t="s">
        <v>3890</v>
      </c>
    </row>
    <row r="1718" ht="14.4" spans="1:5">
      <c r="A1718" s="401" t="s">
        <v>7164</v>
      </c>
      <c r="B1718" s="173" t="s">
        <v>7165</v>
      </c>
      <c r="C1718" t="s">
        <v>3889</v>
      </c>
      <c r="D1718" t="s">
        <v>3959</v>
      </c>
      <c r="E1718" t="s">
        <v>3890</v>
      </c>
    </row>
    <row r="1719" ht="14.4" spans="1:5">
      <c r="A1719" s="401" t="s">
        <v>7166</v>
      </c>
      <c r="B1719" s="173" t="s">
        <v>7167</v>
      </c>
      <c r="C1719" t="s">
        <v>3889</v>
      </c>
      <c r="D1719" t="s">
        <v>3959</v>
      </c>
      <c r="E1719" t="s">
        <v>3890</v>
      </c>
    </row>
    <row r="1720" ht="14.4" spans="1:5">
      <c r="A1720" s="401" t="s">
        <v>7168</v>
      </c>
      <c r="B1720" s="173" t="s">
        <v>7169</v>
      </c>
      <c r="C1720" t="s">
        <v>3959</v>
      </c>
      <c r="D1720" s="11" t="s">
        <v>278</v>
      </c>
      <c r="E1720" t="s">
        <v>3960</v>
      </c>
    </row>
    <row r="1721" ht="14.4" spans="1:5">
      <c r="A1721" s="401" t="s">
        <v>7170</v>
      </c>
      <c r="B1721" s="173" t="s">
        <v>7171</v>
      </c>
      <c r="C1721" t="s">
        <v>3889</v>
      </c>
      <c r="D1721" s="11" t="s">
        <v>3959</v>
      </c>
      <c r="E1721" t="s">
        <v>3890</v>
      </c>
    </row>
    <row r="1722" ht="14.4" spans="1:5">
      <c r="A1722" s="401" t="s">
        <v>7172</v>
      </c>
      <c r="B1722" s="173" t="s">
        <v>7173</v>
      </c>
      <c r="C1722" t="s">
        <v>3889</v>
      </c>
      <c r="D1722" t="s">
        <v>3959</v>
      </c>
      <c r="E1722" t="s">
        <v>3890</v>
      </c>
    </row>
    <row r="1723" ht="14.4" spans="1:5">
      <c r="A1723" s="401" t="s">
        <v>7174</v>
      </c>
      <c r="B1723" s="173" t="s">
        <v>7175</v>
      </c>
      <c r="C1723" t="s">
        <v>3889</v>
      </c>
      <c r="D1723" t="s">
        <v>3959</v>
      </c>
      <c r="E1723" t="s">
        <v>3890</v>
      </c>
    </row>
    <row r="1724" ht="14.4" spans="1:5">
      <c r="A1724" s="401" t="s">
        <v>7176</v>
      </c>
      <c r="B1724" s="173" t="s">
        <v>7177</v>
      </c>
      <c r="C1724" t="s">
        <v>3889</v>
      </c>
      <c r="D1724" t="s">
        <v>3959</v>
      </c>
      <c r="E1724" t="s">
        <v>3890</v>
      </c>
    </row>
    <row r="1725" ht="14.4" spans="1:5">
      <c r="A1725" s="401" t="s">
        <v>7178</v>
      </c>
      <c r="B1725" s="173" t="s">
        <v>7179</v>
      </c>
      <c r="C1725" t="s">
        <v>3889</v>
      </c>
      <c r="D1725" t="s">
        <v>3959</v>
      </c>
      <c r="E1725" t="s">
        <v>3890</v>
      </c>
    </row>
    <row r="1726" ht="14.4" spans="1:5">
      <c r="A1726" s="401" t="s">
        <v>7180</v>
      </c>
      <c r="B1726" s="173" t="s">
        <v>7181</v>
      </c>
      <c r="C1726" t="s">
        <v>3889</v>
      </c>
      <c r="D1726" t="s">
        <v>3959</v>
      </c>
      <c r="E1726" t="s">
        <v>3890</v>
      </c>
    </row>
    <row r="1727" ht="14.4" spans="1:5">
      <c r="A1727" s="401" t="s">
        <v>7182</v>
      </c>
      <c r="B1727" s="173" t="s">
        <v>7183</v>
      </c>
      <c r="C1727" t="s">
        <v>3889</v>
      </c>
      <c r="D1727" t="s">
        <v>3959</v>
      </c>
      <c r="E1727" t="s">
        <v>3890</v>
      </c>
    </row>
    <row r="1728" ht="14.4" spans="1:5">
      <c r="A1728" s="401" t="s">
        <v>7184</v>
      </c>
      <c r="B1728" s="173" t="s">
        <v>7185</v>
      </c>
      <c r="C1728" t="s">
        <v>3889</v>
      </c>
      <c r="D1728" t="s">
        <v>3959</v>
      </c>
      <c r="E1728" t="s">
        <v>3890</v>
      </c>
    </row>
    <row r="1729" ht="14.4" spans="1:5">
      <c r="A1729" s="401" t="s">
        <v>7186</v>
      </c>
      <c r="B1729" s="173" t="s">
        <v>7187</v>
      </c>
      <c r="C1729" t="s">
        <v>3889</v>
      </c>
      <c r="D1729" t="s">
        <v>3959</v>
      </c>
      <c r="E1729" t="s">
        <v>3890</v>
      </c>
    </row>
    <row r="1730" ht="14.4" spans="1:5">
      <c r="A1730" s="401" t="s">
        <v>7188</v>
      </c>
      <c r="B1730" s="173" t="s">
        <v>7189</v>
      </c>
      <c r="C1730" t="s">
        <v>3889</v>
      </c>
      <c r="D1730" t="s">
        <v>3959</v>
      </c>
      <c r="E1730" t="s">
        <v>3890</v>
      </c>
    </row>
    <row r="1731" ht="14.4" spans="1:5">
      <c r="A1731" s="401" t="s">
        <v>7190</v>
      </c>
      <c r="B1731" s="173" t="s">
        <v>7191</v>
      </c>
      <c r="C1731" t="s">
        <v>3889</v>
      </c>
      <c r="D1731" s="11" t="s">
        <v>278</v>
      </c>
      <c r="E1731" t="s">
        <v>3890</v>
      </c>
    </row>
    <row r="1732" ht="14.4" spans="1:5">
      <c r="A1732" s="401" t="s">
        <v>7192</v>
      </c>
      <c r="B1732" s="173" t="s">
        <v>7193</v>
      </c>
      <c r="C1732" t="s">
        <v>278</v>
      </c>
      <c r="D1732" s="11" t="s">
        <v>3885</v>
      </c>
      <c r="E1732" t="s">
        <v>3886</v>
      </c>
    </row>
    <row r="1733" ht="14.4" spans="1:5">
      <c r="A1733" s="401" t="s">
        <v>7194</v>
      </c>
      <c r="B1733" s="173" t="s">
        <v>7195</v>
      </c>
      <c r="C1733" t="s">
        <v>3959</v>
      </c>
      <c r="D1733" s="11" t="s">
        <v>278</v>
      </c>
      <c r="E1733" t="s">
        <v>3960</v>
      </c>
    </row>
    <row r="1734" ht="14.4" spans="1:5">
      <c r="A1734" s="401" t="s">
        <v>7196</v>
      </c>
      <c r="B1734" s="173" t="s">
        <v>7197</v>
      </c>
      <c r="C1734" t="s">
        <v>3889</v>
      </c>
      <c r="D1734" s="11" t="s">
        <v>3959</v>
      </c>
      <c r="E1734" t="s">
        <v>3890</v>
      </c>
    </row>
    <row r="1735" ht="14.4" spans="1:5">
      <c r="A1735" s="401" t="s">
        <v>7198</v>
      </c>
      <c r="B1735" s="173" t="s">
        <v>7199</v>
      </c>
      <c r="C1735" t="s">
        <v>3889</v>
      </c>
      <c r="D1735" s="11" t="s">
        <v>3959</v>
      </c>
      <c r="E1735" t="s">
        <v>3890</v>
      </c>
    </row>
    <row r="1736" ht="14.4" spans="1:5">
      <c r="A1736" s="401" t="s">
        <v>7200</v>
      </c>
      <c r="B1736" s="173" t="s">
        <v>7201</v>
      </c>
      <c r="C1736" t="s">
        <v>3889</v>
      </c>
      <c r="D1736" s="11" t="s">
        <v>3959</v>
      </c>
      <c r="E1736" t="s">
        <v>3890</v>
      </c>
    </row>
    <row r="1737" ht="14.4" spans="1:5">
      <c r="A1737" s="401" t="s">
        <v>7202</v>
      </c>
      <c r="B1737" s="173" t="s">
        <v>7203</v>
      </c>
      <c r="C1737" t="s">
        <v>3889</v>
      </c>
      <c r="D1737" s="11" t="s">
        <v>3959</v>
      </c>
      <c r="E1737" t="s">
        <v>3890</v>
      </c>
    </row>
    <row r="1738" ht="14.4" spans="1:5">
      <c r="A1738" s="401" t="s">
        <v>7204</v>
      </c>
      <c r="B1738" s="173" t="s">
        <v>7205</v>
      </c>
      <c r="C1738" t="s">
        <v>3889</v>
      </c>
      <c r="D1738" s="11" t="s">
        <v>3959</v>
      </c>
      <c r="E1738" t="s">
        <v>3890</v>
      </c>
    </row>
    <row r="1739" ht="14.4" spans="1:5">
      <c r="A1739" s="401" t="s">
        <v>7206</v>
      </c>
      <c r="B1739" s="173" t="s">
        <v>4601</v>
      </c>
      <c r="C1739" t="s">
        <v>3889</v>
      </c>
      <c r="D1739" s="11" t="s">
        <v>3959</v>
      </c>
      <c r="E1739" t="s">
        <v>3890</v>
      </c>
    </row>
    <row r="1740" ht="14.4" spans="1:5">
      <c r="A1740" s="401" t="s">
        <v>7207</v>
      </c>
      <c r="B1740" s="173" t="s">
        <v>7208</v>
      </c>
      <c r="C1740" t="s">
        <v>3889</v>
      </c>
      <c r="D1740" s="11" t="s">
        <v>3959</v>
      </c>
      <c r="E1740" t="s">
        <v>3890</v>
      </c>
    </row>
    <row r="1741" ht="14.4" spans="1:5">
      <c r="A1741" s="401" t="s">
        <v>7209</v>
      </c>
      <c r="B1741" s="173" t="s">
        <v>7210</v>
      </c>
      <c r="C1741" t="s">
        <v>3889</v>
      </c>
      <c r="D1741" s="11" t="s">
        <v>3959</v>
      </c>
      <c r="E1741" t="s">
        <v>3890</v>
      </c>
    </row>
    <row r="1742" ht="14.4" spans="1:5">
      <c r="A1742" s="401" t="s">
        <v>7211</v>
      </c>
      <c r="B1742" s="173" t="s">
        <v>7212</v>
      </c>
      <c r="C1742" t="s">
        <v>3889</v>
      </c>
      <c r="D1742" s="11" t="s">
        <v>3959</v>
      </c>
      <c r="E1742" t="s">
        <v>3890</v>
      </c>
    </row>
    <row r="1743" ht="14.4" spans="1:5">
      <c r="A1743" s="401" t="s">
        <v>7213</v>
      </c>
      <c r="B1743" s="173" t="s">
        <v>7214</v>
      </c>
      <c r="C1743" t="s">
        <v>3889</v>
      </c>
      <c r="D1743" s="11" t="s">
        <v>3959</v>
      </c>
      <c r="E1743" t="s">
        <v>3890</v>
      </c>
    </row>
    <row r="1744" ht="14.4" spans="1:5">
      <c r="A1744" s="401" t="s">
        <v>7215</v>
      </c>
      <c r="B1744" s="173" t="s">
        <v>7216</v>
      </c>
      <c r="C1744" t="s">
        <v>3889</v>
      </c>
      <c r="D1744" s="11" t="s">
        <v>3959</v>
      </c>
      <c r="E1744" t="s">
        <v>3890</v>
      </c>
    </row>
    <row r="1745" ht="14.4" spans="1:5">
      <c r="A1745" s="401" t="s">
        <v>7217</v>
      </c>
      <c r="B1745" s="173" t="s">
        <v>7218</v>
      </c>
      <c r="C1745" t="s">
        <v>3889</v>
      </c>
      <c r="D1745" s="11" t="s">
        <v>3959</v>
      </c>
      <c r="E1745" t="s">
        <v>3890</v>
      </c>
    </row>
    <row r="1746" ht="14.4" spans="1:5">
      <c r="A1746" s="401" t="s">
        <v>7219</v>
      </c>
      <c r="B1746" s="173" t="s">
        <v>7220</v>
      </c>
      <c r="C1746" t="s">
        <v>3889</v>
      </c>
      <c r="D1746" s="11" t="s">
        <v>3959</v>
      </c>
      <c r="E1746" t="s">
        <v>3890</v>
      </c>
    </row>
    <row r="1747" ht="14.4" spans="1:5">
      <c r="A1747" s="401" t="s">
        <v>7221</v>
      </c>
      <c r="B1747" s="173" t="s">
        <v>7222</v>
      </c>
      <c r="C1747" t="s">
        <v>3959</v>
      </c>
      <c r="D1747" s="11" t="s">
        <v>278</v>
      </c>
      <c r="E1747" t="s">
        <v>3960</v>
      </c>
    </row>
    <row r="1748" ht="14.4" spans="1:5">
      <c r="A1748" s="401" t="s">
        <v>7223</v>
      </c>
      <c r="B1748" s="173" t="s">
        <v>7224</v>
      </c>
      <c r="C1748" t="s">
        <v>3889</v>
      </c>
      <c r="D1748" s="11" t="s">
        <v>3959</v>
      </c>
      <c r="E1748" t="s">
        <v>3890</v>
      </c>
    </row>
    <row r="1749" ht="14.4" spans="1:5">
      <c r="A1749" s="401" t="s">
        <v>7225</v>
      </c>
      <c r="B1749" s="173" t="s">
        <v>7226</v>
      </c>
      <c r="C1749" t="s">
        <v>3889</v>
      </c>
      <c r="D1749" s="11" t="s">
        <v>3959</v>
      </c>
      <c r="E1749" t="s">
        <v>3890</v>
      </c>
    </row>
    <row r="1750" ht="14.4" spans="1:5">
      <c r="A1750" s="401" t="s">
        <v>7227</v>
      </c>
      <c r="B1750" s="173" t="s">
        <v>7228</v>
      </c>
      <c r="C1750" t="s">
        <v>3889</v>
      </c>
      <c r="D1750" s="11" t="s">
        <v>3959</v>
      </c>
      <c r="E1750" t="s">
        <v>3890</v>
      </c>
    </row>
    <row r="1751" ht="14.4" spans="1:5">
      <c r="A1751" s="401" t="s">
        <v>7229</v>
      </c>
      <c r="B1751" s="173" t="s">
        <v>7230</v>
      </c>
      <c r="C1751" t="s">
        <v>3889</v>
      </c>
      <c r="D1751" s="11" t="s">
        <v>3959</v>
      </c>
      <c r="E1751" t="s">
        <v>3890</v>
      </c>
    </row>
    <row r="1752" ht="14.4" spans="1:5">
      <c r="A1752" s="401" t="s">
        <v>7231</v>
      </c>
      <c r="B1752" s="173" t="s">
        <v>7232</v>
      </c>
      <c r="C1752" t="s">
        <v>3889</v>
      </c>
      <c r="D1752" t="s">
        <v>278</v>
      </c>
      <c r="E1752" t="s">
        <v>3890</v>
      </c>
    </row>
    <row r="1753" ht="14.4" spans="1:5">
      <c r="A1753" s="401" t="s">
        <v>7233</v>
      </c>
      <c r="B1753" s="173" t="s">
        <v>7234</v>
      </c>
      <c r="C1753" t="s">
        <v>3889</v>
      </c>
      <c r="D1753" t="s">
        <v>278</v>
      </c>
      <c r="E1753" t="s">
        <v>3890</v>
      </c>
    </row>
    <row r="1754" ht="14.4" spans="1:5">
      <c r="A1754" s="401" t="s">
        <v>7235</v>
      </c>
      <c r="B1754" s="173" t="s">
        <v>7236</v>
      </c>
      <c r="C1754" t="s">
        <v>3959</v>
      </c>
      <c r="D1754" s="11" t="s">
        <v>278</v>
      </c>
      <c r="E1754" t="s">
        <v>3960</v>
      </c>
    </row>
    <row r="1755" ht="14.4" spans="1:5">
      <c r="A1755" s="401" t="s">
        <v>7237</v>
      </c>
      <c r="B1755" s="173" t="s">
        <v>7238</v>
      </c>
      <c r="C1755" t="s">
        <v>3889</v>
      </c>
      <c r="D1755" s="11" t="s">
        <v>3959</v>
      </c>
      <c r="E1755" t="s">
        <v>3890</v>
      </c>
    </row>
    <row r="1756" ht="14.4" spans="1:5">
      <c r="A1756" s="401" t="s">
        <v>7239</v>
      </c>
      <c r="B1756" s="173" t="s">
        <v>7240</v>
      </c>
      <c r="C1756" t="s">
        <v>3889</v>
      </c>
      <c r="D1756" s="11" t="s">
        <v>3959</v>
      </c>
      <c r="E1756" t="s">
        <v>3890</v>
      </c>
    </row>
    <row r="1757" ht="14.4" spans="1:5">
      <c r="A1757" s="401" t="s">
        <v>7241</v>
      </c>
      <c r="B1757" s="173" t="s">
        <v>7242</v>
      </c>
      <c r="C1757" t="s">
        <v>3889</v>
      </c>
      <c r="D1757" s="11" t="s">
        <v>3959</v>
      </c>
      <c r="E1757" t="s">
        <v>3890</v>
      </c>
    </row>
    <row r="1758" ht="14.4" spans="1:5">
      <c r="A1758" s="401" t="s">
        <v>7243</v>
      </c>
      <c r="B1758" s="173" t="s">
        <v>7244</v>
      </c>
      <c r="C1758" t="s">
        <v>3889</v>
      </c>
      <c r="D1758" t="s">
        <v>278</v>
      </c>
      <c r="E1758" t="s">
        <v>3890</v>
      </c>
    </row>
    <row r="1759" ht="14.4" spans="1:5">
      <c r="A1759" s="401" t="s">
        <v>7245</v>
      </c>
      <c r="B1759" s="173" t="s">
        <v>7246</v>
      </c>
      <c r="C1759" t="s">
        <v>3889</v>
      </c>
      <c r="D1759" t="s">
        <v>278</v>
      </c>
      <c r="E1759" t="s">
        <v>3890</v>
      </c>
    </row>
    <row r="1760" ht="14.4" spans="1:5">
      <c r="A1760" s="401" t="s">
        <v>7247</v>
      </c>
      <c r="B1760" s="173" t="s">
        <v>7248</v>
      </c>
      <c r="C1760" t="s">
        <v>3889</v>
      </c>
      <c r="D1760" t="s">
        <v>278</v>
      </c>
      <c r="E1760" t="s">
        <v>3890</v>
      </c>
    </row>
    <row r="1761" ht="14.4" spans="1:5">
      <c r="A1761" s="401" t="s">
        <v>7249</v>
      </c>
      <c r="B1761" s="173" t="s">
        <v>7250</v>
      </c>
      <c r="C1761" t="s">
        <v>3889</v>
      </c>
      <c r="D1761" t="s">
        <v>278</v>
      </c>
      <c r="E1761" t="s">
        <v>3890</v>
      </c>
    </row>
    <row r="1762" ht="14.4" spans="1:5">
      <c r="A1762" s="401" t="s">
        <v>7251</v>
      </c>
      <c r="B1762" s="173" t="s">
        <v>7252</v>
      </c>
      <c r="C1762" t="s">
        <v>3889</v>
      </c>
      <c r="D1762" t="s">
        <v>278</v>
      </c>
      <c r="E1762" t="s">
        <v>3890</v>
      </c>
    </row>
    <row r="1763" ht="14.4" spans="1:5">
      <c r="A1763" s="401" t="s">
        <v>7253</v>
      </c>
      <c r="B1763" s="173" t="s">
        <v>7254</v>
      </c>
      <c r="C1763" t="s">
        <v>3959</v>
      </c>
      <c r="D1763" s="11" t="s">
        <v>278</v>
      </c>
      <c r="E1763" t="s">
        <v>3960</v>
      </c>
    </row>
    <row r="1764" ht="14.4" spans="1:5">
      <c r="A1764" s="401" t="s">
        <v>7255</v>
      </c>
      <c r="B1764" s="173" t="s">
        <v>7256</v>
      </c>
      <c r="C1764" t="s">
        <v>3889</v>
      </c>
      <c r="D1764" s="11" t="s">
        <v>3959</v>
      </c>
      <c r="E1764" t="s">
        <v>3890</v>
      </c>
    </row>
    <row r="1765" ht="14.4" spans="1:5">
      <c r="A1765" s="401" t="s">
        <v>7257</v>
      </c>
      <c r="B1765" s="173" t="s">
        <v>7258</v>
      </c>
      <c r="C1765" t="s">
        <v>3889</v>
      </c>
      <c r="D1765" s="11" t="s">
        <v>3959</v>
      </c>
      <c r="E1765" t="s">
        <v>3890</v>
      </c>
    </row>
    <row r="1766" ht="14.4" spans="1:5">
      <c r="A1766" s="401" t="s">
        <v>7259</v>
      </c>
      <c r="B1766" s="173" t="s">
        <v>7260</v>
      </c>
      <c r="C1766" t="s">
        <v>3889</v>
      </c>
      <c r="D1766" s="11" t="s">
        <v>3959</v>
      </c>
      <c r="E1766" t="s">
        <v>3890</v>
      </c>
    </row>
    <row r="1767" ht="14.4" spans="1:5">
      <c r="A1767" s="401" t="s">
        <v>7261</v>
      </c>
      <c r="B1767" s="173" t="s">
        <v>7262</v>
      </c>
      <c r="C1767" t="s">
        <v>3889</v>
      </c>
      <c r="D1767" s="11" t="s">
        <v>3959</v>
      </c>
      <c r="E1767" t="s">
        <v>3890</v>
      </c>
    </row>
    <row r="1768" ht="14.4" spans="1:5">
      <c r="A1768" s="401" t="s">
        <v>7263</v>
      </c>
      <c r="B1768" s="173" t="s">
        <v>7264</v>
      </c>
      <c r="C1768" t="s">
        <v>3889</v>
      </c>
      <c r="D1768" s="11" t="s">
        <v>3959</v>
      </c>
      <c r="E1768" t="s">
        <v>3890</v>
      </c>
    </row>
    <row r="1769" ht="14.4" spans="1:5">
      <c r="A1769" s="401" t="s">
        <v>7265</v>
      </c>
      <c r="B1769" s="173" t="s">
        <v>7266</v>
      </c>
      <c r="C1769" t="s">
        <v>3889</v>
      </c>
      <c r="D1769" t="s">
        <v>278</v>
      </c>
      <c r="E1769" t="s">
        <v>3890</v>
      </c>
    </row>
    <row r="1770" ht="14.4" spans="1:5">
      <c r="A1770" s="401" t="s">
        <v>7267</v>
      </c>
      <c r="B1770" s="173" t="s">
        <v>7268</v>
      </c>
      <c r="C1770" t="s">
        <v>3889</v>
      </c>
      <c r="D1770" t="s">
        <v>278</v>
      </c>
      <c r="E1770" t="s">
        <v>3890</v>
      </c>
    </row>
    <row r="1771" ht="14.4" spans="1:5">
      <c r="A1771" s="401" t="s">
        <v>7269</v>
      </c>
      <c r="B1771" s="173" t="s">
        <v>7270</v>
      </c>
      <c r="C1771" t="s">
        <v>3889</v>
      </c>
      <c r="D1771" t="s">
        <v>278</v>
      </c>
      <c r="E1771" t="s">
        <v>3890</v>
      </c>
    </row>
    <row r="1772" ht="14.4" spans="1:5">
      <c r="A1772" s="401" t="s">
        <v>7271</v>
      </c>
      <c r="B1772" s="173" t="s">
        <v>7272</v>
      </c>
      <c r="C1772" t="s">
        <v>3889</v>
      </c>
      <c r="D1772" t="s">
        <v>278</v>
      </c>
      <c r="E1772" t="s">
        <v>3890</v>
      </c>
    </row>
    <row r="1773" ht="14.4" spans="1:5">
      <c r="A1773" s="401" t="s">
        <v>7273</v>
      </c>
      <c r="B1773" s="173" t="s">
        <v>7274</v>
      </c>
      <c r="C1773" t="s">
        <v>3889</v>
      </c>
      <c r="D1773" t="s">
        <v>278</v>
      </c>
      <c r="E1773" t="s">
        <v>3890</v>
      </c>
    </row>
    <row r="1774" ht="14.4" spans="1:5">
      <c r="A1774" s="401" t="s">
        <v>7275</v>
      </c>
      <c r="B1774" s="173" t="s">
        <v>7276</v>
      </c>
      <c r="C1774" t="s">
        <v>3889</v>
      </c>
      <c r="D1774" t="s">
        <v>278</v>
      </c>
      <c r="E1774" t="s">
        <v>3890</v>
      </c>
    </row>
    <row r="1775" ht="14.4" spans="1:5">
      <c r="A1775" s="401" t="s">
        <v>7277</v>
      </c>
      <c r="B1775" s="173" t="s">
        <v>7278</v>
      </c>
      <c r="C1775" t="s">
        <v>3889</v>
      </c>
      <c r="D1775" t="s">
        <v>278</v>
      </c>
      <c r="E1775" t="s">
        <v>3890</v>
      </c>
    </row>
    <row r="1776" ht="14.4" spans="1:5">
      <c r="A1776" s="401" t="s">
        <v>7279</v>
      </c>
      <c r="B1776" s="173" t="s">
        <v>7280</v>
      </c>
      <c r="C1776" t="s">
        <v>3889</v>
      </c>
      <c r="D1776" t="s">
        <v>278</v>
      </c>
      <c r="E1776" t="s">
        <v>3890</v>
      </c>
    </row>
    <row r="1777" ht="14.4" spans="1:5">
      <c r="A1777" s="401" t="s">
        <v>7281</v>
      </c>
      <c r="B1777" s="173" t="s">
        <v>7282</v>
      </c>
      <c r="C1777" t="s">
        <v>3959</v>
      </c>
      <c r="D1777" s="11" t="s">
        <v>278</v>
      </c>
      <c r="E1777" t="s">
        <v>3960</v>
      </c>
    </row>
    <row r="1778" ht="14.4" spans="1:5">
      <c r="A1778" s="401" t="s">
        <v>7283</v>
      </c>
      <c r="B1778" s="173" t="s">
        <v>7284</v>
      </c>
      <c r="C1778" t="s">
        <v>3889</v>
      </c>
      <c r="D1778" s="11" t="s">
        <v>3959</v>
      </c>
      <c r="E1778" t="s">
        <v>3890</v>
      </c>
    </row>
    <row r="1779" ht="14.4" spans="1:5">
      <c r="A1779" s="401" t="s">
        <v>7285</v>
      </c>
      <c r="B1779" s="173" t="s">
        <v>7286</v>
      </c>
      <c r="C1779" t="s">
        <v>3889</v>
      </c>
      <c r="D1779" s="11" t="s">
        <v>3959</v>
      </c>
      <c r="E1779" t="s">
        <v>3890</v>
      </c>
    </row>
    <row r="1780" ht="14.4" spans="1:5">
      <c r="A1780" s="401" t="s">
        <v>7287</v>
      </c>
      <c r="B1780" s="173" t="s">
        <v>7288</v>
      </c>
      <c r="C1780" t="s">
        <v>3889</v>
      </c>
      <c r="D1780" s="11" t="s">
        <v>3959</v>
      </c>
      <c r="E1780" t="s">
        <v>3890</v>
      </c>
    </row>
    <row r="1781" ht="14.4" spans="1:5">
      <c r="A1781" s="401" t="s">
        <v>7289</v>
      </c>
      <c r="B1781" s="173" t="s">
        <v>7290</v>
      </c>
      <c r="C1781" t="s">
        <v>3889</v>
      </c>
      <c r="D1781" t="s">
        <v>278</v>
      </c>
      <c r="E1781" t="s">
        <v>3890</v>
      </c>
    </row>
    <row r="1782" ht="14.4" spans="1:5">
      <c r="A1782" s="401" t="s">
        <v>7291</v>
      </c>
      <c r="B1782" s="173" t="s">
        <v>7292</v>
      </c>
      <c r="C1782" t="s">
        <v>3889</v>
      </c>
      <c r="D1782" t="s">
        <v>278</v>
      </c>
      <c r="E1782" t="s">
        <v>3890</v>
      </c>
    </row>
    <row r="1783" ht="14.4" spans="1:5">
      <c r="A1783" s="401" t="s">
        <v>7293</v>
      </c>
      <c r="B1783" s="173" t="s">
        <v>7294</v>
      </c>
      <c r="C1783" t="s">
        <v>3889</v>
      </c>
      <c r="D1783" t="s">
        <v>278</v>
      </c>
      <c r="E1783" t="s">
        <v>3890</v>
      </c>
    </row>
    <row r="1784" ht="14.4" spans="1:5">
      <c r="A1784" s="401" t="s">
        <v>7295</v>
      </c>
      <c r="B1784" s="173" t="s">
        <v>7296</v>
      </c>
      <c r="C1784" t="s">
        <v>3889</v>
      </c>
      <c r="D1784" t="s">
        <v>278</v>
      </c>
      <c r="E1784" t="s">
        <v>3890</v>
      </c>
    </row>
    <row r="1785" ht="14.4" spans="1:5">
      <c r="A1785" s="401" t="s">
        <v>7297</v>
      </c>
      <c r="B1785" s="173" t="s">
        <v>7298</v>
      </c>
      <c r="C1785" t="s">
        <v>3889</v>
      </c>
      <c r="D1785" t="s">
        <v>278</v>
      </c>
      <c r="E1785" t="s">
        <v>3890</v>
      </c>
    </row>
    <row r="1786" ht="14.4" spans="1:5">
      <c r="A1786" s="401" t="s">
        <v>7299</v>
      </c>
      <c r="B1786" s="173" t="s">
        <v>7300</v>
      </c>
      <c r="C1786" t="s">
        <v>3889</v>
      </c>
      <c r="D1786" t="s">
        <v>278</v>
      </c>
      <c r="E1786" t="s">
        <v>3890</v>
      </c>
    </row>
    <row r="1787" ht="14.4" spans="1:5">
      <c r="A1787" s="401" t="s">
        <v>7301</v>
      </c>
      <c r="B1787" s="173" t="s">
        <v>7302</v>
      </c>
      <c r="C1787" t="s">
        <v>3959</v>
      </c>
      <c r="D1787" s="11" t="s">
        <v>278</v>
      </c>
      <c r="E1787" t="s">
        <v>3960</v>
      </c>
    </row>
    <row r="1788" ht="14.4" spans="1:5">
      <c r="A1788" s="401" t="s">
        <v>7303</v>
      </c>
      <c r="B1788" s="173" t="s">
        <v>7304</v>
      </c>
      <c r="C1788" t="s">
        <v>3889</v>
      </c>
      <c r="D1788" s="11" t="s">
        <v>3959</v>
      </c>
      <c r="E1788" t="s">
        <v>3890</v>
      </c>
    </row>
    <row r="1789" ht="14.4" spans="1:5">
      <c r="A1789" s="401" t="s">
        <v>7305</v>
      </c>
      <c r="B1789" s="173" t="s">
        <v>7306</v>
      </c>
      <c r="C1789" t="s">
        <v>3889</v>
      </c>
      <c r="D1789" s="11" t="s">
        <v>3959</v>
      </c>
      <c r="E1789" t="s">
        <v>3890</v>
      </c>
    </row>
    <row r="1790" ht="14.4" spans="1:5">
      <c r="A1790" s="401" t="s">
        <v>7307</v>
      </c>
      <c r="B1790" s="173" t="s">
        <v>7308</v>
      </c>
      <c r="C1790" t="s">
        <v>3889</v>
      </c>
      <c r="D1790" s="11" t="s">
        <v>3959</v>
      </c>
      <c r="E1790" t="s">
        <v>3890</v>
      </c>
    </row>
    <row r="1791" ht="14.4" spans="1:5">
      <c r="A1791" s="401" t="s">
        <v>7309</v>
      </c>
      <c r="B1791" s="173" t="s">
        <v>7310</v>
      </c>
      <c r="C1791" t="s">
        <v>3959</v>
      </c>
      <c r="D1791" s="11" t="s">
        <v>278</v>
      </c>
      <c r="E1791" t="s">
        <v>3960</v>
      </c>
    </row>
    <row r="1792" ht="14.4" spans="1:5">
      <c r="A1792" s="401" t="s">
        <v>7311</v>
      </c>
      <c r="B1792" s="173" t="s">
        <v>7312</v>
      </c>
      <c r="C1792" t="s">
        <v>3889</v>
      </c>
      <c r="D1792" s="11" t="s">
        <v>3959</v>
      </c>
      <c r="E1792" t="s">
        <v>3890</v>
      </c>
    </row>
    <row r="1793" ht="14.4" spans="1:5">
      <c r="A1793" s="401" t="s">
        <v>7313</v>
      </c>
      <c r="B1793" s="173" t="s">
        <v>7314</v>
      </c>
      <c r="C1793" t="s">
        <v>3889</v>
      </c>
      <c r="D1793" s="11" t="s">
        <v>3959</v>
      </c>
      <c r="E1793" t="s">
        <v>3890</v>
      </c>
    </row>
    <row r="1794" ht="14.4" spans="1:5">
      <c r="A1794" s="401" t="s">
        <v>7315</v>
      </c>
      <c r="B1794" s="173" t="s">
        <v>7316</v>
      </c>
      <c r="C1794" t="s">
        <v>3889</v>
      </c>
      <c r="D1794" t="s">
        <v>278</v>
      </c>
      <c r="E1794" t="s">
        <v>3890</v>
      </c>
    </row>
    <row r="1795" ht="14.4" spans="1:5">
      <c r="A1795" s="401" t="s">
        <v>7317</v>
      </c>
      <c r="B1795" s="173" t="s">
        <v>7318</v>
      </c>
      <c r="C1795" t="s">
        <v>3889</v>
      </c>
      <c r="D1795" t="s">
        <v>278</v>
      </c>
      <c r="E1795" t="s">
        <v>3890</v>
      </c>
    </row>
    <row r="1796" ht="14.4" spans="1:5">
      <c r="A1796" s="401" t="s">
        <v>7319</v>
      </c>
      <c r="B1796" s="173" t="s">
        <v>7320</v>
      </c>
      <c r="C1796" t="s">
        <v>3889</v>
      </c>
      <c r="D1796" t="s">
        <v>278</v>
      </c>
      <c r="E1796" t="s">
        <v>3890</v>
      </c>
    </row>
    <row r="1797" ht="14.4" spans="1:5">
      <c r="A1797" s="401" t="s">
        <v>7321</v>
      </c>
      <c r="B1797" s="173" t="s">
        <v>7322</v>
      </c>
      <c r="C1797" t="s">
        <v>3959</v>
      </c>
      <c r="D1797" s="11" t="s">
        <v>278</v>
      </c>
      <c r="E1797" t="s">
        <v>3960</v>
      </c>
    </row>
    <row r="1798" ht="14.4" spans="1:5">
      <c r="A1798" s="401" t="s">
        <v>7323</v>
      </c>
      <c r="B1798" s="173" t="s">
        <v>7324</v>
      </c>
      <c r="C1798" t="s">
        <v>3889</v>
      </c>
      <c r="D1798" s="11" t="s">
        <v>3959</v>
      </c>
      <c r="E1798" t="s">
        <v>3890</v>
      </c>
    </row>
    <row r="1799" ht="14.4" spans="1:5">
      <c r="A1799" s="401" t="s">
        <v>7325</v>
      </c>
      <c r="B1799" s="173" t="s">
        <v>7326</v>
      </c>
      <c r="C1799" t="s">
        <v>3889</v>
      </c>
      <c r="D1799" t="s">
        <v>278</v>
      </c>
      <c r="E1799" t="s">
        <v>3890</v>
      </c>
    </row>
    <row r="1800" ht="14.4" spans="1:5">
      <c r="A1800" s="401" t="s">
        <v>7327</v>
      </c>
      <c r="B1800" s="173" t="s">
        <v>7328</v>
      </c>
      <c r="C1800" t="s">
        <v>3889</v>
      </c>
      <c r="D1800" t="s">
        <v>278</v>
      </c>
      <c r="E1800" t="s">
        <v>3890</v>
      </c>
    </row>
    <row r="1801" ht="14.4" spans="1:5">
      <c r="A1801" s="401" t="s">
        <v>7329</v>
      </c>
      <c r="B1801" s="173" t="s">
        <v>7330</v>
      </c>
      <c r="C1801" t="s">
        <v>3889</v>
      </c>
      <c r="D1801" t="s">
        <v>278</v>
      </c>
      <c r="E1801" t="s">
        <v>3890</v>
      </c>
    </row>
    <row r="1802" ht="14.4" spans="1:5">
      <c r="A1802" s="401" t="s">
        <v>7331</v>
      </c>
      <c r="B1802" s="173" t="s">
        <v>7332</v>
      </c>
      <c r="C1802" t="s">
        <v>3889</v>
      </c>
      <c r="D1802" t="s">
        <v>278</v>
      </c>
      <c r="E1802" t="s">
        <v>3890</v>
      </c>
    </row>
    <row r="1803" ht="14.4" spans="1:5">
      <c r="A1803" s="401" t="s">
        <v>7333</v>
      </c>
      <c r="B1803" s="173" t="s">
        <v>7334</v>
      </c>
      <c r="C1803" t="s">
        <v>3889</v>
      </c>
      <c r="D1803" t="s">
        <v>278</v>
      </c>
      <c r="E1803" t="s">
        <v>3890</v>
      </c>
    </row>
    <row r="1804" ht="14.4" spans="1:5">
      <c r="A1804" s="401" t="s">
        <v>7335</v>
      </c>
      <c r="B1804" s="173" t="s">
        <v>7336</v>
      </c>
      <c r="C1804" t="s">
        <v>3889</v>
      </c>
      <c r="D1804" t="s">
        <v>278</v>
      </c>
      <c r="E1804" t="s">
        <v>3890</v>
      </c>
    </row>
    <row r="1805" ht="14.4" spans="1:5">
      <c r="A1805" s="401" t="s">
        <v>7337</v>
      </c>
      <c r="B1805" s="173" t="s">
        <v>7338</v>
      </c>
      <c r="C1805" t="s">
        <v>3959</v>
      </c>
      <c r="D1805" s="11" t="s">
        <v>278</v>
      </c>
      <c r="E1805" t="s">
        <v>3960</v>
      </c>
    </row>
    <row r="1806" ht="14.4" spans="1:5">
      <c r="A1806" s="401" t="s">
        <v>7339</v>
      </c>
      <c r="B1806" s="173" t="s">
        <v>7340</v>
      </c>
      <c r="C1806" t="s">
        <v>3889</v>
      </c>
      <c r="D1806" s="11" t="s">
        <v>3959</v>
      </c>
      <c r="E1806" t="s">
        <v>3890</v>
      </c>
    </row>
    <row r="1807" ht="14.4" spans="1:5">
      <c r="A1807" s="401" t="s">
        <v>7341</v>
      </c>
      <c r="B1807" s="173" t="s">
        <v>7342</v>
      </c>
      <c r="C1807" t="s">
        <v>3889</v>
      </c>
      <c r="D1807" s="11" t="s">
        <v>3959</v>
      </c>
      <c r="E1807" t="s">
        <v>3890</v>
      </c>
    </row>
    <row r="1808" ht="14.4" spans="1:5">
      <c r="A1808" s="401" t="s">
        <v>7343</v>
      </c>
      <c r="B1808" s="173" t="s">
        <v>7344</v>
      </c>
      <c r="C1808" t="s">
        <v>3889</v>
      </c>
      <c r="D1808" t="s">
        <v>278</v>
      </c>
      <c r="E1808" t="s">
        <v>3890</v>
      </c>
    </row>
    <row r="1809" ht="14.4" spans="1:5">
      <c r="A1809" s="401" t="s">
        <v>7345</v>
      </c>
      <c r="B1809" s="173" t="s">
        <v>7346</v>
      </c>
      <c r="C1809" t="s">
        <v>3889</v>
      </c>
      <c r="D1809" t="s">
        <v>278</v>
      </c>
      <c r="E1809" t="s">
        <v>3890</v>
      </c>
    </row>
    <row r="1810" ht="14.4" spans="1:5">
      <c r="A1810" s="401" t="s">
        <v>7347</v>
      </c>
      <c r="B1810" s="173" t="s">
        <v>7348</v>
      </c>
      <c r="C1810" t="s">
        <v>3889</v>
      </c>
      <c r="D1810" t="s">
        <v>278</v>
      </c>
      <c r="E1810" t="s">
        <v>3890</v>
      </c>
    </row>
    <row r="1811" ht="14.4" spans="1:5">
      <c r="A1811" s="401" t="s">
        <v>7349</v>
      </c>
      <c r="B1811" s="173" t="s">
        <v>7350</v>
      </c>
      <c r="C1811" t="s">
        <v>3889</v>
      </c>
      <c r="D1811" t="s">
        <v>278</v>
      </c>
      <c r="E1811" t="s">
        <v>3890</v>
      </c>
    </row>
    <row r="1812" ht="14.4" spans="1:5">
      <c r="A1812" s="401" t="s">
        <v>7351</v>
      </c>
      <c r="B1812" s="173" t="s">
        <v>7352</v>
      </c>
      <c r="C1812" t="s">
        <v>3889</v>
      </c>
      <c r="D1812" t="s">
        <v>278</v>
      </c>
      <c r="E1812" t="s">
        <v>3890</v>
      </c>
    </row>
    <row r="1813" ht="14.4" spans="1:5">
      <c r="A1813" s="401" t="s">
        <v>7353</v>
      </c>
      <c r="B1813" s="173" t="s">
        <v>7354</v>
      </c>
      <c r="C1813" t="s">
        <v>3889</v>
      </c>
      <c r="D1813" t="s">
        <v>278</v>
      </c>
      <c r="E1813" t="s">
        <v>3890</v>
      </c>
    </row>
    <row r="1814" ht="14.4" spans="1:5">
      <c r="A1814" s="401" t="s">
        <v>7355</v>
      </c>
      <c r="B1814" s="173" t="s">
        <v>7356</v>
      </c>
      <c r="C1814" t="s">
        <v>3959</v>
      </c>
      <c r="D1814" s="11" t="s">
        <v>278</v>
      </c>
      <c r="E1814" t="s">
        <v>3960</v>
      </c>
    </row>
    <row r="1815" ht="14.4" spans="1:5">
      <c r="A1815" s="401" t="s">
        <v>7357</v>
      </c>
      <c r="B1815" s="173" t="s">
        <v>7358</v>
      </c>
      <c r="C1815" t="s">
        <v>3889</v>
      </c>
      <c r="D1815" s="11" t="s">
        <v>3959</v>
      </c>
      <c r="E1815" t="s">
        <v>3890</v>
      </c>
    </row>
    <row r="1816" ht="14.4" spans="1:5">
      <c r="A1816" s="401" t="s">
        <v>7359</v>
      </c>
      <c r="B1816" s="173" t="s">
        <v>7360</v>
      </c>
      <c r="C1816" t="s">
        <v>3889</v>
      </c>
      <c r="D1816" t="s">
        <v>278</v>
      </c>
      <c r="E1816" t="s">
        <v>3890</v>
      </c>
    </row>
    <row r="1817" ht="14.4" spans="1:5">
      <c r="A1817" s="401" t="s">
        <v>7361</v>
      </c>
      <c r="B1817" s="173" t="s">
        <v>7362</v>
      </c>
      <c r="C1817" t="s">
        <v>3889</v>
      </c>
      <c r="D1817" t="s">
        <v>278</v>
      </c>
      <c r="E1817" t="s">
        <v>3890</v>
      </c>
    </row>
    <row r="1818" ht="14.4" spans="1:5">
      <c r="A1818" s="401" t="s">
        <v>7363</v>
      </c>
      <c r="B1818" s="173" t="s">
        <v>7364</v>
      </c>
      <c r="C1818" t="s">
        <v>3889</v>
      </c>
      <c r="D1818" t="s">
        <v>278</v>
      </c>
      <c r="E1818" t="s">
        <v>3890</v>
      </c>
    </row>
    <row r="1819" ht="14.4" spans="1:5">
      <c r="A1819" s="401" t="s">
        <v>7365</v>
      </c>
      <c r="B1819" s="173" t="s">
        <v>7366</v>
      </c>
      <c r="C1819" t="s">
        <v>3889</v>
      </c>
      <c r="D1819" t="s">
        <v>278</v>
      </c>
      <c r="E1819" t="s">
        <v>3890</v>
      </c>
    </row>
    <row r="1820" ht="14.4" spans="1:5">
      <c r="A1820" s="401" t="s">
        <v>7367</v>
      </c>
      <c r="B1820" s="173" t="s">
        <v>7368</v>
      </c>
      <c r="C1820" t="s">
        <v>3889</v>
      </c>
      <c r="D1820" t="s">
        <v>278</v>
      </c>
      <c r="E1820" t="s">
        <v>3890</v>
      </c>
    </row>
    <row r="1821" ht="14.4" spans="1:5">
      <c r="A1821" s="401" t="s">
        <v>7369</v>
      </c>
      <c r="B1821" s="173" t="s">
        <v>7370</v>
      </c>
      <c r="C1821" t="s">
        <v>3889</v>
      </c>
      <c r="D1821" t="s">
        <v>278</v>
      </c>
      <c r="E1821" t="s">
        <v>3890</v>
      </c>
    </row>
    <row r="1822" ht="14.4" spans="1:5">
      <c r="A1822" s="401" t="s">
        <v>7371</v>
      </c>
      <c r="B1822" s="173" t="s">
        <v>7372</v>
      </c>
      <c r="C1822" t="s">
        <v>3889</v>
      </c>
      <c r="D1822" t="s">
        <v>278</v>
      </c>
      <c r="E1822" t="s">
        <v>3890</v>
      </c>
    </row>
    <row r="1823" ht="14.4" spans="1:5">
      <c r="A1823" s="401" t="s">
        <v>7373</v>
      </c>
      <c r="B1823" s="173" t="s">
        <v>7374</v>
      </c>
      <c r="C1823" t="s">
        <v>3889</v>
      </c>
      <c r="D1823" t="s">
        <v>278</v>
      </c>
      <c r="E1823" t="s">
        <v>3890</v>
      </c>
    </row>
    <row r="1824" ht="14.4" spans="1:5">
      <c r="A1824" s="401" t="s">
        <v>7375</v>
      </c>
      <c r="B1824" s="173" t="s">
        <v>7376</v>
      </c>
      <c r="C1824" t="s">
        <v>3889</v>
      </c>
      <c r="D1824" t="s">
        <v>278</v>
      </c>
      <c r="E1824" t="s">
        <v>3890</v>
      </c>
    </row>
    <row r="1825" ht="14.4" spans="1:5">
      <c r="A1825" s="401" t="s">
        <v>7377</v>
      </c>
      <c r="B1825" s="173" t="s">
        <v>7378</v>
      </c>
      <c r="C1825" t="s">
        <v>3959</v>
      </c>
      <c r="D1825" s="11" t="s">
        <v>278</v>
      </c>
      <c r="E1825" t="s">
        <v>3960</v>
      </c>
    </row>
    <row r="1826" ht="14.4" spans="1:5">
      <c r="A1826" s="401" t="s">
        <v>7379</v>
      </c>
      <c r="B1826" s="173" t="s">
        <v>7380</v>
      </c>
      <c r="C1826" t="s">
        <v>3889</v>
      </c>
      <c r="D1826" s="11" t="s">
        <v>3959</v>
      </c>
      <c r="E1826" t="s">
        <v>3890</v>
      </c>
    </row>
    <row r="1827" ht="14.4" spans="1:5">
      <c r="A1827" s="401" t="s">
        <v>7381</v>
      </c>
      <c r="B1827" s="173" t="s">
        <v>7382</v>
      </c>
      <c r="C1827" t="s">
        <v>3889</v>
      </c>
      <c r="D1827" t="s">
        <v>278</v>
      </c>
      <c r="E1827" t="s">
        <v>3890</v>
      </c>
    </row>
    <row r="1828" ht="14.4" spans="1:5">
      <c r="A1828" s="401" t="s">
        <v>7383</v>
      </c>
      <c r="B1828" s="173" t="s">
        <v>7384</v>
      </c>
      <c r="C1828" t="s">
        <v>3889</v>
      </c>
      <c r="D1828" t="s">
        <v>278</v>
      </c>
      <c r="E1828" t="s">
        <v>3890</v>
      </c>
    </row>
    <row r="1829" ht="14.4" spans="1:5">
      <c r="A1829" s="401" t="s">
        <v>7385</v>
      </c>
      <c r="B1829" s="173" t="s">
        <v>7386</v>
      </c>
      <c r="C1829" t="s">
        <v>3889</v>
      </c>
      <c r="D1829" t="s">
        <v>278</v>
      </c>
      <c r="E1829" t="s">
        <v>3890</v>
      </c>
    </row>
    <row r="1830" ht="14.4" spans="1:5">
      <c r="A1830" s="401" t="s">
        <v>7387</v>
      </c>
      <c r="B1830" s="173" t="s">
        <v>7388</v>
      </c>
      <c r="C1830" t="s">
        <v>3889</v>
      </c>
      <c r="D1830" t="s">
        <v>278</v>
      </c>
      <c r="E1830" t="s">
        <v>3890</v>
      </c>
    </row>
    <row r="1831" ht="14.4" spans="1:5">
      <c r="A1831" s="401" t="s">
        <v>7389</v>
      </c>
      <c r="B1831" s="173" t="s">
        <v>7390</v>
      </c>
      <c r="C1831" t="s">
        <v>3889</v>
      </c>
      <c r="D1831" t="s">
        <v>278</v>
      </c>
      <c r="E1831" t="s">
        <v>3890</v>
      </c>
    </row>
    <row r="1832" ht="14.4" spans="1:5">
      <c r="A1832" s="401" t="s">
        <v>7391</v>
      </c>
      <c r="B1832" s="173" t="s">
        <v>7392</v>
      </c>
      <c r="C1832" t="s">
        <v>3959</v>
      </c>
      <c r="D1832" s="11" t="s">
        <v>278</v>
      </c>
      <c r="E1832" t="s">
        <v>3960</v>
      </c>
    </row>
    <row r="1833" ht="14.4" spans="1:5">
      <c r="A1833" s="401" t="s">
        <v>7393</v>
      </c>
      <c r="B1833" s="173" t="s">
        <v>7394</v>
      </c>
      <c r="C1833" t="s">
        <v>3889</v>
      </c>
      <c r="D1833" s="11" t="s">
        <v>3959</v>
      </c>
      <c r="E1833" t="s">
        <v>3890</v>
      </c>
    </row>
    <row r="1834" ht="14.4" spans="1:5">
      <c r="A1834" s="401" t="s">
        <v>7395</v>
      </c>
      <c r="B1834" s="173" t="s">
        <v>7396</v>
      </c>
      <c r="C1834" t="s">
        <v>3889</v>
      </c>
      <c r="D1834" t="s">
        <v>278</v>
      </c>
      <c r="E1834" t="s">
        <v>3890</v>
      </c>
    </row>
    <row r="1835" ht="14.4" spans="1:5">
      <c r="A1835" s="401" t="s">
        <v>7397</v>
      </c>
      <c r="B1835" s="173" t="s">
        <v>7398</v>
      </c>
      <c r="C1835" t="s">
        <v>3889</v>
      </c>
      <c r="D1835" t="s">
        <v>278</v>
      </c>
      <c r="E1835" t="s">
        <v>3890</v>
      </c>
    </row>
    <row r="1836" ht="14.4" spans="1:5">
      <c r="A1836" s="401" t="s">
        <v>7399</v>
      </c>
      <c r="B1836" s="173" t="s">
        <v>7400</v>
      </c>
      <c r="C1836" t="s">
        <v>3959</v>
      </c>
      <c r="D1836" s="11" t="s">
        <v>278</v>
      </c>
      <c r="E1836" t="s">
        <v>3960</v>
      </c>
    </row>
    <row r="1837" ht="14.4" spans="1:5">
      <c r="A1837" s="401" t="s">
        <v>7401</v>
      </c>
      <c r="B1837" s="173" t="s">
        <v>7402</v>
      </c>
      <c r="C1837" t="s">
        <v>3889</v>
      </c>
      <c r="D1837" s="11" t="s">
        <v>3959</v>
      </c>
      <c r="E1837" t="s">
        <v>3890</v>
      </c>
    </row>
    <row r="1838" ht="14.4" spans="1:5">
      <c r="A1838" s="401" t="s">
        <v>7403</v>
      </c>
      <c r="B1838" s="173" t="s">
        <v>7404</v>
      </c>
      <c r="C1838" t="s">
        <v>3889</v>
      </c>
      <c r="D1838" s="11" t="s">
        <v>3959</v>
      </c>
      <c r="E1838" t="s">
        <v>3890</v>
      </c>
    </row>
    <row r="1839" ht="14.4" spans="1:5">
      <c r="A1839" s="401" t="s">
        <v>7405</v>
      </c>
      <c r="B1839" s="173" t="s">
        <v>7406</v>
      </c>
      <c r="C1839" t="s">
        <v>3889</v>
      </c>
      <c r="D1839" s="11" t="s">
        <v>3959</v>
      </c>
      <c r="E1839" t="s">
        <v>3890</v>
      </c>
    </row>
    <row r="1840" ht="14.4" spans="1:5">
      <c r="A1840" s="401" t="s">
        <v>7407</v>
      </c>
      <c r="B1840" s="173" t="s">
        <v>7408</v>
      </c>
      <c r="C1840" t="s">
        <v>3889</v>
      </c>
      <c r="D1840" s="11" t="s">
        <v>3959</v>
      </c>
      <c r="E1840" t="s">
        <v>3890</v>
      </c>
    </row>
    <row r="1841" ht="14.4" spans="1:5">
      <c r="A1841" s="401" t="s">
        <v>7409</v>
      </c>
      <c r="B1841" s="173" t="s">
        <v>7410</v>
      </c>
      <c r="C1841" t="s">
        <v>3889</v>
      </c>
      <c r="D1841" s="11" t="s">
        <v>3959</v>
      </c>
      <c r="E1841" t="s">
        <v>3890</v>
      </c>
    </row>
    <row r="1842" ht="14.4" spans="1:5">
      <c r="A1842" s="401" t="s">
        <v>7411</v>
      </c>
      <c r="B1842" s="173" t="s">
        <v>7412</v>
      </c>
      <c r="C1842" t="s">
        <v>3889</v>
      </c>
      <c r="D1842" s="11" t="s">
        <v>3959</v>
      </c>
      <c r="E1842" t="s">
        <v>3890</v>
      </c>
    </row>
    <row r="1843" ht="14.4" spans="1:5">
      <c r="A1843" s="401" t="s">
        <v>7413</v>
      </c>
      <c r="B1843" s="173" t="s">
        <v>7414</v>
      </c>
      <c r="C1843" t="s">
        <v>3889</v>
      </c>
      <c r="D1843" s="11" t="s">
        <v>3959</v>
      </c>
      <c r="E1843" t="s">
        <v>3890</v>
      </c>
    </row>
    <row r="1844" ht="14.4" spans="1:5">
      <c r="A1844" s="401" t="s">
        <v>7415</v>
      </c>
      <c r="B1844" s="173" t="s">
        <v>7416</v>
      </c>
      <c r="C1844" t="s">
        <v>3889</v>
      </c>
      <c r="D1844" s="11" t="s">
        <v>3959</v>
      </c>
      <c r="E1844" t="s">
        <v>3890</v>
      </c>
    </row>
    <row r="1845" ht="14.4" spans="1:5">
      <c r="A1845" s="401" t="s">
        <v>7417</v>
      </c>
      <c r="B1845" s="173" t="s">
        <v>7418</v>
      </c>
      <c r="C1845" t="s">
        <v>3889</v>
      </c>
      <c r="D1845" s="11" t="s">
        <v>278</v>
      </c>
      <c r="E1845" t="s">
        <v>3890</v>
      </c>
    </row>
    <row r="1846" ht="14.4" spans="1:5">
      <c r="A1846" s="401" t="s">
        <v>7419</v>
      </c>
      <c r="B1846" s="173" t="s">
        <v>7420</v>
      </c>
      <c r="C1846" t="s">
        <v>3889</v>
      </c>
      <c r="D1846" s="11" t="s">
        <v>278</v>
      </c>
      <c r="E1846" t="s">
        <v>3890</v>
      </c>
    </row>
    <row r="1847" ht="14.4" spans="1:5">
      <c r="A1847" s="401" t="s">
        <v>7421</v>
      </c>
      <c r="B1847" s="173" t="s">
        <v>7422</v>
      </c>
      <c r="C1847" t="s">
        <v>3889</v>
      </c>
      <c r="D1847" s="11" t="s">
        <v>278</v>
      </c>
      <c r="E1847" t="s">
        <v>3890</v>
      </c>
    </row>
    <row r="1848" ht="14.4" spans="1:5">
      <c r="A1848" s="401" t="s">
        <v>7423</v>
      </c>
      <c r="B1848" s="173" t="s">
        <v>7424</v>
      </c>
      <c r="C1848" t="s">
        <v>3889</v>
      </c>
      <c r="D1848" s="11" t="s">
        <v>278</v>
      </c>
      <c r="E1848" t="s">
        <v>3890</v>
      </c>
    </row>
    <row r="1849" ht="14.4" spans="1:5">
      <c r="A1849" s="401" t="s">
        <v>7425</v>
      </c>
      <c r="B1849" s="173" t="s">
        <v>7426</v>
      </c>
      <c r="C1849" t="s">
        <v>278</v>
      </c>
      <c r="D1849" s="11" t="s">
        <v>3885</v>
      </c>
      <c r="E1849" t="s">
        <v>3886</v>
      </c>
    </row>
    <row r="1850" ht="14.4" spans="1:5">
      <c r="A1850" s="401" t="s">
        <v>7427</v>
      </c>
      <c r="B1850" s="173" t="s">
        <v>7428</v>
      </c>
      <c r="C1850" t="s">
        <v>3959</v>
      </c>
      <c r="D1850" s="11" t="s">
        <v>278</v>
      </c>
      <c r="E1850" t="s">
        <v>3960</v>
      </c>
    </row>
    <row r="1851" ht="14.4" spans="1:5">
      <c r="A1851" s="401" t="s">
        <v>7429</v>
      </c>
      <c r="B1851" s="173" t="s">
        <v>7430</v>
      </c>
      <c r="C1851" t="s">
        <v>3889</v>
      </c>
      <c r="D1851" s="11" t="s">
        <v>3959</v>
      </c>
      <c r="E1851" t="s">
        <v>3890</v>
      </c>
    </row>
    <row r="1852" ht="14.4" spans="1:5">
      <c r="A1852" s="401" t="s">
        <v>7431</v>
      </c>
      <c r="B1852" s="173" t="s">
        <v>7432</v>
      </c>
      <c r="C1852" t="s">
        <v>3889</v>
      </c>
      <c r="D1852" s="11" t="s">
        <v>3959</v>
      </c>
      <c r="E1852" t="s">
        <v>3890</v>
      </c>
    </row>
    <row r="1853" ht="14.4" spans="1:5">
      <c r="A1853" s="401" t="s">
        <v>7433</v>
      </c>
      <c r="B1853" s="173" t="s">
        <v>7434</v>
      </c>
      <c r="C1853" t="s">
        <v>3889</v>
      </c>
      <c r="D1853" s="11" t="s">
        <v>3959</v>
      </c>
      <c r="E1853" t="s">
        <v>3890</v>
      </c>
    </row>
    <row r="1854" ht="14.4" spans="1:5">
      <c r="A1854" s="401" t="s">
        <v>7435</v>
      </c>
      <c r="B1854" s="173" t="s">
        <v>7436</v>
      </c>
      <c r="C1854" t="s">
        <v>3889</v>
      </c>
      <c r="D1854" s="11" t="s">
        <v>3959</v>
      </c>
      <c r="E1854" t="s">
        <v>3890</v>
      </c>
    </row>
    <row r="1855" ht="14.4" spans="1:5">
      <c r="A1855" s="401" t="s">
        <v>7437</v>
      </c>
      <c r="B1855" s="173" t="s">
        <v>7438</v>
      </c>
      <c r="C1855" t="s">
        <v>3889</v>
      </c>
      <c r="D1855" s="11" t="s">
        <v>3959</v>
      </c>
      <c r="E1855" t="s">
        <v>3890</v>
      </c>
    </row>
    <row r="1856" ht="14.4" spans="1:5">
      <c r="A1856" s="401" t="s">
        <v>7439</v>
      </c>
      <c r="B1856" s="173" t="s">
        <v>7440</v>
      </c>
      <c r="C1856" t="s">
        <v>3889</v>
      </c>
      <c r="D1856" s="11" t="s">
        <v>3959</v>
      </c>
      <c r="E1856" t="s">
        <v>3890</v>
      </c>
    </row>
    <row r="1857" ht="14.4" spans="1:5">
      <c r="A1857" s="401" t="s">
        <v>7441</v>
      </c>
      <c r="B1857" s="173" t="s">
        <v>7442</v>
      </c>
      <c r="C1857" t="s">
        <v>3889</v>
      </c>
      <c r="D1857" t="s">
        <v>3959</v>
      </c>
      <c r="E1857" t="s">
        <v>3890</v>
      </c>
    </row>
    <row r="1858" ht="14.4" spans="1:5">
      <c r="A1858" s="401" t="s">
        <v>7443</v>
      </c>
      <c r="B1858" s="173" t="s">
        <v>7444</v>
      </c>
      <c r="C1858" t="s">
        <v>3889</v>
      </c>
      <c r="D1858" t="s">
        <v>278</v>
      </c>
      <c r="E1858" t="s">
        <v>3890</v>
      </c>
    </row>
    <row r="1859" ht="14.4" spans="1:5">
      <c r="A1859" s="401" t="s">
        <v>7445</v>
      </c>
      <c r="B1859" s="173" t="s">
        <v>7446</v>
      </c>
      <c r="C1859" t="s">
        <v>3889</v>
      </c>
      <c r="D1859" t="s">
        <v>278</v>
      </c>
      <c r="E1859" t="s">
        <v>3890</v>
      </c>
    </row>
    <row r="1860" ht="14.4" spans="1:5">
      <c r="A1860" s="401" t="s">
        <v>7447</v>
      </c>
      <c r="B1860" s="173" t="s">
        <v>7448</v>
      </c>
      <c r="C1860" t="s">
        <v>3959</v>
      </c>
      <c r="D1860" s="11" t="s">
        <v>278</v>
      </c>
      <c r="E1860" t="s">
        <v>3960</v>
      </c>
    </row>
    <row r="1861" ht="14.4" spans="1:5">
      <c r="A1861" s="401" t="s">
        <v>7449</v>
      </c>
      <c r="B1861" s="173" t="s">
        <v>7450</v>
      </c>
      <c r="C1861" t="s">
        <v>3889</v>
      </c>
      <c r="D1861" s="11" t="s">
        <v>3959</v>
      </c>
      <c r="E1861" t="s">
        <v>3890</v>
      </c>
    </row>
    <row r="1862" ht="14.4" spans="1:5">
      <c r="A1862" s="401" t="s">
        <v>7451</v>
      </c>
      <c r="B1862" s="173" t="s">
        <v>7452</v>
      </c>
      <c r="C1862" t="s">
        <v>3889</v>
      </c>
      <c r="D1862" s="11" t="s">
        <v>3959</v>
      </c>
      <c r="E1862" t="s">
        <v>3890</v>
      </c>
    </row>
    <row r="1863" ht="14.4" spans="1:5">
      <c r="A1863" s="401" t="s">
        <v>7453</v>
      </c>
      <c r="B1863" s="173" t="s">
        <v>7454</v>
      </c>
      <c r="C1863" t="s">
        <v>3889</v>
      </c>
      <c r="D1863" s="11" t="s">
        <v>3959</v>
      </c>
      <c r="E1863" t="s">
        <v>3890</v>
      </c>
    </row>
    <row r="1864" ht="14.4" spans="1:5">
      <c r="A1864" s="401" t="s">
        <v>7455</v>
      </c>
      <c r="B1864" s="173" t="s">
        <v>7456</v>
      </c>
      <c r="C1864" t="s">
        <v>3889</v>
      </c>
      <c r="D1864" s="11" t="s">
        <v>3959</v>
      </c>
      <c r="E1864" t="s">
        <v>3890</v>
      </c>
    </row>
    <row r="1865" ht="14.4" spans="1:5">
      <c r="A1865" s="401" t="s">
        <v>7457</v>
      </c>
      <c r="B1865" s="173" t="s">
        <v>7458</v>
      </c>
      <c r="C1865" t="s">
        <v>3889</v>
      </c>
      <c r="D1865" s="11" t="s">
        <v>278</v>
      </c>
      <c r="E1865" t="s">
        <v>3890</v>
      </c>
    </row>
    <row r="1866" ht="14.4" spans="1:5">
      <c r="A1866" s="401" t="s">
        <v>7459</v>
      </c>
      <c r="B1866" s="173" t="s">
        <v>7460</v>
      </c>
      <c r="C1866" t="s">
        <v>3889</v>
      </c>
      <c r="D1866" t="s">
        <v>278</v>
      </c>
      <c r="E1866" t="s">
        <v>3890</v>
      </c>
    </row>
    <row r="1867" ht="14.4" spans="1:5">
      <c r="A1867" s="401" t="s">
        <v>7461</v>
      </c>
      <c r="B1867" s="173" t="s">
        <v>7462</v>
      </c>
      <c r="C1867" t="s">
        <v>3889</v>
      </c>
      <c r="D1867" t="s">
        <v>278</v>
      </c>
      <c r="E1867" t="s">
        <v>3890</v>
      </c>
    </row>
    <row r="1868" ht="14.4" spans="1:5">
      <c r="A1868" s="401" t="s">
        <v>7463</v>
      </c>
      <c r="B1868" s="173" t="s">
        <v>7464</v>
      </c>
      <c r="C1868" t="s">
        <v>3889</v>
      </c>
      <c r="D1868" t="s">
        <v>278</v>
      </c>
      <c r="E1868" t="s">
        <v>3890</v>
      </c>
    </row>
    <row r="1869" ht="14.4" spans="1:5">
      <c r="A1869" s="401" t="s">
        <v>7465</v>
      </c>
      <c r="B1869" s="173" t="s">
        <v>7466</v>
      </c>
      <c r="C1869" t="s">
        <v>3889</v>
      </c>
      <c r="D1869" t="s">
        <v>278</v>
      </c>
      <c r="E1869" t="s">
        <v>3890</v>
      </c>
    </row>
    <row r="1870" ht="14.4" spans="1:5">
      <c r="A1870" s="401" t="s">
        <v>7467</v>
      </c>
      <c r="B1870" s="173" t="s">
        <v>7468</v>
      </c>
      <c r="C1870" t="s">
        <v>3959</v>
      </c>
      <c r="D1870" s="11" t="s">
        <v>278</v>
      </c>
      <c r="E1870" t="s">
        <v>3960</v>
      </c>
    </row>
    <row r="1871" ht="14.4" spans="1:5">
      <c r="A1871" s="401" t="s">
        <v>7469</v>
      </c>
      <c r="B1871" s="173" t="s">
        <v>7470</v>
      </c>
      <c r="C1871" t="s">
        <v>3889</v>
      </c>
      <c r="D1871" s="11" t="s">
        <v>3959</v>
      </c>
      <c r="E1871" t="s">
        <v>3890</v>
      </c>
    </row>
    <row r="1872" ht="14.4" spans="1:5">
      <c r="A1872" s="401" t="s">
        <v>7471</v>
      </c>
      <c r="B1872" s="173" t="s">
        <v>7472</v>
      </c>
      <c r="C1872" t="s">
        <v>3889</v>
      </c>
      <c r="D1872" s="11" t="s">
        <v>3959</v>
      </c>
      <c r="E1872" t="s">
        <v>3890</v>
      </c>
    </row>
    <row r="1873" ht="14.4" spans="1:5">
      <c r="A1873" s="401" t="s">
        <v>7473</v>
      </c>
      <c r="B1873" s="173" t="s">
        <v>7474</v>
      </c>
      <c r="C1873" t="s">
        <v>3889</v>
      </c>
      <c r="D1873" t="s">
        <v>278</v>
      </c>
      <c r="E1873" t="s">
        <v>3890</v>
      </c>
    </row>
    <row r="1874" ht="14.4" spans="1:5">
      <c r="A1874" s="401" t="s">
        <v>7475</v>
      </c>
      <c r="B1874" s="173" t="s">
        <v>7476</v>
      </c>
      <c r="C1874" t="s">
        <v>3889</v>
      </c>
      <c r="D1874" t="s">
        <v>278</v>
      </c>
      <c r="E1874" t="s">
        <v>3890</v>
      </c>
    </row>
    <row r="1875" ht="14.4" spans="1:5">
      <c r="A1875" s="401" t="s">
        <v>7477</v>
      </c>
      <c r="B1875" s="173" t="s">
        <v>7478</v>
      </c>
      <c r="C1875" t="s">
        <v>3889</v>
      </c>
      <c r="D1875" t="s">
        <v>278</v>
      </c>
      <c r="E1875" t="s">
        <v>3890</v>
      </c>
    </row>
    <row r="1876" ht="14.4" spans="1:5">
      <c r="A1876" s="401" t="s">
        <v>7479</v>
      </c>
      <c r="B1876" s="173" t="s">
        <v>7480</v>
      </c>
      <c r="C1876" t="s">
        <v>3959</v>
      </c>
      <c r="D1876" s="11" t="s">
        <v>278</v>
      </c>
      <c r="E1876" t="s">
        <v>3960</v>
      </c>
    </row>
    <row r="1877" ht="14.4" spans="1:5">
      <c r="A1877" s="401" t="s">
        <v>7481</v>
      </c>
      <c r="B1877" s="173" t="s">
        <v>7482</v>
      </c>
      <c r="C1877" t="s">
        <v>3889</v>
      </c>
      <c r="D1877" s="11" t="s">
        <v>3959</v>
      </c>
      <c r="E1877" t="s">
        <v>3890</v>
      </c>
    </row>
    <row r="1878" ht="14.4" spans="1:5">
      <c r="A1878" s="401" t="s">
        <v>7483</v>
      </c>
      <c r="B1878" s="173" t="s">
        <v>7484</v>
      </c>
      <c r="C1878" t="s">
        <v>3889</v>
      </c>
      <c r="D1878" s="11" t="s">
        <v>3959</v>
      </c>
      <c r="E1878" t="s">
        <v>3890</v>
      </c>
    </row>
    <row r="1879" ht="14.4" spans="1:5">
      <c r="A1879" s="401" t="s">
        <v>7485</v>
      </c>
      <c r="B1879" s="173" t="s">
        <v>7486</v>
      </c>
      <c r="C1879" t="s">
        <v>3889</v>
      </c>
      <c r="D1879" s="11" t="s">
        <v>3959</v>
      </c>
      <c r="E1879" t="s">
        <v>3890</v>
      </c>
    </row>
    <row r="1880" ht="14.4" spans="1:5">
      <c r="A1880" s="401" t="s">
        <v>7487</v>
      </c>
      <c r="B1880" s="173" t="s">
        <v>7488</v>
      </c>
      <c r="C1880" t="s">
        <v>3889</v>
      </c>
      <c r="D1880" s="11" t="s">
        <v>3959</v>
      </c>
      <c r="E1880" t="s">
        <v>3890</v>
      </c>
    </row>
    <row r="1881" ht="14.4" spans="1:5">
      <c r="A1881" s="401" t="s">
        <v>7489</v>
      </c>
      <c r="B1881" s="173" t="s">
        <v>7490</v>
      </c>
      <c r="C1881" t="s">
        <v>3889</v>
      </c>
      <c r="D1881" s="11" t="s">
        <v>3959</v>
      </c>
      <c r="E1881" t="s">
        <v>3890</v>
      </c>
    </row>
    <row r="1882" ht="14.4" spans="1:5">
      <c r="A1882" s="401" t="s">
        <v>7491</v>
      </c>
      <c r="B1882" s="173" t="s">
        <v>7492</v>
      </c>
      <c r="C1882" t="s">
        <v>3889</v>
      </c>
      <c r="D1882" t="s">
        <v>278</v>
      </c>
      <c r="E1882" t="s">
        <v>3890</v>
      </c>
    </row>
    <row r="1883" ht="14.4" spans="1:5">
      <c r="A1883" s="401" t="s">
        <v>7493</v>
      </c>
      <c r="B1883" s="173" t="s">
        <v>7494</v>
      </c>
      <c r="C1883" t="s">
        <v>3889</v>
      </c>
      <c r="D1883" t="s">
        <v>278</v>
      </c>
      <c r="E1883" t="s">
        <v>3890</v>
      </c>
    </row>
    <row r="1884" ht="14.4" spans="1:5">
      <c r="A1884" s="401" t="s">
        <v>7495</v>
      </c>
      <c r="B1884" s="173" t="s">
        <v>7496</v>
      </c>
      <c r="C1884" t="s">
        <v>3889</v>
      </c>
      <c r="D1884" t="s">
        <v>278</v>
      </c>
      <c r="E1884" t="s">
        <v>3890</v>
      </c>
    </row>
    <row r="1885" ht="14.4" spans="1:5">
      <c r="A1885" s="401" t="s">
        <v>7497</v>
      </c>
      <c r="B1885" s="173" t="s">
        <v>7498</v>
      </c>
      <c r="C1885" t="s">
        <v>3889</v>
      </c>
      <c r="D1885" t="s">
        <v>278</v>
      </c>
      <c r="E1885" t="s">
        <v>3890</v>
      </c>
    </row>
    <row r="1886" ht="14.4" spans="1:5">
      <c r="A1886" s="401" t="s">
        <v>7499</v>
      </c>
      <c r="B1886" s="173" t="s">
        <v>7500</v>
      </c>
      <c r="C1886" t="s">
        <v>3889</v>
      </c>
      <c r="D1886" t="s">
        <v>278</v>
      </c>
      <c r="E1886" t="s">
        <v>3890</v>
      </c>
    </row>
    <row r="1887" ht="14.4" spans="1:5">
      <c r="A1887" s="401" t="s">
        <v>7501</v>
      </c>
      <c r="B1887" s="173" t="s">
        <v>7502</v>
      </c>
      <c r="C1887" t="s">
        <v>3889</v>
      </c>
      <c r="D1887" t="s">
        <v>278</v>
      </c>
      <c r="E1887" t="s">
        <v>3890</v>
      </c>
    </row>
    <row r="1888" ht="14.4" spans="1:5">
      <c r="A1888" s="401" t="s">
        <v>7503</v>
      </c>
      <c r="B1888" s="173" t="s">
        <v>7504</v>
      </c>
      <c r="C1888" t="s">
        <v>3889</v>
      </c>
      <c r="D1888" t="s">
        <v>278</v>
      </c>
      <c r="E1888" t="s">
        <v>3890</v>
      </c>
    </row>
    <row r="1889" ht="14.4" spans="1:5">
      <c r="A1889" s="401" t="s">
        <v>7505</v>
      </c>
      <c r="B1889" s="173" t="s">
        <v>7506</v>
      </c>
      <c r="C1889" t="s">
        <v>3959</v>
      </c>
      <c r="D1889" s="11" t="s">
        <v>278</v>
      </c>
      <c r="E1889" t="s">
        <v>3960</v>
      </c>
    </row>
    <row r="1890" ht="14.4" spans="1:5">
      <c r="A1890" s="401" t="s">
        <v>7507</v>
      </c>
      <c r="B1890" s="173" t="s">
        <v>7508</v>
      </c>
      <c r="C1890" t="s">
        <v>3889</v>
      </c>
      <c r="D1890" s="11" t="s">
        <v>3959</v>
      </c>
      <c r="E1890" t="s">
        <v>3890</v>
      </c>
    </row>
    <row r="1891" ht="14.4" spans="1:5">
      <c r="A1891" s="401" t="s">
        <v>7509</v>
      </c>
      <c r="B1891" s="173" t="s">
        <v>7510</v>
      </c>
      <c r="C1891" t="s">
        <v>3889</v>
      </c>
      <c r="D1891" s="11" t="s">
        <v>3959</v>
      </c>
      <c r="E1891" t="s">
        <v>3890</v>
      </c>
    </row>
    <row r="1892" ht="14.4" spans="1:5">
      <c r="A1892" s="401" t="s">
        <v>7511</v>
      </c>
      <c r="B1892" s="173" t="s">
        <v>7512</v>
      </c>
      <c r="C1892" t="s">
        <v>3889</v>
      </c>
      <c r="D1892" s="11" t="s">
        <v>3959</v>
      </c>
      <c r="E1892" t="s">
        <v>3890</v>
      </c>
    </row>
    <row r="1893" ht="14.4" spans="1:5">
      <c r="A1893" s="401" t="s">
        <v>7513</v>
      </c>
      <c r="B1893" s="173" t="s">
        <v>7514</v>
      </c>
      <c r="C1893" t="s">
        <v>3889</v>
      </c>
      <c r="D1893" t="s">
        <v>278</v>
      </c>
      <c r="E1893" t="s">
        <v>3890</v>
      </c>
    </row>
    <row r="1894" ht="14.4" spans="1:5">
      <c r="A1894" s="401" t="s">
        <v>7515</v>
      </c>
      <c r="B1894" s="173" t="s">
        <v>7516</v>
      </c>
      <c r="C1894" t="s">
        <v>3889</v>
      </c>
      <c r="D1894" t="s">
        <v>278</v>
      </c>
      <c r="E1894" t="s">
        <v>3890</v>
      </c>
    </row>
    <row r="1895" ht="14.4" spans="1:5">
      <c r="A1895" s="401" t="s">
        <v>7517</v>
      </c>
      <c r="B1895" s="173" t="s">
        <v>7518</v>
      </c>
      <c r="C1895" t="s">
        <v>3889</v>
      </c>
      <c r="D1895" t="s">
        <v>278</v>
      </c>
      <c r="E1895" t="s">
        <v>3890</v>
      </c>
    </row>
    <row r="1896" ht="14.4" spans="1:5">
      <c r="A1896" s="401" t="s">
        <v>7519</v>
      </c>
      <c r="B1896" s="173" t="s">
        <v>7520</v>
      </c>
      <c r="C1896" t="s">
        <v>3889</v>
      </c>
      <c r="D1896" t="s">
        <v>278</v>
      </c>
      <c r="E1896" t="s">
        <v>3890</v>
      </c>
    </row>
    <row r="1897" ht="14.4" spans="1:5">
      <c r="A1897" s="401" t="s">
        <v>7521</v>
      </c>
      <c r="B1897" s="173" t="s">
        <v>7522</v>
      </c>
      <c r="C1897" t="s">
        <v>3889</v>
      </c>
      <c r="D1897" t="s">
        <v>278</v>
      </c>
      <c r="E1897" t="s">
        <v>3890</v>
      </c>
    </row>
    <row r="1898" ht="14.4" spans="1:5">
      <c r="A1898" s="401" t="s">
        <v>7523</v>
      </c>
      <c r="B1898" s="173" t="s">
        <v>7524</v>
      </c>
      <c r="C1898" t="s">
        <v>3889</v>
      </c>
      <c r="D1898" t="s">
        <v>278</v>
      </c>
      <c r="E1898" t="s">
        <v>3890</v>
      </c>
    </row>
    <row r="1899" ht="14.4" spans="1:5">
      <c r="A1899" s="401" t="s">
        <v>7525</v>
      </c>
      <c r="B1899" s="173" t="s">
        <v>7526</v>
      </c>
      <c r="C1899" t="s">
        <v>3889</v>
      </c>
      <c r="D1899" t="s">
        <v>278</v>
      </c>
      <c r="E1899" t="s">
        <v>3890</v>
      </c>
    </row>
    <row r="1900" ht="14.4" spans="1:5">
      <c r="A1900" s="401" t="s">
        <v>7527</v>
      </c>
      <c r="B1900" s="173" t="s">
        <v>7528</v>
      </c>
      <c r="C1900" t="s">
        <v>3889</v>
      </c>
      <c r="D1900" t="s">
        <v>278</v>
      </c>
      <c r="E1900" t="s">
        <v>3890</v>
      </c>
    </row>
    <row r="1901" ht="14.4" spans="1:5">
      <c r="A1901" s="401" t="s">
        <v>7529</v>
      </c>
      <c r="B1901" s="173" t="s">
        <v>7530</v>
      </c>
      <c r="C1901" t="s">
        <v>3889</v>
      </c>
      <c r="D1901" t="s">
        <v>278</v>
      </c>
      <c r="E1901" t="s">
        <v>3890</v>
      </c>
    </row>
    <row r="1902" ht="14.4" spans="1:5">
      <c r="A1902" s="401" t="s">
        <v>7531</v>
      </c>
      <c r="B1902" s="173" t="s">
        <v>7532</v>
      </c>
      <c r="C1902" t="s">
        <v>3959</v>
      </c>
      <c r="D1902" s="11" t="s">
        <v>278</v>
      </c>
      <c r="E1902" t="s">
        <v>3960</v>
      </c>
    </row>
    <row r="1903" ht="14.4" spans="1:5">
      <c r="A1903" s="401" t="s">
        <v>7533</v>
      </c>
      <c r="B1903" s="173" t="s">
        <v>7534</v>
      </c>
      <c r="C1903" t="s">
        <v>3889</v>
      </c>
      <c r="D1903" s="11" t="s">
        <v>3959</v>
      </c>
      <c r="E1903" t="s">
        <v>3890</v>
      </c>
    </row>
    <row r="1904" ht="14.4" spans="1:5">
      <c r="A1904" s="401" t="s">
        <v>7535</v>
      </c>
      <c r="B1904" s="173" t="s">
        <v>7536</v>
      </c>
      <c r="C1904" t="s">
        <v>3889</v>
      </c>
      <c r="D1904" s="11" t="s">
        <v>3959</v>
      </c>
      <c r="E1904" t="s">
        <v>3890</v>
      </c>
    </row>
    <row r="1905" ht="14.4" spans="1:5">
      <c r="A1905" s="401" t="s">
        <v>7537</v>
      </c>
      <c r="B1905" s="173" t="s">
        <v>7538</v>
      </c>
      <c r="C1905" t="s">
        <v>3889</v>
      </c>
      <c r="D1905" s="11" t="s">
        <v>3959</v>
      </c>
      <c r="E1905" t="s">
        <v>3890</v>
      </c>
    </row>
    <row r="1906" ht="14.4" spans="1:5">
      <c r="A1906" s="401" t="s">
        <v>7539</v>
      </c>
      <c r="B1906" s="173" t="s">
        <v>7540</v>
      </c>
      <c r="C1906" t="s">
        <v>3889</v>
      </c>
      <c r="D1906" t="s">
        <v>278</v>
      </c>
      <c r="E1906" t="s">
        <v>3890</v>
      </c>
    </row>
    <row r="1907" ht="14.4" spans="1:5">
      <c r="A1907" s="401" t="s">
        <v>7541</v>
      </c>
      <c r="B1907" s="173" t="s">
        <v>7542</v>
      </c>
      <c r="C1907" t="s">
        <v>3889</v>
      </c>
      <c r="D1907" t="s">
        <v>278</v>
      </c>
      <c r="E1907" t="s">
        <v>3890</v>
      </c>
    </row>
    <row r="1908" ht="14.4" spans="1:5">
      <c r="A1908" s="401" t="s">
        <v>7543</v>
      </c>
      <c r="B1908" s="173" t="s">
        <v>7544</v>
      </c>
      <c r="C1908" t="s">
        <v>3889</v>
      </c>
      <c r="D1908" t="s">
        <v>278</v>
      </c>
      <c r="E1908" t="s">
        <v>3890</v>
      </c>
    </row>
    <row r="1909" ht="14.4" spans="1:5">
      <c r="A1909" s="401" t="s">
        <v>7545</v>
      </c>
      <c r="B1909" s="173" t="s">
        <v>7546</v>
      </c>
      <c r="C1909" t="s">
        <v>3889</v>
      </c>
      <c r="D1909" t="s">
        <v>278</v>
      </c>
      <c r="E1909" t="s">
        <v>3890</v>
      </c>
    </row>
    <row r="1910" ht="14.4" spans="1:5">
      <c r="A1910" s="401" t="s">
        <v>7547</v>
      </c>
      <c r="B1910" s="173" t="s">
        <v>7548</v>
      </c>
      <c r="C1910" t="s">
        <v>3889</v>
      </c>
      <c r="D1910" t="s">
        <v>278</v>
      </c>
      <c r="E1910" t="s">
        <v>3890</v>
      </c>
    </row>
    <row r="1911" ht="14.4" spans="1:5">
      <c r="A1911" s="401" t="s">
        <v>7549</v>
      </c>
      <c r="B1911" s="173" t="s">
        <v>7550</v>
      </c>
      <c r="C1911" t="s">
        <v>3889</v>
      </c>
      <c r="D1911" t="s">
        <v>278</v>
      </c>
      <c r="E1911" t="s">
        <v>3890</v>
      </c>
    </row>
    <row r="1912" ht="14.4" spans="1:5">
      <c r="A1912" s="401" t="s">
        <v>7551</v>
      </c>
      <c r="B1912" s="173" t="s">
        <v>7552</v>
      </c>
      <c r="C1912" t="s">
        <v>3959</v>
      </c>
      <c r="D1912" s="11" t="s">
        <v>278</v>
      </c>
      <c r="E1912" t="s">
        <v>3960</v>
      </c>
    </row>
    <row r="1913" ht="14.4" spans="1:5">
      <c r="A1913" s="401" t="s">
        <v>7553</v>
      </c>
      <c r="B1913" s="173" t="s">
        <v>7554</v>
      </c>
      <c r="C1913" t="s">
        <v>3889</v>
      </c>
      <c r="D1913" s="11" t="s">
        <v>3959</v>
      </c>
      <c r="E1913" t="s">
        <v>3890</v>
      </c>
    </row>
    <row r="1914" ht="14.4" spans="1:5">
      <c r="A1914" s="401" t="s">
        <v>7555</v>
      </c>
      <c r="B1914" s="173" t="s">
        <v>7556</v>
      </c>
      <c r="C1914" t="s">
        <v>3889</v>
      </c>
      <c r="D1914" s="11" t="s">
        <v>3959</v>
      </c>
      <c r="E1914" t="s">
        <v>3890</v>
      </c>
    </row>
    <row r="1915" ht="14.4" spans="1:5">
      <c r="A1915" s="401" t="s">
        <v>7557</v>
      </c>
      <c r="B1915" s="173" t="s">
        <v>7558</v>
      </c>
      <c r="C1915" t="s">
        <v>3889</v>
      </c>
      <c r="D1915" t="s">
        <v>278</v>
      </c>
      <c r="E1915" t="s">
        <v>3890</v>
      </c>
    </row>
    <row r="1916" ht="14.4" spans="1:5">
      <c r="A1916" s="401" t="s">
        <v>7559</v>
      </c>
      <c r="B1916" s="173" t="s">
        <v>7560</v>
      </c>
      <c r="C1916" t="s">
        <v>3889</v>
      </c>
      <c r="D1916" t="s">
        <v>278</v>
      </c>
      <c r="E1916" t="s">
        <v>3890</v>
      </c>
    </row>
    <row r="1917" ht="14.4" spans="1:5">
      <c r="A1917" s="401" t="s">
        <v>7561</v>
      </c>
      <c r="B1917" s="173" t="s">
        <v>7562</v>
      </c>
      <c r="C1917" t="s">
        <v>3889</v>
      </c>
      <c r="D1917" t="s">
        <v>278</v>
      </c>
      <c r="E1917" t="s">
        <v>3890</v>
      </c>
    </row>
    <row r="1918" ht="14.4" spans="1:5">
      <c r="A1918" s="401" t="s">
        <v>7563</v>
      </c>
      <c r="B1918" s="173" t="s">
        <v>7564</v>
      </c>
      <c r="C1918" t="s">
        <v>3889</v>
      </c>
      <c r="D1918" t="s">
        <v>278</v>
      </c>
      <c r="E1918" t="s">
        <v>3890</v>
      </c>
    </row>
    <row r="1919" ht="14.4" spans="1:5">
      <c r="A1919" s="401" t="s">
        <v>7565</v>
      </c>
      <c r="B1919" s="173" t="s">
        <v>7566</v>
      </c>
      <c r="C1919" t="s">
        <v>3889</v>
      </c>
      <c r="D1919" t="s">
        <v>278</v>
      </c>
      <c r="E1919" t="s">
        <v>3890</v>
      </c>
    </row>
    <row r="1920" ht="14.4" spans="1:5">
      <c r="A1920" s="401" t="s">
        <v>7567</v>
      </c>
      <c r="B1920" s="173" t="s">
        <v>7568</v>
      </c>
      <c r="C1920" t="s">
        <v>3889</v>
      </c>
      <c r="D1920" t="s">
        <v>278</v>
      </c>
      <c r="E1920" t="s">
        <v>3890</v>
      </c>
    </row>
    <row r="1921" ht="14.4" spans="1:5">
      <c r="A1921" s="401" t="s">
        <v>7569</v>
      </c>
      <c r="B1921" s="173" t="s">
        <v>7570</v>
      </c>
      <c r="C1921" t="s">
        <v>3889</v>
      </c>
      <c r="D1921" t="s">
        <v>278</v>
      </c>
      <c r="E1921" t="s">
        <v>3890</v>
      </c>
    </row>
    <row r="1922" ht="14.4" spans="1:5">
      <c r="A1922" s="401" t="s">
        <v>7571</v>
      </c>
      <c r="B1922" s="173" t="s">
        <v>7572</v>
      </c>
      <c r="C1922" t="s">
        <v>3959</v>
      </c>
      <c r="D1922" s="11" t="s">
        <v>278</v>
      </c>
      <c r="E1922" t="s">
        <v>3960</v>
      </c>
    </row>
    <row r="1923" ht="14.4" spans="1:5">
      <c r="A1923" s="401" t="s">
        <v>7573</v>
      </c>
      <c r="B1923" s="173" t="s">
        <v>6286</v>
      </c>
      <c r="C1923" t="s">
        <v>3889</v>
      </c>
      <c r="D1923" s="11" t="s">
        <v>3959</v>
      </c>
      <c r="E1923" t="s">
        <v>3890</v>
      </c>
    </row>
    <row r="1924" ht="14.4" spans="1:5">
      <c r="A1924" s="401" t="s">
        <v>7574</v>
      </c>
      <c r="B1924" s="173" t="s">
        <v>7575</v>
      </c>
      <c r="C1924" t="s">
        <v>3889</v>
      </c>
      <c r="D1924" s="11" t="s">
        <v>3959</v>
      </c>
      <c r="E1924" t="s">
        <v>3890</v>
      </c>
    </row>
    <row r="1925" ht="14.4" spans="1:5">
      <c r="A1925" s="401" t="s">
        <v>7576</v>
      </c>
      <c r="B1925" s="173" t="s">
        <v>7577</v>
      </c>
      <c r="C1925" t="s">
        <v>3889</v>
      </c>
      <c r="D1925" t="s">
        <v>278</v>
      </c>
      <c r="E1925" t="s">
        <v>3890</v>
      </c>
    </row>
    <row r="1926" ht="14.4" spans="1:5">
      <c r="A1926" s="401" t="s">
        <v>7578</v>
      </c>
      <c r="B1926" s="173" t="s">
        <v>7579</v>
      </c>
      <c r="C1926" t="s">
        <v>3889</v>
      </c>
      <c r="D1926" t="s">
        <v>278</v>
      </c>
      <c r="E1926" t="s">
        <v>3890</v>
      </c>
    </row>
    <row r="1927" ht="14.4" spans="1:5">
      <c r="A1927" s="401" t="s">
        <v>7580</v>
      </c>
      <c r="B1927" s="173" t="s">
        <v>7581</v>
      </c>
      <c r="C1927" t="s">
        <v>3959</v>
      </c>
      <c r="D1927" s="11" t="s">
        <v>278</v>
      </c>
      <c r="E1927" t="s">
        <v>3960</v>
      </c>
    </row>
    <row r="1928" ht="14.4" spans="1:5">
      <c r="A1928" s="401" t="s">
        <v>7582</v>
      </c>
      <c r="B1928" s="173" t="s">
        <v>7583</v>
      </c>
      <c r="C1928" t="s">
        <v>3889</v>
      </c>
      <c r="D1928" s="11" t="s">
        <v>3959</v>
      </c>
      <c r="E1928" t="s">
        <v>3890</v>
      </c>
    </row>
    <row r="1929" ht="14.4" spans="1:5">
      <c r="A1929" s="401" t="s">
        <v>7584</v>
      </c>
      <c r="B1929" s="173" t="s">
        <v>7585</v>
      </c>
      <c r="C1929" t="s">
        <v>3889</v>
      </c>
      <c r="D1929" s="11" t="s">
        <v>3959</v>
      </c>
      <c r="E1929" t="s">
        <v>3890</v>
      </c>
    </row>
    <row r="1930" ht="14.4" spans="1:5">
      <c r="A1930" s="401" t="s">
        <v>7586</v>
      </c>
      <c r="B1930" s="173" t="s">
        <v>7587</v>
      </c>
      <c r="C1930" t="s">
        <v>3889</v>
      </c>
      <c r="D1930" t="s">
        <v>278</v>
      </c>
      <c r="E1930" t="s">
        <v>3890</v>
      </c>
    </row>
    <row r="1931" ht="14.4" spans="1:5">
      <c r="A1931" s="401" t="s">
        <v>7588</v>
      </c>
      <c r="B1931" s="173" t="s">
        <v>7589</v>
      </c>
      <c r="C1931" t="s">
        <v>3889</v>
      </c>
      <c r="D1931" t="s">
        <v>278</v>
      </c>
      <c r="E1931" t="s">
        <v>3890</v>
      </c>
    </row>
    <row r="1932" ht="14.4" spans="1:5">
      <c r="A1932" s="401" t="s">
        <v>7590</v>
      </c>
      <c r="B1932" s="173" t="s">
        <v>7591</v>
      </c>
      <c r="C1932" t="s">
        <v>3889</v>
      </c>
      <c r="D1932" t="s">
        <v>278</v>
      </c>
      <c r="E1932" t="s">
        <v>3890</v>
      </c>
    </row>
    <row r="1933" ht="14.4" spans="1:5">
      <c r="A1933" s="401" t="s">
        <v>7592</v>
      </c>
      <c r="B1933" s="173" t="s">
        <v>7593</v>
      </c>
      <c r="C1933" t="s">
        <v>3889</v>
      </c>
      <c r="D1933" t="s">
        <v>278</v>
      </c>
      <c r="E1933" t="s">
        <v>3890</v>
      </c>
    </row>
    <row r="1934" ht="14.4" spans="1:5">
      <c r="A1934" s="401" t="s">
        <v>7594</v>
      </c>
      <c r="B1934" s="173" t="s">
        <v>7595</v>
      </c>
      <c r="C1934" t="s">
        <v>3959</v>
      </c>
      <c r="D1934" s="11" t="s">
        <v>278</v>
      </c>
      <c r="E1934" t="s">
        <v>3960</v>
      </c>
    </row>
    <row r="1935" ht="14.4" spans="1:5">
      <c r="A1935" s="401" t="s">
        <v>7596</v>
      </c>
      <c r="B1935" s="173" t="s">
        <v>7597</v>
      </c>
      <c r="C1935" t="s">
        <v>3889</v>
      </c>
      <c r="D1935" s="11" t="s">
        <v>3959</v>
      </c>
      <c r="E1935" t="s">
        <v>3890</v>
      </c>
    </row>
    <row r="1936" ht="14.4" spans="1:5">
      <c r="A1936" s="401" t="s">
        <v>7598</v>
      </c>
      <c r="B1936" s="173" t="s">
        <v>7599</v>
      </c>
      <c r="C1936" t="s">
        <v>3889</v>
      </c>
      <c r="D1936" s="11" t="s">
        <v>3959</v>
      </c>
      <c r="E1936" t="s">
        <v>3890</v>
      </c>
    </row>
    <row r="1937" ht="14.4" spans="1:5">
      <c r="A1937" s="401" t="s">
        <v>7600</v>
      </c>
      <c r="B1937" s="173" t="s">
        <v>7601</v>
      </c>
      <c r="C1937" t="s">
        <v>3889</v>
      </c>
      <c r="D1937" t="s">
        <v>278</v>
      </c>
      <c r="E1937" t="s">
        <v>3890</v>
      </c>
    </row>
    <row r="1938" ht="14.4" spans="1:5">
      <c r="A1938" s="401" t="s">
        <v>7602</v>
      </c>
      <c r="B1938" s="173" t="s">
        <v>7603</v>
      </c>
      <c r="C1938" t="s">
        <v>3889</v>
      </c>
      <c r="D1938" t="s">
        <v>278</v>
      </c>
      <c r="E1938" t="s">
        <v>3890</v>
      </c>
    </row>
    <row r="1939" ht="14.4" spans="1:5">
      <c r="A1939" s="401" t="s">
        <v>7604</v>
      </c>
      <c r="B1939" s="173" t="s">
        <v>7605</v>
      </c>
      <c r="C1939" t="s">
        <v>3889</v>
      </c>
      <c r="D1939" t="s">
        <v>278</v>
      </c>
      <c r="E1939" t="s">
        <v>3890</v>
      </c>
    </row>
    <row r="1940" ht="14.4" spans="1:5">
      <c r="A1940" s="401" t="s">
        <v>7606</v>
      </c>
      <c r="B1940" s="173" t="s">
        <v>7607</v>
      </c>
      <c r="C1940" t="s">
        <v>3889</v>
      </c>
      <c r="D1940" t="s">
        <v>278</v>
      </c>
      <c r="E1940" t="s">
        <v>3890</v>
      </c>
    </row>
    <row r="1941" ht="14.4" spans="1:5">
      <c r="A1941" s="401" t="s">
        <v>7608</v>
      </c>
      <c r="B1941" s="173" t="s">
        <v>7609</v>
      </c>
      <c r="C1941" t="s">
        <v>3889</v>
      </c>
      <c r="D1941" t="s">
        <v>278</v>
      </c>
      <c r="E1941" t="s">
        <v>3890</v>
      </c>
    </row>
    <row r="1942" ht="14.4" spans="1:5">
      <c r="A1942" s="401" t="s">
        <v>7610</v>
      </c>
      <c r="B1942" s="173" t="s">
        <v>7611</v>
      </c>
      <c r="C1942" t="s">
        <v>3889</v>
      </c>
      <c r="D1942" t="s">
        <v>278</v>
      </c>
      <c r="E1942" t="s">
        <v>3890</v>
      </c>
    </row>
    <row r="1943" ht="14.4" spans="1:5">
      <c r="A1943" s="401" t="s">
        <v>7612</v>
      </c>
      <c r="B1943" s="173" t="s">
        <v>7613</v>
      </c>
      <c r="C1943" t="s">
        <v>3889</v>
      </c>
      <c r="D1943" t="s">
        <v>278</v>
      </c>
      <c r="E1943" t="s">
        <v>3890</v>
      </c>
    </row>
    <row r="1944" ht="14.4" spans="1:5">
      <c r="A1944" s="401" t="s">
        <v>7614</v>
      </c>
      <c r="B1944" s="173" t="s">
        <v>7615</v>
      </c>
      <c r="C1944" t="s">
        <v>3889</v>
      </c>
      <c r="D1944" t="s">
        <v>278</v>
      </c>
      <c r="E1944" t="s">
        <v>3890</v>
      </c>
    </row>
    <row r="1945" ht="14.4" spans="1:5">
      <c r="A1945" s="401" t="s">
        <v>7616</v>
      </c>
      <c r="B1945" s="173" t="s">
        <v>7617</v>
      </c>
      <c r="C1945" t="s">
        <v>3889</v>
      </c>
      <c r="D1945" t="s">
        <v>278</v>
      </c>
      <c r="E1945" t="s">
        <v>3890</v>
      </c>
    </row>
    <row r="1946" ht="14.4" spans="1:5">
      <c r="A1946" s="401" t="s">
        <v>7618</v>
      </c>
      <c r="B1946" s="173" t="s">
        <v>7619</v>
      </c>
      <c r="C1946" t="s">
        <v>3959</v>
      </c>
      <c r="D1946" s="11" t="s">
        <v>278</v>
      </c>
      <c r="E1946" t="s">
        <v>3960</v>
      </c>
    </row>
    <row r="1947" ht="14.4" spans="1:5">
      <c r="A1947" s="401" t="s">
        <v>7620</v>
      </c>
      <c r="B1947" s="173" t="s">
        <v>7621</v>
      </c>
      <c r="C1947" t="s">
        <v>3889</v>
      </c>
      <c r="D1947" s="11" t="s">
        <v>3959</v>
      </c>
      <c r="E1947" t="s">
        <v>3890</v>
      </c>
    </row>
    <row r="1948" ht="14.4" spans="1:5">
      <c r="A1948" s="401" t="s">
        <v>7622</v>
      </c>
      <c r="B1948" s="173" t="s">
        <v>7623</v>
      </c>
      <c r="C1948" t="s">
        <v>3889</v>
      </c>
      <c r="D1948" s="11" t="s">
        <v>3959</v>
      </c>
      <c r="E1948" t="s">
        <v>3890</v>
      </c>
    </row>
    <row r="1949" ht="14.4" spans="1:5">
      <c r="A1949" s="401" t="s">
        <v>7624</v>
      </c>
      <c r="B1949" s="173" t="s">
        <v>7625</v>
      </c>
      <c r="C1949" t="s">
        <v>3889</v>
      </c>
      <c r="D1949" t="s">
        <v>278</v>
      </c>
      <c r="E1949" t="s">
        <v>3890</v>
      </c>
    </row>
    <row r="1950" ht="14.4" spans="1:5">
      <c r="A1950" s="401" t="s">
        <v>7626</v>
      </c>
      <c r="B1950" s="173" t="s">
        <v>7627</v>
      </c>
      <c r="C1950" t="s">
        <v>3889</v>
      </c>
      <c r="D1950" t="s">
        <v>278</v>
      </c>
      <c r="E1950" t="s">
        <v>3890</v>
      </c>
    </row>
    <row r="1951" ht="14.4" spans="1:5">
      <c r="A1951" s="401" t="s">
        <v>7628</v>
      </c>
      <c r="B1951" s="173" t="s">
        <v>7629</v>
      </c>
      <c r="C1951" t="s">
        <v>3889</v>
      </c>
      <c r="D1951" t="s">
        <v>278</v>
      </c>
      <c r="E1951" t="s">
        <v>3890</v>
      </c>
    </row>
    <row r="1952" ht="14.4" spans="1:5">
      <c r="A1952" s="401" t="s">
        <v>7630</v>
      </c>
      <c r="B1952" s="173" t="s">
        <v>7631</v>
      </c>
      <c r="C1952" t="s">
        <v>3889</v>
      </c>
      <c r="D1952" t="s">
        <v>278</v>
      </c>
      <c r="E1952" t="s">
        <v>3890</v>
      </c>
    </row>
    <row r="1953" ht="14.4" spans="1:5">
      <c r="A1953" s="401" t="s">
        <v>7632</v>
      </c>
      <c r="B1953" s="173" t="s">
        <v>7633</v>
      </c>
      <c r="C1953" t="s">
        <v>3889</v>
      </c>
      <c r="D1953" t="s">
        <v>278</v>
      </c>
      <c r="E1953" t="s">
        <v>3890</v>
      </c>
    </row>
    <row r="1954" ht="14.4" spans="1:5">
      <c r="A1954" s="401" t="s">
        <v>7634</v>
      </c>
      <c r="B1954" s="173" t="s">
        <v>7635</v>
      </c>
      <c r="C1954" t="s">
        <v>3889</v>
      </c>
      <c r="D1954" t="s">
        <v>278</v>
      </c>
      <c r="E1954" t="s">
        <v>3890</v>
      </c>
    </row>
    <row r="1955" ht="14.4" spans="1:5">
      <c r="A1955" s="401" t="s">
        <v>7636</v>
      </c>
      <c r="B1955" s="173" t="s">
        <v>7637</v>
      </c>
      <c r="C1955" t="s">
        <v>3889</v>
      </c>
      <c r="D1955" t="s">
        <v>278</v>
      </c>
      <c r="E1955" t="s">
        <v>3890</v>
      </c>
    </row>
    <row r="1956" ht="14.4" spans="1:5">
      <c r="A1956" s="401" t="s">
        <v>7638</v>
      </c>
      <c r="B1956" s="173" t="s">
        <v>7639</v>
      </c>
      <c r="C1956" t="s">
        <v>3889</v>
      </c>
      <c r="D1956" t="s">
        <v>278</v>
      </c>
      <c r="E1956" t="s">
        <v>3890</v>
      </c>
    </row>
    <row r="1957" ht="14.4" spans="1:5">
      <c r="A1957" s="401" t="s">
        <v>7640</v>
      </c>
      <c r="B1957" s="173" t="s">
        <v>7641</v>
      </c>
      <c r="C1957" t="s">
        <v>3889</v>
      </c>
      <c r="D1957" t="s">
        <v>278</v>
      </c>
      <c r="E1957" t="s">
        <v>3890</v>
      </c>
    </row>
    <row r="1958" ht="14.4" spans="1:5">
      <c r="A1958" s="401" t="s">
        <v>7642</v>
      </c>
      <c r="B1958" s="173" t="s">
        <v>7643</v>
      </c>
      <c r="C1958" t="s">
        <v>3959</v>
      </c>
      <c r="D1958" s="11" t="s">
        <v>278</v>
      </c>
      <c r="E1958" t="s">
        <v>3960</v>
      </c>
    </row>
    <row r="1959" ht="14.4" spans="1:5">
      <c r="A1959" s="401" t="s">
        <v>7644</v>
      </c>
      <c r="B1959" s="173" t="s">
        <v>7645</v>
      </c>
      <c r="C1959" t="s">
        <v>3889</v>
      </c>
      <c r="D1959" s="11" t="s">
        <v>3959</v>
      </c>
      <c r="E1959" t="s">
        <v>3890</v>
      </c>
    </row>
    <row r="1960" ht="14.4" spans="1:5">
      <c r="A1960" s="401" t="s">
        <v>7646</v>
      </c>
      <c r="B1960" s="173" t="s">
        <v>7647</v>
      </c>
      <c r="C1960" t="s">
        <v>3889</v>
      </c>
      <c r="D1960" t="s">
        <v>278</v>
      </c>
      <c r="E1960" t="s">
        <v>3890</v>
      </c>
    </row>
    <row r="1961" ht="14.4" spans="1:5">
      <c r="A1961" s="401" t="s">
        <v>7648</v>
      </c>
      <c r="B1961" s="173" t="s">
        <v>7649</v>
      </c>
      <c r="C1961" t="s">
        <v>3889</v>
      </c>
      <c r="D1961" t="s">
        <v>278</v>
      </c>
      <c r="E1961" t="s">
        <v>3890</v>
      </c>
    </row>
    <row r="1962" ht="14.4" spans="1:5">
      <c r="A1962" s="401" t="s">
        <v>7650</v>
      </c>
      <c r="B1962" s="173" t="s">
        <v>7651</v>
      </c>
      <c r="C1962" t="s">
        <v>3889</v>
      </c>
      <c r="D1962" t="s">
        <v>278</v>
      </c>
      <c r="E1962" t="s">
        <v>3890</v>
      </c>
    </row>
    <row r="1963" ht="14.4" spans="1:5">
      <c r="A1963" s="401" t="s">
        <v>7652</v>
      </c>
      <c r="B1963" s="173" t="s">
        <v>7653</v>
      </c>
      <c r="C1963" t="s">
        <v>3889</v>
      </c>
      <c r="D1963" t="s">
        <v>278</v>
      </c>
      <c r="E1963" t="s">
        <v>3890</v>
      </c>
    </row>
    <row r="1964" ht="14.4" spans="1:5">
      <c r="A1964" s="401" t="s">
        <v>7654</v>
      </c>
      <c r="B1964" s="173" t="s">
        <v>7655</v>
      </c>
      <c r="C1964" t="s">
        <v>3889</v>
      </c>
      <c r="D1964" t="s">
        <v>278</v>
      </c>
      <c r="E1964" t="s">
        <v>3890</v>
      </c>
    </row>
    <row r="1965" ht="14.4" spans="1:5">
      <c r="A1965" s="401" t="s">
        <v>7656</v>
      </c>
      <c r="B1965" s="173" t="s">
        <v>7657</v>
      </c>
      <c r="C1965" t="s">
        <v>3889</v>
      </c>
      <c r="D1965" t="s">
        <v>278</v>
      </c>
      <c r="E1965" t="s">
        <v>3890</v>
      </c>
    </row>
    <row r="1966" ht="14.4" spans="1:5">
      <c r="A1966" s="401" t="s">
        <v>7658</v>
      </c>
      <c r="B1966" s="173" t="s">
        <v>7659</v>
      </c>
      <c r="C1966" t="s">
        <v>3889</v>
      </c>
      <c r="D1966" t="s">
        <v>278</v>
      </c>
      <c r="E1966" t="s">
        <v>3890</v>
      </c>
    </row>
    <row r="1967" ht="14.4" spans="1:5">
      <c r="A1967" s="401" t="s">
        <v>7660</v>
      </c>
      <c r="B1967" s="173" t="s">
        <v>7661</v>
      </c>
      <c r="C1967" t="s">
        <v>3889</v>
      </c>
      <c r="D1967" t="s">
        <v>278</v>
      </c>
      <c r="E1967" t="s">
        <v>3890</v>
      </c>
    </row>
    <row r="1968" ht="14.4" spans="1:5">
      <c r="A1968" s="401" t="s">
        <v>7662</v>
      </c>
      <c r="B1968" s="173" t="s">
        <v>7663</v>
      </c>
      <c r="C1968" t="s">
        <v>3889</v>
      </c>
      <c r="D1968" t="s">
        <v>278</v>
      </c>
      <c r="E1968" t="s">
        <v>3890</v>
      </c>
    </row>
    <row r="1969" ht="14.4" spans="1:5">
      <c r="A1969" s="401" t="s">
        <v>7664</v>
      </c>
      <c r="B1969" s="173" t="s">
        <v>7665</v>
      </c>
      <c r="C1969" t="s">
        <v>3889</v>
      </c>
      <c r="D1969" t="s">
        <v>278</v>
      </c>
      <c r="E1969" t="s">
        <v>3890</v>
      </c>
    </row>
    <row r="1970" ht="14.4" spans="1:5">
      <c r="A1970" s="401" t="s">
        <v>7666</v>
      </c>
      <c r="B1970" s="173" t="s">
        <v>7667</v>
      </c>
      <c r="C1970" t="s">
        <v>3889</v>
      </c>
      <c r="D1970" t="s">
        <v>278</v>
      </c>
      <c r="E1970" t="s">
        <v>3890</v>
      </c>
    </row>
    <row r="1971" ht="14.4" spans="1:5">
      <c r="A1971" s="401" t="s">
        <v>7668</v>
      </c>
      <c r="B1971" s="173" t="s">
        <v>7669</v>
      </c>
      <c r="C1971" t="s">
        <v>3959</v>
      </c>
      <c r="D1971" s="11" t="s">
        <v>278</v>
      </c>
      <c r="E1971" t="s">
        <v>3960</v>
      </c>
    </row>
    <row r="1972" ht="14.4" spans="1:5">
      <c r="A1972" s="401" t="s">
        <v>7670</v>
      </c>
      <c r="B1972" s="173" t="s">
        <v>7671</v>
      </c>
      <c r="C1972" t="s">
        <v>3889</v>
      </c>
      <c r="D1972" s="11" t="s">
        <v>3959</v>
      </c>
      <c r="E1972" t="s">
        <v>3890</v>
      </c>
    </row>
    <row r="1973" ht="14.4" spans="1:5">
      <c r="A1973" s="401" t="s">
        <v>7672</v>
      </c>
      <c r="B1973" s="173" t="s">
        <v>7673</v>
      </c>
      <c r="C1973" t="s">
        <v>3889</v>
      </c>
      <c r="D1973" t="s">
        <v>278</v>
      </c>
      <c r="E1973" t="s">
        <v>3890</v>
      </c>
    </row>
    <row r="1974" ht="14.4" spans="1:5">
      <c r="A1974" s="401" t="s">
        <v>7674</v>
      </c>
      <c r="B1974" s="173" t="s">
        <v>7675</v>
      </c>
      <c r="C1974" t="s">
        <v>3889</v>
      </c>
      <c r="D1974" t="s">
        <v>278</v>
      </c>
      <c r="E1974" t="s">
        <v>3890</v>
      </c>
    </row>
    <row r="1975" ht="14.4" spans="1:5">
      <c r="A1975" s="401" t="s">
        <v>7676</v>
      </c>
      <c r="B1975" s="173" t="s">
        <v>7677</v>
      </c>
      <c r="C1975" t="s">
        <v>3889</v>
      </c>
      <c r="D1975" t="s">
        <v>278</v>
      </c>
      <c r="E1975" t="s">
        <v>3890</v>
      </c>
    </row>
    <row r="1976" ht="14.4" spans="1:5">
      <c r="A1976" s="401" t="s">
        <v>7678</v>
      </c>
      <c r="B1976" s="173" t="s">
        <v>7679</v>
      </c>
      <c r="C1976" t="s">
        <v>3889</v>
      </c>
      <c r="D1976" t="s">
        <v>278</v>
      </c>
      <c r="E1976" t="s">
        <v>3890</v>
      </c>
    </row>
    <row r="1977" ht="14.4" spans="1:5">
      <c r="A1977" s="401" t="s">
        <v>7680</v>
      </c>
      <c r="B1977" s="173" t="s">
        <v>7681</v>
      </c>
      <c r="C1977" t="s">
        <v>3959</v>
      </c>
      <c r="D1977" s="11" t="s">
        <v>278</v>
      </c>
      <c r="E1977" t="s">
        <v>3960</v>
      </c>
    </row>
    <row r="1978" ht="14.4" spans="1:5">
      <c r="A1978" s="401" t="s">
        <v>7682</v>
      </c>
      <c r="B1978" s="173" t="s">
        <v>7683</v>
      </c>
      <c r="C1978" t="s">
        <v>3889</v>
      </c>
      <c r="D1978" t="s">
        <v>3959</v>
      </c>
      <c r="E1978" t="s">
        <v>3890</v>
      </c>
    </row>
    <row r="1979" ht="14.4" spans="1:5">
      <c r="A1979" s="401" t="s">
        <v>7684</v>
      </c>
      <c r="B1979" s="173" t="s">
        <v>7685</v>
      </c>
      <c r="C1979" t="s">
        <v>3889</v>
      </c>
      <c r="D1979" t="s">
        <v>3959</v>
      </c>
      <c r="E1979" t="s">
        <v>3890</v>
      </c>
    </row>
    <row r="1980" ht="14.4" spans="1:5">
      <c r="A1980" s="401" t="s">
        <v>7686</v>
      </c>
      <c r="B1980" s="173" t="s">
        <v>7687</v>
      </c>
      <c r="C1980" t="s">
        <v>3889</v>
      </c>
      <c r="D1980" t="s">
        <v>3959</v>
      </c>
      <c r="E1980" t="s">
        <v>3890</v>
      </c>
    </row>
    <row r="1981" ht="14.4" spans="1:5">
      <c r="A1981" s="401" t="s">
        <v>7688</v>
      </c>
      <c r="B1981" s="173" t="s">
        <v>7689</v>
      </c>
      <c r="C1981" t="s">
        <v>3889</v>
      </c>
      <c r="D1981" t="s">
        <v>3959</v>
      </c>
      <c r="E1981" t="s">
        <v>3890</v>
      </c>
    </row>
    <row r="1982" ht="14.4" spans="1:5">
      <c r="A1982" s="401" t="s">
        <v>7690</v>
      </c>
      <c r="B1982" s="173" t="s">
        <v>7691</v>
      </c>
      <c r="C1982" t="s">
        <v>3889</v>
      </c>
      <c r="D1982" t="s">
        <v>3959</v>
      </c>
      <c r="E1982" t="s">
        <v>3890</v>
      </c>
    </row>
    <row r="1983" ht="14.4" spans="1:5">
      <c r="A1983" s="401" t="s">
        <v>7692</v>
      </c>
      <c r="B1983" s="173" t="s">
        <v>7693</v>
      </c>
      <c r="C1983" t="s">
        <v>3889</v>
      </c>
      <c r="D1983" t="s">
        <v>3959</v>
      </c>
      <c r="E1983" t="s">
        <v>3890</v>
      </c>
    </row>
    <row r="1984" ht="14.4" spans="1:5">
      <c r="A1984" s="401" t="s">
        <v>7694</v>
      </c>
      <c r="B1984" s="173" t="s">
        <v>7695</v>
      </c>
      <c r="C1984" t="s">
        <v>3889</v>
      </c>
      <c r="D1984" t="s">
        <v>3959</v>
      </c>
      <c r="E1984" t="s">
        <v>3890</v>
      </c>
    </row>
    <row r="1985" ht="14.4" spans="1:6">
      <c r="A1985" s="401" t="s">
        <v>7696</v>
      </c>
      <c r="B1985" s="173" t="s">
        <v>7697</v>
      </c>
      <c r="C1985" t="s">
        <v>3889</v>
      </c>
      <c r="D1985" t="s">
        <v>3959</v>
      </c>
      <c r="E1985" t="s">
        <v>3890</v>
      </c>
    </row>
    <row r="1986" ht="14.4" spans="1:6">
      <c r="A1986" s="401" t="s">
        <v>7698</v>
      </c>
      <c r="B1986" s="173" t="s">
        <v>7699</v>
      </c>
      <c r="C1986" t="s">
        <v>278</v>
      </c>
      <c r="D1986" s="11" t="s">
        <v>3885</v>
      </c>
      <c r="E1986" t="s">
        <v>3886</v>
      </c>
      <c r="F1986" s="401"/>
    </row>
    <row r="1987" ht="14.4" spans="1:6">
      <c r="A1987" s="401" t="s">
        <v>7700</v>
      </c>
      <c r="B1987" s="173" t="s">
        <v>7701</v>
      </c>
      <c r="C1987" t="s">
        <v>3959</v>
      </c>
      <c r="D1987" s="11" t="s">
        <v>278</v>
      </c>
      <c r="E1987" t="s">
        <v>3960</v>
      </c>
    </row>
    <row r="1988" ht="14.4" spans="1:6">
      <c r="A1988" s="401" t="s">
        <v>7702</v>
      </c>
      <c r="B1988" s="173" t="s">
        <v>7703</v>
      </c>
      <c r="C1988" t="s">
        <v>3889</v>
      </c>
      <c r="D1988" s="11" t="s">
        <v>3959</v>
      </c>
      <c r="E1988" t="s">
        <v>3890</v>
      </c>
    </row>
    <row r="1989" ht="14.4" spans="1:6">
      <c r="A1989" s="401" t="s">
        <v>7704</v>
      </c>
      <c r="B1989" s="173" t="s">
        <v>7705</v>
      </c>
      <c r="C1989" t="s">
        <v>3889</v>
      </c>
      <c r="D1989" s="11" t="s">
        <v>3959</v>
      </c>
      <c r="E1989" t="s">
        <v>3890</v>
      </c>
    </row>
    <row r="1990" ht="14.4" spans="1:6">
      <c r="A1990" s="401" t="s">
        <v>7706</v>
      </c>
      <c r="B1990" s="173" t="s">
        <v>7707</v>
      </c>
      <c r="C1990" t="s">
        <v>3889</v>
      </c>
      <c r="D1990" s="11" t="s">
        <v>3959</v>
      </c>
      <c r="E1990" t="s">
        <v>3890</v>
      </c>
    </row>
    <row r="1991" ht="14.4" spans="1:6">
      <c r="A1991" s="401" t="s">
        <v>7708</v>
      </c>
      <c r="B1991" s="173" t="s">
        <v>7709</v>
      </c>
      <c r="C1991" t="s">
        <v>3889</v>
      </c>
      <c r="D1991" s="11" t="s">
        <v>3959</v>
      </c>
      <c r="E1991" t="s">
        <v>3890</v>
      </c>
    </row>
    <row r="1992" ht="14.4" spans="1:6">
      <c r="A1992" s="401" t="s">
        <v>7710</v>
      </c>
      <c r="B1992" s="173" t="s">
        <v>7711</v>
      </c>
      <c r="C1992" t="s">
        <v>3889</v>
      </c>
      <c r="D1992" s="11" t="s">
        <v>3959</v>
      </c>
      <c r="E1992" t="s">
        <v>3890</v>
      </c>
    </row>
    <row r="1993" ht="14.4" spans="1:6">
      <c r="A1993" s="401" t="s">
        <v>7712</v>
      </c>
      <c r="B1993" s="173" t="s">
        <v>7713</v>
      </c>
      <c r="C1993" t="s">
        <v>3889</v>
      </c>
      <c r="D1993" s="11" t="s">
        <v>3959</v>
      </c>
      <c r="E1993" t="s">
        <v>3890</v>
      </c>
    </row>
    <row r="1994" ht="14.4" spans="1:6">
      <c r="A1994" s="401" t="s">
        <v>7714</v>
      </c>
      <c r="B1994" s="173" t="s">
        <v>7715</v>
      </c>
      <c r="C1994" t="s">
        <v>3889</v>
      </c>
      <c r="D1994" s="11" t="s">
        <v>3959</v>
      </c>
      <c r="E1994" t="s">
        <v>3890</v>
      </c>
    </row>
    <row r="1995" ht="14.4" spans="1:6">
      <c r="A1995" s="401" t="s">
        <v>7716</v>
      </c>
      <c r="B1995" s="173" t="s">
        <v>7717</v>
      </c>
      <c r="C1995" t="s">
        <v>3889</v>
      </c>
      <c r="D1995" s="11" t="s">
        <v>3959</v>
      </c>
      <c r="E1995" t="s">
        <v>3890</v>
      </c>
    </row>
    <row r="1996" ht="14.4" spans="1:6">
      <c r="A1996" s="401" t="s">
        <v>7718</v>
      </c>
      <c r="B1996" s="173" t="s">
        <v>7719</v>
      </c>
      <c r="C1996" t="s">
        <v>3889</v>
      </c>
      <c r="D1996" s="11" t="s">
        <v>3959</v>
      </c>
      <c r="E1996" t="s">
        <v>3890</v>
      </c>
    </row>
    <row r="1997" ht="14.4" spans="1:6">
      <c r="A1997" s="401" t="s">
        <v>7720</v>
      </c>
      <c r="B1997" s="173" t="s">
        <v>7721</v>
      </c>
      <c r="C1997" t="s">
        <v>3889</v>
      </c>
      <c r="D1997" s="11" t="s">
        <v>3959</v>
      </c>
      <c r="E1997" t="s">
        <v>3890</v>
      </c>
    </row>
    <row r="1998" ht="14.4" spans="1:6">
      <c r="A1998" s="401" t="s">
        <v>7722</v>
      </c>
      <c r="B1998" s="173" t="s">
        <v>7723</v>
      </c>
      <c r="C1998" t="s">
        <v>3889</v>
      </c>
      <c r="D1998" s="11" t="s">
        <v>3959</v>
      </c>
      <c r="E1998" t="s">
        <v>3890</v>
      </c>
    </row>
    <row r="1999" ht="14.4" spans="1:6">
      <c r="A1999" s="401" t="s">
        <v>7724</v>
      </c>
      <c r="B1999" s="173" t="s">
        <v>7725</v>
      </c>
      <c r="C1999" t="s">
        <v>3959</v>
      </c>
      <c r="D1999" s="11" t="s">
        <v>278</v>
      </c>
      <c r="E1999" t="s">
        <v>3960</v>
      </c>
    </row>
    <row r="2000" ht="14.4" spans="1:6">
      <c r="A2000" s="401" t="s">
        <v>7726</v>
      </c>
      <c r="B2000" s="173" t="s">
        <v>7727</v>
      </c>
      <c r="C2000" t="s">
        <v>3889</v>
      </c>
      <c r="D2000" s="11" t="s">
        <v>3959</v>
      </c>
      <c r="E2000" t="s">
        <v>3890</v>
      </c>
    </row>
    <row r="2001" ht="14.4" spans="1:6">
      <c r="A2001" s="401" t="s">
        <v>7728</v>
      </c>
      <c r="B2001" s="173" t="s">
        <v>7729</v>
      </c>
      <c r="C2001" t="s">
        <v>3889</v>
      </c>
      <c r="D2001" s="11" t="s">
        <v>3959</v>
      </c>
      <c r="E2001" t="s">
        <v>3890</v>
      </c>
    </row>
    <row r="2002" ht="14.4" spans="1:6">
      <c r="A2002" s="401" t="s">
        <v>7730</v>
      </c>
      <c r="B2002" s="173" t="s">
        <v>7731</v>
      </c>
      <c r="C2002" t="s">
        <v>3889</v>
      </c>
      <c r="D2002" s="11" t="s">
        <v>3959</v>
      </c>
      <c r="E2002" t="s">
        <v>3890</v>
      </c>
    </row>
    <row r="2003" ht="14.4" spans="1:6">
      <c r="A2003" s="401" t="s">
        <v>7732</v>
      </c>
      <c r="B2003" s="173" t="s">
        <v>7733</v>
      </c>
      <c r="C2003" t="s">
        <v>3889</v>
      </c>
      <c r="D2003" t="s">
        <v>278</v>
      </c>
      <c r="E2003" t="s">
        <v>3890</v>
      </c>
    </row>
    <row r="2004" ht="14.4" spans="1:6">
      <c r="A2004" s="401" t="s">
        <v>7734</v>
      </c>
      <c r="B2004" s="173" t="s">
        <v>7735</v>
      </c>
      <c r="C2004" t="s">
        <v>3889</v>
      </c>
      <c r="D2004" t="s">
        <v>278</v>
      </c>
      <c r="E2004" t="s">
        <v>3890</v>
      </c>
    </row>
    <row r="2005" ht="14.4" spans="1:6">
      <c r="A2005" s="401" t="s">
        <v>7736</v>
      </c>
      <c r="B2005" s="173" t="s">
        <v>7737</v>
      </c>
      <c r="C2005" t="s">
        <v>3889</v>
      </c>
      <c r="D2005" t="s">
        <v>278</v>
      </c>
      <c r="E2005" t="s">
        <v>3890</v>
      </c>
    </row>
    <row r="2006" ht="14.4" spans="1:6">
      <c r="A2006" s="401" t="s">
        <v>7738</v>
      </c>
      <c r="B2006" s="173" t="s">
        <v>7739</v>
      </c>
      <c r="C2006" t="s">
        <v>3889</v>
      </c>
      <c r="D2006" t="s">
        <v>278</v>
      </c>
      <c r="E2006" t="s">
        <v>3890</v>
      </c>
    </row>
    <row r="2007" ht="14.4" spans="1:6">
      <c r="A2007" s="401" t="s">
        <v>7740</v>
      </c>
      <c r="B2007" s="173" t="s">
        <v>7741</v>
      </c>
      <c r="C2007" t="s">
        <v>3889</v>
      </c>
      <c r="D2007" t="s">
        <v>278</v>
      </c>
      <c r="E2007" t="s">
        <v>3890</v>
      </c>
    </row>
    <row r="2008" ht="14.4" spans="1:6">
      <c r="A2008" s="401" t="s">
        <v>7742</v>
      </c>
      <c r="B2008" s="173" t="s">
        <v>7743</v>
      </c>
      <c r="C2008" t="s">
        <v>3889</v>
      </c>
      <c r="D2008" t="s">
        <v>278</v>
      </c>
      <c r="E2008" t="s">
        <v>3890</v>
      </c>
    </row>
    <row r="2009" ht="14.4" spans="1:6">
      <c r="A2009" s="401" t="s">
        <v>7744</v>
      </c>
      <c r="B2009" s="173" t="s">
        <v>7745</v>
      </c>
      <c r="C2009" t="s">
        <v>3889</v>
      </c>
      <c r="D2009" t="s">
        <v>278</v>
      </c>
      <c r="E2009" t="s">
        <v>3890</v>
      </c>
    </row>
    <row r="2010" ht="14.4" spans="1:6">
      <c r="A2010" s="401" t="s">
        <v>7746</v>
      </c>
      <c r="B2010" s="173" t="s">
        <v>7747</v>
      </c>
      <c r="C2010" t="s">
        <v>3959</v>
      </c>
      <c r="D2010" s="11" t="s">
        <v>3885</v>
      </c>
      <c r="E2010" t="s">
        <v>3886</v>
      </c>
      <c r="F2010" s="11"/>
    </row>
    <row r="2011" ht="14.4" spans="1:6">
      <c r="A2011" s="401" t="s">
        <v>7748</v>
      </c>
      <c r="B2011" s="173" t="s">
        <v>7749</v>
      </c>
      <c r="C2011" t="s">
        <v>3889</v>
      </c>
      <c r="D2011" s="11" t="s">
        <v>3959</v>
      </c>
      <c r="E2011" t="s">
        <v>3890</v>
      </c>
    </row>
    <row r="2012" ht="14.4" spans="1:6">
      <c r="A2012" s="401" t="s">
        <v>7750</v>
      </c>
      <c r="B2012" s="173" t="s">
        <v>7751</v>
      </c>
      <c r="C2012" t="s">
        <v>3889</v>
      </c>
      <c r="D2012" s="11" t="s">
        <v>3959</v>
      </c>
      <c r="E2012" t="s">
        <v>3890</v>
      </c>
    </row>
    <row r="2013" ht="14.4" spans="1:6">
      <c r="A2013" s="401" t="s">
        <v>7752</v>
      </c>
      <c r="B2013" s="173" t="s">
        <v>5270</v>
      </c>
      <c r="C2013" t="s">
        <v>3889</v>
      </c>
      <c r="D2013" s="11" t="s">
        <v>3959</v>
      </c>
      <c r="E2013" t="s">
        <v>3890</v>
      </c>
    </row>
    <row r="2014" ht="14.4" spans="1:6">
      <c r="A2014" s="401" t="s">
        <v>7753</v>
      </c>
      <c r="B2014" s="173" t="s">
        <v>7754</v>
      </c>
      <c r="C2014" t="s">
        <v>3889</v>
      </c>
      <c r="D2014" s="11" t="s">
        <v>3959</v>
      </c>
      <c r="E2014" t="s">
        <v>3890</v>
      </c>
    </row>
    <row r="2015" ht="14.4" spans="1:6">
      <c r="A2015" s="401" t="s">
        <v>7755</v>
      </c>
      <c r="B2015" s="173" t="s">
        <v>7756</v>
      </c>
      <c r="C2015" t="s">
        <v>3889</v>
      </c>
      <c r="D2015" s="11" t="s">
        <v>3959</v>
      </c>
      <c r="E2015" t="s">
        <v>3890</v>
      </c>
    </row>
    <row r="2016" ht="14.4" spans="1:6">
      <c r="A2016" s="401" t="s">
        <v>7757</v>
      </c>
      <c r="B2016" s="173" t="s">
        <v>7758</v>
      </c>
      <c r="C2016" t="s">
        <v>3889</v>
      </c>
      <c r="D2016" s="11" t="s">
        <v>3959</v>
      </c>
      <c r="E2016" t="s">
        <v>3890</v>
      </c>
    </row>
    <row r="2017" ht="14.4" spans="1:5">
      <c r="A2017" s="401" t="s">
        <v>7759</v>
      </c>
      <c r="B2017" s="173" t="s">
        <v>7760</v>
      </c>
      <c r="C2017" t="s">
        <v>3889</v>
      </c>
      <c r="D2017" s="11" t="s">
        <v>3959</v>
      </c>
      <c r="E2017" t="s">
        <v>3890</v>
      </c>
    </row>
    <row r="2018" ht="14.4" spans="1:5">
      <c r="A2018" s="401" t="s">
        <v>7761</v>
      </c>
      <c r="B2018" s="173" t="s">
        <v>7762</v>
      </c>
      <c r="C2018" t="s">
        <v>3889</v>
      </c>
      <c r="D2018" s="11" t="s">
        <v>3959</v>
      </c>
      <c r="E2018" t="s">
        <v>3890</v>
      </c>
    </row>
    <row r="2019" ht="14.4" spans="1:5">
      <c r="A2019" s="401" t="s">
        <v>7763</v>
      </c>
      <c r="B2019" s="173" t="s">
        <v>7764</v>
      </c>
      <c r="C2019" t="s">
        <v>3889</v>
      </c>
      <c r="D2019" s="11" t="s">
        <v>3959</v>
      </c>
      <c r="E2019" t="s">
        <v>3890</v>
      </c>
    </row>
    <row r="2020" ht="14.4" spans="1:5">
      <c r="A2020" s="401" t="s">
        <v>7765</v>
      </c>
      <c r="B2020" s="173" t="s">
        <v>7766</v>
      </c>
      <c r="C2020" t="s">
        <v>3959</v>
      </c>
      <c r="D2020" s="11" t="s">
        <v>278</v>
      </c>
      <c r="E2020" t="s">
        <v>3960</v>
      </c>
    </row>
    <row r="2021" ht="14.4" spans="1:5">
      <c r="A2021" s="401" t="s">
        <v>7767</v>
      </c>
      <c r="B2021" s="173" t="s">
        <v>7768</v>
      </c>
      <c r="C2021" t="s">
        <v>3889</v>
      </c>
      <c r="D2021" s="11" t="s">
        <v>3959</v>
      </c>
      <c r="E2021" t="s">
        <v>3890</v>
      </c>
    </row>
    <row r="2022" ht="14.4" spans="1:5">
      <c r="A2022" s="401" t="s">
        <v>7769</v>
      </c>
      <c r="B2022" s="173" t="s">
        <v>7770</v>
      </c>
      <c r="C2022" t="s">
        <v>3889</v>
      </c>
      <c r="D2022" s="11" t="s">
        <v>3959</v>
      </c>
      <c r="E2022" t="s">
        <v>3890</v>
      </c>
    </row>
    <row r="2023" ht="14.4" spans="1:5">
      <c r="A2023" s="401" t="s">
        <v>7771</v>
      </c>
      <c r="B2023" s="173" t="s">
        <v>7772</v>
      </c>
      <c r="C2023" t="s">
        <v>3889</v>
      </c>
      <c r="D2023" s="11" t="s">
        <v>3959</v>
      </c>
      <c r="E2023" t="s">
        <v>3890</v>
      </c>
    </row>
    <row r="2024" ht="14.4" spans="1:5">
      <c r="A2024" s="401" t="s">
        <v>7773</v>
      </c>
      <c r="B2024" s="173" t="s">
        <v>7774</v>
      </c>
      <c r="C2024" t="s">
        <v>3959</v>
      </c>
      <c r="D2024" s="11" t="s">
        <v>278</v>
      </c>
      <c r="E2024" t="s">
        <v>3960</v>
      </c>
    </row>
    <row r="2025" ht="14.4" spans="1:5">
      <c r="A2025" s="401" t="s">
        <v>7775</v>
      </c>
      <c r="B2025" s="173" t="s">
        <v>7776</v>
      </c>
      <c r="C2025" t="s">
        <v>3889</v>
      </c>
      <c r="D2025" s="11" t="s">
        <v>3959</v>
      </c>
      <c r="E2025" t="s">
        <v>3890</v>
      </c>
    </row>
    <row r="2026" ht="14.4" spans="1:5">
      <c r="A2026" s="401" t="s">
        <v>7777</v>
      </c>
      <c r="B2026" s="173" t="s">
        <v>7778</v>
      </c>
      <c r="C2026" t="s">
        <v>3889</v>
      </c>
      <c r="D2026" s="11" t="s">
        <v>3959</v>
      </c>
      <c r="E2026" t="s">
        <v>3890</v>
      </c>
    </row>
    <row r="2027" ht="14.4" spans="1:5">
      <c r="A2027" s="401" t="s">
        <v>7779</v>
      </c>
      <c r="B2027" s="173" t="s">
        <v>7780</v>
      </c>
      <c r="C2027" t="s">
        <v>3889</v>
      </c>
      <c r="D2027" s="11" t="s">
        <v>3959</v>
      </c>
      <c r="E2027" t="s">
        <v>3890</v>
      </c>
    </row>
    <row r="2028" ht="14.4" spans="1:5">
      <c r="A2028" s="401" t="s">
        <v>7781</v>
      </c>
      <c r="B2028" s="173" t="s">
        <v>7782</v>
      </c>
      <c r="C2028" t="s">
        <v>3889</v>
      </c>
      <c r="D2028" s="11" t="s">
        <v>3959</v>
      </c>
      <c r="E2028" t="s">
        <v>3890</v>
      </c>
    </row>
    <row r="2029" ht="14.4" spans="1:5">
      <c r="A2029" s="401" t="s">
        <v>7783</v>
      </c>
      <c r="B2029" s="173" t="s">
        <v>7784</v>
      </c>
      <c r="C2029" t="s">
        <v>3889</v>
      </c>
      <c r="D2029" s="11" t="s">
        <v>3959</v>
      </c>
      <c r="E2029" t="s">
        <v>3890</v>
      </c>
    </row>
    <row r="2030" ht="14.4" spans="1:5">
      <c r="A2030" s="401" t="s">
        <v>7785</v>
      </c>
      <c r="B2030" s="173" t="s">
        <v>7786</v>
      </c>
      <c r="C2030" t="s">
        <v>3889</v>
      </c>
      <c r="D2030" s="11" t="s">
        <v>3959</v>
      </c>
      <c r="E2030" t="s">
        <v>3890</v>
      </c>
    </row>
    <row r="2031" ht="14.4" spans="1:5">
      <c r="A2031" s="401" t="s">
        <v>7787</v>
      </c>
      <c r="B2031" s="173" t="s">
        <v>7788</v>
      </c>
      <c r="C2031" t="s">
        <v>3889</v>
      </c>
      <c r="D2031" t="s">
        <v>278</v>
      </c>
      <c r="E2031" t="s">
        <v>3890</v>
      </c>
    </row>
    <row r="2032" ht="14.4" spans="1:5">
      <c r="A2032" s="401" t="s">
        <v>7789</v>
      </c>
      <c r="B2032" s="173" t="s">
        <v>7790</v>
      </c>
      <c r="C2032" t="s">
        <v>3959</v>
      </c>
      <c r="D2032" s="11" t="s">
        <v>278</v>
      </c>
      <c r="E2032" t="s">
        <v>3960</v>
      </c>
    </row>
    <row r="2033" ht="14.4" spans="1:5">
      <c r="A2033" s="401" t="s">
        <v>7791</v>
      </c>
      <c r="B2033" s="173" t="s">
        <v>7792</v>
      </c>
      <c r="C2033" t="s">
        <v>3889</v>
      </c>
      <c r="D2033" s="11" t="s">
        <v>3959</v>
      </c>
      <c r="E2033" t="s">
        <v>3890</v>
      </c>
    </row>
    <row r="2034" ht="14.4" spans="1:5">
      <c r="A2034" s="401" t="s">
        <v>7793</v>
      </c>
      <c r="B2034" s="173" t="s">
        <v>7794</v>
      </c>
      <c r="C2034" t="s">
        <v>3889</v>
      </c>
      <c r="D2034" s="11" t="s">
        <v>3959</v>
      </c>
      <c r="E2034" t="s">
        <v>3890</v>
      </c>
    </row>
    <row r="2035" ht="14.4" spans="1:5">
      <c r="A2035" s="401" t="s">
        <v>7795</v>
      </c>
      <c r="B2035" s="173" t="s">
        <v>7796</v>
      </c>
      <c r="C2035" t="s">
        <v>3889</v>
      </c>
      <c r="D2035" s="11" t="s">
        <v>3959</v>
      </c>
      <c r="E2035" t="s">
        <v>3890</v>
      </c>
    </row>
    <row r="2036" ht="14.4" spans="1:5">
      <c r="A2036" s="401" t="s">
        <v>7797</v>
      </c>
      <c r="B2036" s="173" t="s">
        <v>7798</v>
      </c>
      <c r="C2036" t="s">
        <v>3889</v>
      </c>
      <c r="D2036" s="11" t="s">
        <v>3959</v>
      </c>
      <c r="E2036" t="s">
        <v>3890</v>
      </c>
    </row>
    <row r="2037" ht="14.4" spans="1:5">
      <c r="A2037" s="401" t="s">
        <v>7799</v>
      </c>
      <c r="B2037" s="173" t="s">
        <v>7800</v>
      </c>
      <c r="C2037" t="s">
        <v>3889</v>
      </c>
      <c r="D2037" s="11" t="s">
        <v>3959</v>
      </c>
      <c r="E2037" t="s">
        <v>3890</v>
      </c>
    </row>
    <row r="2038" ht="14.4" spans="1:5">
      <c r="A2038" s="401" t="s">
        <v>7801</v>
      </c>
      <c r="B2038" s="173" t="s">
        <v>7802</v>
      </c>
      <c r="C2038" t="s">
        <v>3959</v>
      </c>
      <c r="D2038" s="11" t="s">
        <v>278</v>
      </c>
      <c r="E2038" t="s">
        <v>3960</v>
      </c>
    </row>
    <row r="2039" ht="14.4" spans="1:5">
      <c r="A2039" s="401" t="s">
        <v>7803</v>
      </c>
      <c r="B2039" s="173" t="s">
        <v>7804</v>
      </c>
      <c r="C2039" t="s">
        <v>3889</v>
      </c>
      <c r="D2039" s="11" t="s">
        <v>3959</v>
      </c>
      <c r="E2039" t="s">
        <v>3890</v>
      </c>
    </row>
    <row r="2040" ht="14.4" spans="1:5">
      <c r="A2040" s="401" t="s">
        <v>7805</v>
      </c>
      <c r="B2040" s="173" t="s">
        <v>7806</v>
      </c>
      <c r="C2040" t="s">
        <v>3889</v>
      </c>
      <c r="D2040" s="11" t="s">
        <v>3959</v>
      </c>
      <c r="E2040" t="s">
        <v>3890</v>
      </c>
    </row>
    <row r="2041" ht="14.4" spans="1:5">
      <c r="A2041" s="401" t="s">
        <v>7807</v>
      </c>
      <c r="B2041" s="173" t="s">
        <v>7808</v>
      </c>
      <c r="C2041" t="s">
        <v>3889</v>
      </c>
      <c r="D2041" s="11" t="s">
        <v>3959</v>
      </c>
      <c r="E2041" t="s">
        <v>3890</v>
      </c>
    </row>
    <row r="2042" ht="14.4" spans="1:5">
      <c r="A2042" s="401" t="s">
        <v>7809</v>
      </c>
      <c r="B2042" s="173" t="s">
        <v>7810</v>
      </c>
      <c r="C2042" t="s">
        <v>3889</v>
      </c>
      <c r="D2042" t="s">
        <v>278</v>
      </c>
      <c r="E2042" t="s">
        <v>3890</v>
      </c>
    </row>
    <row r="2043" ht="14.4" spans="1:5">
      <c r="A2043" s="401" t="s">
        <v>7811</v>
      </c>
      <c r="B2043" s="173" t="s">
        <v>7812</v>
      </c>
      <c r="C2043" t="s">
        <v>3889</v>
      </c>
      <c r="D2043" t="s">
        <v>278</v>
      </c>
      <c r="E2043" t="s">
        <v>3890</v>
      </c>
    </row>
    <row r="2044" ht="14.4" spans="1:5">
      <c r="A2044" s="401" t="s">
        <v>7813</v>
      </c>
      <c r="B2044" s="173" t="s">
        <v>7814</v>
      </c>
      <c r="C2044" t="s">
        <v>3889</v>
      </c>
      <c r="D2044" t="s">
        <v>278</v>
      </c>
      <c r="E2044" t="s">
        <v>3890</v>
      </c>
    </row>
    <row r="2045" ht="14.4" spans="1:5">
      <c r="A2045" s="401" t="s">
        <v>7815</v>
      </c>
      <c r="B2045" s="173" t="s">
        <v>7816</v>
      </c>
      <c r="C2045" t="s">
        <v>3889</v>
      </c>
      <c r="D2045" t="s">
        <v>278</v>
      </c>
      <c r="E2045" t="s">
        <v>3890</v>
      </c>
    </row>
    <row r="2046" ht="14.4" spans="1:5">
      <c r="A2046" s="401" t="s">
        <v>7817</v>
      </c>
      <c r="B2046" s="173" t="s">
        <v>7818</v>
      </c>
      <c r="C2046" t="s">
        <v>3959</v>
      </c>
      <c r="D2046" s="11" t="s">
        <v>278</v>
      </c>
      <c r="E2046" t="s">
        <v>3960</v>
      </c>
    </row>
    <row r="2047" ht="14.4" spans="1:5">
      <c r="A2047" s="401" t="s">
        <v>7819</v>
      </c>
      <c r="B2047" s="173" t="s">
        <v>7820</v>
      </c>
      <c r="C2047" t="s">
        <v>3889</v>
      </c>
      <c r="D2047" s="11" t="s">
        <v>3959</v>
      </c>
      <c r="E2047" t="s">
        <v>3890</v>
      </c>
    </row>
    <row r="2048" ht="14.4" spans="1:5">
      <c r="A2048" s="401" t="s">
        <v>7821</v>
      </c>
      <c r="B2048" s="173" t="s">
        <v>7822</v>
      </c>
      <c r="C2048" t="s">
        <v>3889</v>
      </c>
      <c r="D2048" s="11" t="s">
        <v>3959</v>
      </c>
      <c r="E2048" t="s">
        <v>3890</v>
      </c>
    </row>
    <row r="2049" ht="14.4" spans="1:5">
      <c r="A2049" s="401" t="s">
        <v>7823</v>
      </c>
      <c r="B2049" s="173" t="s">
        <v>7824</v>
      </c>
      <c r="C2049" t="s">
        <v>3889</v>
      </c>
      <c r="D2049" s="11" t="s">
        <v>3959</v>
      </c>
      <c r="E2049" t="s">
        <v>3890</v>
      </c>
    </row>
    <row r="2050" ht="14.4" spans="1:5">
      <c r="A2050" s="401" t="s">
        <v>7825</v>
      </c>
      <c r="B2050" s="173" t="s">
        <v>7826</v>
      </c>
      <c r="C2050" t="s">
        <v>3889</v>
      </c>
      <c r="D2050" s="11" t="s">
        <v>3959</v>
      </c>
      <c r="E2050" t="s">
        <v>3890</v>
      </c>
    </row>
    <row r="2051" ht="14.4" spans="1:5">
      <c r="A2051" s="401" t="s">
        <v>7827</v>
      </c>
      <c r="B2051" s="173" t="s">
        <v>7828</v>
      </c>
      <c r="C2051" t="s">
        <v>3889</v>
      </c>
      <c r="D2051" t="s">
        <v>278</v>
      </c>
      <c r="E2051" t="s">
        <v>3890</v>
      </c>
    </row>
    <row r="2052" ht="14.4" spans="1:5">
      <c r="A2052" s="401" t="s">
        <v>7829</v>
      </c>
      <c r="B2052" s="173" t="s">
        <v>7830</v>
      </c>
      <c r="C2052" t="s">
        <v>3889</v>
      </c>
      <c r="D2052" t="s">
        <v>278</v>
      </c>
      <c r="E2052" t="s">
        <v>3890</v>
      </c>
    </row>
    <row r="2053" ht="14.4" spans="1:5">
      <c r="A2053" s="401" t="s">
        <v>7831</v>
      </c>
      <c r="B2053" s="173" t="s">
        <v>7832</v>
      </c>
      <c r="C2053" t="s">
        <v>3889</v>
      </c>
      <c r="D2053" t="s">
        <v>278</v>
      </c>
      <c r="E2053" t="s">
        <v>3890</v>
      </c>
    </row>
    <row r="2054" ht="14.4" spans="1:5">
      <c r="A2054" s="401" t="s">
        <v>7833</v>
      </c>
      <c r="B2054" s="173" t="s">
        <v>7834</v>
      </c>
      <c r="C2054" t="s">
        <v>3889</v>
      </c>
      <c r="D2054" t="s">
        <v>278</v>
      </c>
      <c r="E2054" t="s">
        <v>3890</v>
      </c>
    </row>
    <row r="2055" ht="14.4" spans="1:5">
      <c r="A2055" s="401" t="s">
        <v>7835</v>
      </c>
      <c r="B2055" s="173" t="s">
        <v>7836</v>
      </c>
      <c r="C2055" t="s">
        <v>3889</v>
      </c>
      <c r="D2055" t="s">
        <v>278</v>
      </c>
      <c r="E2055" t="s">
        <v>3890</v>
      </c>
    </row>
    <row r="2056" ht="14.4" spans="1:5">
      <c r="A2056" s="401" t="s">
        <v>7837</v>
      </c>
      <c r="B2056" s="173" t="s">
        <v>7838</v>
      </c>
      <c r="C2056" t="s">
        <v>3959</v>
      </c>
      <c r="D2056" s="11" t="s">
        <v>278</v>
      </c>
      <c r="E2056" t="s">
        <v>3960</v>
      </c>
    </row>
    <row r="2057" ht="14.4" spans="1:5">
      <c r="A2057" s="401" t="s">
        <v>7839</v>
      </c>
      <c r="B2057" s="173" t="s">
        <v>7840</v>
      </c>
      <c r="C2057" t="s">
        <v>3889</v>
      </c>
      <c r="D2057" s="11" t="s">
        <v>3959</v>
      </c>
      <c r="E2057" t="s">
        <v>3890</v>
      </c>
    </row>
    <row r="2058" ht="14.4" spans="1:5">
      <c r="A2058" s="401" t="s">
        <v>7841</v>
      </c>
      <c r="B2058" s="173" t="s">
        <v>7842</v>
      </c>
      <c r="C2058" t="s">
        <v>3889</v>
      </c>
      <c r="D2058" s="11" t="s">
        <v>3959</v>
      </c>
      <c r="E2058" t="s">
        <v>3890</v>
      </c>
    </row>
    <row r="2059" ht="14.4" spans="1:5">
      <c r="A2059" s="401" t="s">
        <v>7843</v>
      </c>
      <c r="B2059" s="173" t="s">
        <v>7844</v>
      </c>
      <c r="C2059" t="s">
        <v>3889</v>
      </c>
      <c r="D2059" t="s">
        <v>278</v>
      </c>
      <c r="E2059" t="s">
        <v>3890</v>
      </c>
    </row>
    <row r="2060" ht="14.4" spans="1:5">
      <c r="A2060" s="401" t="s">
        <v>7845</v>
      </c>
      <c r="B2060" s="173" t="s">
        <v>7846</v>
      </c>
      <c r="C2060" t="s">
        <v>3889</v>
      </c>
      <c r="D2060" t="s">
        <v>278</v>
      </c>
      <c r="E2060" t="s">
        <v>3890</v>
      </c>
    </row>
    <row r="2061" ht="14.4" spans="1:5">
      <c r="A2061" s="401" t="s">
        <v>7847</v>
      </c>
      <c r="B2061" s="173" t="s">
        <v>7848</v>
      </c>
      <c r="C2061" t="s">
        <v>3889</v>
      </c>
      <c r="D2061" t="s">
        <v>278</v>
      </c>
      <c r="E2061" t="s">
        <v>3890</v>
      </c>
    </row>
    <row r="2062" ht="14.4" spans="1:5">
      <c r="A2062" s="401" t="s">
        <v>7849</v>
      </c>
      <c r="B2062" s="173" t="s">
        <v>7850</v>
      </c>
      <c r="C2062" t="s">
        <v>3959</v>
      </c>
      <c r="D2062" s="11" t="s">
        <v>278</v>
      </c>
      <c r="E2062" t="s">
        <v>3960</v>
      </c>
    </row>
    <row r="2063" ht="14.4" spans="1:5">
      <c r="A2063" s="401" t="s">
        <v>7851</v>
      </c>
      <c r="B2063" s="173" t="s">
        <v>7852</v>
      </c>
      <c r="C2063" t="s">
        <v>3889</v>
      </c>
      <c r="D2063" s="11" t="s">
        <v>3959</v>
      </c>
      <c r="E2063" t="s">
        <v>3890</v>
      </c>
    </row>
    <row r="2064" ht="14.4" spans="1:5">
      <c r="A2064" s="401" t="s">
        <v>7853</v>
      </c>
      <c r="B2064" s="173" t="s">
        <v>7854</v>
      </c>
      <c r="C2064" t="s">
        <v>3889</v>
      </c>
      <c r="D2064" s="11" t="s">
        <v>3959</v>
      </c>
      <c r="E2064" t="s">
        <v>3890</v>
      </c>
    </row>
    <row r="2065" ht="14.4" spans="1:5">
      <c r="A2065" s="401" t="s">
        <v>7855</v>
      </c>
      <c r="B2065" s="173" t="s">
        <v>7856</v>
      </c>
      <c r="C2065" t="s">
        <v>3889</v>
      </c>
      <c r="D2065" s="11" t="s">
        <v>3959</v>
      </c>
      <c r="E2065" t="s">
        <v>3890</v>
      </c>
    </row>
    <row r="2066" ht="14.4" spans="1:5">
      <c r="A2066" s="401" t="s">
        <v>7857</v>
      </c>
      <c r="B2066" s="173" t="s">
        <v>7858</v>
      </c>
      <c r="C2066" t="s">
        <v>3889</v>
      </c>
      <c r="D2066" t="s">
        <v>278</v>
      </c>
      <c r="E2066" t="s">
        <v>3890</v>
      </c>
    </row>
    <row r="2067" ht="14.4" spans="1:5">
      <c r="A2067" s="401" t="s">
        <v>7859</v>
      </c>
      <c r="B2067" s="173" t="s">
        <v>7860</v>
      </c>
      <c r="C2067" t="s">
        <v>3889</v>
      </c>
      <c r="D2067" t="s">
        <v>278</v>
      </c>
      <c r="E2067" t="s">
        <v>3890</v>
      </c>
    </row>
    <row r="2068" ht="14.4" spans="1:5">
      <c r="A2068" s="401" t="s">
        <v>7861</v>
      </c>
      <c r="B2068" s="173" t="s">
        <v>7862</v>
      </c>
      <c r="C2068" t="s">
        <v>3889</v>
      </c>
      <c r="D2068" t="s">
        <v>278</v>
      </c>
      <c r="E2068" t="s">
        <v>3890</v>
      </c>
    </row>
    <row r="2069" ht="14.4" spans="1:5">
      <c r="A2069" s="401" t="s">
        <v>7863</v>
      </c>
      <c r="B2069" s="173" t="s">
        <v>7864</v>
      </c>
      <c r="C2069" t="s">
        <v>3889</v>
      </c>
      <c r="D2069" t="s">
        <v>278</v>
      </c>
      <c r="E2069" t="s">
        <v>3890</v>
      </c>
    </row>
    <row r="2070" ht="14.4" spans="1:5">
      <c r="A2070" s="401" t="s">
        <v>7865</v>
      </c>
      <c r="B2070" s="173" t="s">
        <v>7866</v>
      </c>
      <c r="C2070" t="s">
        <v>3889</v>
      </c>
      <c r="D2070" t="s">
        <v>278</v>
      </c>
      <c r="E2070" t="s">
        <v>3890</v>
      </c>
    </row>
    <row r="2071" ht="14.4" spans="1:5">
      <c r="A2071" s="401" t="s">
        <v>7867</v>
      </c>
      <c r="B2071" s="173" t="s">
        <v>7868</v>
      </c>
      <c r="C2071" t="s">
        <v>3959</v>
      </c>
      <c r="D2071" s="11" t="s">
        <v>278</v>
      </c>
      <c r="E2071" t="s">
        <v>3960</v>
      </c>
    </row>
    <row r="2072" ht="14.4" spans="1:5">
      <c r="A2072" s="401" t="s">
        <v>7869</v>
      </c>
      <c r="B2072" s="173" t="s">
        <v>7870</v>
      </c>
      <c r="C2072" t="s">
        <v>3889</v>
      </c>
      <c r="D2072" s="11" t="s">
        <v>3959</v>
      </c>
      <c r="E2072" t="s">
        <v>3890</v>
      </c>
    </row>
    <row r="2073" ht="14.4" spans="1:5">
      <c r="A2073" s="401" t="s">
        <v>7871</v>
      </c>
      <c r="B2073" s="173" t="s">
        <v>7872</v>
      </c>
      <c r="C2073" t="s">
        <v>3889</v>
      </c>
      <c r="D2073" s="11" t="s">
        <v>3959</v>
      </c>
      <c r="E2073" t="s">
        <v>3890</v>
      </c>
    </row>
    <row r="2074" ht="14.4" spans="1:5">
      <c r="A2074" s="401" t="s">
        <v>7873</v>
      </c>
      <c r="B2074" s="173" t="s">
        <v>7874</v>
      </c>
      <c r="C2074" t="s">
        <v>3889</v>
      </c>
      <c r="D2074" t="s">
        <v>278</v>
      </c>
      <c r="E2074" t="s">
        <v>3890</v>
      </c>
    </row>
    <row r="2075" ht="14.4" spans="1:5">
      <c r="A2075" s="401" t="s">
        <v>7875</v>
      </c>
      <c r="B2075" s="173" t="s">
        <v>7876</v>
      </c>
      <c r="C2075" t="s">
        <v>3889</v>
      </c>
      <c r="D2075" t="s">
        <v>278</v>
      </c>
      <c r="E2075" t="s">
        <v>3890</v>
      </c>
    </row>
    <row r="2076" ht="14.4" spans="1:5">
      <c r="A2076" s="401" t="s">
        <v>7877</v>
      </c>
      <c r="B2076" s="173" t="s">
        <v>7878</v>
      </c>
      <c r="C2076" t="s">
        <v>3889</v>
      </c>
      <c r="D2076" t="s">
        <v>278</v>
      </c>
      <c r="E2076" t="s">
        <v>3890</v>
      </c>
    </row>
    <row r="2077" ht="14.4" spans="1:5">
      <c r="A2077" s="401" t="s">
        <v>7879</v>
      </c>
      <c r="B2077" s="173" t="s">
        <v>7880</v>
      </c>
      <c r="C2077" t="s">
        <v>3959</v>
      </c>
      <c r="D2077" s="11" t="s">
        <v>278</v>
      </c>
      <c r="E2077" t="s">
        <v>3960</v>
      </c>
    </row>
    <row r="2078" ht="14.4" spans="1:5">
      <c r="A2078" s="401" t="s">
        <v>7881</v>
      </c>
      <c r="B2078" s="173" t="s">
        <v>7882</v>
      </c>
      <c r="C2078" t="s">
        <v>3889</v>
      </c>
      <c r="D2078" s="11" t="s">
        <v>3959</v>
      </c>
      <c r="E2078" t="s">
        <v>3890</v>
      </c>
    </row>
    <row r="2079" ht="14.4" spans="1:5">
      <c r="A2079" s="401" t="s">
        <v>7883</v>
      </c>
      <c r="B2079" s="173" t="s">
        <v>7884</v>
      </c>
      <c r="C2079" t="s">
        <v>3889</v>
      </c>
      <c r="D2079" s="11" t="s">
        <v>3959</v>
      </c>
      <c r="E2079" t="s">
        <v>3890</v>
      </c>
    </row>
    <row r="2080" ht="14.4" spans="1:5">
      <c r="A2080" s="401" t="s">
        <v>7885</v>
      </c>
      <c r="B2080" s="173" t="s">
        <v>7886</v>
      </c>
      <c r="C2080" t="s">
        <v>3889</v>
      </c>
      <c r="D2080" t="s">
        <v>278</v>
      </c>
      <c r="E2080" t="s">
        <v>3890</v>
      </c>
    </row>
    <row r="2081" ht="14.4" spans="1:5">
      <c r="A2081" s="401" t="s">
        <v>7887</v>
      </c>
      <c r="B2081" s="173" t="s">
        <v>7888</v>
      </c>
      <c r="C2081" t="s">
        <v>3889</v>
      </c>
      <c r="D2081" t="s">
        <v>278</v>
      </c>
      <c r="E2081" t="s">
        <v>3890</v>
      </c>
    </row>
    <row r="2082" ht="14.4" spans="1:5">
      <c r="A2082" s="401" t="s">
        <v>7889</v>
      </c>
      <c r="B2082" s="173" t="s">
        <v>7890</v>
      </c>
      <c r="C2082" t="s">
        <v>3889</v>
      </c>
      <c r="D2082" t="s">
        <v>278</v>
      </c>
      <c r="E2082" t="s">
        <v>3890</v>
      </c>
    </row>
    <row r="2083" ht="14.4" spans="1:5">
      <c r="A2083" s="401" t="s">
        <v>7891</v>
      </c>
      <c r="B2083" s="173" t="s">
        <v>7892</v>
      </c>
      <c r="C2083" t="s">
        <v>3889</v>
      </c>
      <c r="D2083" t="s">
        <v>278</v>
      </c>
      <c r="E2083" t="s">
        <v>3890</v>
      </c>
    </row>
    <row r="2084" ht="14.4" spans="1:5">
      <c r="A2084" s="401" t="s">
        <v>7893</v>
      </c>
      <c r="B2084" s="173" t="s">
        <v>7894</v>
      </c>
      <c r="C2084" t="s">
        <v>3889</v>
      </c>
      <c r="D2084" t="s">
        <v>278</v>
      </c>
      <c r="E2084" t="s">
        <v>3890</v>
      </c>
    </row>
    <row r="2085" ht="14.4" spans="1:5">
      <c r="A2085" s="401" t="s">
        <v>7895</v>
      </c>
      <c r="B2085" s="173" t="s">
        <v>7896</v>
      </c>
      <c r="C2085" t="s">
        <v>3889</v>
      </c>
      <c r="D2085" t="s">
        <v>278</v>
      </c>
      <c r="E2085" t="s">
        <v>3890</v>
      </c>
    </row>
    <row r="2086" ht="14.4" spans="1:5">
      <c r="A2086" s="401" t="s">
        <v>7897</v>
      </c>
      <c r="B2086" s="173" t="s">
        <v>7898</v>
      </c>
      <c r="C2086" t="s">
        <v>3959</v>
      </c>
      <c r="D2086" s="11" t="s">
        <v>278</v>
      </c>
      <c r="E2086" t="s">
        <v>3960</v>
      </c>
    </row>
    <row r="2087" ht="14.4" spans="1:5">
      <c r="A2087" s="401" t="s">
        <v>7899</v>
      </c>
      <c r="B2087" s="173" t="s">
        <v>4364</v>
      </c>
      <c r="C2087" t="s">
        <v>3889</v>
      </c>
      <c r="D2087" s="11" t="s">
        <v>3959</v>
      </c>
      <c r="E2087" t="s">
        <v>3890</v>
      </c>
    </row>
    <row r="2088" ht="14.4" spans="1:5">
      <c r="A2088" s="401" t="s">
        <v>7900</v>
      </c>
      <c r="B2088" s="173" t="s">
        <v>7901</v>
      </c>
      <c r="C2088" t="s">
        <v>3889</v>
      </c>
      <c r="D2088" t="s">
        <v>278</v>
      </c>
      <c r="E2088" t="s">
        <v>3890</v>
      </c>
    </row>
    <row r="2089" ht="14.4" spans="1:5">
      <c r="A2089" s="401" t="s">
        <v>7902</v>
      </c>
      <c r="B2089" s="173" t="s">
        <v>7903</v>
      </c>
      <c r="C2089" t="s">
        <v>3889</v>
      </c>
      <c r="D2089" t="s">
        <v>278</v>
      </c>
      <c r="E2089" t="s">
        <v>3890</v>
      </c>
    </row>
    <row r="2090" ht="14.4" spans="1:5">
      <c r="A2090" s="401" t="s">
        <v>7904</v>
      </c>
      <c r="B2090" s="173" t="s">
        <v>7905</v>
      </c>
      <c r="C2090" t="s">
        <v>3889</v>
      </c>
      <c r="D2090" t="s">
        <v>278</v>
      </c>
      <c r="E2090" t="s">
        <v>3890</v>
      </c>
    </row>
    <row r="2091" ht="14.4" spans="1:5">
      <c r="A2091" s="401" t="s">
        <v>7906</v>
      </c>
      <c r="B2091" s="173" t="s">
        <v>7907</v>
      </c>
      <c r="C2091" t="s">
        <v>3959</v>
      </c>
      <c r="D2091" s="11" t="s">
        <v>278</v>
      </c>
      <c r="E2091" t="s">
        <v>3960</v>
      </c>
    </row>
    <row r="2092" ht="14.4" spans="1:5">
      <c r="A2092" s="401" t="s">
        <v>7908</v>
      </c>
      <c r="B2092" s="173" t="s">
        <v>7909</v>
      </c>
      <c r="C2092" t="s">
        <v>3889</v>
      </c>
      <c r="D2092" s="11" t="s">
        <v>3959</v>
      </c>
      <c r="E2092" t="s">
        <v>3890</v>
      </c>
    </row>
    <row r="2093" ht="14.4" spans="1:5">
      <c r="A2093" s="401" t="s">
        <v>7910</v>
      </c>
      <c r="B2093" s="173" t="s">
        <v>7911</v>
      </c>
      <c r="C2093" t="s">
        <v>3889</v>
      </c>
      <c r="D2093" t="s">
        <v>278</v>
      </c>
      <c r="E2093" t="s">
        <v>3890</v>
      </c>
    </row>
    <row r="2094" ht="14.4" spans="1:5">
      <c r="A2094" s="401" t="s">
        <v>7912</v>
      </c>
      <c r="B2094" s="173" t="s">
        <v>7913</v>
      </c>
      <c r="C2094" t="s">
        <v>3889</v>
      </c>
      <c r="D2094" t="s">
        <v>278</v>
      </c>
      <c r="E2094" t="s">
        <v>3890</v>
      </c>
    </row>
    <row r="2095" ht="14.4" spans="1:5">
      <c r="A2095" s="401" t="s">
        <v>7914</v>
      </c>
      <c r="B2095" s="173" t="s">
        <v>7915</v>
      </c>
      <c r="C2095" t="s">
        <v>3889</v>
      </c>
      <c r="D2095" t="s">
        <v>278</v>
      </c>
      <c r="E2095" t="s">
        <v>3890</v>
      </c>
    </row>
    <row r="2096" ht="14.4" spans="1:5">
      <c r="A2096" s="401" t="s">
        <v>7916</v>
      </c>
      <c r="B2096" s="173" t="s">
        <v>7917</v>
      </c>
      <c r="C2096" t="s">
        <v>3889</v>
      </c>
      <c r="D2096" t="s">
        <v>278</v>
      </c>
      <c r="E2096" t="s">
        <v>3890</v>
      </c>
    </row>
    <row r="2097" ht="14.4" spans="1:5">
      <c r="A2097" s="401" t="s">
        <v>7918</v>
      </c>
      <c r="B2097" s="173" t="s">
        <v>7919</v>
      </c>
      <c r="C2097" t="s">
        <v>3889</v>
      </c>
      <c r="D2097" t="s">
        <v>278</v>
      </c>
      <c r="E2097" t="s">
        <v>3890</v>
      </c>
    </row>
    <row r="2098" ht="14.4" spans="1:5">
      <c r="A2098" s="401" t="s">
        <v>7920</v>
      </c>
      <c r="B2098" s="173" t="s">
        <v>7921</v>
      </c>
      <c r="C2098" t="s">
        <v>3959</v>
      </c>
      <c r="D2098" s="11" t="s">
        <v>278</v>
      </c>
      <c r="E2098" t="s">
        <v>3960</v>
      </c>
    </row>
    <row r="2099" ht="14.4" spans="1:5">
      <c r="A2099" s="401" t="s">
        <v>7922</v>
      </c>
      <c r="B2099" s="173" t="s">
        <v>7923</v>
      </c>
      <c r="C2099" t="s">
        <v>3889</v>
      </c>
      <c r="D2099" s="11" t="s">
        <v>3959</v>
      </c>
      <c r="E2099" t="s">
        <v>3890</v>
      </c>
    </row>
    <row r="2100" ht="14.4" spans="1:5">
      <c r="A2100" s="401" t="s">
        <v>7924</v>
      </c>
      <c r="B2100" s="173" t="s">
        <v>7925</v>
      </c>
      <c r="C2100" t="s">
        <v>3889</v>
      </c>
      <c r="D2100" s="11" t="s">
        <v>3959</v>
      </c>
      <c r="E2100" t="s">
        <v>3890</v>
      </c>
    </row>
    <row r="2101" ht="14.4" spans="1:5">
      <c r="A2101" s="401" t="s">
        <v>7926</v>
      </c>
      <c r="B2101" s="173" t="s">
        <v>7927</v>
      </c>
      <c r="C2101" t="s">
        <v>3889</v>
      </c>
      <c r="D2101" t="s">
        <v>278</v>
      </c>
      <c r="E2101" t="s">
        <v>3890</v>
      </c>
    </row>
    <row r="2102" ht="14.4" spans="1:5">
      <c r="A2102" s="401" t="s">
        <v>7928</v>
      </c>
      <c r="B2102" s="173" t="s">
        <v>7929</v>
      </c>
      <c r="C2102" t="s">
        <v>3889</v>
      </c>
      <c r="D2102" t="s">
        <v>278</v>
      </c>
      <c r="E2102" t="s">
        <v>3890</v>
      </c>
    </row>
    <row r="2103" ht="14.4" spans="1:5">
      <c r="A2103" s="401" t="s">
        <v>7930</v>
      </c>
      <c r="B2103" s="173" t="s">
        <v>7931</v>
      </c>
      <c r="C2103" t="s">
        <v>3959</v>
      </c>
      <c r="D2103" s="11" t="s">
        <v>278</v>
      </c>
      <c r="E2103" t="s">
        <v>3960</v>
      </c>
    </row>
    <row r="2104" ht="14.4" spans="1:5">
      <c r="A2104" s="401" t="s">
        <v>7932</v>
      </c>
      <c r="B2104" s="173" t="s">
        <v>7933</v>
      </c>
      <c r="C2104" t="s">
        <v>3889</v>
      </c>
      <c r="D2104" s="11" t="s">
        <v>3959</v>
      </c>
      <c r="E2104" t="s">
        <v>3890</v>
      </c>
    </row>
    <row r="2105" ht="14.4" spans="1:5">
      <c r="A2105" s="401" t="s">
        <v>7934</v>
      </c>
      <c r="B2105" s="173" t="s">
        <v>7935</v>
      </c>
      <c r="C2105" t="s">
        <v>3889</v>
      </c>
      <c r="D2105" s="11" t="s">
        <v>3959</v>
      </c>
      <c r="E2105" t="s">
        <v>3890</v>
      </c>
    </row>
    <row r="2106" ht="14.4" spans="1:5">
      <c r="A2106" s="401" t="s">
        <v>7936</v>
      </c>
      <c r="B2106" s="173" t="s">
        <v>7937</v>
      </c>
      <c r="C2106" t="s">
        <v>3889</v>
      </c>
      <c r="D2106" t="s">
        <v>278</v>
      </c>
      <c r="E2106" t="s">
        <v>3890</v>
      </c>
    </row>
    <row r="2107" ht="14.4" spans="1:5">
      <c r="A2107" s="401" t="s">
        <v>7938</v>
      </c>
      <c r="B2107" s="173" t="s">
        <v>7939</v>
      </c>
      <c r="C2107" t="s">
        <v>3889</v>
      </c>
      <c r="D2107" t="s">
        <v>278</v>
      </c>
      <c r="E2107" t="s">
        <v>3890</v>
      </c>
    </row>
    <row r="2108" ht="14.4" spans="1:5">
      <c r="A2108" s="401" t="s">
        <v>7940</v>
      </c>
      <c r="B2108" s="173" t="s">
        <v>7941</v>
      </c>
      <c r="C2108" t="s">
        <v>3889</v>
      </c>
      <c r="D2108" t="s">
        <v>278</v>
      </c>
      <c r="E2108" t="s">
        <v>3890</v>
      </c>
    </row>
    <row r="2109" ht="14.4" spans="1:5">
      <c r="A2109" s="401" t="s">
        <v>7942</v>
      </c>
      <c r="B2109" s="173" t="s">
        <v>7943</v>
      </c>
      <c r="C2109" t="s">
        <v>3889</v>
      </c>
      <c r="D2109" t="s">
        <v>278</v>
      </c>
      <c r="E2109" t="s">
        <v>3890</v>
      </c>
    </row>
    <row r="2110" ht="14.4" spans="1:5">
      <c r="A2110" s="401" t="s">
        <v>7944</v>
      </c>
      <c r="B2110" s="173" t="s">
        <v>7945</v>
      </c>
      <c r="C2110" t="s">
        <v>3889</v>
      </c>
      <c r="D2110" t="s">
        <v>278</v>
      </c>
      <c r="E2110" t="s">
        <v>3890</v>
      </c>
    </row>
    <row r="2111" ht="14.4" spans="1:5">
      <c r="A2111" s="401" t="s">
        <v>7946</v>
      </c>
      <c r="B2111" s="173" t="s">
        <v>7947</v>
      </c>
      <c r="C2111" t="s">
        <v>3889</v>
      </c>
      <c r="D2111" t="s">
        <v>278</v>
      </c>
      <c r="E2111" t="s">
        <v>3890</v>
      </c>
    </row>
    <row r="2112" ht="14.4" spans="1:5">
      <c r="A2112" s="401" t="s">
        <v>7948</v>
      </c>
      <c r="B2112" s="173" t="s">
        <v>7949</v>
      </c>
      <c r="C2112" t="s">
        <v>3959</v>
      </c>
      <c r="D2112" s="11" t="s">
        <v>278</v>
      </c>
      <c r="E2112" t="s">
        <v>3890</v>
      </c>
    </row>
    <row r="2113" ht="14.4" spans="1:5">
      <c r="A2113" s="401" t="s">
        <v>7950</v>
      </c>
      <c r="B2113" s="173" t="s">
        <v>7951</v>
      </c>
      <c r="C2113" t="s">
        <v>3959</v>
      </c>
      <c r="D2113" s="11" t="s">
        <v>278</v>
      </c>
      <c r="E2113" t="s">
        <v>3890</v>
      </c>
    </row>
    <row r="2114" ht="14.4" spans="1:5">
      <c r="A2114" s="401" t="s">
        <v>7952</v>
      </c>
      <c r="B2114" s="173" t="s">
        <v>7953</v>
      </c>
      <c r="C2114" t="s">
        <v>3959</v>
      </c>
      <c r="D2114" s="11" t="s">
        <v>278</v>
      </c>
      <c r="E2114" t="s">
        <v>3960</v>
      </c>
    </row>
    <row r="2115" ht="14.4" spans="1:5">
      <c r="A2115" s="401" t="s">
        <v>7954</v>
      </c>
      <c r="B2115" s="173" t="s">
        <v>7955</v>
      </c>
      <c r="C2115" t="s">
        <v>3889</v>
      </c>
      <c r="D2115" s="11" t="s">
        <v>3959</v>
      </c>
      <c r="E2115" t="s">
        <v>3890</v>
      </c>
    </row>
    <row r="2116" ht="14.4" spans="1:5">
      <c r="A2116" s="401" t="s">
        <v>7956</v>
      </c>
      <c r="B2116" s="173" t="s">
        <v>7957</v>
      </c>
      <c r="C2116" t="s">
        <v>3889</v>
      </c>
      <c r="D2116" s="11" t="s">
        <v>3959</v>
      </c>
      <c r="E2116" t="s">
        <v>3890</v>
      </c>
    </row>
    <row r="2117" ht="14.4" spans="1:5">
      <c r="A2117" s="401" t="s">
        <v>7958</v>
      </c>
      <c r="B2117" s="173" t="s">
        <v>7959</v>
      </c>
      <c r="C2117" t="s">
        <v>3889</v>
      </c>
      <c r="D2117" t="s">
        <v>278</v>
      </c>
      <c r="E2117" t="s">
        <v>3890</v>
      </c>
    </row>
    <row r="2118" ht="14.4" spans="1:5">
      <c r="A2118" s="401" t="s">
        <v>7960</v>
      </c>
      <c r="B2118" s="173" t="s">
        <v>7961</v>
      </c>
      <c r="C2118" t="s">
        <v>3959</v>
      </c>
      <c r="D2118" s="11" t="s">
        <v>278</v>
      </c>
      <c r="E2118" t="s">
        <v>3960</v>
      </c>
    </row>
    <row r="2119" ht="14.4" spans="1:5">
      <c r="A2119" s="401" t="s">
        <v>7962</v>
      </c>
      <c r="B2119" s="173" t="s">
        <v>7963</v>
      </c>
      <c r="C2119" t="s">
        <v>3889</v>
      </c>
      <c r="D2119" s="11" t="s">
        <v>3959</v>
      </c>
      <c r="E2119" t="s">
        <v>3890</v>
      </c>
    </row>
    <row r="2120" ht="14.4" spans="1:5">
      <c r="A2120" s="401" t="s">
        <v>7964</v>
      </c>
      <c r="B2120" s="173" t="s">
        <v>7965</v>
      </c>
      <c r="C2120" t="s">
        <v>3889</v>
      </c>
      <c r="D2120" s="11" t="s">
        <v>3959</v>
      </c>
      <c r="E2120" t="s">
        <v>3890</v>
      </c>
    </row>
    <row r="2121" ht="14.4" spans="1:5">
      <c r="A2121" s="401" t="s">
        <v>7966</v>
      </c>
      <c r="B2121" s="173" t="s">
        <v>7967</v>
      </c>
      <c r="C2121" t="s">
        <v>3889</v>
      </c>
      <c r="D2121" t="s">
        <v>278</v>
      </c>
      <c r="E2121" t="s">
        <v>3890</v>
      </c>
    </row>
    <row r="2122" ht="14.4" spans="1:5">
      <c r="A2122" s="401" t="s">
        <v>7968</v>
      </c>
      <c r="B2122" s="173" t="s">
        <v>7969</v>
      </c>
      <c r="C2122" t="s">
        <v>3889</v>
      </c>
      <c r="D2122" t="s">
        <v>278</v>
      </c>
      <c r="E2122" t="s">
        <v>3890</v>
      </c>
    </row>
    <row r="2123" ht="14.4" spans="1:5">
      <c r="A2123" s="401" t="s">
        <v>7970</v>
      </c>
      <c r="B2123" s="173" t="s">
        <v>7971</v>
      </c>
      <c r="C2123" t="s">
        <v>3889</v>
      </c>
      <c r="D2123" t="s">
        <v>278</v>
      </c>
      <c r="E2123" t="s">
        <v>3890</v>
      </c>
    </row>
    <row r="2124" ht="14.4" spans="1:5">
      <c r="A2124" s="401" t="s">
        <v>7972</v>
      </c>
      <c r="B2124" s="173" t="s">
        <v>7973</v>
      </c>
      <c r="C2124" t="s">
        <v>3959</v>
      </c>
      <c r="D2124" s="11" t="s">
        <v>278</v>
      </c>
      <c r="E2124" t="s">
        <v>3960</v>
      </c>
    </row>
    <row r="2125" ht="14.4" spans="1:5">
      <c r="A2125" s="401" t="s">
        <v>7974</v>
      </c>
      <c r="B2125" s="173" t="s">
        <v>7975</v>
      </c>
      <c r="C2125" t="s">
        <v>3889</v>
      </c>
      <c r="D2125" s="11" t="s">
        <v>3959</v>
      </c>
      <c r="E2125" t="s">
        <v>3890</v>
      </c>
    </row>
    <row r="2126" ht="14.4" spans="1:5">
      <c r="A2126" s="401" t="s">
        <v>7976</v>
      </c>
      <c r="B2126" s="173" t="s">
        <v>7977</v>
      </c>
      <c r="C2126" t="s">
        <v>3889</v>
      </c>
      <c r="D2126" s="11" t="s">
        <v>3959</v>
      </c>
      <c r="E2126" t="s">
        <v>3890</v>
      </c>
    </row>
    <row r="2127" ht="14.4" spans="1:5">
      <c r="A2127" s="401" t="s">
        <v>7978</v>
      </c>
      <c r="B2127" s="173" t="s">
        <v>7979</v>
      </c>
      <c r="C2127" t="s">
        <v>3889</v>
      </c>
      <c r="D2127" t="s">
        <v>278</v>
      </c>
      <c r="E2127" t="s">
        <v>3890</v>
      </c>
    </row>
    <row r="2128" ht="14.4" spans="1:5">
      <c r="A2128" s="401" t="s">
        <v>7980</v>
      </c>
      <c r="B2128" s="173" t="s">
        <v>7981</v>
      </c>
      <c r="C2128" t="s">
        <v>3889</v>
      </c>
      <c r="D2128" t="s">
        <v>278</v>
      </c>
      <c r="E2128" t="s">
        <v>3890</v>
      </c>
    </row>
    <row r="2129" ht="14.4" spans="1:5">
      <c r="A2129" s="401" t="s">
        <v>7982</v>
      </c>
      <c r="B2129" s="173" t="s">
        <v>7983</v>
      </c>
      <c r="C2129" t="s">
        <v>3889</v>
      </c>
      <c r="D2129" t="s">
        <v>278</v>
      </c>
      <c r="E2129" t="s">
        <v>3890</v>
      </c>
    </row>
    <row r="2130" ht="14.4" spans="1:5">
      <c r="A2130" s="401" t="s">
        <v>7984</v>
      </c>
      <c r="B2130" s="173" t="s">
        <v>7985</v>
      </c>
      <c r="C2130" t="s">
        <v>278</v>
      </c>
      <c r="D2130" s="11" t="s">
        <v>3885</v>
      </c>
      <c r="E2130" t="s">
        <v>3886</v>
      </c>
    </row>
    <row r="2131" ht="14.4" spans="1:5">
      <c r="A2131" s="401" t="s">
        <v>7986</v>
      </c>
      <c r="B2131" s="173" t="s">
        <v>7987</v>
      </c>
      <c r="C2131" t="s">
        <v>3959</v>
      </c>
      <c r="D2131" s="11" t="s">
        <v>278</v>
      </c>
      <c r="E2131" t="s">
        <v>3960</v>
      </c>
    </row>
    <row r="2132" ht="14.4" spans="1:5">
      <c r="A2132" s="401" t="s">
        <v>7988</v>
      </c>
      <c r="B2132" s="173" t="s">
        <v>7989</v>
      </c>
      <c r="C2132" t="s">
        <v>3889</v>
      </c>
      <c r="D2132" s="11" t="s">
        <v>3959</v>
      </c>
      <c r="E2132" t="s">
        <v>3890</v>
      </c>
    </row>
    <row r="2133" ht="14.4" spans="1:5">
      <c r="A2133" s="401" t="s">
        <v>7990</v>
      </c>
      <c r="B2133" s="173" t="s">
        <v>7991</v>
      </c>
      <c r="C2133" t="s">
        <v>3889</v>
      </c>
      <c r="D2133" s="11" t="s">
        <v>3959</v>
      </c>
      <c r="E2133" t="s">
        <v>3890</v>
      </c>
    </row>
    <row r="2134" ht="14.4" spans="1:5">
      <c r="A2134" s="401" t="s">
        <v>7992</v>
      </c>
      <c r="B2134" s="173" t="s">
        <v>7993</v>
      </c>
      <c r="C2134" t="s">
        <v>3889</v>
      </c>
      <c r="D2134" s="11" t="s">
        <v>3959</v>
      </c>
      <c r="E2134" t="s">
        <v>3890</v>
      </c>
    </row>
    <row r="2135" ht="14.4" spans="1:5">
      <c r="A2135" s="401" t="s">
        <v>7994</v>
      </c>
      <c r="B2135" s="173" t="s">
        <v>7995</v>
      </c>
      <c r="C2135" t="s">
        <v>3889</v>
      </c>
      <c r="D2135" s="11" t="s">
        <v>3959</v>
      </c>
      <c r="E2135" t="s">
        <v>3890</v>
      </c>
    </row>
    <row r="2136" ht="14.4" spans="1:5">
      <c r="A2136" s="401" t="s">
        <v>7996</v>
      </c>
      <c r="B2136" s="173" t="s">
        <v>7997</v>
      </c>
      <c r="C2136" t="s">
        <v>3889</v>
      </c>
      <c r="D2136" s="11" t="s">
        <v>3959</v>
      </c>
      <c r="E2136" t="s">
        <v>3890</v>
      </c>
    </row>
    <row r="2137" ht="14.4" spans="1:5">
      <c r="A2137" s="401" t="s">
        <v>7998</v>
      </c>
      <c r="B2137" s="173" t="s">
        <v>7999</v>
      </c>
      <c r="C2137" t="s">
        <v>3889</v>
      </c>
      <c r="D2137" s="11" t="s">
        <v>3959</v>
      </c>
      <c r="E2137" t="s">
        <v>3890</v>
      </c>
    </row>
    <row r="2138" ht="14.4" spans="1:5">
      <c r="A2138" s="401" t="s">
        <v>8000</v>
      </c>
      <c r="B2138" s="173" t="s">
        <v>8001</v>
      </c>
      <c r="C2138" t="s">
        <v>3889</v>
      </c>
      <c r="D2138" s="11" t="s">
        <v>3959</v>
      </c>
      <c r="E2138" t="s">
        <v>3890</v>
      </c>
    </row>
    <row r="2139" ht="14.4" spans="1:5">
      <c r="A2139" s="401" t="s">
        <v>8002</v>
      </c>
      <c r="B2139" s="173" t="s">
        <v>8003</v>
      </c>
      <c r="C2139" t="s">
        <v>3889</v>
      </c>
      <c r="D2139" t="s">
        <v>3959</v>
      </c>
      <c r="E2139" t="s">
        <v>3890</v>
      </c>
    </row>
    <row r="2140" ht="14.4" spans="1:5">
      <c r="A2140" s="401" t="s">
        <v>8004</v>
      </c>
      <c r="B2140" s="173" t="s">
        <v>8005</v>
      </c>
      <c r="C2140" t="s">
        <v>3889</v>
      </c>
      <c r="D2140" t="s">
        <v>3959</v>
      </c>
      <c r="E2140" t="s">
        <v>3890</v>
      </c>
    </row>
    <row r="2141" ht="14.4" spans="1:5">
      <c r="A2141" s="401" t="s">
        <v>8006</v>
      </c>
      <c r="B2141" s="173" t="s">
        <v>8007</v>
      </c>
      <c r="C2141" t="s">
        <v>3889</v>
      </c>
      <c r="D2141" t="s">
        <v>3959</v>
      </c>
      <c r="E2141" t="s">
        <v>3890</v>
      </c>
    </row>
    <row r="2142" ht="14.4" spans="1:5">
      <c r="A2142" s="401" t="s">
        <v>8008</v>
      </c>
      <c r="B2142" s="173" t="s">
        <v>8009</v>
      </c>
      <c r="C2142" t="s">
        <v>3889</v>
      </c>
      <c r="D2142" t="s">
        <v>3959</v>
      </c>
      <c r="E2142" t="s">
        <v>3890</v>
      </c>
    </row>
    <row r="2143" ht="14.4" spans="1:5">
      <c r="A2143" s="401" t="s">
        <v>8010</v>
      </c>
      <c r="B2143" s="173" t="s">
        <v>8011</v>
      </c>
      <c r="C2143" t="s">
        <v>3889</v>
      </c>
      <c r="D2143" t="s">
        <v>3959</v>
      </c>
      <c r="E2143" t="s">
        <v>3890</v>
      </c>
    </row>
    <row r="2144" ht="14.4" spans="1:5">
      <c r="A2144" s="401" t="s">
        <v>8012</v>
      </c>
      <c r="B2144" s="173" t="s">
        <v>8013</v>
      </c>
      <c r="C2144" t="s">
        <v>3959</v>
      </c>
      <c r="D2144" s="11" t="s">
        <v>278</v>
      </c>
      <c r="E2144" t="s">
        <v>3960</v>
      </c>
    </row>
    <row r="2145" ht="14.4" spans="1:5">
      <c r="A2145" s="401" t="s">
        <v>8014</v>
      </c>
      <c r="B2145" s="173" t="s">
        <v>8015</v>
      </c>
      <c r="C2145" t="s">
        <v>3889</v>
      </c>
      <c r="D2145" s="11" t="s">
        <v>3959</v>
      </c>
      <c r="E2145" t="s">
        <v>3890</v>
      </c>
    </row>
    <row r="2146" ht="14.4" spans="1:5">
      <c r="A2146" s="401" t="s">
        <v>8016</v>
      </c>
      <c r="B2146" s="173" t="s">
        <v>8017</v>
      </c>
      <c r="C2146" t="s">
        <v>3889</v>
      </c>
      <c r="D2146" s="11" t="s">
        <v>3959</v>
      </c>
      <c r="E2146" t="s">
        <v>3890</v>
      </c>
    </row>
    <row r="2147" ht="14.4" spans="1:5">
      <c r="A2147" s="401" t="s">
        <v>8018</v>
      </c>
      <c r="B2147" s="173" t="s">
        <v>8019</v>
      </c>
      <c r="C2147" t="s">
        <v>3889</v>
      </c>
      <c r="D2147" s="11" t="s">
        <v>3959</v>
      </c>
      <c r="E2147" t="s">
        <v>3890</v>
      </c>
    </row>
    <row r="2148" ht="14.4" spans="1:5">
      <c r="A2148" s="401" t="s">
        <v>8020</v>
      </c>
      <c r="B2148" s="173" t="s">
        <v>8021</v>
      </c>
      <c r="C2148" t="s">
        <v>3889</v>
      </c>
      <c r="D2148" s="11" t="s">
        <v>3959</v>
      </c>
      <c r="E2148" t="s">
        <v>3890</v>
      </c>
    </row>
    <row r="2149" ht="14.4" spans="1:5">
      <c r="A2149" s="401" t="s">
        <v>8022</v>
      </c>
      <c r="B2149" s="173" t="s">
        <v>8023</v>
      </c>
      <c r="C2149" t="s">
        <v>3889</v>
      </c>
      <c r="D2149" s="11" t="s">
        <v>3959</v>
      </c>
      <c r="E2149" t="s">
        <v>3890</v>
      </c>
    </row>
    <row r="2150" ht="14.4" spans="1:5">
      <c r="A2150" s="401" t="s">
        <v>8024</v>
      </c>
      <c r="B2150" s="173" t="s">
        <v>8025</v>
      </c>
      <c r="C2150" t="s">
        <v>3889</v>
      </c>
      <c r="D2150" t="s">
        <v>3959</v>
      </c>
      <c r="E2150" t="s">
        <v>3890</v>
      </c>
    </row>
    <row r="2151" ht="14.4" spans="1:5">
      <c r="A2151" s="401" t="s">
        <v>8026</v>
      </c>
      <c r="B2151" s="173" t="s">
        <v>8027</v>
      </c>
      <c r="C2151" t="s">
        <v>3889</v>
      </c>
      <c r="D2151" t="s">
        <v>3959</v>
      </c>
      <c r="E2151" t="s">
        <v>3890</v>
      </c>
    </row>
    <row r="2152" ht="14.4" spans="1:5">
      <c r="A2152" s="401" t="s">
        <v>8028</v>
      </c>
      <c r="B2152" s="173" t="s">
        <v>8029</v>
      </c>
      <c r="C2152" t="s">
        <v>3889</v>
      </c>
      <c r="D2152" t="s">
        <v>3959</v>
      </c>
      <c r="E2152" t="s">
        <v>3890</v>
      </c>
    </row>
    <row r="2153" ht="14.4" spans="1:5">
      <c r="A2153" s="401" t="s">
        <v>8030</v>
      </c>
      <c r="B2153" s="173" t="s">
        <v>8031</v>
      </c>
      <c r="C2153" t="s">
        <v>3889</v>
      </c>
      <c r="D2153" t="s">
        <v>3959</v>
      </c>
      <c r="E2153" t="s">
        <v>3890</v>
      </c>
    </row>
    <row r="2154" ht="14.4" spans="1:5">
      <c r="A2154" s="401" t="s">
        <v>8032</v>
      </c>
      <c r="B2154" s="173" t="s">
        <v>8033</v>
      </c>
      <c r="C2154" t="s">
        <v>3889</v>
      </c>
      <c r="D2154" t="s">
        <v>3959</v>
      </c>
      <c r="E2154" t="s">
        <v>3890</v>
      </c>
    </row>
    <row r="2155" ht="14.4" spans="1:5">
      <c r="A2155" s="401" t="s">
        <v>8034</v>
      </c>
      <c r="B2155" s="173" t="s">
        <v>8035</v>
      </c>
      <c r="C2155" t="s">
        <v>3959</v>
      </c>
      <c r="D2155" s="11" t="s">
        <v>278</v>
      </c>
      <c r="E2155" t="s">
        <v>3960</v>
      </c>
    </row>
    <row r="2156" ht="14.4" spans="1:5">
      <c r="A2156" s="401" t="s">
        <v>8036</v>
      </c>
      <c r="B2156" s="173" t="s">
        <v>8037</v>
      </c>
      <c r="C2156" t="s">
        <v>3889</v>
      </c>
      <c r="D2156" s="11" t="s">
        <v>3959</v>
      </c>
      <c r="E2156" t="s">
        <v>3890</v>
      </c>
    </row>
    <row r="2157" ht="14.4" spans="1:5">
      <c r="A2157" s="401" t="s">
        <v>8038</v>
      </c>
      <c r="B2157" s="173" t="s">
        <v>8039</v>
      </c>
      <c r="C2157" t="s">
        <v>3889</v>
      </c>
      <c r="D2157" s="11" t="s">
        <v>3959</v>
      </c>
      <c r="E2157" t="s">
        <v>3890</v>
      </c>
    </row>
    <row r="2158" ht="14.4" spans="1:5">
      <c r="A2158" s="401" t="s">
        <v>8040</v>
      </c>
      <c r="B2158" s="173" t="s">
        <v>8041</v>
      </c>
      <c r="C2158" t="s">
        <v>3889</v>
      </c>
      <c r="D2158" s="11" t="s">
        <v>3959</v>
      </c>
      <c r="E2158" t="s">
        <v>3890</v>
      </c>
    </row>
    <row r="2159" ht="14.4" spans="1:5">
      <c r="A2159" s="401" t="s">
        <v>8042</v>
      </c>
      <c r="B2159" s="173" t="s">
        <v>8043</v>
      </c>
      <c r="C2159" t="s">
        <v>3889</v>
      </c>
      <c r="D2159" s="11" t="s">
        <v>3959</v>
      </c>
      <c r="E2159" t="s">
        <v>3890</v>
      </c>
    </row>
    <row r="2160" ht="14.4" spans="1:5">
      <c r="A2160" s="401" t="s">
        <v>8044</v>
      </c>
      <c r="B2160" s="173" t="s">
        <v>8045</v>
      </c>
      <c r="C2160" t="s">
        <v>3889</v>
      </c>
      <c r="D2160" s="11" t="s">
        <v>3959</v>
      </c>
      <c r="E2160" t="s">
        <v>3890</v>
      </c>
    </row>
    <row r="2161" ht="14.4" spans="1:5">
      <c r="A2161" s="401" t="s">
        <v>8046</v>
      </c>
      <c r="B2161" s="173" t="s">
        <v>8047</v>
      </c>
      <c r="C2161" t="s">
        <v>3889</v>
      </c>
      <c r="D2161" s="11" t="s">
        <v>3959</v>
      </c>
      <c r="E2161" t="s">
        <v>3890</v>
      </c>
    </row>
    <row r="2162" ht="14.4" spans="1:5">
      <c r="A2162" s="401" t="s">
        <v>8048</v>
      </c>
      <c r="B2162" s="173" t="s">
        <v>8049</v>
      </c>
      <c r="C2162" t="s">
        <v>3889</v>
      </c>
      <c r="D2162" t="s">
        <v>278</v>
      </c>
      <c r="E2162" t="s">
        <v>3890</v>
      </c>
    </row>
    <row r="2163" ht="14.4" spans="1:5">
      <c r="A2163" s="401" t="s">
        <v>8050</v>
      </c>
      <c r="B2163" s="173" t="s">
        <v>8051</v>
      </c>
      <c r="C2163" t="s">
        <v>3889</v>
      </c>
      <c r="D2163" t="s">
        <v>278</v>
      </c>
      <c r="E2163" t="s">
        <v>3890</v>
      </c>
    </row>
    <row r="2164" ht="14.4" spans="1:5">
      <c r="A2164" s="401" t="s">
        <v>8052</v>
      </c>
      <c r="B2164" s="173" t="s">
        <v>8053</v>
      </c>
      <c r="C2164" t="s">
        <v>3889</v>
      </c>
      <c r="D2164" t="s">
        <v>278</v>
      </c>
      <c r="E2164" t="s">
        <v>3890</v>
      </c>
    </row>
    <row r="2165" ht="14.4" spans="1:5">
      <c r="A2165" s="401" t="s">
        <v>8054</v>
      </c>
      <c r="B2165" s="173" t="s">
        <v>8055</v>
      </c>
      <c r="C2165" t="s">
        <v>3889</v>
      </c>
      <c r="D2165" t="s">
        <v>278</v>
      </c>
      <c r="E2165" t="s">
        <v>3890</v>
      </c>
    </row>
    <row r="2166" ht="14.4" spans="1:5">
      <c r="A2166" s="401" t="s">
        <v>8056</v>
      </c>
      <c r="B2166" s="173" t="s">
        <v>8057</v>
      </c>
      <c r="C2166" t="s">
        <v>3889</v>
      </c>
      <c r="D2166" t="s">
        <v>278</v>
      </c>
      <c r="E2166" t="s">
        <v>3890</v>
      </c>
    </row>
    <row r="2167" ht="14.4" spans="1:5">
      <c r="A2167" s="401" t="s">
        <v>8058</v>
      </c>
      <c r="B2167" s="173" t="s">
        <v>8059</v>
      </c>
      <c r="C2167" t="s">
        <v>3889</v>
      </c>
      <c r="D2167" t="s">
        <v>278</v>
      </c>
      <c r="E2167" t="s">
        <v>3890</v>
      </c>
    </row>
    <row r="2168" ht="14.4" spans="1:5">
      <c r="A2168" s="401" t="s">
        <v>8060</v>
      </c>
      <c r="B2168" s="173" t="s">
        <v>8061</v>
      </c>
      <c r="C2168" t="s">
        <v>3889</v>
      </c>
      <c r="D2168" t="s">
        <v>278</v>
      </c>
      <c r="E2168" t="s">
        <v>3890</v>
      </c>
    </row>
    <row r="2169" ht="14.4" spans="1:5">
      <c r="A2169" s="401" t="s">
        <v>8062</v>
      </c>
      <c r="B2169" s="173" t="s">
        <v>8063</v>
      </c>
      <c r="C2169" t="s">
        <v>3889</v>
      </c>
      <c r="D2169" t="s">
        <v>278</v>
      </c>
      <c r="E2169" t="s">
        <v>3890</v>
      </c>
    </row>
    <row r="2170" ht="14.4" spans="1:5">
      <c r="A2170" s="401" t="s">
        <v>8064</v>
      </c>
      <c r="B2170" s="173" t="s">
        <v>8065</v>
      </c>
      <c r="C2170" t="s">
        <v>3889</v>
      </c>
      <c r="D2170" t="s">
        <v>278</v>
      </c>
      <c r="E2170" t="s">
        <v>3890</v>
      </c>
    </row>
    <row r="2171" ht="14.4" spans="1:5">
      <c r="A2171" s="401" t="s">
        <v>8066</v>
      </c>
      <c r="B2171" s="173" t="s">
        <v>8067</v>
      </c>
      <c r="C2171" t="s">
        <v>3889</v>
      </c>
      <c r="D2171" t="s">
        <v>278</v>
      </c>
      <c r="E2171" t="s">
        <v>3890</v>
      </c>
    </row>
    <row r="2172" ht="14.4" spans="1:5">
      <c r="A2172" s="401" t="s">
        <v>8068</v>
      </c>
      <c r="B2172" s="173" t="s">
        <v>8069</v>
      </c>
      <c r="C2172" t="s">
        <v>3889</v>
      </c>
      <c r="D2172" t="s">
        <v>278</v>
      </c>
      <c r="E2172" t="s">
        <v>3890</v>
      </c>
    </row>
    <row r="2173" ht="14.4" spans="1:5">
      <c r="A2173" s="401" t="s">
        <v>8070</v>
      </c>
      <c r="B2173" s="173" t="s">
        <v>8071</v>
      </c>
      <c r="C2173" t="s">
        <v>3959</v>
      </c>
      <c r="D2173" s="11" t="s">
        <v>278</v>
      </c>
      <c r="E2173" t="s">
        <v>3960</v>
      </c>
    </row>
    <row r="2174" ht="14.4" spans="1:5">
      <c r="A2174" s="401" t="s">
        <v>8072</v>
      </c>
      <c r="B2174" s="173" t="s">
        <v>8073</v>
      </c>
      <c r="C2174" t="s">
        <v>3889</v>
      </c>
      <c r="D2174" s="11" t="s">
        <v>3959</v>
      </c>
      <c r="E2174" t="s">
        <v>3890</v>
      </c>
    </row>
    <row r="2175" ht="14.4" spans="1:5">
      <c r="A2175" s="401" t="s">
        <v>8074</v>
      </c>
      <c r="B2175" s="173" t="s">
        <v>8075</v>
      </c>
      <c r="C2175" t="s">
        <v>3889</v>
      </c>
      <c r="D2175" s="11" t="s">
        <v>3959</v>
      </c>
      <c r="E2175" t="s">
        <v>3890</v>
      </c>
    </row>
    <row r="2176" ht="14.4" spans="1:5">
      <c r="A2176" s="401" t="s">
        <v>8076</v>
      </c>
      <c r="B2176" s="173" t="s">
        <v>8077</v>
      </c>
      <c r="C2176" t="s">
        <v>3889</v>
      </c>
      <c r="D2176" s="11" t="s">
        <v>3959</v>
      </c>
      <c r="E2176" t="s">
        <v>3890</v>
      </c>
    </row>
    <row r="2177" ht="14.4" spans="1:5">
      <c r="A2177" s="401" t="s">
        <v>8078</v>
      </c>
      <c r="B2177" s="173" t="s">
        <v>8079</v>
      </c>
      <c r="C2177" t="s">
        <v>3889</v>
      </c>
      <c r="D2177" t="s">
        <v>278</v>
      </c>
      <c r="E2177" t="s">
        <v>3890</v>
      </c>
    </row>
    <row r="2178" ht="14.4" spans="1:5">
      <c r="A2178" s="401" t="s">
        <v>8080</v>
      </c>
      <c r="B2178" s="173" t="s">
        <v>8081</v>
      </c>
      <c r="C2178" t="s">
        <v>3889</v>
      </c>
      <c r="D2178" t="s">
        <v>278</v>
      </c>
      <c r="E2178" t="s">
        <v>3890</v>
      </c>
    </row>
    <row r="2179" ht="14.4" spans="1:5">
      <c r="A2179" s="401" t="s">
        <v>8082</v>
      </c>
      <c r="B2179" s="173" t="s">
        <v>8083</v>
      </c>
      <c r="C2179" t="s">
        <v>3889</v>
      </c>
      <c r="D2179" t="s">
        <v>278</v>
      </c>
      <c r="E2179" t="s">
        <v>3890</v>
      </c>
    </row>
    <row r="2180" ht="14.4" spans="1:5">
      <c r="A2180" s="401" t="s">
        <v>8084</v>
      </c>
      <c r="B2180" s="173" t="s">
        <v>8085</v>
      </c>
      <c r="C2180" t="s">
        <v>3889</v>
      </c>
      <c r="D2180" t="s">
        <v>278</v>
      </c>
      <c r="E2180" t="s">
        <v>3890</v>
      </c>
    </row>
    <row r="2181" ht="14.4" spans="1:5">
      <c r="A2181" s="401" t="s">
        <v>8086</v>
      </c>
      <c r="B2181" s="173" t="s">
        <v>8087</v>
      </c>
      <c r="C2181" t="s">
        <v>3959</v>
      </c>
      <c r="D2181" s="11" t="s">
        <v>278</v>
      </c>
      <c r="E2181" t="s">
        <v>3960</v>
      </c>
    </row>
    <row r="2182" ht="14.4" spans="1:5">
      <c r="A2182" s="401" t="s">
        <v>8088</v>
      </c>
      <c r="B2182" s="173" t="s">
        <v>8089</v>
      </c>
      <c r="C2182" t="s">
        <v>3889</v>
      </c>
      <c r="D2182" s="11" t="s">
        <v>3959</v>
      </c>
      <c r="E2182" t="s">
        <v>3890</v>
      </c>
    </row>
    <row r="2183" ht="14.4" spans="1:5">
      <c r="A2183" s="401" t="s">
        <v>8090</v>
      </c>
      <c r="B2183" s="173" t="s">
        <v>8091</v>
      </c>
      <c r="C2183" t="s">
        <v>3889</v>
      </c>
      <c r="D2183" s="11" t="s">
        <v>3959</v>
      </c>
      <c r="E2183" t="s">
        <v>3890</v>
      </c>
    </row>
    <row r="2184" ht="14.4" spans="1:5">
      <c r="A2184" s="401" t="s">
        <v>8092</v>
      </c>
      <c r="B2184" s="173" t="s">
        <v>8093</v>
      </c>
      <c r="C2184" t="s">
        <v>3889</v>
      </c>
      <c r="D2184" s="11" t="s">
        <v>3959</v>
      </c>
      <c r="E2184" t="s">
        <v>3890</v>
      </c>
    </row>
    <row r="2185" ht="14.4" spans="1:5">
      <c r="A2185" s="401" t="s">
        <v>8094</v>
      </c>
      <c r="B2185" s="173" t="s">
        <v>8095</v>
      </c>
      <c r="C2185" t="s">
        <v>3889</v>
      </c>
      <c r="D2185" t="s">
        <v>3959</v>
      </c>
      <c r="E2185" t="s">
        <v>3890</v>
      </c>
    </row>
    <row r="2186" ht="14.4" spans="1:5">
      <c r="A2186" s="401" t="s">
        <v>8096</v>
      </c>
      <c r="B2186" s="173" t="s">
        <v>8097</v>
      </c>
      <c r="C2186" t="s">
        <v>3959</v>
      </c>
      <c r="D2186" s="11" t="s">
        <v>278</v>
      </c>
      <c r="E2186" t="s">
        <v>3960</v>
      </c>
    </row>
    <row r="2187" ht="14.4" spans="1:5">
      <c r="A2187" s="401" t="s">
        <v>8098</v>
      </c>
      <c r="B2187" s="173" t="s">
        <v>8099</v>
      </c>
      <c r="C2187" t="s">
        <v>3889</v>
      </c>
      <c r="D2187" s="11" t="s">
        <v>3959</v>
      </c>
      <c r="E2187" t="s">
        <v>3890</v>
      </c>
    </row>
    <row r="2188" ht="14.4" spans="1:5">
      <c r="A2188" s="401" t="s">
        <v>8100</v>
      </c>
      <c r="B2188" s="173" t="s">
        <v>8101</v>
      </c>
      <c r="C2188" t="s">
        <v>3889</v>
      </c>
      <c r="D2188" s="11" t="s">
        <v>3959</v>
      </c>
      <c r="E2188" t="s">
        <v>3890</v>
      </c>
    </row>
    <row r="2189" ht="14.4" spans="1:5">
      <c r="A2189" s="401" t="s">
        <v>8102</v>
      </c>
      <c r="B2189" s="173" t="s">
        <v>8103</v>
      </c>
      <c r="C2189" t="s">
        <v>3889</v>
      </c>
      <c r="D2189" t="s">
        <v>3959</v>
      </c>
      <c r="E2189" t="s">
        <v>3890</v>
      </c>
    </row>
    <row r="2190" ht="14.4" spans="1:5">
      <c r="A2190" s="401" t="s">
        <v>8104</v>
      </c>
      <c r="B2190" s="173" t="s">
        <v>8105</v>
      </c>
      <c r="C2190" t="s">
        <v>3889</v>
      </c>
      <c r="D2190" t="s">
        <v>3959</v>
      </c>
      <c r="E2190" t="s">
        <v>3890</v>
      </c>
    </row>
    <row r="2191" ht="14.4" spans="1:5">
      <c r="A2191" s="401" t="s">
        <v>8106</v>
      </c>
      <c r="B2191" s="173" t="s">
        <v>8107</v>
      </c>
      <c r="C2191" t="s">
        <v>3959</v>
      </c>
      <c r="D2191" s="11" t="s">
        <v>278</v>
      </c>
      <c r="E2191" t="s">
        <v>3960</v>
      </c>
    </row>
    <row r="2192" ht="14.4" spans="1:5">
      <c r="A2192" s="401" t="s">
        <v>8108</v>
      </c>
      <c r="B2192" s="173" t="s">
        <v>8109</v>
      </c>
      <c r="C2192" t="s">
        <v>3889</v>
      </c>
      <c r="D2192" s="11" t="s">
        <v>3959</v>
      </c>
      <c r="E2192" t="s">
        <v>3890</v>
      </c>
    </row>
    <row r="2193" ht="14.4" spans="1:5">
      <c r="A2193" s="401" t="s">
        <v>8110</v>
      </c>
      <c r="B2193" s="173" t="s">
        <v>8111</v>
      </c>
      <c r="C2193" t="s">
        <v>3889</v>
      </c>
      <c r="D2193" s="11" t="s">
        <v>3959</v>
      </c>
      <c r="E2193" t="s">
        <v>3890</v>
      </c>
    </row>
    <row r="2194" ht="14.4" spans="1:5">
      <c r="A2194" s="401" t="s">
        <v>8112</v>
      </c>
      <c r="B2194" s="173" t="s">
        <v>8113</v>
      </c>
      <c r="C2194" t="s">
        <v>3889</v>
      </c>
      <c r="D2194" t="s">
        <v>3959</v>
      </c>
      <c r="E2194" t="s">
        <v>3890</v>
      </c>
    </row>
    <row r="2195" ht="14.4" spans="1:5">
      <c r="A2195" s="401" t="s">
        <v>8114</v>
      </c>
      <c r="B2195" s="173" t="s">
        <v>8115</v>
      </c>
      <c r="C2195" t="s">
        <v>3889</v>
      </c>
      <c r="D2195" t="s">
        <v>3959</v>
      </c>
      <c r="E2195" t="s">
        <v>3890</v>
      </c>
    </row>
    <row r="2196" ht="14.4" spans="1:5">
      <c r="A2196" s="401" t="s">
        <v>8116</v>
      </c>
      <c r="B2196" s="173" t="s">
        <v>8117</v>
      </c>
      <c r="C2196" t="s">
        <v>3959</v>
      </c>
      <c r="D2196" s="11" t="s">
        <v>278</v>
      </c>
      <c r="E2196" t="s">
        <v>3960</v>
      </c>
    </row>
    <row r="2197" ht="14.4" spans="1:5">
      <c r="A2197" s="401" t="s">
        <v>8118</v>
      </c>
      <c r="B2197" s="173" t="s">
        <v>8119</v>
      </c>
      <c r="C2197" t="s">
        <v>3889</v>
      </c>
      <c r="D2197" s="11" t="s">
        <v>3959</v>
      </c>
      <c r="E2197" t="s">
        <v>3890</v>
      </c>
    </row>
    <row r="2198" ht="14.4" spans="1:5">
      <c r="A2198" s="401" t="s">
        <v>8120</v>
      </c>
      <c r="B2198" s="173" t="s">
        <v>8121</v>
      </c>
      <c r="C2198" t="s">
        <v>3889</v>
      </c>
      <c r="D2198" s="11" t="s">
        <v>3959</v>
      </c>
      <c r="E2198" t="s">
        <v>3890</v>
      </c>
    </row>
    <row r="2199" ht="14.4" spans="1:5">
      <c r="A2199" s="401" t="s">
        <v>8122</v>
      </c>
      <c r="B2199" s="173" t="s">
        <v>8123</v>
      </c>
      <c r="C2199" t="s">
        <v>3889</v>
      </c>
      <c r="D2199" s="11" t="s">
        <v>3959</v>
      </c>
      <c r="E2199" t="s">
        <v>3890</v>
      </c>
    </row>
    <row r="2200" ht="14.4" spans="1:5">
      <c r="A2200" s="401" t="s">
        <v>8124</v>
      </c>
      <c r="B2200" s="173" t="s">
        <v>8125</v>
      </c>
      <c r="C2200" t="s">
        <v>3889</v>
      </c>
      <c r="D2200" t="s">
        <v>278</v>
      </c>
      <c r="E2200" t="s">
        <v>3890</v>
      </c>
    </row>
    <row r="2201" ht="14.4" spans="1:5">
      <c r="A2201" s="401" t="s">
        <v>8126</v>
      </c>
      <c r="B2201" s="173" t="s">
        <v>8127</v>
      </c>
      <c r="C2201" t="s">
        <v>3889</v>
      </c>
      <c r="D2201" t="s">
        <v>278</v>
      </c>
      <c r="E2201" t="s">
        <v>3890</v>
      </c>
    </row>
    <row r="2202" ht="14.4" spans="1:5">
      <c r="A2202" s="401" t="s">
        <v>8128</v>
      </c>
      <c r="B2202" s="173" t="s">
        <v>8129</v>
      </c>
      <c r="C2202" t="s">
        <v>3959</v>
      </c>
      <c r="D2202" s="11" t="s">
        <v>278</v>
      </c>
      <c r="E2202" t="s">
        <v>3960</v>
      </c>
    </row>
    <row r="2203" ht="14.4" spans="1:5">
      <c r="A2203" s="401" t="s">
        <v>8130</v>
      </c>
      <c r="B2203" s="173" t="s">
        <v>8131</v>
      </c>
      <c r="C2203" t="s">
        <v>3889</v>
      </c>
      <c r="D2203" s="11" t="s">
        <v>3959</v>
      </c>
      <c r="E2203" t="s">
        <v>3890</v>
      </c>
    </row>
    <row r="2204" ht="14.4" spans="1:5">
      <c r="A2204" s="401" t="s">
        <v>8132</v>
      </c>
      <c r="B2204" s="173" t="s">
        <v>8133</v>
      </c>
      <c r="C2204" t="s">
        <v>3889</v>
      </c>
      <c r="D2204" s="11" t="s">
        <v>3959</v>
      </c>
      <c r="E2204" t="s">
        <v>3890</v>
      </c>
    </row>
    <row r="2205" ht="14.4" spans="1:5">
      <c r="A2205" s="401" t="s">
        <v>8134</v>
      </c>
      <c r="B2205" s="173" t="s">
        <v>8135</v>
      </c>
      <c r="C2205" t="s">
        <v>3889</v>
      </c>
      <c r="D2205" t="s">
        <v>278</v>
      </c>
      <c r="E2205" t="s">
        <v>3890</v>
      </c>
    </row>
    <row r="2206" ht="14.4" spans="1:5">
      <c r="A2206" s="401" t="s">
        <v>8136</v>
      </c>
      <c r="B2206" s="173" t="s">
        <v>8137</v>
      </c>
      <c r="C2206" t="s">
        <v>3889</v>
      </c>
      <c r="D2206" t="s">
        <v>278</v>
      </c>
      <c r="E2206" t="s">
        <v>3890</v>
      </c>
    </row>
    <row r="2207" ht="14.4" spans="1:5">
      <c r="A2207" s="401" t="s">
        <v>8138</v>
      </c>
      <c r="B2207" s="173" t="s">
        <v>8139</v>
      </c>
      <c r="C2207" t="s">
        <v>3889</v>
      </c>
      <c r="D2207" t="s">
        <v>278</v>
      </c>
      <c r="E2207" t="s">
        <v>3890</v>
      </c>
    </row>
    <row r="2208" ht="14.4" spans="1:5">
      <c r="A2208" s="401" t="s">
        <v>8140</v>
      </c>
      <c r="B2208" s="173" t="s">
        <v>8141</v>
      </c>
      <c r="C2208" t="s">
        <v>3889</v>
      </c>
      <c r="D2208" t="s">
        <v>278</v>
      </c>
      <c r="E2208" t="s">
        <v>3890</v>
      </c>
    </row>
    <row r="2209" ht="14.4" spans="1:5">
      <c r="A2209" s="401" t="s">
        <v>8142</v>
      </c>
      <c r="B2209" s="173" t="s">
        <v>8143</v>
      </c>
      <c r="C2209" t="s">
        <v>3889</v>
      </c>
      <c r="D2209" t="s">
        <v>278</v>
      </c>
      <c r="E2209" t="s">
        <v>3890</v>
      </c>
    </row>
    <row r="2210" ht="14.4" spans="1:5">
      <c r="A2210" s="401" t="s">
        <v>8144</v>
      </c>
      <c r="B2210" s="173" t="s">
        <v>8145</v>
      </c>
      <c r="C2210" t="s">
        <v>3959</v>
      </c>
      <c r="D2210" s="11" t="s">
        <v>278</v>
      </c>
      <c r="E2210" t="s">
        <v>3960</v>
      </c>
    </row>
    <row r="2211" ht="14.4" spans="1:5">
      <c r="A2211" s="401" t="s">
        <v>8146</v>
      </c>
      <c r="B2211" s="173" t="s">
        <v>8147</v>
      </c>
      <c r="C2211" t="s">
        <v>3889</v>
      </c>
      <c r="D2211" s="11" t="s">
        <v>3959</v>
      </c>
      <c r="E2211" t="s">
        <v>3890</v>
      </c>
    </row>
    <row r="2212" ht="14.4" spans="1:5">
      <c r="A2212" s="401" t="s">
        <v>8148</v>
      </c>
      <c r="B2212" s="173" t="s">
        <v>8149</v>
      </c>
      <c r="C2212" t="s">
        <v>3889</v>
      </c>
      <c r="D2212" s="11" t="s">
        <v>3959</v>
      </c>
      <c r="E2212" t="s">
        <v>3890</v>
      </c>
    </row>
    <row r="2213" ht="14.4" spans="1:5">
      <c r="A2213" s="401" t="s">
        <v>8150</v>
      </c>
      <c r="B2213" s="173" t="s">
        <v>8151</v>
      </c>
      <c r="C2213" t="s">
        <v>3889</v>
      </c>
      <c r="D2213" t="s">
        <v>278</v>
      </c>
      <c r="E2213" t="s">
        <v>3890</v>
      </c>
    </row>
    <row r="2214" ht="14.4" spans="1:5">
      <c r="A2214" s="401" t="s">
        <v>8152</v>
      </c>
      <c r="B2214" s="173" t="s">
        <v>8153</v>
      </c>
      <c r="C2214" t="s">
        <v>3889</v>
      </c>
      <c r="D2214" t="s">
        <v>278</v>
      </c>
      <c r="E2214" t="s">
        <v>3890</v>
      </c>
    </row>
    <row r="2215" ht="14.4" spans="1:5">
      <c r="A2215" s="401" t="s">
        <v>8154</v>
      </c>
      <c r="B2215" s="173" t="s">
        <v>8155</v>
      </c>
      <c r="C2215" t="s">
        <v>3889</v>
      </c>
      <c r="D2215" t="s">
        <v>278</v>
      </c>
      <c r="E2215" t="s">
        <v>3890</v>
      </c>
    </row>
    <row r="2216" ht="14.4" spans="1:5">
      <c r="A2216" s="401" t="s">
        <v>8156</v>
      </c>
      <c r="B2216" s="173" t="s">
        <v>8157</v>
      </c>
      <c r="C2216" t="s">
        <v>3889</v>
      </c>
      <c r="D2216" t="s">
        <v>278</v>
      </c>
      <c r="E2216" t="s">
        <v>3890</v>
      </c>
    </row>
    <row r="2217" ht="14.4" spans="1:5">
      <c r="A2217" s="401" t="s">
        <v>8158</v>
      </c>
      <c r="B2217" s="173" t="s">
        <v>8159</v>
      </c>
      <c r="C2217" t="s">
        <v>3889</v>
      </c>
      <c r="D2217" t="s">
        <v>278</v>
      </c>
      <c r="E2217" t="s">
        <v>3890</v>
      </c>
    </row>
    <row r="2218" ht="14.4" spans="1:5">
      <c r="A2218" s="401" t="s">
        <v>8160</v>
      </c>
      <c r="B2218" s="173" t="s">
        <v>8161</v>
      </c>
      <c r="C2218" t="s">
        <v>3889</v>
      </c>
      <c r="D2218" t="s">
        <v>278</v>
      </c>
      <c r="E2218" t="s">
        <v>3890</v>
      </c>
    </row>
    <row r="2219" ht="14.4" spans="1:5">
      <c r="A2219" s="401" t="s">
        <v>8162</v>
      </c>
      <c r="B2219" s="173" t="s">
        <v>8163</v>
      </c>
      <c r="C2219" t="s">
        <v>3889</v>
      </c>
      <c r="D2219" t="s">
        <v>278</v>
      </c>
      <c r="E2219" t="s">
        <v>3890</v>
      </c>
    </row>
    <row r="2220" ht="14.4" spans="1:5">
      <c r="A2220" s="401" t="s">
        <v>8164</v>
      </c>
      <c r="B2220" s="173" t="s">
        <v>8165</v>
      </c>
      <c r="C2220" t="s">
        <v>3889</v>
      </c>
      <c r="D2220" t="s">
        <v>278</v>
      </c>
      <c r="E2220" t="s">
        <v>3890</v>
      </c>
    </row>
    <row r="2221" ht="14.4" spans="1:5">
      <c r="A2221" s="401" t="s">
        <v>8166</v>
      </c>
      <c r="B2221" s="173" t="s">
        <v>8167</v>
      </c>
      <c r="C2221" t="s">
        <v>3889</v>
      </c>
      <c r="D2221" t="s">
        <v>278</v>
      </c>
      <c r="E2221" t="s">
        <v>3890</v>
      </c>
    </row>
    <row r="2222" ht="14.4" spans="1:5">
      <c r="A2222" s="401" t="s">
        <v>8168</v>
      </c>
      <c r="B2222" s="173" t="s">
        <v>8169</v>
      </c>
      <c r="C2222" t="s">
        <v>3889</v>
      </c>
      <c r="D2222" t="s">
        <v>278</v>
      </c>
      <c r="E2222" t="s">
        <v>3890</v>
      </c>
    </row>
    <row r="2223" ht="14.4" spans="1:5">
      <c r="A2223" s="401" t="s">
        <v>8170</v>
      </c>
      <c r="B2223" s="173" t="s">
        <v>8171</v>
      </c>
      <c r="C2223" t="s">
        <v>3959</v>
      </c>
      <c r="D2223" s="11" t="s">
        <v>278</v>
      </c>
      <c r="E2223" t="s">
        <v>3960</v>
      </c>
    </row>
    <row r="2224" ht="14.4" spans="1:5">
      <c r="A2224" s="401" t="s">
        <v>8172</v>
      </c>
      <c r="B2224" s="173" t="s">
        <v>8173</v>
      </c>
      <c r="C2224" t="s">
        <v>3889</v>
      </c>
      <c r="D2224" s="11" t="s">
        <v>3959</v>
      </c>
      <c r="E2224" t="s">
        <v>3890</v>
      </c>
    </row>
    <row r="2225" ht="14.4" spans="1:5">
      <c r="A2225" s="401" t="s">
        <v>8174</v>
      </c>
      <c r="B2225" s="173" t="s">
        <v>8175</v>
      </c>
      <c r="C2225" t="s">
        <v>3889</v>
      </c>
      <c r="D2225" s="11" t="s">
        <v>3959</v>
      </c>
      <c r="E2225" t="s">
        <v>3890</v>
      </c>
    </row>
    <row r="2226" ht="14.4" spans="1:5">
      <c r="A2226" s="401" t="s">
        <v>8176</v>
      </c>
      <c r="B2226" s="173" t="s">
        <v>8177</v>
      </c>
      <c r="C2226" t="s">
        <v>3889</v>
      </c>
      <c r="D2226" t="s">
        <v>278</v>
      </c>
      <c r="E2226" t="s">
        <v>3890</v>
      </c>
    </row>
    <row r="2227" ht="14.4" spans="1:5">
      <c r="A2227" s="401" t="s">
        <v>8178</v>
      </c>
      <c r="B2227" s="173" t="s">
        <v>8179</v>
      </c>
      <c r="C2227" t="s">
        <v>3889</v>
      </c>
      <c r="D2227" t="s">
        <v>278</v>
      </c>
      <c r="E2227" t="s">
        <v>3890</v>
      </c>
    </row>
    <row r="2228" ht="14.4" spans="1:5">
      <c r="A2228" s="401" t="s">
        <v>8180</v>
      </c>
      <c r="B2228" s="173" t="s">
        <v>8181</v>
      </c>
      <c r="C2228" t="s">
        <v>3889</v>
      </c>
      <c r="D2228" t="s">
        <v>278</v>
      </c>
      <c r="E2228" t="s">
        <v>3890</v>
      </c>
    </row>
    <row r="2229" ht="14.4" spans="1:5">
      <c r="A2229" s="401" t="s">
        <v>8182</v>
      </c>
      <c r="B2229" s="173" t="s">
        <v>8183</v>
      </c>
      <c r="C2229" t="s">
        <v>3959</v>
      </c>
      <c r="D2229" s="11" t="s">
        <v>278</v>
      </c>
      <c r="E2229" t="s">
        <v>3960</v>
      </c>
    </row>
    <row r="2230" ht="14.4" spans="1:5">
      <c r="A2230" s="401" t="s">
        <v>8184</v>
      </c>
      <c r="B2230" s="173" t="s">
        <v>8185</v>
      </c>
      <c r="C2230" t="s">
        <v>3889</v>
      </c>
      <c r="D2230" s="11" t="s">
        <v>3959</v>
      </c>
      <c r="E2230" t="s">
        <v>3890</v>
      </c>
    </row>
    <row r="2231" ht="14.4" spans="1:5">
      <c r="A2231" s="401" t="s">
        <v>8186</v>
      </c>
      <c r="B2231" s="173" t="s">
        <v>8187</v>
      </c>
      <c r="C2231" t="s">
        <v>3889</v>
      </c>
      <c r="D2231" s="11" t="s">
        <v>3959</v>
      </c>
      <c r="E2231" t="s">
        <v>3890</v>
      </c>
    </row>
    <row r="2232" ht="14.4" spans="1:5">
      <c r="A2232" s="401" t="s">
        <v>8188</v>
      </c>
      <c r="B2232" s="173" t="s">
        <v>8189</v>
      </c>
      <c r="C2232" t="s">
        <v>3889</v>
      </c>
      <c r="D2232" t="s">
        <v>278</v>
      </c>
      <c r="E2232" t="s">
        <v>3890</v>
      </c>
    </row>
    <row r="2233" ht="14.4" spans="1:5">
      <c r="A2233" s="401" t="s">
        <v>8190</v>
      </c>
      <c r="B2233" s="173" t="s">
        <v>8191</v>
      </c>
      <c r="C2233" t="s">
        <v>3889</v>
      </c>
      <c r="D2233" t="s">
        <v>278</v>
      </c>
      <c r="E2233" t="s">
        <v>3890</v>
      </c>
    </row>
    <row r="2234" ht="14.4" spans="1:5">
      <c r="A2234" s="401" t="s">
        <v>8192</v>
      </c>
      <c r="B2234" s="173" t="s">
        <v>8193</v>
      </c>
      <c r="C2234" t="s">
        <v>3889</v>
      </c>
      <c r="D2234" t="s">
        <v>278</v>
      </c>
      <c r="E2234" t="s">
        <v>3890</v>
      </c>
    </row>
    <row r="2235" ht="14.4" spans="1:5">
      <c r="A2235" s="401" t="s">
        <v>8194</v>
      </c>
      <c r="B2235" s="173" t="s">
        <v>8195</v>
      </c>
      <c r="C2235" t="s">
        <v>3889</v>
      </c>
      <c r="D2235" t="s">
        <v>278</v>
      </c>
      <c r="E2235" t="s">
        <v>3890</v>
      </c>
    </row>
    <row r="2236" ht="14.4" spans="1:5">
      <c r="A2236" s="401" t="s">
        <v>8196</v>
      </c>
      <c r="B2236" s="173" t="s">
        <v>8197</v>
      </c>
      <c r="C2236" t="s">
        <v>3889</v>
      </c>
      <c r="D2236" t="s">
        <v>278</v>
      </c>
      <c r="E2236" t="s">
        <v>3890</v>
      </c>
    </row>
    <row r="2237" ht="14.4" spans="1:5">
      <c r="A2237" s="401" t="s">
        <v>8198</v>
      </c>
      <c r="B2237" s="173" t="s">
        <v>8199</v>
      </c>
      <c r="C2237" t="s">
        <v>3889</v>
      </c>
      <c r="D2237" t="s">
        <v>278</v>
      </c>
      <c r="E2237" t="s">
        <v>3890</v>
      </c>
    </row>
    <row r="2238" ht="14.4" spans="1:5">
      <c r="A2238" s="401" t="s">
        <v>8200</v>
      </c>
      <c r="B2238" s="173" t="s">
        <v>8201</v>
      </c>
      <c r="C2238" t="s">
        <v>3889</v>
      </c>
      <c r="D2238" t="s">
        <v>278</v>
      </c>
      <c r="E2238" t="s">
        <v>3890</v>
      </c>
    </row>
    <row r="2239" ht="14.4" spans="1:5">
      <c r="A2239" s="401" t="s">
        <v>8202</v>
      </c>
      <c r="B2239" s="173" t="s">
        <v>8203</v>
      </c>
      <c r="C2239" t="s">
        <v>3889</v>
      </c>
      <c r="D2239" t="s">
        <v>278</v>
      </c>
      <c r="E2239" t="s">
        <v>3890</v>
      </c>
    </row>
    <row r="2240" ht="14.4" spans="1:5">
      <c r="A2240" s="401" t="s">
        <v>8204</v>
      </c>
      <c r="B2240" s="173" t="s">
        <v>8205</v>
      </c>
      <c r="C2240" t="s">
        <v>3889</v>
      </c>
      <c r="D2240" t="s">
        <v>278</v>
      </c>
      <c r="E2240" t="s">
        <v>3890</v>
      </c>
    </row>
    <row r="2241" ht="14.4" spans="1:5">
      <c r="A2241" s="401" t="s">
        <v>8206</v>
      </c>
      <c r="B2241" s="173" t="s">
        <v>8207</v>
      </c>
      <c r="C2241" t="s">
        <v>3959</v>
      </c>
      <c r="D2241" s="11" t="s">
        <v>278</v>
      </c>
      <c r="E2241" t="s">
        <v>3960</v>
      </c>
    </row>
    <row r="2242" ht="14.4" spans="1:5">
      <c r="A2242" s="401" t="s">
        <v>8208</v>
      </c>
      <c r="B2242" s="173" t="s">
        <v>8209</v>
      </c>
      <c r="C2242" t="s">
        <v>3889</v>
      </c>
      <c r="D2242" s="11" t="s">
        <v>3959</v>
      </c>
      <c r="E2242" t="s">
        <v>3890</v>
      </c>
    </row>
    <row r="2243" ht="14.4" spans="1:5">
      <c r="A2243" s="401" t="s">
        <v>8210</v>
      </c>
      <c r="B2243" s="173" t="s">
        <v>8211</v>
      </c>
      <c r="C2243" t="s">
        <v>3889</v>
      </c>
      <c r="D2243" t="s">
        <v>278</v>
      </c>
      <c r="E2243" t="s">
        <v>3890</v>
      </c>
    </row>
    <row r="2244" ht="14.4" spans="1:5">
      <c r="A2244" s="401" t="s">
        <v>8212</v>
      </c>
      <c r="B2244" s="173" t="s">
        <v>8213</v>
      </c>
      <c r="C2244" t="s">
        <v>3889</v>
      </c>
      <c r="D2244" t="s">
        <v>278</v>
      </c>
      <c r="E2244" t="s">
        <v>3890</v>
      </c>
    </row>
    <row r="2245" ht="14.4" spans="1:5">
      <c r="A2245" s="401" t="s">
        <v>8214</v>
      </c>
      <c r="B2245" s="173" t="s">
        <v>8215</v>
      </c>
      <c r="C2245" t="s">
        <v>3889</v>
      </c>
      <c r="D2245" t="s">
        <v>278</v>
      </c>
      <c r="E2245" t="s">
        <v>3890</v>
      </c>
    </row>
    <row r="2246" ht="14.4" spans="1:5">
      <c r="A2246" s="401" t="s">
        <v>8216</v>
      </c>
      <c r="B2246" s="173" t="s">
        <v>8217</v>
      </c>
      <c r="C2246" t="s">
        <v>3889</v>
      </c>
      <c r="D2246" t="s">
        <v>278</v>
      </c>
      <c r="E2246" t="s">
        <v>3890</v>
      </c>
    </row>
    <row r="2247" ht="14.4" spans="1:5">
      <c r="A2247" s="401" t="s">
        <v>8218</v>
      </c>
      <c r="B2247" s="173" t="s">
        <v>8219</v>
      </c>
      <c r="C2247" t="s">
        <v>3889</v>
      </c>
      <c r="D2247" t="s">
        <v>278</v>
      </c>
      <c r="E2247" t="s">
        <v>3890</v>
      </c>
    </row>
    <row r="2248" ht="14.4" spans="1:5">
      <c r="A2248" s="401" t="s">
        <v>8220</v>
      </c>
      <c r="B2248" s="173" t="s">
        <v>8221</v>
      </c>
      <c r="C2248" t="s">
        <v>3959</v>
      </c>
      <c r="D2248" s="11" t="s">
        <v>278</v>
      </c>
      <c r="E2248" t="s">
        <v>3960</v>
      </c>
    </row>
    <row r="2249" ht="14.4" spans="1:5">
      <c r="A2249" s="401" t="s">
        <v>8222</v>
      </c>
      <c r="B2249" s="173" t="s">
        <v>8223</v>
      </c>
      <c r="C2249" t="s">
        <v>3889</v>
      </c>
      <c r="D2249" s="11" t="s">
        <v>3959</v>
      </c>
      <c r="E2249" t="s">
        <v>3890</v>
      </c>
    </row>
    <row r="2250" ht="14.4" spans="1:5">
      <c r="A2250" s="401" t="s">
        <v>8224</v>
      </c>
      <c r="B2250" s="173" t="s">
        <v>8225</v>
      </c>
      <c r="C2250" t="s">
        <v>3889</v>
      </c>
      <c r="D2250" t="s">
        <v>278</v>
      </c>
      <c r="E2250" t="s">
        <v>3890</v>
      </c>
    </row>
    <row r="2251" ht="14.4" spans="1:5">
      <c r="A2251" s="401" t="s">
        <v>8226</v>
      </c>
      <c r="B2251" s="173" t="s">
        <v>8227</v>
      </c>
      <c r="C2251" t="s">
        <v>3889</v>
      </c>
      <c r="D2251" t="s">
        <v>278</v>
      </c>
      <c r="E2251" t="s">
        <v>3890</v>
      </c>
    </row>
    <row r="2252" ht="14.4" spans="1:5">
      <c r="A2252" s="401" t="s">
        <v>8228</v>
      </c>
      <c r="B2252" s="173" t="s">
        <v>8229</v>
      </c>
      <c r="C2252" t="s">
        <v>3889</v>
      </c>
      <c r="D2252" t="s">
        <v>278</v>
      </c>
      <c r="E2252" t="s">
        <v>3890</v>
      </c>
    </row>
    <row r="2253" ht="14.4" spans="1:5">
      <c r="A2253" s="401" t="s">
        <v>8230</v>
      </c>
      <c r="B2253" s="173" t="s">
        <v>8231</v>
      </c>
      <c r="C2253" t="s">
        <v>3889</v>
      </c>
      <c r="D2253" t="s">
        <v>278</v>
      </c>
      <c r="E2253" t="s">
        <v>3890</v>
      </c>
    </row>
    <row r="2254" ht="14.4" spans="1:5">
      <c r="A2254" s="401" t="s">
        <v>8232</v>
      </c>
      <c r="B2254" s="173" t="s">
        <v>8233</v>
      </c>
      <c r="C2254" t="s">
        <v>3889</v>
      </c>
      <c r="D2254" t="s">
        <v>278</v>
      </c>
      <c r="E2254" t="s">
        <v>3890</v>
      </c>
    </row>
    <row r="2255" ht="14.4" spans="1:5">
      <c r="A2255" s="401" t="s">
        <v>8234</v>
      </c>
      <c r="B2255" s="173" t="s">
        <v>8235</v>
      </c>
      <c r="C2255" t="s">
        <v>3889</v>
      </c>
      <c r="D2255" t="s">
        <v>278</v>
      </c>
      <c r="E2255" t="s">
        <v>3890</v>
      </c>
    </row>
    <row r="2256" ht="14.4" spans="1:5">
      <c r="A2256" s="401" t="s">
        <v>8236</v>
      </c>
      <c r="B2256" s="173" t="s">
        <v>8237</v>
      </c>
      <c r="C2256" t="s">
        <v>278</v>
      </c>
      <c r="D2256" s="11" t="s">
        <v>3885</v>
      </c>
      <c r="E2256" t="s">
        <v>3886</v>
      </c>
    </row>
    <row r="2257" ht="14.4" spans="1:5">
      <c r="A2257" s="401" t="s">
        <v>8238</v>
      </c>
      <c r="B2257" s="173" t="s">
        <v>8239</v>
      </c>
      <c r="C2257" t="s">
        <v>3959</v>
      </c>
      <c r="D2257" s="11" t="s">
        <v>278</v>
      </c>
      <c r="E2257" t="s">
        <v>3960</v>
      </c>
    </row>
    <row r="2258" ht="14.4" spans="1:5">
      <c r="A2258" s="401" t="s">
        <v>8240</v>
      </c>
      <c r="B2258" s="173" t="s">
        <v>8241</v>
      </c>
      <c r="C2258" t="s">
        <v>3889</v>
      </c>
      <c r="D2258" s="11" t="s">
        <v>3959</v>
      </c>
      <c r="E2258" t="s">
        <v>3890</v>
      </c>
    </row>
    <row r="2259" ht="14.4" spans="1:5">
      <c r="A2259" s="401" t="s">
        <v>8242</v>
      </c>
      <c r="B2259" s="173" t="s">
        <v>7760</v>
      </c>
      <c r="C2259" t="s">
        <v>3889</v>
      </c>
      <c r="D2259" s="11" t="s">
        <v>3959</v>
      </c>
      <c r="E2259" t="s">
        <v>3890</v>
      </c>
    </row>
    <row r="2260" ht="14.4" spans="1:5">
      <c r="A2260" s="401" t="s">
        <v>8243</v>
      </c>
      <c r="B2260" s="173" t="s">
        <v>8244</v>
      </c>
      <c r="C2260" t="s">
        <v>3889</v>
      </c>
      <c r="D2260" s="11" t="s">
        <v>3959</v>
      </c>
      <c r="E2260" t="s">
        <v>3890</v>
      </c>
    </row>
    <row r="2261" ht="14.4" spans="1:5">
      <c r="A2261" s="401" t="s">
        <v>8245</v>
      </c>
      <c r="B2261" s="173" t="s">
        <v>8246</v>
      </c>
      <c r="C2261" t="s">
        <v>3889</v>
      </c>
      <c r="D2261" s="11" t="s">
        <v>3959</v>
      </c>
      <c r="E2261" t="s">
        <v>3890</v>
      </c>
    </row>
    <row r="2262" ht="14.4" spans="1:5">
      <c r="A2262" s="401" t="s">
        <v>8247</v>
      </c>
      <c r="B2262" s="173" t="s">
        <v>8248</v>
      </c>
      <c r="C2262" t="s">
        <v>3959</v>
      </c>
      <c r="D2262" s="11" t="s">
        <v>278</v>
      </c>
      <c r="E2262" t="s">
        <v>3960</v>
      </c>
    </row>
    <row r="2263" ht="14.4" spans="1:5">
      <c r="A2263" s="401" t="s">
        <v>8249</v>
      </c>
      <c r="B2263" s="173" t="s">
        <v>8250</v>
      </c>
      <c r="C2263" t="s">
        <v>3889</v>
      </c>
      <c r="D2263" s="11" t="s">
        <v>3959</v>
      </c>
      <c r="E2263" t="s">
        <v>3890</v>
      </c>
    </row>
    <row r="2264" ht="14.4" spans="1:5">
      <c r="A2264" s="401" t="s">
        <v>8251</v>
      </c>
      <c r="B2264" s="173" t="s">
        <v>8252</v>
      </c>
      <c r="C2264" t="s">
        <v>3889</v>
      </c>
      <c r="D2264" s="11" t="s">
        <v>3959</v>
      </c>
      <c r="E2264" t="s">
        <v>3890</v>
      </c>
    </row>
    <row r="2265" ht="14.4" spans="1:5">
      <c r="A2265" s="401" t="s">
        <v>8253</v>
      </c>
      <c r="B2265" s="173" t="s">
        <v>8254</v>
      </c>
      <c r="C2265" t="s">
        <v>3889</v>
      </c>
      <c r="D2265" s="11" t="s">
        <v>3959</v>
      </c>
      <c r="E2265" t="s">
        <v>3890</v>
      </c>
    </row>
    <row r="2266" ht="14.4" spans="1:5">
      <c r="A2266" s="401" t="s">
        <v>8255</v>
      </c>
      <c r="B2266" s="173" t="s">
        <v>8256</v>
      </c>
      <c r="C2266" t="s">
        <v>3889</v>
      </c>
      <c r="D2266" s="11" t="s">
        <v>3959</v>
      </c>
      <c r="E2266" t="s">
        <v>3890</v>
      </c>
    </row>
    <row r="2267" ht="14.4" spans="1:5">
      <c r="A2267" s="401" t="s">
        <v>8257</v>
      </c>
      <c r="B2267" s="173" t="s">
        <v>8258</v>
      </c>
      <c r="C2267" t="s">
        <v>3959</v>
      </c>
      <c r="D2267" s="11" t="s">
        <v>278</v>
      </c>
      <c r="E2267" t="s">
        <v>3960</v>
      </c>
    </row>
    <row r="2268" ht="14.4" spans="1:5">
      <c r="A2268" s="401" t="s">
        <v>8259</v>
      </c>
      <c r="B2268" s="173" t="s">
        <v>7719</v>
      </c>
      <c r="C2268" t="s">
        <v>3889</v>
      </c>
      <c r="D2268" s="11" t="s">
        <v>3959</v>
      </c>
      <c r="E2268" t="s">
        <v>3890</v>
      </c>
    </row>
    <row r="2269" ht="14.4" spans="1:5">
      <c r="A2269" s="401" t="s">
        <v>8260</v>
      </c>
      <c r="B2269" s="173" t="s">
        <v>8261</v>
      </c>
      <c r="C2269" t="s">
        <v>3889</v>
      </c>
      <c r="D2269" s="11" t="s">
        <v>3959</v>
      </c>
      <c r="E2269" t="s">
        <v>3890</v>
      </c>
    </row>
    <row r="2270" ht="14.4" spans="1:5">
      <c r="A2270" s="401" t="s">
        <v>8262</v>
      </c>
      <c r="B2270" s="173" t="s">
        <v>8263</v>
      </c>
      <c r="C2270" t="s">
        <v>3959</v>
      </c>
      <c r="D2270" s="11" t="s">
        <v>278</v>
      </c>
      <c r="E2270" t="s">
        <v>3890</v>
      </c>
    </row>
    <row r="2271" ht="14.4" spans="1:5">
      <c r="A2271" s="401" t="s">
        <v>8264</v>
      </c>
      <c r="B2271" s="173" t="s">
        <v>8265</v>
      </c>
      <c r="C2271" t="s">
        <v>3889</v>
      </c>
      <c r="D2271" s="11" t="s">
        <v>278</v>
      </c>
      <c r="E2271" t="s">
        <v>3890</v>
      </c>
    </row>
    <row r="2272" ht="14.4" spans="1:5">
      <c r="A2272" s="401" t="s">
        <v>8266</v>
      </c>
      <c r="B2272" s="173" t="s">
        <v>8267</v>
      </c>
      <c r="C2272" t="s">
        <v>3889</v>
      </c>
      <c r="D2272" s="11" t="s">
        <v>278</v>
      </c>
      <c r="E2272" t="s">
        <v>3890</v>
      </c>
    </row>
    <row r="2273" ht="14.4" spans="1:5">
      <c r="A2273" s="401" t="s">
        <v>8268</v>
      </c>
      <c r="B2273" s="173" t="s">
        <v>8269</v>
      </c>
      <c r="C2273" t="s">
        <v>3889</v>
      </c>
      <c r="D2273" s="11" t="s">
        <v>278</v>
      </c>
      <c r="E2273" t="s">
        <v>3890</v>
      </c>
    </row>
    <row r="2274" ht="14.4" spans="1:5">
      <c r="A2274" s="401" t="s">
        <v>8270</v>
      </c>
      <c r="B2274" s="173" t="s">
        <v>8271</v>
      </c>
      <c r="C2274" t="s">
        <v>3889</v>
      </c>
      <c r="D2274" s="11" t="s">
        <v>278</v>
      </c>
      <c r="E2274" t="s">
        <v>3890</v>
      </c>
    </row>
    <row r="2275" ht="14.4" spans="1:5">
      <c r="A2275" s="401" t="s">
        <v>8272</v>
      </c>
      <c r="B2275" s="173" t="s">
        <v>8273</v>
      </c>
      <c r="C2275" t="s">
        <v>3889</v>
      </c>
      <c r="D2275" s="11" t="s">
        <v>278</v>
      </c>
      <c r="E2275" t="s">
        <v>3890</v>
      </c>
    </row>
    <row r="2276" ht="14.4" spans="1:5">
      <c r="A2276" s="401" t="s">
        <v>8274</v>
      </c>
      <c r="B2276" s="173" t="s">
        <v>8275</v>
      </c>
      <c r="C2276" t="s">
        <v>3889</v>
      </c>
      <c r="D2276" s="11" t="s">
        <v>278</v>
      </c>
      <c r="E2276" t="s">
        <v>3890</v>
      </c>
    </row>
    <row r="2277" ht="14.4" spans="1:5">
      <c r="A2277" s="401" t="s">
        <v>8276</v>
      </c>
      <c r="B2277" s="173" t="s">
        <v>8277</v>
      </c>
      <c r="C2277" t="s">
        <v>3889</v>
      </c>
      <c r="D2277" s="11" t="s">
        <v>278</v>
      </c>
      <c r="E2277" t="s">
        <v>3890</v>
      </c>
    </row>
    <row r="2278" ht="14.4" spans="1:5">
      <c r="A2278" s="401" t="s">
        <v>8278</v>
      </c>
      <c r="B2278" s="173" t="s">
        <v>8279</v>
      </c>
      <c r="C2278" t="s">
        <v>3889</v>
      </c>
      <c r="D2278" s="11" t="s">
        <v>278</v>
      </c>
      <c r="E2278" t="s">
        <v>3890</v>
      </c>
    </row>
    <row r="2279" ht="14.4" spans="1:5">
      <c r="A2279" s="401" t="s">
        <v>8280</v>
      </c>
      <c r="B2279" s="173" t="s">
        <v>8281</v>
      </c>
      <c r="C2279" t="s">
        <v>3889</v>
      </c>
      <c r="D2279" s="11" t="s">
        <v>278</v>
      </c>
      <c r="E2279" t="s">
        <v>3890</v>
      </c>
    </row>
    <row r="2280" ht="14.4" spans="1:5">
      <c r="A2280" s="401" t="s">
        <v>8282</v>
      </c>
      <c r="B2280" s="173" t="s">
        <v>8283</v>
      </c>
      <c r="C2280" t="s">
        <v>3889</v>
      </c>
      <c r="D2280" s="11" t="s">
        <v>278</v>
      </c>
      <c r="E2280" t="s">
        <v>3890</v>
      </c>
    </row>
    <row r="2281" ht="14.4" spans="1:5">
      <c r="A2281" s="401" t="s">
        <v>8284</v>
      </c>
      <c r="B2281" s="173" t="s">
        <v>8285</v>
      </c>
      <c r="C2281" t="s">
        <v>3889</v>
      </c>
      <c r="D2281" s="11" t="s">
        <v>278</v>
      </c>
      <c r="E2281" t="s">
        <v>3890</v>
      </c>
    </row>
    <row r="2282" ht="14.4" spans="1:5">
      <c r="A2282" s="401" t="s">
        <v>8286</v>
      </c>
      <c r="B2282" s="173" t="s">
        <v>8287</v>
      </c>
      <c r="C2282" t="s">
        <v>3889</v>
      </c>
      <c r="D2282" s="11" t="s">
        <v>278</v>
      </c>
      <c r="E2282" t="s">
        <v>3890</v>
      </c>
    </row>
    <row r="2283" ht="14.4" spans="1:5">
      <c r="A2283" s="401" t="s">
        <v>8288</v>
      </c>
      <c r="B2283" s="173" t="s">
        <v>8289</v>
      </c>
      <c r="C2283" t="s">
        <v>3889</v>
      </c>
      <c r="D2283" s="11" t="s">
        <v>278</v>
      </c>
      <c r="E2283" t="s">
        <v>3890</v>
      </c>
    </row>
    <row r="2284" ht="14.4" spans="1:5">
      <c r="A2284" s="401" t="s">
        <v>8290</v>
      </c>
      <c r="B2284" s="173" t="s">
        <v>8291</v>
      </c>
      <c r="C2284" t="s">
        <v>3889</v>
      </c>
      <c r="D2284" s="11" t="s">
        <v>278</v>
      </c>
      <c r="E2284" t="s">
        <v>3890</v>
      </c>
    </row>
    <row r="2285" ht="14.4" spans="1:5">
      <c r="A2285" s="401" t="s">
        <v>8292</v>
      </c>
      <c r="B2285" s="173" t="s">
        <v>8293</v>
      </c>
      <c r="C2285" t="s">
        <v>3889</v>
      </c>
      <c r="D2285" s="11" t="s">
        <v>278</v>
      </c>
      <c r="E2285" t="s">
        <v>3890</v>
      </c>
    </row>
    <row r="2286" ht="14.4" spans="1:5">
      <c r="A2286" s="401" t="s">
        <v>8294</v>
      </c>
      <c r="B2286" s="173" t="s">
        <v>8295</v>
      </c>
      <c r="C2286" t="s">
        <v>278</v>
      </c>
      <c r="D2286" s="11" t="s">
        <v>3885</v>
      </c>
      <c r="E2286" t="s">
        <v>3886</v>
      </c>
    </row>
    <row r="2287" ht="14.4" spans="1:5">
      <c r="A2287" s="401" t="s">
        <v>8296</v>
      </c>
      <c r="B2287" s="173" t="s">
        <v>8297</v>
      </c>
      <c r="C2287" t="s">
        <v>3889</v>
      </c>
      <c r="D2287" s="11" t="s">
        <v>278</v>
      </c>
      <c r="E2287" t="s">
        <v>3890</v>
      </c>
    </row>
    <row r="2288" ht="14.4" spans="1:5">
      <c r="A2288" s="401" t="s">
        <v>8298</v>
      </c>
      <c r="B2288" s="173" t="s">
        <v>8299</v>
      </c>
      <c r="C2288" t="s">
        <v>3889</v>
      </c>
      <c r="D2288" s="11" t="s">
        <v>278</v>
      </c>
      <c r="E2288" t="s">
        <v>3890</v>
      </c>
    </row>
    <row r="2289" ht="14.4" spans="1:5">
      <c r="A2289" s="401" t="s">
        <v>8300</v>
      </c>
      <c r="B2289" s="173" t="s">
        <v>8301</v>
      </c>
      <c r="C2289" t="s">
        <v>3889</v>
      </c>
      <c r="D2289" s="11" t="s">
        <v>278</v>
      </c>
      <c r="E2289" t="s">
        <v>3890</v>
      </c>
    </row>
    <row r="2290" ht="14.4" spans="1:5">
      <c r="A2290" s="401" t="s">
        <v>8302</v>
      </c>
      <c r="B2290" s="173" t="s">
        <v>8303</v>
      </c>
      <c r="C2290" t="s">
        <v>3889</v>
      </c>
      <c r="D2290" s="11" t="s">
        <v>278</v>
      </c>
      <c r="E2290" t="s">
        <v>3890</v>
      </c>
    </row>
    <row r="2291" ht="14.4" spans="1:5">
      <c r="A2291" s="401" t="s">
        <v>8304</v>
      </c>
      <c r="B2291" s="173" t="s">
        <v>5721</v>
      </c>
      <c r="C2291" t="s">
        <v>3889</v>
      </c>
      <c r="D2291" s="11" t="s">
        <v>278</v>
      </c>
      <c r="E2291" t="s">
        <v>3890</v>
      </c>
    </row>
    <row r="2292" ht="14.4" spans="1:5">
      <c r="A2292" s="401" t="s">
        <v>8305</v>
      </c>
      <c r="B2292" s="173" t="s">
        <v>8306</v>
      </c>
      <c r="C2292" t="s">
        <v>3889</v>
      </c>
      <c r="D2292" s="11" t="s">
        <v>278</v>
      </c>
      <c r="E2292" t="s">
        <v>3890</v>
      </c>
    </row>
    <row r="2293" ht="14.4" spans="1:5">
      <c r="A2293" s="401" t="s">
        <v>8307</v>
      </c>
      <c r="B2293" s="173" t="s">
        <v>8308</v>
      </c>
      <c r="C2293" t="s">
        <v>3889</v>
      </c>
      <c r="D2293" s="11" t="s">
        <v>278</v>
      </c>
      <c r="E2293" t="s">
        <v>3890</v>
      </c>
    </row>
    <row r="2294" ht="14.4" spans="1:5">
      <c r="A2294" s="401" t="s">
        <v>8309</v>
      </c>
      <c r="B2294" s="173" t="s">
        <v>8310</v>
      </c>
      <c r="C2294" t="s">
        <v>3889</v>
      </c>
      <c r="D2294" s="11" t="s">
        <v>278</v>
      </c>
      <c r="E2294" t="s">
        <v>3890</v>
      </c>
    </row>
    <row r="2295" ht="14.4" spans="1:5">
      <c r="A2295" s="401" t="s">
        <v>8311</v>
      </c>
      <c r="B2295" s="173" t="s">
        <v>8312</v>
      </c>
      <c r="C2295" t="s">
        <v>3889</v>
      </c>
      <c r="D2295" s="11" t="s">
        <v>278</v>
      </c>
      <c r="E2295" t="s">
        <v>3890</v>
      </c>
    </row>
    <row r="2296" ht="14.4" spans="1:5">
      <c r="A2296" s="401" t="s">
        <v>8313</v>
      </c>
      <c r="B2296" s="173" t="s">
        <v>8314</v>
      </c>
      <c r="C2296" t="s">
        <v>3889</v>
      </c>
      <c r="D2296" s="11" t="s">
        <v>278</v>
      </c>
      <c r="E2296" t="s">
        <v>3890</v>
      </c>
    </row>
    <row r="2297" ht="14.4" spans="1:5">
      <c r="A2297" s="401" t="s">
        <v>8315</v>
      </c>
      <c r="B2297" s="173" t="s">
        <v>8316</v>
      </c>
      <c r="C2297" t="s">
        <v>3889</v>
      </c>
      <c r="D2297" s="11" t="s">
        <v>278</v>
      </c>
      <c r="E2297" t="s">
        <v>3890</v>
      </c>
    </row>
    <row r="2298" ht="14.4" spans="1:5">
      <c r="A2298" s="401" t="s">
        <v>8317</v>
      </c>
      <c r="B2298" s="173" t="s">
        <v>8318</v>
      </c>
      <c r="C2298" t="s">
        <v>3889</v>
      </c>
      <c r="D2298" s="11" t="s">
        <v>278</v>
      </c>
      <c r="E2298" t="s">
        <v>3890</v>
      </c>
    </row>
    <row r="2299" ht="14.4" spans="1:5">
      <c r="A2299" s="401" t="s">
        <v>8319</v>
      </c>
      <c r="B2299" s="173" t="s">
        <v>8320</v>
      </c>
      <c r="C2299" t="s">
        <v>3889</v>
      </c>
      <c r="D2299" s="11" t="s">
        <v>278</v>
      </c>
      <c r="E2299" t="s">
        <v>3890</v>
      </c>
    </row>
    <row r="2300" ht="14.4" spans="1:5">
      <c r="A2300" s="401" t="s">
        <v>8321</v>
      </c>
      <c r="B2300" s="173" t="s">
        <v>8322</v>
      </c>
      <c r="C2300" t="s">
        <v>3889</v>
      </c>
      <c r="D2300" s="11" t="s">
        <v>278</v>
      </c>
      <c r="E2300" t="s">
        <v>3890</v>
      </c>
    </row>
    <row r="2301" ht="14.4" spans="1:5">
      <c r="A2301" s="401" t="s">
        <v>8323</v>
      </c>
      <c r="B2301" s="173" t="s">
        <v>8324</v>
      </c>
      <c r="C2301" t="s">
        <v>3889</v>
      </c>
      <c r="D2301" s="11" t="s">
        <v>278</v>
      </c>
      <c r="E2301" t="s">
        <v>3890</v>
      </c>
    </row>
    <row r="2302" ht="14.4" spans="1:5">
      <c r="A2302" s="401" t="s">
        <v>8325</v>
      </c>
      <c r="B2302" s="173" t="s">
        <v>8326</v>
      </c>
      <c r="C2302" t="s">
        <v>3889</v>
      </c>
      <c r="D2302" s="11" t="s">
        <v>278</v>
      </c>
      <c r="E2302" t="s">
        <v>3890</v>
      </c>
    </row>
    <row r="2303" ht="14.4" spans="1:5">
      <c r="A2303" s="401" t="s">
        <v>8327</v>
      </c>
      <c r="B2303" s="173" t="s">
        <v>8328</v>
      </c>
      <c r="C2303" t="s">
        <v>3889</v>
      </c>
      <c r="D2303" s="11" t="s">
        <v>278</v>
      </c>
      <c r="E2303" t="s">
        <v>3890</v>
      </c>
    </row>
    <row r="2304" ht="14.4" spans="1:5">
      <c r="A2304" s="401" t="s">
        <v>8329</v>
      </c>
      <c r="B2304" s="173" t="s">
        <v>8330</v>
      </c>
      <c r="C2304" t="s">
        <v>3889</v>
      </c>
      <c r="D2304" s="11" t="s">
        <v>278</v>
      </c>
      <c r="E2304" t="s">
        <v>3890</v>
      </c>
    </row>
    <row r="2305" ht="14.4" spans="1:5">
      <c r="A2305" s="401" t="s">
        <v>8331</v>
      </c>
      <c r="B2305" s="173" t="s">
        <v>8332</v>
      </c>
      <c r="C2305" t="s">
        <v>3889</v>
      </c>
      <c r="D2305" s="11" t="s">
        <v>278</v>
      </c>
      <c r="E2305" t="s">
        <v>3890</v>
      </c>
    </row>
    <row r="2306" ht="14.4" spans="1:5">
      <c r="A2306" s="401" t="s">
        <v>8333</v>
      </c>
      <c r="B2306" s="173" t="s">
        <v>8334</v>
      </c>
      <c r="C2306" t="s">
        <v>3889</v>
      </c>
      <c r="D2306" s="11" t="s">
        <v>278</v>
      </c>
      <c r="E2306" t="s">
        <v>3890</v>
      </c>
    </row>
    <row r="2307" ht="14.4" spans="1:5">
      <c r="A2307" s="401" t="s">
        <v>8335</v>
      </c>
      <c r="B2307" s="173" t="s">
        <v>8336</v>
      </c>
      <c r="C2307" t="s">
        <v>3889</v>
      </c>
      <c r="D2307" s="11" t="s">
        <v>278</v>
      </c>
      <c r="E2307" t="s">
        <v>3890</v>
      </c>
    </row>
    <row r="2308" ht="14.4" spans="1:5">
      <c r="A2308" s="401" t="s">
        <v>8337</v>
      </c>
      <c r="B2308" s="173" t="s">
        <v>8338</v>
      </c>
      <c r="C2308" t="s">
        <v>3889</v>
      </c>
      <c r="D2308" s="11" t="s">
        <v>278</v>
      </c>
      <c r="E2308" t="s">
        <v>3890</v>
      </c>
    </row>
    <row r="2309" ht="14.4" spans="1:5">
      <c r="A2309" s="401" t="s">
        <v>8339</v>
      </c>
      <c r="B2309" s="173" t="s">
        <v>8340</v>
      </c>
      <c r="C2309" t="s">
        <v>3889</v>
      </c>
      <c r="D2309" s="11" t="s">
        <v>278</v>
      </c>
      <c r="E2309" t="s">
        <v>3890</v>
      </c>
    </row>
    <row r="2310" ht="14.4" spans="1:5">
      <c r="A2310" s="401" t="s">
        <v>8341</v>
      </c>
      <c r="B2310" s="173" t="s">
        <v>8342</v>
      </c>
      <c r="C2310" t="s">
        <v>3889</v>
      </c>
      <c r="D2310" s="11" t="s">
        <v>278</v>
      </c>
      <c r="E2310" t="s">
        <v>3890</v>
      </c>
    </row>
    <row r="2311" ht="14.4" spans="1:5">
      <c r="A2311" s="401" t="s">
        <v>8343</v>
      </c>
      <c r="B2311" s="173" t="s">
        <v>8344</v>
      </c>
      <c r="C2311" t="s">
        <v>3889</v>
      </c>
      <c r="D2311" s="11" t="s">
        <v>278</v>
      </c>
      <c r="E2311" t="s">
        <v>3890</v>
      </c>
    </row>
    <row r="2312" ht="14.4" spans="1:5">
      <c r="A2312" s="401" t="s">
        <v>8345</v>
      </c>
      <c r="B2312" s="173" t="s">
        <v>8346</v>
      </c>
      <c r="C2312" t="s">
        <v>3889</v>
      </c>
      <c r="D2312" s="11" t="s">
        <v>278</v>
      </c>
      <c r="E2312" t="s">
        <v>3890</v>
      </c>
    </row>
    <row r="2313" ht="14.4" spans="1:5">
      <c r="A2313" s="401" t="s">
        <v>8347</v>
      </c>
      <c r="B2313" s="173" t="s">
        <v>8348</v>
      </c>
      <c r="C2313" t="s">
        <v>3889</v>
      </c>
      <c r="D2313" s="11" t="s">
        <v>278</v>
      </c>
      <c r="E2313" t="s">
        <v>3890</v>
      </c>
    </row>
    <row r="2314" ht="14.4" spans="1:5">
      <c r="A2314" s="401" t="s">
        <v>8349</v>
      </c>
      <c r="B2314" s="173" t="s">
        <v>8350</v>
      </c>
      <c r="C2314" t="s">
        <v>3889</v>
      </c>
      <c r="D2314" s="11" t="s">
        <v>278</v>
      </c>
      <c r="E2314" t="s">
        <v>3890</v>
      </c>
    </row>
    <row r="2315" ht="14.4" spans="1:5">
      <c r="A2315" s="401" t="s">
        <v>8351</v>
      </c>
      <c r="B2315" s="173" t="s">
        <v>8352</v>
      </c>
      <c r="C2315" t="s">
        <v>3889</v>
      </c>
      <c r="D2315" s="11" t="s">
        <v>278</v>
      </c>
      <c r="E2315" t="s">
        <v>3890</v>
      </c>
    </row>
    <row r="2316" ht="14.4" spans="1:5">
      <c r="A2316" s="401" t="s">
        <v>8353</v>
      </c>
      <c r="B2316" s="173" t="s">
        <v>8354</v>
      </c>
      <c r="C2316" t="s">
        <v>3889</v>
      </c>
      <c r="D2316" s="11" t="s">
        <v>278</v>
      </c>
      <c r="E2316" t="s">
        <v>3890</v>
      </c>
    </row>
    <row r="2317" ht="14.4" spans="1:5">
      <c r="A2317" s="401" t="s">
        <v>8355</v>
      </c>
      <c r="B2317" s="173" t="s">
        <v>8356</v>
      </c>
      <c r="C2317" t="s">
        <v>3889</v>
      </c>
      <c r="D2317" s="11" t="s">
        <v>278</v>
      </c>
      <c r="E2317" t="s">
        <v>3890</v>
      </c>
    </row>
    <row r="2318" ht="14.4" spans="1:5">
      <c r="A2318" s="401" t="s">
        <v>8357</v>
      </c>
      <c r="B2318" s="173" t="s">
        <v>8358</v>
      </c>
      <c r="C2318" t="s">
        <v>3889</v>
      </c>
      <c r="D2318" s="11" t="s">
        <v>278</v>
      </c>
      <c r="E2318" t="s">
        <v>3890</v>
      </c>
    </row>
    <row r="2319" ht="14.4" spans="1:5">
      <c r="A2319" s="401" t="s">
        <v>8359</v>
      </c>
      <c r="B2319" s="173" t="s">
        <v>8360</v>
      </c>
      <c r="C2319" t="s">
        <v>3889</v>
      </c>
      <c r="D2319" s="11" t="s">
        <v>278</v>
      </c>
      <c r="E2319" t="s">
        <v>3890</v>
      </c>
    </row>
    <row r="2320" ht="14.4" spans="1:5">
      <c r="A2320" s="401" t="s">
        <v>8361</v>
      </c>
      <c r="B2320" s="173" t="s">
        <v>8362</v>
      </c>
      <c r="C2320" t="s">
        <v>3889</v>
      </c>
      <c r="D2320" s="11" t="s">
        <v>278</v>
      </c>
      <c r="E2320" t="s">
        <v>3890</v>
      </c>
    </row>
    <row r="2321" ht="14.4" spans="1:5">
      <c r="A2321" s="401" t="s">
        <v>8363</v>
      </c>
      <c r="B2321" s="173" t="s">
        <v>8364</v>
      </c>
      <c r="C2321" t="s">
        <v>3889</v>
      </c>
      <c r="D2321" s="11" t="s">
        <v>278</v>
      </c>
      <c r="E2321" t="s">
        <v>3890</v>
      </c>
    </row>
    <row r="2322" ht="14.4" spans="1:5">
      <c r="A2322" s="401" t="s">
        <v>8365</v>
      </c>
      <c r="B2322" s="173" t="s">
        <v>8366</v>
      </c>
      <c r="C2322" t="s">
        <v>3889</v>
      </c>
      <c r="D2322" s="11" t="s">
        <v>278</v>
      </c>
      <c r="E2322" t="s">
        <v>3890</v>
      </c>
    </row>
    <row r="2323" ht="14.4" spans="1:5">
      <c r="A2323" s="401" t="s">
        <v>8367</v>
      </c>
      <c r="B2323" s="173" t="s">
        <v>8368</v>
      </c>
      <c r="C2323" t="s">
        <v>3889</v>
      </c>
      <c r="D2323" s="11" t="s">
        <v>278</v>
      </c>
      <c r="E2323" t="s">
        <v>3890</v>
      </c>
    </row>
    <row r="2324" ht="14.4" spans="1:5">
      <c r="A2324" s="401" t="s">
        <v>8369</v>
      </c>
      <c r="B2324" s="173" t="s">
        <v>8370</v>
      </c>
      <c r="C2324" t="s">
        <v>3889</v>
      </c>
      <c r="D2324" s="11" t="s">
        <v>278</v>
      </c>
      <c r="E2324" t="s">
        <v>3890</v>
      </c>
    </row>
    <row r="2325" ht="14.4" spans="1:5">
      <c r="A2325" s="401" t="s">
        <v>8371</v>
      </c>
      <c r="B2325" s="173" t="s">
        <v>8372</v>
      </c>
      <c r="C2325" t="s">
        <v>278</v>
      </c>
      <c r="D2325" s="11" t="s">
        <v>3885</v>
      </c>
      <c r="E2325" t="s">
        <v>3886</v>
      </c>
    </row>
    <row r="2326" ht="14.4" spans="1:5">
      <c r="A2326" s="401" t="s">
        <v>8373</v>
      </c>
      <c r="B2326" s="173" t="s">
        <v>8374</v>
      </c>
      <c r="C2326" t="s">
        <v>3959</v>
      </c>
      <c r="D2326" s="11" t="s">
        <v>278</v>
      </c>
      <c r="E2326" t="s">
        <v>3960</v>
      </c>
    </row>
    <row r="2327" ht="14.4" spans="1:5">
      <c r="A2327" s="401" t="s">
        <v>8375</v>
      </c>
      <c r="B2327" s="173" t="s">
        <v>8376</v>
      </c>
      <c r="C2327" t="s">
        <v>3889</v>
      </c>
      <c r="D2327" s="11" t="s">
        <v>3959</v>
      </c>
      <c r="E2327" t="s">
        <v>3890</v>
      </c>
    </row>
    <row r="2328" ht="14.4" spans="1:5">
      <c r="A2328" s="401" t="s">
        <v>8377</v>
      </c>
      <c r="B2328" s="173" t="s">
        <v>8378</v>
      </c>
      <c r="C2328" t="s">
        <v>3889</v>
      </c>
      <c r="D2328" s="11" t="s">
        <v>3959</v>
      </c>
      <c r="E2328" t="s">
        <v>3890</v>
      </c>
    </row>
    <row r="2329" ht="14.4" spans="1:5">
      <c r="A2329" s="401" t="s">
        <v>8379</v>
      </c>
      <c r="B2329" s="173" t="s">
        <v>8380</v>
      </c>
      <c r="C2329" t="s">
        <v>3889</v>
      </c>
      <c r="D2329" s="11" t="s">
        <v>3959</v>
      </c>
      <c r="E2329" t="s">
        <v>3890</v>
      </c>
    </row>
    <row r="2330" ht="14.4" spans="1:5">
      <c r="A2330" s="401" t="s">
        <v>8381</v>
      </c>
      <c r="B2330" s="173" t="s">
        <v>8382</v>
      </c>
      <c r="C2330" t="s">
        <v>3889</v>
      </c>
      <c r="D2330" s="11" t="s">
        <v>3959</v>
      </c>
      <c r="E2330" t="s">
        <v>3890</v>
      </c>
    </row>
    <row r="2331" ht="14.4" spans="1:5">
      <c r="A2331" s="401" t="s">
        <v>8383</v>
      </c>
      <c r="B2331" s="173" t="s">
        <v>8384</v>
      </c>
      <c r="C2331" t="s">
        <v>3889</v>
      </c>
      <c r="D2331" s="11" t="s">
        <v>3959</v>
      </c>
      <c r="E2331" t="s">
        <v>3890</v>
      </c>
    </row>
    <row r="2332" ht="14.4" spans="1:5">
      <c r="A2332" s="401" t="s">
        <v>8385</v>
      </c>
      <c r="B2332" s="173" t="s">
        <v>8386</v>
      </c>
      <c r="C2332" t="s">
        <v>3889</v>
      </c>
      <c r="D2332" s="11" t="s">
        <v>3959</v>
      </c>
      <c r="E2332" t="s">
        <v>3890</v>
      </c>
    </row>
    <row r="2333" ht="14.4" spans="1:5">
      <c r="A2333" s="401" t="s">
        <v>8387</v>
      </c>
      <c r="B2333" s="173" t="s">
        <v>8388</v>
      </c>
      <c r="C2333" t="s">
        <v>3889</v>
      </c>
      <c r="D2333" s="11" t="s">
        <v>3959</v>
      </c>
      <c r="E2333" t="s">
        <v>3890</v>
      </c>
    </row>
    <row r="2334" ht="14.4" spans="1:5">
      <c r="A2334" s="401" t="s">
        <v>8389</v>
      </c>
      <c r="B2334" s="173" t="s">
        <v>8390</v>
      </c>
      <c r="C2334" t="s">
        <v>3889</v>
      </c>
      <c r="D2334" s="11" t="s">
        <v>3959</v>
      </c>
      <c r="E2334" t="s">
        <v>3890</v>
      </c>
    </row>
    <row r="2335" ht="14.4" spans="1:5">
      <c r="A2335" s="401" t="s">
        <v>8391</v>
      </c>
      <c r="B2335" s="173" t="s">
        <v>8392</v>
      </c>
      <c r="C2335" t="s">
        <v>3889</v>
      </c>
      <c r="D2335" s="11" t="s">
        <v>3959</v>
      </c>
      <c r="E2335" t="s">
        <v>3890</v>
      </c>
    </row>
    <row r="2336" ht="14.4" spans="1:5">
      <c r="A2336" s="401" t="s">
        <v>8393</v>
      </c>
      <c r="B2336" s="173" t="s">
        <v>8394</v>
      </c>
      <c r="C2336" t="s">
        <v>3889</v>
      </c>
      <c r="D2336" s="11" t="s">
        <v>3959</v>
      </c>
      <c r="E2336" t="s">
        <v>3890</v>
      </c>
    </row>
    <row r="2337" ht="14.4" spans="1:5">
      <c r="A2337" s="401" t="s">
        <v>8395</v>
      </c>
      <c r="B2337" s="173" t="s">
        <v>8396</v>
      </c>
      <c r="C2337" t="s">
        <v>3889</v>
      </c>
      <c r="D2337" s="11" t="s">
        <v>3959</v>
      </c>
      <c r="E2337" t="s">
        <v>3890</v>
      </c>
    </row>
    <row r="2338" ht="14.4" spans="1:5">
      <c r="A2338" s="401" t="s">
        <v>8397</v>
      </c>
      <c r="B2338" s="173" t="s">
        <v>8398</v>
      </c>
      <c r="C2338" t="s">
        <v>3889</v>
      </c>
      <c r="D2338" s="11" t="s">
        <v>3959</v>
      </c>
      <c r="E2338" t="s">
        <v>3890</v>
      </c>
    </row>
    <row r="2339" ht="14.4" spans="1:5">
      <c r="A2339" s="401" t="s">
        <v>8399</v>
      </c>
      <c r="B2339" s="173" t="s">
        <v>8400</v>
      </c>
      <c r="C2339" t="s">
        <v>3889</v>
      </c>
      <c r="D2339" t="s">
        <v>3959</v>
      </c>
      <c r="E2339" t="s">
        <v>3890</v>
      </c>
    </row>
    <row r="2340" ht="14.4" spans="1:5">
      <c r="A2340" s="401" t="s">
        <v>8401</v>
      </c>
      <c r="B2340" s="173" t="s">
        <v>8402</v>
      </c>
      <c r="C2340" t="s">
        <v>3889</v>
      </c>
      <c r="D2340" t="s">
        <v>3959</v>
      </c>
      <c r="E2340" t="s">
        <v>3890</v>
      </c>
    </row>
    <row r="2341" ht="14.4" spans="1:5">
      <c r="A2341" s="401" t="s">
        <v>8403</v>
      </c>
      <c r="B2341" s="173" t="s">
        <v>8404</v>
      </c>
      <c r="C2341" t="s">
        <v>3889</v>
      </c>
      <c r="D2341" t="s">
        <v>3959</v>
      </c>
      <c r="E2341" t="s">
        <v>3890</v>
      </c>
    </row>
    <row r="2342" ht="14.4" spans="1:5">
      <c r="A2342" s="401" t="s">
        <v>8405</v>
      </c>
      <c r="B2342" s="173" t="s">
        <v>8406</v>
      </c>
      <c r="C2342" t="s">
        <v>3889</v>
      </c>
      <c r="D2342" t="s">
        <v>3959</v>
      </c>
      <c r="E2342" t="s">
        <v>3890</v>
      </c>
    </row>
    <row r="2343" ht="14.4" spans="1:5">
      <c r="A2343" s="401" t="s">
        <v>8407</v>
      </c>
      <c r="B2343" s="173" t="s">
        <v>8408</v>
      </c>
      <c r="C2343" t="s">
        <v>3889</v>
      </c>
      <c r="D2343" t="s">
        <v>3959</v>
      </c>
      <c r="E2343" t="s">
        <v>3890</v>
      </c>
    </row>
    <row r="2344" ht="14.4" spans="1:5">
      <c r="A2344" s="401" t="s">
        <v>8409</v>
      </c>
      <c r="B2344" s="173" t="s">
        <v>8410</v>
      </c>
      <c r="C2344" t="s">
        <v>3889</v>
      </c>
      <c r="D2344" t="s">
        <v>3959</v>
      </c>
      <c r="E2344" t="s">
        <v>3890</v>
      </c>
    </row>
    <row r="2345" ht="14.4" spans="1:5">
      <c r="A2345" s="401" t="s">
        <v>8411</v>
      </c>
      <c r="B2345" s="173" t="s">
        <v>8412</v>
      </c>
      <c r="C2345" t="s">
        <v>3889</v>
      </c>
      <c r="D2345" t="s">
        <v>3959</v>
      </c>
      <c r="E2345" t="s">
        <v>3890</v>
      </c>
    </row>
    <row r="2346" ht="14.4" spans="1:5">
      <c r="A2346" s="401" t="s">
        <v>8413</v>
      </c>
      <c r="B2346" s="173" t="s">
        <v>8414</v>
      </c>
      <c r="C2346" t="s">
        <v>3889</v>
      </c>
      <c r="D2346" t="s">
        <v>3959</v>
      </c>
      <c r="E2346" t="s">
        <v>3890</v>
      </c>
    </row>
    <row r="2347" ht="14.4" spans="1:5">
      <c r="A2347" s="401" t="s">
        <v>8415</v>
      </c>
      <c r="B2347" s="173" t="s">
        <v>8416</v>
      </c>
      <c r="C2347" t="s">
        <v>3959</v>
      </c>
      <c r="D2347" s="11" t="s">
        <v>278</v>
      </c>
      <c r="E2347" t="s">
        <v>3960</v>
      </c>
    </row>
    <row r="2348" ht="14.4" spans="1:5">
      <c r="A2348" s="401" t="s">
        <v>8417</v>
      </c>
      <c r="B2348" s="173" t="s">
        <v>8418</v>
      </c>
      <c r="C2348" t="s">
        <v>3889</v>
      </c>
      <c r="D2348" s="11" t="s">
        <v>3959</v>
      </c>
      <c r="E2348" t="s">
        <v>3890</v>
      </c>
    </row>
    <row r="2349" ht="14.4" spans="1:5">
      <c r="A2349" s="401" t="s">
        <v>8419</v>
      </c>
      <c r="B2349" s="173" t="s">
        <v>8420</v>
      </c>
      <c r="C2349" t="s">
        <v>3889</v>
      </c>
      <c r="D2349" s="11" t="s">
        <v>3959</v>
      </c>
      <c r="E2349" t="s">
        <v>3890</v>
      </c>
    </row>
    <row r="2350" ht="14.4" spans="1:5">
      <c r="A2350" s="401" t="s">
        <v>8421</v>
      </c>
      <c r="B2350" s="173" t="s">
        <v>8422</v>
      </c>
      <c r="C2350" t="s">
        <v>3889</v>
      </c>
      <c r="D2350" s="11" t="s">
        <v>3959</v>
      </c>
      <c r="E2350" t="s">
        <v>3890</v>
      </c>
    </row>
    <row r="2351" ht="14.4" spans="1:5">
      <c r="A2351" s="401" t="s">
        <v>8423</v>
      </c>
      <c r="B2351" s="173" t="s">
        <v>8424</v>
      </c>
      <c r="C2351" t="s">
        <v>3889</v>
      </c>
      <c r="D2351" s="11" t="s">
        <v>3959</v>
      </c>
      <c r="E2351" t="s">
        <v>3890</v>
      </c>
    </row>
    <row r="2352" ht="14.4" spans="1:5">
      <c r="A2352" s="401" t="s">
        <v>8425</v>
      </c>
      <c r="B2352" s="173" t="s">
        <v>8426</v>
      </c>
      <c r="C2352" t="s">
        <v>3889</v>
      </c>
      <c r="D2352" t="s">
        <v>278</v>
      </c>
      <c r="E2352" t="s">
        <v>3890</v>
      </c>
    </row>
    <row r="2353" ht="14.4" spans="1:5">
      <c r="A2353" s="401" t="s">
        <v>8427</v>
      </c>
      <c r="B2353" s="173" t="s">
        <v>8428</v>
      </c>
      <c r="C2353" t="s">
        <v>3889</v>
      </c>
      <c r="D2353" t="s">
        <v>278</v>
      </c>
      <c r="E2353" t="s">
        <v>3890</v>
      </c>
    </row>
    <row r="2354" ht="14.4" spans="1:5">
      <c r="A2354" s="401" t="s">
        <v>8429</v>
      </c>
      <c r="B2354" s="173" t="s">
        <v>8430</v>
      </c>
      <c r="C2354" t="s">
        <v>3959</v>
      </c>
      <c r="D2354" s="11" t="s">
        <v>278</v>
      </c>
      <c r="E2354" t="s">
        <v>3960</v>
      </c>
    </row>
    <row r="2355" ht="14.4" spans="1:5">
      <c r="A2355" s="401" t="s">
        <v>8431</v>
      </c>
      <c r="B2355" s="173" t="s">
        <v>8432</v>
      </c>
      <c r="C2355" t="s">
        <v>3889</v>
      </c>
      <c r="D2355" s="11" t="s">
        <v>3959</v>
      </c>
      <c r="E2355" t="s">
        <v>3890</v>
      </c>
    </row>
    <row r="2356" ht="14.4" spans="1:5">
      <c r="A2356" s="401" t="s">
        <v>8433</v>
      </c>
      <c r="B2356" s="173" t="s">
        <v>8434</v>
      </c>
      <c r="C2356" t="s">
        <v>3889</v>
      </c>
      <c r="D2356" s="11" t="s">
        <v>3959</v>
      </c>
      <c r="E2356" t="s">
        <v>3890</v>
      </c>
    </row>
    <row r="2357" ht="14.4" spans="1:5">
      <c r="A2357" s="401" t="s">
        <v>8435</v>
      </c>
      <c r="B2357" s="173" t="s">
        <v>8436</v>
      </c>
      <c r="C2357" t="s">
        <v>3889</v>
      </c>
      <c r="D2357" s="11" t="s">
        <v>3959</v>
      </c>
      <c r="E2357" t="s">
        <v>3890</v>
      </c>
    </row>
    <row r="2358" ht="14.4" spans="1:5">
      <c r="A2358" s="401" t="s">
        <v>8437</v>
      </c>
      <c r="B2358" s="173" t="s">
        <v>8438</v>
      </c>
      <c r="C2358" t="s">
        <v>3889</v>
      </c>
      <c r="D2358" t="s">
        <v>278</v>
      </c>
      <c r="E2358" t="s">
        <v>3890</v>
      </c>
    </row>
    <row r="2359" ht="14.4" spans="1:5">
      <c r="A2359" s="401" t="s">
        <v>8439</v>
      </c>
      <c r="B2359" s="173" t="s">
        <v>8440</v>
      </c>
      <c r="C2359" t="s">
        <v>3889</v>
      </c>
      <c r="D2359" t="s">
        <v>278</v>
      </c>
      <c r="E2359" t="s">
        <v>3890</v>
      </c>
    </row>
    <row r="2360" ht="14.4" spans="1:5">
      <c r="A2360" s="401" t="s">
        <v>8441</v>
      </c>
      <c r="B2360" s="173" t="s">
        <v>8442</v>
      </c>
      <c r="C2360" t="s">
        <v>3959</v>
      </c>
      <c r="D2360" s="11" t="s">
        <v>278</v>
      </c>
      <c r="E2360" t="s">
        <v>3960</v>
      </c>
    </row>
    <row r="2361" ht="14.4" spans="1:5">
      <c r="A2361" s="401" t="s">
        <v>8443</v>
      </c>
      <c r="B2361" s="173" t="s">
        <v>8444</v>
      </c>
      <c r="C2361" t="s">
        <v>3889</v>
      </c>
      <c r="D2361" s="11" t="s">
        <v>3959</v>
      </c>
      <c r="E2361" t="s">
        <v>3890</v>
      </c>
    </row>
    <row r="2362" ht="14.4" spans="1:5">
      <c r="A2362" s="401" t="s">
        <v>8445</v>
      </c>
      <c r="B2362" s="173" t="s">
        <v>8446</v>
      </c>
      <c r="C2362" t="s">
        <v>3889</v>
      </c>
      <c r="D2362" s="11" t="s">
        <v>3959</v>
      </c>
      <c r="E2362" t="s">
        <v>3890</v>
      </c>
    </row>
    <row r="2363" ht="14.4" spans="1:5">
      <c r="A2363" s="401" t="s">
        <v>8447</v>
      </c>
      <c r="B2363" s="173" t="s">
        <v>8448</v>
      </c>
      <c r="C2363" t="s">
        <v>3889</v>
      </c>
      <c r="D2363" s="11" t="s">
        <v>3959</v>
      </c>
      <c r="E2363" t="s">
        <v>3890</v>
      </c>
    </row>
    <row r="2364" ht="14.4" spans="1:5">
      <c r="A2364" s="401" t="s">
        <v>8449</v>
      </c>
      <c r="B2364" s="173" t="s">
        <v>8450</v>
      </c>
      <c r="C2364" t="s">
        <v>3889</v>
      </c>
      <c r="D2364" t="s">
        <v>278</v>
      </c>
      <c r="E2364" t="s">
        <v>3890</v>
      </c>
    </row>
    <row r="2365" ht="14.4" spans="1:5">
      <c r="A2365" s="401" t="s">
        <v>8451</v>
      </c>
      <c r="B2365" s="173" t="s">
        <v>8452</v>
      </c>
      <c r="C2365" t="s">
        <v>3889</v>
      </c>
      <c r="D2365" t="s">
        <v>278</v>
      </c>
      <c r="E2365" t="s">
        <v>3890</v>
      </c>
    </row>
    <row r="2366" ht="14.4" spans="1:5">
      <c r="A2366" s="401" t="s">
        <v>8453</v>
      </c>
      <c r="B2366" s="173" t="s">
        <v>8454</v>
      </c>
      <c r="C2366" t="s">
        <v>3889</v>
      </c>
      <c r="D2366" t="s">
        <v>278</v>
      </c>
      <c r="E2366" t="s">
        <v>3890</v>
      </c>
    </row>
    <row r="2367" ht="14.4" spans="1:5">
      <c r="A2367" s="401" t="s">
        <v>8455</v>
      </c>
      <c r="B2367" s="173" t="s">
        <v>8456</v>
      </c>
      <c r="C2367" t="s">
        <v>3889</v>
      </c>
      <c r="D2367" t="s">
        <v>278</v>
      </c>
      <c r="E2367" t="s">
        <v>3890</v>
      </c>
    </row>
    <row r="2368" ht="14.4" spans="1:5">
      <c r="A2368" s="401" t="s">
        <v>8457</v>
      </c>
      <c r="B2368" s="173" t="s">
        <v>8458</v>
      </c>
      <c r="C2368" t="s">
        <v>3959</v>
      </c>
      <c r="D2368" s="11" t="s">
        <v>278</v>
      </c>
      <c r="E2368" t="s">
        <v>3960</v>
      </c>
    </row>
    <row r="2369" ht="14.4" spans="1:5">
      <c r="A2369" s="401" t="s">
        <v>8459</v>
      </c>
      <c r="B2369" s="173" t="s">
        <v>8460</v>
      </c>
      <c r="C2369" t="s">
        <v>3889</v>
      </c>
      <c r="D2369" s="11" t="s">
        <v>3959</v>
      </c>
      <c r="E2369" t="s">
        <v>3890</v>
      </c>
    </row>
    <row r="2370" ht="14.4" spans="1:5">
      <c r="A2370" s="401" t="s">
        <v>8461</v>
      </c>
      <c r="B2370" s="173" t="s">
        <v>8462</v>
      </c>
      <c r="C2370" t="s">
        <v>3889</v>
      </c>
      <c r="D2370" s="11" t="s">
        <v>3959</v>
      </c>
      <c r="E2370" t="s">
        <v>3890</v>
      </c>
    </row>
    <row r="2371" ht="14.4" spans="1:5">
      <c r="A2371" s="401" t="s">
        <v>8463</v>
      </c>
      <c r="B2371" s="173" t="s">
        <v>8464</v>
      </c>
      <c r="C2371" t="s">
        <v>3889</v>
      </c>
      <c r="D2371" t="s">
        <v>278</v>
      </c>
      <c r="E2371" t="s">
        <v>3890</v>
      </c>
    </row>
    <row r="2372" ht="14.4" spans="1:5">
      <c r="A2372" s="401" t="s">
        <v>8465</v>
      </c>
      <c r="B2372" s="173" t="s">
        <v>8466</v>
      </c>
      <c r="C2372" t="s">
        <v>3889</v>
      </c>
      <c r="D2372" t="s">
        <v>278</v>
      </c>
      <c r="E2372" t="s">
        <v>3890</v>
      </c>
    </row>
    <row r="2373" ht="14.4" spans="1:5">
      <c r="A2373" s="401" t="s">
        <v>8467</v>
      </c>
      <c r="B2373" s="173" t="s">
        <v>8468</v>
      </c>
      <c r="C2373" t="s">
        <v>3889</v>
      </c>
      <c r="D2373" t="s">
        <v>278</v>
      </c>
      <c r="E2373" t="s">
        <v>3890</v>
      </c>
    </row>
    <row r="2374" ht="14.4" spans="1:5">
      <c r="A2374" s="401" t="s">
        <v>8469</v>
      </c>
      <c r="B2374" s="173" t="s">
        <v>8470</v>
      </c>
      <c r="C2374" t="s">
        <v>3889</v>
      </c>
      <c r="D2374" t="s">
        <v>278</v>
      </c>
      <c r="E2374" t="s">
        <v>3890</v>
      </c>
    </row>
    <row r="2375" ht="14.4" spans="1:5">
      <c r="A2375" s="401" t="s">
        <v>8471</v>
      </c>
      <c r="B2375" s="173" t="s">
        <v>8472</v>
      </c>
      <c r="C2375" t="s">
        <v>3959</v>
      </c>
      <c r="D2375" s="11" t="s">
        <v>278</v>
      </c>
      <c r="E2375" t="s">
        <v>3960</v>
      </c>
    </row>
    <row r="2376" ht="14.4" spans="1:5">
      <c r="A2376" s="401" t="s">
        <v>8473</v>
      </c>
      <c r="B2376" s="173" t="s">
        <v>8474</v>
      </c>
      <c r="C2376" t="s">
        <v>3889</v>
      </c>
      <c r="D2376" s="11" t="s">
        <v>3959</v>
      </c>
      <c r="E2376" t="s">
        <v>3890</v>
      </c>
    </row>
    <row r="2377" ht="14.4" spans="1:5">
      <c r="A2377" s="401" t="s">
        <v>8475</v>
      </c>
      <c r="B2377" s="173" t="s">
        <v>8476</v>
      </c>
      <c r="C2377" t="s">
        <v>3889</v>
      </c>
      <c r="D2377" s="11" t="s">
        <v>3959</v>
      </c>
      <c r="E2377" t="s">
        <v>3890</v>
      </c>
    </row>
    <row r="2378" ht="14.4" spans="1:5">
      <c r="A2378" s="401" t="s">
        <v>8477</v>
      </c>
      <c r="B2378" s="173" t="s">
        <v>8478</v>
      </c>
      <c r="C2378" t="s">
        <v>3889</v>
      </c>
      <c r="D2378" s="11" t="s">
        <v>3959</v>
      </c>
      <c r="E2378" t="s">
        <v>3890</v>
      </c>
    </row>
    <row r="2379" ht="14.4" spans="1:5">
      <c r="A2379" s="401" t="s">
        <v>8479</v>
      </c>
      <c r="B2379" s="173" t="s">
        <v>8480</v>
      </c>
      <c r="C2379" t="s">
        <v>3889</v>
      </c>
      <c r="D2379" t="s">
        <v>278</v>
      </c>
      <c r="E2379" t="s">
        <v>3890</v>
      </c>
    </row>
    <row r="2380" ht="14.4" spans="1:5">
      <c r="A2380" s="401" t="s">
        <v>8481</v>
      </c>
      <c r="B2380" s="173" t="s">
        <v>8482</v>
      </c>
      <c r="C2380" t="s">
        <v>3889</v>
      </c>
      <c r="D2380" t="s">
        <v>278</v>
      </c>
      <c r="E2380" t="s">
        <v>3890</v>
      </c>
    </row>
    <row r="2381" ht="14.4" spans="1:5">
      <c r="A2381" s="401" t="s">
        <v>8483</v>
      </c>
      <c r="B2381" s="173" t="s">
        <v>8484</v>
      </c>
      <c r="C2381" t="s">
        <v>3889</v>
      </c>
      <c r="D2381" t="s">
        <v>278</v>
      </c>
      <c r="E2381" t="s">
        <v>3890</v>
      </c>
    </row>
    <row r="2382" ht="14.4" spans="1:5">
      <c r="A2382" s="401" t="s">
        <v>8485</v>
      </c>
      <c r="B2382" s="173" t="s">
        <v>8486</v>
      </c>
      <c r="C2382" t="s">
        <v>3889</v>
      </c>
      <c r="D2382" t="s">
        <v>278</v>
      </c>
      <c r="E2382" t="s">
        <v>3890</v>
      </c>
    </row>
    <row r="2383" ht="14.4" spans="1:5">
      <c r="A2383" s="401" t="s">
        <v>8487</v>
      </c>
      <c r="B2383" s="173" t="s">
        <v>8488</v>
      </c>
      <c r="C2383" t="s">
        <v>3889</v>
      </c>
      <c r="D2383" t="s">
        <v>278</v>
      </c>
      <c r="E2383" t="s">
        <v>3890</v>
      </c>
    </row>
    <row r="2384" ht="14.4" spans="1:5">
      <c r="A2384" s="401" t="s">
        <v>8489</v>
      </c>
      <c r="B2384" s="173" t="s">
        <v>8490</v>
      </c>
      <c r="C2384" t="s">
        <v>3889</v>
      </c>
      <c r="D2384" t="s">
        <v>278</v>
      </c>
      <c r="E2384" t="s">
        <v>3890</v>
      </c>
    </row>
    <row r="2385" ht="14.4" spans="1:5">
      <c r="A2385" s="401" t="s">
        <v>8491</v>
      </c>
      <c r="B2385" s="173" t="s">
        <v>8492</v>
      </c>
      <c r="C2385" t="s">
        <v>3959</v>
      </c>
      <c r="D2385" s="11" t="s">
        <v>278</v>
      </c>
      <c r="E2385" t="s">
        <v>3960</v>
      </c>
    </row>
    <row r="2386" ht="14.4" spans="1:5">
      <c r="A2386" s="401" t="s">
        <v>8493</v>
      </c>
      <c r="B2386" s="173" t="s">
        <v>8494</v>
      </c>
      <c r="C2386" t="s">
        <v>3889</v>
      </c>
      <c r="D2386" s="11" t="s">
        <v>3959</v>
      </c>
      <c r="E2386" t="s">
        <v>3890</v>
      </c>
    </row>
    <row r="2387" ht="14.4" spans="1:5">
      <c r="A2387" s="401" t="s">
        <v>8495</v>
      </c>
      <c r="B2387" s="173" t="s">
        <v>8496</v>
      </c>
      <c r="C2387" t="s">
        <v>3889</v>
      </c>
      <c r="D2387" s="11" t="s">
        <v>3959</v>
      </c>
      <c r="E2387" t="s">
        <v>3890</v>
      </c>
    </row>
    <row r="2388" ht="14.4" spans="1:5">
      <c r="A2388" s="401" t="s">
        <v>8497</v>
      </c>
      <c r="B2388" s="173" t="s">
        <v>8498</v>
      </c>
      <c r="C2388" t="s">
        <v>3889</v>
      </c>
      <c r="D2388" s="11" t="s">
        <v>3959</v>
      </c>
      <c r="E2388" t="s">
        <v>3890</v>
      </c>
    </row>
    <row r="2389" ht="14.4" spans="1:5">
      <c r="A2389" s="401" t="s">
        <v>8499</v>
      </c>
      <c r="B2389" s="173" t="s">
        <v>8500</v>
      </c>
      <c r="C2389" t="s">
        <v>3889</v>
      </c>
      <c r="D2389" t="s">
        <v>278</v>
      </c>
      <c r="E2389" t="s">
        <v>3890</v>
      </c>
    </row>
    <row r="2390" ht="14.4" spans="1:5">
      <c r="A2390" s="401" t="s">
        <v>8501</v>
      </c>
      <c r="B2390" s="173" t="s">
        <v>8502</v>
      </c>
      <c r="C2390" t="s">
        <v>3889</v>
      </c>
      <c r="D2390" t="s">
        <v>278</v>
      </c>
      <c r="E2390" t="s">
        <v>3890</v>
      </c>
    </row>
    <row r="2391" ht="14.4" spans="1:5">
      <c r="A2391" s="401" t="s">
        <v>8503</v>
      </c>
      <c r="B2391" s="173" t="s">
        <v>8504</v>
      </c>
      <c r="C2391" t="s">
        <v>3889</v>
      </c>
      <c r="D2391" t="s">
        <v>278</v>
      </c>
      <c r="E2391" t="s">
        <v>3890</v>
      </c>
    </row>
    <row r="2392" ht="14.4" spans="1:5">
      <c r="A2392" s="401" t="s">
        <v>8505</v>
      </c>
      <c r="B2392" s="173" t="s">
        <v>8506</v>
      </c>
      <c r="C2392" t="s">
        <v>3889</v>
      </c>
      <c r="D2392" t="s">
        <v>278</v>
      </c>
      <c r="E2392" t="s">
        <v>3890</v>
      </c>
    </row>
    <row r="2393" ht="14.4" spans="1:5">
      <c r="A2393" s="401" t="s">
        <v>8507</v>
      </c>
      <c r="B2393" s="173" t="s">
        <v>8508</v>
      </c>
      <c r="C2393" t="s">
        <v>3959</v>
      </c>
      <c r="D2393" s="11" t="s">
        <v>278</v>
      </c>
      <c r="E2393" t="s">
        <v>3960</v>
      </c>
    </row>
    <row r="2394" ht="14.4" spans="1:5">
      <c r="A2394" s="401" t="s">
        <v>8509</v>
      </c>
      <c r="B2394" s="173" t="s">
        <v>8510</v>
      </c>
      <c r="C2394" t="s">
        <v>3889</v>
      </c>
      <c r="D2394" s="11" t="s">
        <v>3959</v>
      </c>
      <c r="E2394" t="s">
        <v>3890</v>
      </c>
    </row>
    <row r="2395" ht="14.4" spans="1:5">
      <c r="A2395" s="401" t="s">
        <v>8511</v>
      </c>
      <c r="B2395" s="173" t="s">
        <v>8512</v>
      </c>
      <c r="C2395" t="s">
        <v>3889</v>
      </c>
      <c r="D2395" s="11" t="s">
        <v>3959</v>
      </c>
      <c r="E2395" t="s">
        <v>3890</v>
      </c>
    </row>
    <row r="2396" ht="14.4" spans="1:5">
      <c r="A2396" s="401" t="s">
        <v>8513</v>
      </c>
      <c r="B2396" s="173" t="s">
        <v>8514</v>
      </c>
      <c r="C2396" t="s">
        <v>3889</v>
      </c>
      <c r="D2396" t="s">
        <v>278</v>
      </c>
      <c r="E2396" t="s">
        <v>3890</v>
      </c>
    </row>
    <row r="2397" ht="14.4" spans="1:5">
      <c r="A2397" s="401" t="s">
        <v>8515</v>
      </c>
      <c r="B2397" s="173" t="s">
        <v>8516</v>
      </c>
      <c r="C2397" t="s">
        <v>3889</v>
      </c>
      <c r="D2397" t="s">
        <v>278</v>
      </c>
      <c r="E2397" t="s">
        <v>3890</v>
      </c>
    </row>
    <row r="2398" ht="14.4" spans="1:5">
      <c r="A2398" s="401" t="s">
        <v>8517</v>
      </c>
      <c r="B2398" s="173" t="s">
        <v>8518</v>
      </c>
      <c r="C2398" t="s">
        <v>3889</v>
      </c>
      <c r="D2398" t="s">
        <v>278</v>
      </c>
      <c r="E2398" t="s">
        <v>3890</v>
      </c>
    </row>
    <row r="2399" ht="14.4" spans="1:5">
      <c r="A2399" s="401" t="s">
        <v>8519</v>
      </c>
      <c r="B2399" s="173" t="s">
        <v>8520</v>
      </c>
      <c r="C2399" t="s">
        <v>3959</v>
      </c>
      <c r="D2399" s="11" t="s">
        <v>278</v>
      </c>
      <c r="E2399" t="s">
        <v>3960</v>
      </c>
    </row>
    <row r="2400" ht="14.4" spans="1:5">
      <c r="A2400" s="401" t="s">
        <v>8521</v>
      </c>
      <c r="B2400" s="173" t="s">
        <v>6547</v>
      </c>
      <c r="C2400" t="s">
        <v>3889</v>
      </c>
      <c r="D2400" s="11" t="s">
        <v>3959</v>
      </c>
      <c r="E2400" t="s">
        <v>3890</v>
      </c>
    </row>
    <row r="2401" ht="14.4" spans="1:5">
      <c r="A2401" s="401" t="s">
        <v>8522</v>
      </c>
      <c r="B2401" s="173" t="s">
        <v>8523</v>
      </c>
      <c r="C2401" t="s">
        <v>3889</v>
      </c>
      <c r="D2401" s="11" t="s">
        <v>3959</v>
      </c>
      <c r="E2401" t="s">
        <v>3890</v>
      </c>
    </row>
    <row r="2402" ht="14.4" spans="1:5">
      <c r="A2402" s="401" t="s">
        <v>8524</v>
      </c>
      <c r="B2402" s="173" t="s">
        <v>8525</v>
      </c>
      <c r="C2402" t="s">
        <v>3889</v>
      </c>
      <c r="D2402" t="s">
        <v>278</v>
      </c>
      <c r="E2402" t="s">
        <v>3890</v>
      </c>
    </row>
    <row r="2403" ht="14.4" spans="1:5">
      <c r="A2403" s="401" t="s">
        <v>8526</v>
      </c>
      <c r="B2403" s="173" t="s">
        <v>8527</v>
      </c>
      <c r="C2403" t="s">
        <v>3889</v>
      </c>
      <c r="D2403" t="s">
        <v>278</v>
      </c>
      <c r="E2403" t="s">
        <v>3890</v>
      </c>
    </row>
    <row r="2404" ht="14.4" spans="1:5">
      <c r="A2404" s="401" t="s">
        <v>8528</v>
      </c>
      <c r="B2404" s="173" t="s">
        <v>8529</v>
      </c>
      <c r="C2404" t="s">
        <v>3889</v>
      </c>
      <c r="D2404" t="s">
        <v>278</v>
      </c>
      <c r="E2404" t="s">
        <v>3890</v>
      </c>
    </row>
    <row r="2405" ht="14.4" spans="1:5">
      <c r="A2405" s="401" t="s">
        <v>8530</v>
      </c>
      <c r="B2405" s="173" t="s">
        <v>8531</v>
      </c>
      <c r="C2405" t="s">
        <v>3959</v>
      </c>
      <c r="D2405" s="11" t="s">
        <v>278</v>
      </c>
      <c r="E2405" t="s">
        <v>3960</v>
      </c>
    </row>
    <row r="2406" ht="14.4" spans="1:5">
      <c r="A2406" s="401" t="s">
        <v>8532</v>
      </c>
      <c r="B2406" s="173" t="s">
        <v>6547</v>
      </c>
      <c r="C2406" t="s">
        <v>3889</v>
      </c>
      <c r="D2406" s="11" t="s">
        <v>3959</v>
      </c>
      <c r="E2406" t="s">
        <v>3890</v>
      </c>
    </row>
    <row r="2407" ht="14.4" spans="1:5">
      <c r="A2407" s="401" t="s">
        <v>8533</v>
      </c>
      <c r="B2407" s="173" t="s">
        <v>8534</v>
      </c>
      <c r="C2407" t="s">
        <v>3889</v>
      </c>
      <c r="D2407" s="11" t="s">
        <v>3959</v>
      </c>
      <c r="E2407" t="s">
        <v>3890</v>
      </c>
    </row>
    <row r="2408" ht="14.4" spans="1:5">
      <c r="A2408" s="401" t="s">
        <v>8535</v>
      </c>
      <c r="B2408" s="173" t="s">
        <v>8536</v>
      </c>
      <c r="C2408" t="s">
        <v>3889</v>
      </c>
      <c r="D2408" s="11" t="s">
        <v>3959</v>
      </c>
      <c r="E2408" t="s">
        <v>3890</v>
      </c>
    </row>
    <row r="2409" ht="14.4" spans="1:5">
      <c r="A2409" s="401" t="s">
        <v>8537</v>
      </c>
      <c r="B2409" s="173" t="s">
        <v>8538</v>
      </c>
      <c r="C2409" t="s">
        <v>3889</v>
      </c>
      <c r="D2409" s="11" t="s">
        <v>3959</v>
      </c>
      <c r="E2409" t="s">
        <v>3890</v>
      </c>
    </row>
    <row r="2410" ht="14.4" spans="1:5">
      <c r="A2410" s="401" t="s">
        <v>8539</v>
      </c>
      <c r="B2410" s="173" t="s">
        <v>8540</v>
      </c>
      <c r="C2410" t="s">
        <v>3889</v>
      </c>
      <c r="D2410" t="s">
        <v>278</v>
      </c>
      <c r="E2410" t="s">
        <v>3890</v>
      </c>
    </row>
    <row r="2411" ht="14.4" spans="1:5">
      <c r="A2411" s="401" t="s">
        <v>8541</v>
      </c>
      <c r="B2411" s="173" t="s">
        <v>8542</v>
      </c>
      <c r="C2411" t="s">
        <v>3889</v>
      </c>
      <c r="D2411" t="s">
        <v>278</v>
      </c>
      <c r="E2411" t="s">
        <v>3890</v>
      </c>
    </row>
    <row r="2412" ht="14.4" spans="1:5">
      <c r="A2412" s="401" t="s">
        <v>8543</v>
      </c>
      <c r="B2412" s="173" t="s">
        <v>8544</v>
      </c>
      <c r="C2412" t="s">
        <v>3889</v>
      </c>
      <c r="D2412" t="s">
        <v>278</v>
      </c>
      <c r="E2412" t="s">
        <v>3890</v>
      </c>
    </row>
    <row r="2413" ht="14.4" spans="1:5">
      <c r="A2413" s="401" t="s">
        <v>8545</v>
      </c>
      <c r="B2413" s="173" t="s">
        <v>8546</v>
      </c>
      <c r="C2413" t="s">
        <v>3889</v>
      </c>
      <c r="D2413" t="s">
        <v>278</v>
      </c>
      <c r="E2413" t="s">
        <v>3890</v>
      </c>
    </row>
    <row r="2414" ht="14.4" spans="1:5">
      <c r="A2414" s="401" t="s">
        <v>8547</v>
      </c>
      <c r="B2414" s="173" t="s">
        <v>8548</v>
      </c>
      <c r="C2414" t="s">
        <v>3889</v>
      </c>
      <c r="D2414" t="s">
        <v>278</v>
      </c>
      <c r="E2414" t="s">
        <v>3890</v>
      </c>
    </row>
    <row r="2415" ht="14.4" spans="1:5">
      <c r="A2415" s="401" t="s">
        <v>8549</v>
      </c>
      <c r="B2415" s="173" t="s">
        <v>8550</v>
      </c>
      <c r="C2415" t="s">
        <v>3889</v>
      </c>
      <c r="D2415" t="s">
        <v>278</v>
      </c>
      <c r="E2415" t="s">
        <v>3890</v>
      </c>
    </row>
    <row r="2416" ht="14.4" spans="1:5">
      <c r="A2416" s="401" t="s">
        <v>8551</v>
      </c>
      <c r="B2416" s="173" t="s">
        <v>8552</v>
      </c>
      <c r="C2416" t="s">
        <v>3889</v>
      </c>
      <c r="D2416" t="s">
        <v>278</v>
      </c>
      <c r="E2416" t="s">
        <v>3890</v>
      </c>
    </row>
    <row r="2417" ht="14.4" spans="1:5">
      <c r="A2417" s="401" t="s">
        <v>8553</v>
      </c>
      <c r="B2417" s="173" t="s">
        <v>8554</v>
      </c>
      <c r="C2417" t="s">
        <v>3959</v>
      </c>
      <c r="D2417" s="11" t="s">
        <v>278</v>
      </c>
      <c r="E2417" t="s">
        <v>3960</v>
      </c>
    </row>
    <row r="2418" ht="14.4" spans="1:5">
      <c r="A2418" s="401" t="s">
        <v>8555</v>
      </c>
      <c r="B2418" s="173" t="s">
        <v>8556</v>
      </c>
      <c r="C2418" t="s">
        <v>3889</v>
      </c>
      <c r="D2418" s="11" t="s">
        <v>3959</v>
      </c>
      <c r="E2418" t="s">
        <v>3890</v>
      </c>
    </row>
    <row r="2419" ht="14.4" spans="1:5">
      <c r="A2419" s="401" t="s">
        <v>8557</v>
      </c>
      <c r="B2419" s="173" t="s">
        <v>8558</v>
      </c>
      <c r="C2419" t="s">
        <v>3889</v>
      </c>
      <c r="D2419" s="11" t="s">
        <v>3959</v>
      </c>
      <c r="E2419" t="s">
        <v>3890</v>
      </c>
    </row>
    <row r="2420" ht="14.4" spans="1:5">
      <c r="A2420" s="401" t="s">
        <v>8559</v>
      </c>
      <c r="B2420" s="173" t="s">
        <v>8560</v>
      </c>
      <c r="C2420" t="s">
        <v>3889</v>
      </c>
      <c r="D2420" s="11" t="s">
        <v>3959</v>
      </c>
      <c r="E2420" t="s">
        <v>3890</v>
      </c>
    </row>
    <row r="2421" ht="14.4" spans="1:5">
      <c r="A2421" s="401" t="s">
        <v>8561</v>
      </c>
      <c r="B2421" s="173" t="s">
        <v>8562</v>
      </c>
      <c r="C2421" t="s">
        <v>3889</v>
      </c>
      <c r="D2421" t="s">
        <v>278</v>
      </c>
      <c r="E2421" t="s">
        <v>3890</v>
      </c>
    </row>
    <row r="2422" ht="14.4" spans="1:5">
      <c r="A2422" s="401" t="s">
        <v>8563</v>
      </c>
      <c r="B2422" s="173" t="s">
        <v>8564</v>
      </c>
      <c r="C2422" t="s">
        <v>3889</v>
      </c>
      <c r="D2422" t="s">
        <v>278</v>
      </c>
      <c r="E2422" t="s">
        <v>3890</v>
      </c>
    </row>
    <row r="2423" ht="14.4" spans="1:5">
      <c r="A2423" s="401" t="s">
        <v>8565</v>
      </c>
      <c r="B2423" s="173" t="s">
        <v>8566</v>
      </c>
      <c r="C2423" t="s">
        <v>3889</v>
      </c>
      <c r="D2423" t="s">
        <v>278</v>
      </c>
      <c r="E2423" t="s">
        <v>3890</v>
      </c>
    </row>
    <row r="2424" ht="14.4" spans="1:5">
      <c r="A2424" s="401" t="s">
        <v>8567</v>
      </c>
      <c r="B2424" s="173" t="s">
        <v>8568</v>
      </c>
      <c r="C2424" t="s">
        <v>3889</v>
      </c>
      <c r="D2424" t="s">
        <v>278</v>
      </c>
      <c r="E2424" t="s">
        <v>3890</v>
      </c>
    </row>
    <row r="2425" ht="14.4" spans="1:5">
      <c r="A2425" s="401" t="s">
        <v>8569</v>
      </c>
      <c r="B2425" s="173" t="s">
        <v>8570</v>
      </c>
      <c r="C2425" t="s">
        <v>3889</v>
      </c>
      <c r="D2425" t="s">
        <v>278</v>
      </c>
      <c r="E2425" t="s">
        <v>3890</v>
      </c>
    </row>
    <row r="2426" ht="14.4" spans="1:5">
      <c r="A2426" s="401" t="s">
        <v>8571</v>
      </c>
      <c r="B2426" s="173" t="s">
        <v>8572</v>
      </c>
      <c r="C2426" t="s">
        <v>3889</v>
      </c>
      <c r="D2426" t="s">
        <v>278</v>
      </c>
      <c r="E2426" t="s">
        <v>3890</v>
      </c>
    </row>
    <row r="2427" ht="14.4" spans="1:5">
      <c r="A2427" s="401" t="s">
        <v>8573</v>
      </c>
      <c r="B2427" s="173" t="s">
        <v>8574</v>
      </c>
      <c r="C2427" t="s">
        <v>3959</v>
      </c>
      <c r="D2427" s="11" t="s">
        <v>278</v>
      </c>
      <c r="E2427" t="s">
        <v>3960</v>
      </c>
    </row>
    <row r="2428" ht="14.4" spans="1:5">
      <c r="A2428" s="401" t="s">
        <v>8575</v>
      </c>
      <c r="B2428" s="173" t="s">
        <v>8576</v>
      </c>
      <c r="C2428" t="s">
        <v>3889</v>
      </c>
      <c r="D2428" s="11" t="s">
        <v>3959</v>
      </c>
      <c r="E2428" t="s">
        <v>3890</v>
      </c>
    </row>
    <row r="2429" ht="14.4" spans="1:5">
      <c r="A2429" s="401" t="s">
        <v>8577</v>
      </c>
      <c r="B2429" s="173" t="s">
        <v>8578</v>
      </c>
      <c r="C2429" t="s">
        <v>3889</v>
      </c>
      <c r="D2429" s="11" t="s">
        <v>3959</v>
      </c>
      <c r="E2429" t="s">
        <v>3890</v>
      </c>
    </row>
    <row r="2430" ht="14.4" spans="1:5">
      <c r="A2430" s="401" t="s">
        <v>8579</v>
      </c>
      <c r="B2430" s="173" t="s">
        <v>8580</v>
      </c>
      <c r="C2430" t="s">
        <v>3889</v>
      </c>
      <c r="D2430" t="s">
        <v>278</v>
      </c>
      <c r="E2430" t="s">
        <v>3890</v>
      </c>
    </row>
    <row r="2431" ht="14.4" spans="1:5">
      <c r="A2431" s="401" t="s">
        <v>8581</v>
      </c>
      <c r="B2431" s="173" t="s">
        <v>8582</v>
      </c>
      <c r="C2431" t="s">
        <v>3889</v>
      </c>
      <c r="D2431" t="s">
        <v>278</v>
      </c>
      <c r="E2431" t="s">
        <v>3890</v>
      </c>
    </row>
    <row r="2432" ht="14.4" spans="1:5">
      <c r="A2432" s="401" t="s">
        <v>8583</v>
      </c>
      <c r="B2432" s="173" t="s">
        <v>8584</v>
      </c>
      <c r="C2432" t="s">
        <v>3889</v>
      </c>
      <c r="D2432" t="s">
        <v>278</v>
      </c>
      <c r="E2432" t="s">
        <v>3890</v>
      </c>
    </row>
    <row r="2433" ht="14.4" spans="1:5">
      <c r="A2433" s="401" t="s">
        <v>8585</v>
      </c>
      <c r="B2433" s="173" t="s">
        <v>8586</v>
      </c>
      <c r="C2433" t="s">
        <v>3889</v>
      </c>
      <c r="D2433" t="s">
        <v>278</v>
      </c>
      <c r="E2433" t="s">
        <v>3890</v>
      </c>
    </row>
    <row r="2434" ht="14.4" spans="1:5">
      <c r="A2434" s="401" t="s">
        <v>8587</v>
      </c>
      <c r="B2434" s="173" t="s">
        <v>8588</v>
      </c>
      <c r="C2434" t="s">
        <v>3959</v>
      </c>
      <c r="D2434" s="11" t="s">
        <v>278</v>
      </c>
      <c r="E2434" t="s">
        <v>3960</v>
      </c>
    </row>
    <row r="2435" ht="14.4" spans="1:5">
      <c r="A2435" s="401" t="s">
        <v>8589</v>
      </c>
      <c r="B2435" s="173" t="s">
        <v>8590</v>
      </c>
      <c r="C2435" t="s">
        <v>3889</v>
      </c>
      <c r="D2435" s="11" t="s">
        <v>3959</v>
      </c>
      <c r="E2435" t="s">
        <v>3890</v>
      </c>
    </row>
    <row r="2436" ht="14.4" spans="1:5">
      <c r="A2436" s="401" t="s">
        <v>8591</v>
      </c>
      <c r="B2436" s="173" t="s">
        <v>8592</v>
      </c>
      <c r="C2436" t="s">
        <v>3889</v>
      </c>
      <c r="D2436" s="11" t="s">
        <v>3959</v>
      </c>
      <c r="E2436" t="s">
        <v>3890</v>
      </c>
    </row>
    <row r="2437" ht="14.4" spans="1:5">
      <c r="A2437" s="401" t="s">
        <v>8593</v>
      </c>
      <c r="B2437" s="173" t="s">
        <v>8594</v>
      </c>
      <c r="C2437" t="s">
        <v>3889</v>
      </c>
      <c r="D2437" s="11" t="s">
        <v>3959</v>
      </c>
      <c r="E2437" t="s">
        <v>3890</v>
      </c>
    </row>
    <row r="2438" ht="14.4" spans="1:5">
      <c r="A2438" s="401" t="s">
        <v>8595</v>
      </c>
      <c r="B2438" s="173" t="s">
        <v>8596</v>
      </c>
      <c r="C2438" t="s">
        <v>3889</v>
      </c>
      <c r="D2438" t="s">
        <v>278</v>
      </c>
      <c r="E2438" t="s">
        <v>3890</v>
      </c>
    </row>
    <row r="2439" ht="14.4" spans="1:5">
      <c r="A2439" s="401" t="s">
        <v>8597</v>
      </c>
      <c r="B2439" s="173" t="s">
        <v>8598</v>
      </c>
      <c r="C2439" t="s">
        <v>3889</v>
      </c>
      <c r="D2439" t="s">
        <v>278</v>
      </c>
      <c r="E2439" t="s">
        <v>3890</v>
      </c>
    </row>
    <row r="2440" ht="14.4" spans="1:5">
      <c r="A2440" s="401" t="s">
        <v>8599</v>
      </c>
      <c r="B2440" s="173" t="s">
        <v>8600</v>
      </c>
      <c r="C2440" t="s">
        <v>3889</v>
      </c>
      <c r="D2440" t="s">
        <v>278</v>
      </c>
      <c r="E2440" t="s">
        <v>3890</v>
      </c>
    </row>
    <row r="2441" ht="14.4" spans="1:5">
      <c r="A2441" s="401" t="s">
        <v>8601</v>
      </c>
      <c r="B2441" s="173" t="s">
        <v>8602</v>
      </c>
      <c r="C2441" t="s">
        <v>3889</v>
      </c>
      <c r="D2441" t="s">
        <v>278</v>
      </c>
      <c r="E2441" t="s">
        <v>3890</v>
      </c>
    </row>
    <row r="2442" ht="14.4" spans="1:5">
      <c r="A2442" s="401" t="s">
        <v>8603</v>
      </c>
      <c r="B2442" s="173" t="s">
        <v>8604</v>
      </c>
      <c r="C2442" t="s">
        <v>3889</v>
      </c>
      <c r="D2442" t="s">
        <v>278</v>
      </c>
      <c r="E2442" t="s">
        <v>3890</v>
      </c>
    </row>
    <row r="2443" ht="14.4" spans="1:5">
      <c r="A2443" s="401" t="s">
        <v>8605</v>
      </c>
      <c r="B2443" s="173" t="s">
        <v>8606</v>
      </c>
      <c r="C2443" t="s">
        <v>3889</v>
      </c>
      <c r="D2443" t="s">
        <v>278</v>
      </c>
      <c r="E2443" t="s">
        <v>3890</v>
      </c>
    </row>
    <row r="2444" ht="14.4" spans="1:5">
      <c r="A2444" s="401" t="s">
        <v>8607</v>
      </c>
      <c r="B2444" s="173" t="s">
        <v>8608</v>
      </c>
      <c r="C2444" t="s">
        <v>3889</v>
      </c>
      <c r="D2444" t="s">
        <v>278</v>
      </c>
      <c r="E2444" t="s">
        <v>3890</v>
      </c>
    </row>
    <row r="2445" ht="14.4" spans="1:5">
      <c r="A2445" s="401" t="s">
        <v>8609</v>
      </c>
      <c r="B2445" s="173" t="s">
        <v>8610</v>
      </c>
      <c r="C2445" t="s">
        <v>3959</v>
      </c>
      <c r="D2445" s="11" t="s">
        <v>278</v>
      </c>
      <c r="E2445" t="s">
        <v>3960</v>
      </c>
    </row>
    <row r="2446" ht="14.4" spans="1:5">
      <c r="A2446" s="401" t="s">
        <v>8611</v>
      </c>
      <c r="B2446" s="173" t="s">
        <v>8612</v>
      </c>
      <c r="C2446" t="s">
        <v>3889</v>
      </c>
      <c r="D2446" s="11" t="s">
        <v>3959</v>
      </c>
      <c r="E2446" t="s">
        <v>3890</v>
      </c>
    </row>
    <row r="2447" ht="14.4" spans="1:5">
      <c r="A2447" s="401" t="s">
        <v>8613</v>
      </c>
      <c r="B2447" s="173" t="s">
        <v>8614</v>
      </c>
      <c r="C2447" t="s">
        <v>3889</v>
      </c>
      <c r="D2447" s="11" t="s">
        <v>3959</v>
      </c>
      <c r="E2447" t="s">
        <v>3890</v>
      </c>
    </row>
    <row r="2448" ht="14.4" spans="1:5">
      <c r="A2448" s="401" t="s">
        <v>8615</v>
      </c>
      <c r="B2448" s="173" t="s">
        <v>8616</v>
      </c>
      <c r="C2448" t="s">
        <v>3889</v>
      </c>
      <c r="D2448" t="s">
        <v>278</v>
      </c>
      <c r="E2448" t="s">
        <v>3890</v>
      </c>
    </row>
    <row r="2449" ht="14.4" spans="1:5">
      <c r="A2449" s="401" t="s">
        <v>8617</v>
      </c>
      <c r="B2449" s="173" t="s">
        <v>8618</v>
      </c>
      <c r="C2449" t="s">
        <v>3889</v>
      </c>
      <c r="D2449" t="s">
        <v>278</v>
      </c>
      <c r="E2449" t="s">
        <v>3890</v>
      </c>
    </row>
    <row r="2450" ht="14.4" spans="1:5">
      <c r="A2450" s="401" t="s">
        <v>8619</v>
      </c>
      <c r="B2450" s="173" t="s">
        <v>8620</v>
      </c>
      <c r="C2450" t="s">
        <v>3889</v>
      </c>
      <c r="D2450" t="s">
        <v>278</v>
      </c>
      <c r="E2450" t="s">
        <v>3890</v>
      </c>
    </row>
    <row r="2451" ht="14.4" spans="1:5">
      <c r="A2451" s="401" t="s">
        <v>8621</v>
      </c>
      <c r="B2451" s="173" t="s">
        <v>8622</v>
      </c>
      <c r="C2451" t="s">
        <v>3889</v>
      </c>
      <c r="D2451" t="s">
        <v>278</v>
      </c>
      <c r="E2451" t="s">
        <v>3890</v>
      </c>
    </row>
    <row r="2452" ht="14.4" spans="1:5">
      <c r="A2452" s="401" t="s">
        <v>8623</v>
      </c>
      <c r="B2452" s="173" t="s">
        <v>8624</v>
      </c>
      <c r="C2452" t="s">
        <v>3959</v>
      </c>
      <c r="D2452" s="11" t="s">
        <v>278</v>
      </c>
      <c r="E2452" t="s">
        <v>3960</v>
      </c>
    </row>
    <row r="2453" ht="14.4" spans="1:5">
      <c r="A2453" s="401" t="s">
        <v>8625</v>
      </c>
      <c r="B2453" s="173" t="s">
        <v>8626</v>
      </c>
      <c r="C2453" t="s">
        <v>3889</v>
      </c>
      <c r="D2453" s="11" t="s">
        <v>3959</v>
      </c>
      <c r="E2453" t="s">
        <v>3890</v>
      </c>
    </row>
    <row r="2454" ht="14.4" spans="1:5">
      <c r="A2454" s="401" t="s">
        <v>8627</v>
      </c>
      <c r="B2454" s="173" t="s">
        <v>8628</v>
      </c>
      <c r="C2454" t="s">
        <v>3889</v>
      </c>
      <c r="D2454" s="11" t="s">
        <v>3959</v>
      </c>
      <c r="E2454" t="s">
        <v>3890</v>
      </c>
    </row>
    <row r="2455" ht="14.4" spans="1:5">
      <c r="A2455" s="401" t="s">
        <v>8629</v>
      </c>
      <c r="B2455" s="173" t="s">
        <v>8630</v>
      </c>
      <c r="C2455" t="s">
        <v>3889</v>
      </c>
      <c r="D2455" t="s">
        <v>278</v>
      </c>
      <c r="E2455" t="s">
        <v>3890</v>
      </c>
    </row>
    <row r="2456" ht="14.4" spans="1:5">
      <c r="A2456" s="401" t="s">
        <v>8631</v>
      </c>
      <c r="B2456" s="173" t="s">
        <v>8632</v>
      </c>
      <c r="C2456" t="s">
        <v>3889</v>
      </c>
      <c r="D2456" t="s">
        <v>278</v>
      </c>
      <c r="E2456" t="s">
        <v>3890</v>
      </c>
    </row>
    <row r="2457" ht="14.4" spans="1:5">
      <c r="A2457" s="401" t="s">
        <v>8633</v>
      </c>
      <c r="B2457" s="173" t="s">
        <v>8634</v>
      </c>
      <c r="C2457" t="s">
        <v>3889</v>
      </c>
      <c r="D2457" t="s">
        <v>278</v>
      </c>
      <c r="E2457" t="s">
        <v>3890</v>
      </c>
    </row>
    <row r="2458" ht="14.4" spans="1:5">
      <c r="A2458" s="401" t="s">
        <v>8635</v>
      </c>
      <c r="B2458" s="173" t="s">
        <v>8636</v>
      </c>
      <c r="C2458" t="s">
        <v>3889</v>
      </c>
      <c r="D2458" t="s">
        <v>278</v>
      </c>
      <c r="E2458" t="s">
        <v>3890</v>
      </c>
    </row>
    <row r="2459" ht="14.4" spans="1:5">
      <c r="A2459" s="401" t="s">
        <v>8637</v>
      </c>
      <c r="B2459" s="173" t="s">
        <v>8638</v>
      </c>
      <c r="C2459" t="s">
        <v>3889</v>
      </c>
      <c r="D2459" t="s">
        <v>278</v>
      </c>
      <c r="E2459" t="s">
        <v>3890</v>
      </c>
    </row>
    <row r="2460" ht="14.4" spans="1:5">
      <c r="A2460" s="401" t="s">
        <v>8639</v>
      </c>
      <c r="B2460" s="173" t="s">
        <v>8640</v>
      </c>
      <c r="C2460" t="s">
        <v>3959</v>
      </c>
      <c r="D2460" s="11" t="s">
        <v>278</v>
      </c>
      <c r="E2460" t="s">
        <v>3960</v>
      </c>
    </row>
    <row r="2461" ht="14.4" spans="1:5">
      <c r="A2461" s="401" t="s">
        <v>8641</v>
      </c>
      <c r="B2461" s="173" t="s">
        <v>8642</v>
      </c>
      <c r="C2461" t="s">
        <v>3889</v>
      </c>
      <c r="D2461" s="11" t="s">
        <v>3959</v>
      </c>
      <c r="E2461" t="s">
        <v>3890</v>
      </c>
    </row>
    <row r="2462" ht="14.4" spans="1:5">
      <c r="A2462" s="401" t="s">
        <v>8643</v>
      </c>
      <c r="B2462" s="173" t="s">
        <v>8644</v>
      </c>
      <c r="C2462" t="s">
        <v>3889</v>
      </c>
      <c r="D2462" s="11" t="s">
        <v>3959</v>
      </c>
      <c r="E2462" t="s">
        <v>3890</v>
      </c>
    </row>
    <row r="2463" ht="14.4" spans="1:5">
      <c r="A2463" s="401" t="s">
        <v>8645</v>
      </c>
      <c r="B2463" s="173" t="s">
        <v>8646</v>
      </c>
      <c r="C2463" t="s">
        <v>3889</v>
      </c>
      <c r="D2463" t="s">
        <v>278</v>
      </c>
      <c r="E2463" t="s">
        <v>3890</v>
      </c>
    </row>
    <row r="2464" ht="14.4" spans="1:5">
      <c r="A2464" s="401" t="s">
        <v>8647</v>
      </c>
      <c r="B2464" s="173" t="s">
        <v>8648</v>
      </c>
      <c r="C2464" t="s">
        <v>3889</v>
      </c>
      <c r="D2464" t="s">
        <v>278</v>
      </c>
      <c r="E2464" t="s">
        <v>3890</v>
      </c>
    </row>
    <row r="2465" ht="14.4" spans="1:5">
      <c r="A2465" s="401" t="s">
        <v>8649</v>
      </c>
      <c r="B2465" s="173" t="s">
        <v>8650</v>
      </c>
      <c r="C2465" t="s">
        <v>3889</v>
      </c>
      <c r="D2465" t="s">
        <v>278</v>
      </c>
      <c r="E2465" t="s">
        <v>3890</v>
      </c>
    </row>
    <row r="2466" ht="14.4" spans="1:5">
      <c r="A2466" s="401" t="s">
        <v>8651</v>
      </c>
      <c r="B2466" s="173" t="s">
        <v>8652</v>
      </c>
      <c r="C2466" t="s">
        <v>3889</v>
      </c>
      <c r="D2466" t="s">
        <v>278</v>
      </c>
      <c r="E2466" t="s">
        <v>3890</v>
      </c>
    </row>
    <row r="2467" ht="14.4" spans="1:5">
      <c r="A2467" s="401" t="s">
        <v>8653</v>
      </c>
      <c r="B2467" s="173" t="s">
        <v>8654</v>
      </c>
      <c r="C2467" t="s">
        <v>3889</v>
      </c>
      <c r="D2467" t="s">
        <v>278</v>
      </c>
      <c r="E2467" t="s">
        <v>3890</v>
      </c>
    </row>
    <row r="2468" ht="14.4" spans="1:5">
      <c r="A2468" s="401" t="s">
        <v>8655</v>
      </c>
      <c r="B2468" s="173" t="s">
        <v>8656</v>
      </c>
      <c r="C2468" t="s">
        <v>3889</v>
      </c>
      <c r="D2468" t="s">
        <v>278</v>
      </c>
      <c r="E2468" t="s">
        <v>3890</v>
      </c>
    </row>
    <row r="2469" ht="14.4" spans="1:5">
      <c r="A2469" s="401" t="s">
        <v>8657</v>
      </c>
      <c r="B2469" s="173" t="s">
        <v>8658</v>
      </c>
      <c r="C2469" t="s">
        <v>3959</v>
      </c>
      <c r="D2469" s="11" t="s">
        <v>278</v>
      </c>
      <c r="E2469" t="s">
        <v>3960</v>
      </c>
    </row>
    <row r="2470" ht="14.4" spans="1:5">
      <c r="A2470" s="401" t="s">
        <v>8659</v>
      </c>
      <c r="B2470" s="173" t="s">
        <v>8660</v>
      </c>
      <c r="C2470" t="s">
        <v>3889</v>
      </c>
      <c r="D2470" s="11" t="s">
        <v>3959</v>
      </c>
      <c r="E2470" t="s">
        <v>3890</v>
      </c>
    </row>
    <row r="2471" ht="14.4" spans="1:5">
      <c r="A2471" s="401" t="s">
        <v>8661</v>
      </c>
      <c r="B2471" s="173" t="s">
        <v>8662</v>
      </c>
      <c r="C2471" t="s">
        <v>3889</v>
      </c>
      <c r="D2471" s="11" t="s">
        <v>3959</v>
      </c>
      <c r="E2471" t="s">
        <v>3890</v>
      </c>
    </row>
    <row r="2472" ht="14.4" spans="1:5">
      <c r="A2472" s="401" t="s">
        <v>8663</v>
      </c>
      <c r="B2472" s="173" t="s">
        <v>8664</v>
      </c>
      <c r="C2472" t="s">
        <v>3889</v>
      </c>
      <c r="D2472" t="s">
        <v>278</v>
      </c>
      <c r="E2472" t="s">
        <v>3890</v>
      </c>
    </row>
    <row r="2473" ht="14.4" spans="1:5">
      <c r="A2473" s="401" t="s">
        <v>8665</v>
      </c>
      <c r="B2473" s="173" t="s">
        <v>8666</v>
      </c>
      <c r="C2473" t="s">
        <v>3889</v>
      </c>
      <c r="D2473" t="s">
        <v>278</v>
      </c>
      <c r="E2473" t="s">
        <v>3890</v>
      </c>
    </row>
    <row r="2474" ht="14.4" spans="1:5">
      <c r="A2474" s="401" t="s">
        <v>8667</v>
      </c>
      <c r="B2474" s="173" t="s">
        <v>8668</v>
      </c>
      <c r="C2474" t="s">
        <v>3889</v>
      </c>
      <c r="D2474" t="s">
        <v>278</v>
      </c>
      <c r="E2474" t="s">
        <v>3890</v>
      </c>
    </row>
    <row r="2475" ht="14.4" spans="1:5">
      <c r="A2475" s="401" t="s">
        <v>8669</v>
      </c>
      <c r="B2475" s="173" t="s">
        <v>8670</v>
      </c>
      <c r="C2475" t="s">
        <v>3959</v>
      </c>
      <c r="D2475" s="11" t="s">
        <v>278</v>
      </c>
      <c r="E2475" t="s">
        <v>3960</v>
      </c>
    </row>
    <row r="2476" ht="14.4" spans="1:5">
      <c r="A2476" s="401" t="s">
        <v>8671</v>
      </c>
      <c r="B2476" s="173" t="s">
        <v>8672</v>
      </c>
      <c r="C2476" t="s">
        <v>3889</v>
      </c>
      <c r="D2476" s="11" t="s">
        <v>3959</v>
      </c>
      <c r="E2476" t="s">
        <v>3890</v>
      </c>
    </row>
    <row r="2477" ht="14.4" spans="1:5">
      <c r="A2477" s="401" t="s">
        <v>8673</v>
      </c>
      <c r="B2477" s="173" t="s">
        <v>8674</v>
      </c>
      <c r="C2477" t="s">
        <v>3889</v>
      </c>
      <c r="D2477" t="s">
        <v>278</v>
      </c>
      <c r="E2477" t="s">
        <v>3890</v>
      </c>
    </row>
    <row r="2478" ht="14.4" spans="1:5">
      <c r="A2478" s="401" t="s">
        <v>8675</v>
      </c>
      <c r="B2478" s="173" t="s">
        <v>8676</v>
      </c>
      <c r="C2478" t="s">
        <v>3889</v>
      </c>
      <c r="D2478" t="s">
        <v>278</v>
      </c>
      <c r="E2478" t="s">
        <v>3890</v>
      </c>
    </row>
    <row r="2479" ht="14.4" spans="1:5">
      <c r="A2479" s="401" t="s">
        <v>8677</v>
      </c>
      <c r="B2479" s="173" t="s">
        <v>8678</v>
      </c>
      <c r="C2479" t="s">
        <v>3959</v>
      </c>
      <c r="D2479" s="11" t="s">
        <v>278</v>
      </c>
      <c r="E2479" t="s">
        <v>3960</v>
      </c>
    </row>
    <row r="2480" ht="14.4" spans="1:5">
      <c r="A2480" s="401" t="s">
        <v>8679</v>
      </c>
      <c r="B2480" s="173" t="s">
        <v>8680</v>
      </c>
      <c r="C2480" t="s">
        <v>3889</v>
      </c>
      <c r="D2480" t="s">
        <v>3959</v>
      </c>
      <c r="E2480" t="s">
        <v>3890</v>
      </c>
    </row>
    <row r="2481" ht="14.4" spans="1:5">
      <c r="A2481" s="401" t="s">
        <v>8681</v>
      </c>
      <c r="B2481" s="173" t="s">
        <v>8682</v>
      </c>
      <c r="C2481" t="s">
        <v>3889</v>
      </c>
      <c r="D2481" t="s">
        <v>3959</v>
      </c>
      <c r="E2481" t="s">
        <v>3890</v>
      </c>
    </row>
    <row r="2482" ht="14.4" spans="1:5">
      <c r="A2482" s="401" t="s">
        <v>8683</v>
      </c>
      <c r="B2482" s="173" t="s">
        <v>8684</v>
      </c>
      <c r="C2482" t="s">
        <v>3889</v>
      </c>
      <c r="D2482" t="s">
        <v>3959</v>
      </c>
      <c r="E2482" t="s">
        <v>3890</v>
      </c>
    </row>
    <row r="2483" ht="14.4" spans="1:5">
      <c r="A2483" s="401" t="s">
        <v>8685</v>
      </c>
      <c r="B2483" s="173" t="s">
        <v>8686</v>
      </c>
      <c r="C2483" t="s">
        <v>3889</v>
      </c>
      <c r="D2483" t="s">
        <v>3959</v>
      </c>
      <c r="E2483" t="s">
        <v>3890</v>
      </c>
    </row>
    <row r="2484" ht="14.4" spans="1:5">
      <c r="A2484" s="401" t="s">
        <v>8687</v>
      </c>
      <c r="B2484" s="173" t="s">
        <v>8688</v>
      </c>
      <c r="C2484" t="s">
        <v>3889</v>
      </c>
      <c r="D2484" t="s">
        <v>3959</v>
      </c>
      <c r="E2484" t="s">
        <v>3890</v>
      </c>
    </row>
    <row r="2485" ht="14.4" spans="1:5">
      <c r="A2485" s="401" t="s">
        <v>8689</v>
      </c>
      <c r="B2485" s="173" t="s">
        <v>8690</v>
      </c>
      <c r="C2485" t="s">
        <v>3889</v>
      </c>
      <c r="D2485" t="s">
        <v>3959</v>
      </c>
      <c r="E2485" t="s">
        <v>3890</v>
      </c>
    </row>
    <row r="2486" ht="14.4" spans="1:5">
      <c r="A2486" s="401" t="s">
        <v>8691</v>
      </c>
      <c r="B2486" s="173" t="s">
        <v>8692</v>
      </c>
      <c r="C2486" t="s">
        <v>3889</v>
      </c>
      <c r="D2486" t="s">
        <v>3959</v>
      </c>
      <c r="E2486" t="s">
        <v>3890</v>
      </c>
    </row>
    <row r="2487" ht="14.4" spans="1:5">
      <c r="A2487" s="401" t="s">
        <v>8693</v>
      </c>
      <c r="B2487" s="173" t="s">
        <v>8694</v>
      </c>
      <c r="C2487" t="s">
        <v>3889</v>
      </c>
      <c r="D2487" t="s">
        <v>3959</v>
      </c>
      <c r="E2487" t="s">
        <v>3890</v>
      </c>
    </row>
    <row r="2488" ht="14.4" spans="1:5">
      <c r="A2488" s="401" t="s">
        <v>8695</v>
      </c>
      <c r="B2488" s="173" t="s">
        <v>8696</v>
      </c>
      <c r="C2488" t="s">
        <v>3889</v>
      </c>
      <c r="D2488" t="s">
        <v>3959</v>
      </c>
      <c r="E2488" t="s">
        <v>3890</v>
      </c>
    </row>
    <row r="2489" ht="14.4" spans="1:5">
      <c r="A2489" s="401" t="s">
        <v>8697</v>
      </c>
      <c r="B2489" s="173" t="s">
        <v>8698</v>
      </c>
      <c r="C2489" t="s">
        <v>3889</v>
      </c>
      <c r="D2489" t="s">
        <v>3959</v>
      </c>
      <c r="E2489" t="s">
        <v>3890</v>
      </c>
    </row>
    <row r="2490" ht="14.4" spans="1:5">
      <c r="A2490" s="401" t="s">
        <v>8699</v>
      </c>
      <c r="B2490" s="173" t="s">
        <v>8700</v>
      </c>
      <c r="C2490" t="s">
        <v>3889</v>
      </c>
      <c r="D2490" t="s">
        <v>3959</v>
      </c>
      <c r="E2490" t="s">
        <v>3890</v>
      </c>
    </row>
    <row r="2491" ht="14.4" spans="1:5">
      <c r="A2491" s="401" t="s">
        <v>8701</v>
      </c>
      <c r="B2491" s="173" t="s">
        <v>8702</v>
      </c>
      <c r="C2491" t="s">
        <v>3889</v>
      </c>
      <c r="D2491" t="s">
        <v>3959</v>
      </c>
      <c r="E2491" t="s">
        <v>3890</v>
      </c>
    </row>
    <row r="2492" ht="14.4" spans="1:5">
      <c r="A2492" s="401" t="s">
        <v>8703</v>
      </c>
      <c r="B2492" s="173" t="s">
        <v>8704</v>
      </c>
      <c r="C2492" t="s">
        <v>3889</v>
      </c>
      <c r="D2492" t="s">
        <v>3959</v>
      </c>
      <c r="E2492" t="s">
        <v>3890</v>
      </c>
    </row>
    <row r="2493" ht="14.4" spans="1:5">
      <c r="A2493" s="401" t="s">
        <v>8705</v>
      </c>
      <c r="B2493" s="173" t="s">
        <v>8706</v>
      </c>
      <c r="C2493" t="s">
        <v>3959</v>
      </c>
      <c r="D2493" s="11" t="s">
        <v>278</v>
      </c>
      <c r="E2493" t="s">
        <v>3960</v>
      </c>
    </row>
    <row r="2494" ht="14.4" spans="1:5">
      <c r="A2494" s="401" t="s">
        <v>8707</v>
      </c>
      <c r="B2494" s="173" t="s">
        <v>8708</v>
      </c>
      <c r="C2494" t="s">
        <v>3889</v>
      </c>
      <c r="D2494" t="s">
        <v>3959</v>
      </c>
      <c r="E2494" t="s">
        <v>3890</v>
      </c>
    </row>
    <row r="2495" ht="14.4" spans="1:5">
      <c r="A2495" s="401" t="s">
        <v>8709</v>
      </c>
      <c r="B2495" s="173" t="s">
        <v>8710</v>
      </c>
      <c r="C2495" t="s">
        <v>3889</v>
      </c>
      <c r="D2495" t="s">
        <v>3959</v>
      </c>
      <c r="E2495" t="s">
        <v>3890</v>
      </c>
    </row>
    <row r="2496" ht="14.4" spans="1:5">
      <c r="A2496" s="401" t="s">
        <v>8711</v>
      </c>
      <c r="B2496" s="173" t="s">
        <v>8712</v>
      </c>
      <c r="C2496" t="s">
        <v>3889</v>
      </c>
      <c r="D2496" t="s">
        <v>3959</v>
      </c>
      <c r="E2496" t="s">
        <v>3890</v>
      </c>
    </row>
    <row r="2497" ht="14.4" spans="1:5">
      <c r="A2497" s="401" t="s">
        <v>8713</v>
      </c>
      <c r="B2497" s="173" t="s">
        <v>8714</v>
      </c>
      <c r="C2497" t="s">
        <v>3889</v>
      </c>
      <c r="D2497" t="s">
        <v>3959</v>
      </c>
      <c r="E2497" t="s">
        <v>3890</v>
      </c>
    </row>
    <row r="2498" ht="14.4" spans="1:5">
      <c r="A2498" s="401" t="s">
        <v>8715</v>
      </c>
      <c r="B2498" s="173" t="s">
        <v>8716</v>
      </c>
      <c r="C2498" t="s">
        <v>3889</v>
      </c>
      <c r="D2498" t="s">
        <v>3959</v>
      </c>
      <c r="E2498" t="s">
        <v>3890</v>
      </c>
    </row>
    <row r="2499" ht="14.4" spans="1:5">
      <c r="A2499" s="401" t="s">
        <v>8717</v>
      </c>
      <c r="B2499" s="173" t="s">
        <v>8718</v>
      </c>
      <c r="C2499" t="s">
        <v>3889</v>
      </c>
      <c r="D2499" t="s">
        <v>3959</v>
      </c>
      <c r="E2499" t="s">
        <v>3890</v>
      </c>
    </row>
    <row r="2500" ht="14.4" spans="1:5">
      <c r="A2500" s="401" t="s">
        <v>8719</v>
      </c>
      <c r="B2500" s="173" t="s">
        <v>8720</v>
      </c>
      <c r="C2500" t="s">
        <v>3889</v>
      </c>
      <c r="D2500" t="s">
        <v>3959</v>
      </c>
      <c r="E2500" t="s">
        <v>3890</v>
      </c>
    </row>
    <row r="2501" ht="14.4" spans="1:5">
      <c r="A2501" s="401" t="s">
        <v>8721</v>
      </c>
      <c r="B2501" s="173" t="s">
        <v>8722</v>
      </c>
      <c r="C2501" t="s">
        <v>3889</v>
      </c>
      <c r="D2501" t="s">
        <v>3959</v>
      </c>
      <c r="E2501" t="s">
        <v>3890</v>
      </c>
    </row>
    <row r="2502" ht="14.4" spans="1:5">
      <c r="A2502" s="401" t="s">
        <v>8723</v>
      </c>
      <c r="B2502" s="173" t="s">
        <v>8724</v>
      </c>
      <c r="C2502" t="s">
        <v>3889</v>
      </c>
      <c r="D2502" t="s">
        <v>3959</v>
      </c>
      <c r="E2502" t="s">
        <v>3890</v>
      </c>
    </row>
    <row r="2503" ht="14.4" spans="1:5">
      <c r="A2503" s="401" t="s">
        <v>8725</v>
      </c>
      <c r="B2503" s="173" t="s">
        <v>8726</v>
      </c>
      <c r="C2503" t="s">
        <v>3889</v>
      </c>
      <c r="D2503" t="s">
        <v>3959</v>
      </c>
      <c r="E2503" t="s">
        <v>3890</v>
      </c>
    </row>
    <row r="2504" ht="14.4" spans="1:5">
      <c r="A2504" s="401" t="s">
        <v>8727</v>
      </c>
      <c r="B2504" s="173" t="s">
        <v>8728</v>
      </c>
      <c r="C2504" t="s">
        <v>3889</v>
      </c>
      <c r="D2504" t="s">
        <v>3959</v>
      </c>
      <c r="E2504" t="s">
        <v>3890</v>
      </c>
    </row>
    <row r="2505" ht="14.4" spans="1:5">
      <c r="A2505" s="401" t="s">
        <v>8729</v>
      </c>
      <c r="B2505" s="173" t="s">
        <v>8730</v>
      </c>
      <c r="C2505" t="s">
        <v>3889</v>
      </c>
      <c r="D2505" t="s">
        <v>3959</v>
      </c>
      <c r="E2505" t="s">
        <v>3890</v>
      </c>
    </row>
    <row r="2506" ht="14.4" spans="1:5">
      <c r="A2506" s="401" t="s">
        <v>8731</v>
      </c>
      <c r="B2506" s="173" t="s">
        <v>8732</v>
      </c>
      <c r="C2506" t="s">
        <v>3889</v>
      </c>
      <c r="D2506" t="s">
        <v>3959</v>
      </c>
      <c r="E2506" t="s">
        <v>3890</v>
      </c>
    </row>
    <row r="2507" ht="14.4" spans="1:5">
      <c r="A2507" s="401" t="s">
        <v>8733</v>
      </c>
      <c r="B2507" s="173" t="s">
        <v>8734</v>
      </c>
      <c r="C2507" t="s">
        <v>3889</v>
      </c>
      <c r="D2507" t="s">
        <v>3959</v>
      </c>
      <c r="E2507" t="s">
        <v>3890</v>
      </c>
    </row>
    <row r="2508" ht="14.4" spans="1:5">
      <c r="A2508" s="401" t="s">
        <v>8735</v>
      </c>
      <c r="B2508" s="173" t="s">
        <v>8736</v>
      </c>
      <c r="C2508" t="s">
        <v>3889</v>
      </c>
      <c r="D2508" t="s">
        <v>3959</v>
      </c>
      <c r="E2508" t="s">
        <v>3890</v>
      </c>
    </row>
    <row r="2509" ht="14.4" spans="1:5">
      <c r="A2509" s="401" t="s">
        <v>8737</v>
      </c>
      <c r="B2509" s="173" t="s">
        <v>8738</v>
      </c>
      <c r="C2509" t="s">
        <v>3889</v>
      </c>
      <c r="D2509" t="s">
        <v>3959</v>
      </c>
      <c r="E2509" t="s">
        <v>3890</v>
      </c>
    </row>
    <row r="2510" ht="14.4" spans="1:5">
      <c r="A2510" s="401" t="s">
        <v>8739</v>
      </c>
      <c r="B2510" s="173" t="s">
        <v>8740</v>
      </c>
      <c r="C2510" t="s">
        <v>3889</v>
      </c>
      <c r="D2510" t="s">
        <v>3959</v>
      </c>
      <c r="E2510" t="s">
        <v>3890</v>
      </c>
    </row>
    <row r="2511" ht="14.4" spans="1:5">
      <c r="A2511" s="401" t="s">
        <v>8741</v>
      </c>
      <c r="B2511" s="173" t="s">
        <v>8742</v>
      </c>
      <c r="C2511" t="s">
        <v>3889</v>
      </c>
      <c r="D2511" t="s">
        <v>3959</v>
      </c>
      <c r="E2511" t="s">
        <v>3890</v>
      </c>
    </row>
    <row r="2512" ht="14.4" spans="1:5">
      <c r="A2512" s="401" t="s">
        <v>8743</v>
      </c>
      <c r="B2512" s="173" t="s">
        <v>8744</v>
      </c>
      <c r="C2512" t="s">
        <v>3959</v>
      </c>
      <c r="D2512" s="11" t="s">
        <v>278</v>
      </c>
      <c r="E2512" t="s">
        <v>3960</v>
      </c>
    </row>
    <row r="2513" ht="14.4" spans="1:5">
      <c r="A2513" s="401" t="s">
        <v>8745</v>
      </c>
      <c r="B2513" s="173" t="s">
        <v>8746</v>
      </c>
      <c r="C2513" t="s">
        <v>3889</v>
      </c>
      <c r="D2513" t="s">
        <v>3959</v>
      </c>
      <c r="E2513" t="s">
        <v>3890</v>
      </c>
    </row>
    <row r="2514" ht="14.4" spans="1:5">
      <c r="A2514" s="401" t="s">
        <v>8747</v>
      </c>
      <c r="B2514" s="173" t="s">
        <v>8748</v>
      </c>
      <c r="C2514" t="s">
        <v>3889</v>
      </c>
      <c r="D2514" t="s">
        <v>3959</v>
      </c>
      <c r="E2514" t="s">
        <v>3890</v>
      </c>
    </row>
    <row r="2515" ht="14.4" spans="1:5">
      <c r="A2515" s="401" t="s">
        <v>8749</v>
      </c>
      <c r="B2515" s="173" t="s">
        <v>8750</v>
      </c>
      <c r="C2515" t="s">
        <v>3889</v>
      </c>
      <c r="D2515" t="s">
        <v>3959</v>
      </c>
      <c r="E2515" t="s">
        <v>3890</v>
      </c>
    </row>
    <row r="2516" ht="14.4" spans="1:5">
      <c r="A2516" s="401" t="s">
        <v>8751</v>
      </c>
      <c r="B2516" s="173" t="s">
        <v>8752</v>
      </c>
      <c r="C2516" t="s">
        <v>3889</v>
      </c>
      <c r="D2516" t="s">
        <v>3959</v>
      </c>
      <c r="E2516" t="s">
        <v>3890</v>
      </c>
    </row>
    <row r="2517" ht="14.4" spans="1:5">
      <c r="A2517" s="401" t="s">
        <v>8753</v>
      </c>
      <c r="B2517" s="173" t="s">
        <v>8754</v>
      </c>
      <c r="C2517" t="s">
        <v>3889</v>
      </c>
      <c r="D2517" t="s">
        <v>3959</v>
      </c>
      <c r="E2517" t="s">
        <v>3890</v>
      </c>
    </row>
    <row r="2518" ht="14.4" spans="1:5">
      <c r="A2518" s="401" t="s">
        <v>8755</v>
      </c>
      <c r="B2518" s="173" t="s">
        <v>8756</v>
      </c>
      <c r="C2518" t="s">
        <v>3889</v>
      </c>
      <c r="D2518" t="s">
        <v>3959</v>
      </c>
      <c r="E2518" t="s">
        <v>3890</v>
      </c>
    </row>
    <row r="2519" ht="14.4" spans="1:5">
      <c r="A2519" s="401" t="s">
        <v>8757</v>
      </c>
      <c r="B2519" s="173" t="s">
        <v>8758</v>
      </c>
      <c r="C2519" t="s">
        <v>3889</v>
      </c>
      <c r="D2519" t="s">
        <v>3959</v>
      </c>
      <c r="E2519" t="s">
        <v>3890</v>
      </c>
    </row>
    <row r="2520" ht="14.4" spans="1:5">
      <c r="A2520" s="401" t="s">
        <v>8759</v>
      </c>
      <c r="B2520" s="173" t="s">
        <v>8760</v>
      </c>
      <c r="C2520" t="s">
        <v>3889</v>
      </c>
      <c r="D2520" t="s">
        <v>3959</v>
      </c>
      <c r="E2520" t="s">
        <v>3890</v>
      </c>
    </row>
    <row r="2521" ht="14.4" spans="1:5">
      <c r="A2521" s="401" t="s">
        <v>8761</v>
      </c>
      <c r="B2521" s="173" t="s">
        <v>8762</v>
      </c>
      <c r="C2521" t="s">
        <v>3889</v>
      </c>
      <c r="D2521" t="s">
        <v>3959</v>
      </c>
      <c r="E2521" t="s">
        <v>3890</v>
      </c>
    </row>
    <row r="2522" ht="14.4" spans="1:5">
      <c r="A2522" s="401" t="s">
        <v>8763</v>
      </c>
      <c r="B2522" s="173" t="s">
        <v>8764</v>
      </c>
      <c r="C2522" t="s">
        <v>3889</v>
      </c>
      <c r="D2522" t="s">
        <v>3959</v>
      </c>
      <c r="E2522" t="s">
        <v>3890</v>
      </c>
    </row>
    <row r="2523" ht="14.4" spans="1:5">
      <c r="A2523" s="401" t="s">
        <v>8765</v>
      </c>
      <c r="B2523" s="173" t="s">
        <v>8766</v>
      </c>
      <c r="C2523" t="s">
        <v>3889</v>
      </c>
      <c r="D2523" t="s">
        <v>3959</v>
      </c>
      <c r="E2523" t="s">
        <v>3890</v>
      </c>
    </row>
    <row r="2524" ht="14.4" spans="1:5">
      <c r="A2524" s="401" t="s">
        <v>8767</v>
      </c>
      <c r="B2524" s="173" t="s">
        <v>8768</v>
      </c>
      <c r="C2524" t="s">
        <v>3889</v>
      </c>
      <c r="D2524" t="s">
        <v>3959</v>
      </c>
      <c r="E2524" t="s">
        <v>3890</v>
      </c>
    </row>
    <row r="2525" ht="14.4" spans="1:5">
      <c r="A2525" s="401" t="s">
        <v>8769</v>
      </c>
      <c r="B2525" s="173" t="s">
        <v>8770</v>
      </c>
      <c r="C2525" t="s">
        <v>3889</v>
      </c>
      <c r="D2525" t="s">
        <v>3959</v>
      </c>
      <c r="E2525" t="s">
        <v>3890</v>
      </c>
    </row>
    <row r="2526" ht="14.4" spans="1:5">
      <c r="A2526" s="401" t="s">
        <v>8771</v>
      </c>
      <c r="B2526" s="173" t="s">
        <v>8772</v>
      </c>
      <c r="C2526" t="s">
        <v>3889</v>
      </c>
      <c r="D2526" t="s">
        <v>3959</v>
      </c>
      <c r="E2526" t="s">
        <v>3890</v>
      </c>
    </row>
    <row r="2527" ht="14.4" spans="1:5">
      <c r="A2527" s="401" t="s">
        <v>8773</v>
      </c>
      <c r="B2527" s="173" t="s">
        <v>8774</v>
      </c>
      <c r="C2527" t="s">
        <v>3889</v>
      </c>
      <c r="D2527" t="s">
        <v>3959</v>
      </c>
      <c r="E2527" t="s">
        <v>3890</v>
      </c>
    </row>
    <row r="2528" ht="14.4" spans="1:5">
      <c r="A2528" s="401" t="s">
        <v>8775</v>
      </c>
      <c r="B2528" s="173" t="s">
        <v>8776</v>
      </c>
      <c r="C2528" t="s">
        <v>3889</v>
      </c>
      <c r="D2528" t="s">
        <v>3959</v>
      </c>
      <c r="E2528" t="s">
        <v>3890</v>
      </c>
    </row>
    <row r="2529" ht="14.4" spans="1:5">
      <c r="A2529" s="401" t="s">
        <v>8777</v>
      </c>
      <c r="B2529" s="173" t="s">
        <v>8778</v>
      </c>
      <c r="C2529" t="s">
        <v>3889</v>
      </c>
      <c r="D2529" t="s">
        <v>3959</v>
      </c>
      <c r="E2529" t="s">
        <v>3890</v>
      </c>
    </row>
    <row r="2530" ht="14.4" spans="1:5">
      <c r="A2530" s="401" t="s">
        <v>8779</v>
      </c>
      <c r="B2530" s="173" t="s">
        <v>8780</v>
      </c>
      <c r="C2530" t="s">
        <v>278</v>
      </c>
      <c r="D2530" s="11" t="s">
        <v>3885</v>
      </c>
      <c r="E2530" t="s">
        <v>3886</v>
      </c>
    </row>
    <row r="2531" ht="14.4" spans="1:5">
      <c r="A2531" s="401" t="s">
        <v>8781</v>
      </c>
      <c r="B2531" s="173" t="s">
        <v>8782</v>
      </c>
      <c r="C2531" t="s">
        <v>3959</v>
      </c>
      <c r="D2531" s="11" t="s">
        <v>278</v>
      </c>
      <c r="E2531" t="s">
        <v>3960</v>
      </c>
    </row>
    <row r="2532" ht="14.4" spans="1:5">
      <c r="A2532" s="401" t="s">
        <v>8783</v>
      </c>
      <c r="B2532" s="173" t="s">
        <v>8784</v>
      </c>
      <c r="C2532" t="s">
        <v>3889</v>
      </c>
      <c r="D2532" s="11" t="s">
        <v>3959</v>
      </c>
      <c r="E2532" t="s">
        <v>3890</v>
      </c>
    </row>
    <row r="2533" ht="14.4" spans="1:5">
      <c r="A2533" s="401" t="s">
        <v>8785</v>
      </c>
      <c r="B2533" s="173" t="s">
        <v>8786</v>
      </c>
      <c r="C2533" t="s">
        <v>3889</v>
      </c>
      <c r="D2533" s="11" t="s">
        <v>3959</v>
      </c>
      <c r="E2533" t="s">
        <v>3890</v>
      </c>
    </row>
    <row r="2534" ht="14.4" spans="1:5">
      <c r="A2534" s="401" t="s">
        <v>8787</v>
      </c>
      <c r="B2534" s="173" t="s">
        <v>8788</v>
      </c>
      <c r="C2534" t="s">
        <v>3889</v>
      </c>
      <c r="D2534" s="11" t="s">
        <v>3959</v>
      </c>
      <c r="E2534" t="s">
        <v>3890</v>
      </c>
    </row>
    <row r="2535" ht="14.4" spans="1:5">
      <c r="A2535" s="401" t="s">
        <v>8789</v>
      </c>
      <c r="B2535" s="173" t="s">
        <v>8790</v>
      </c>
      <c r="C2535" t="s">
        <v>3889</v>
      </c>
      <c r="D2535" s="11" t="s">
        <v>3959</v>
      </c>
      <c r="E2535" t="s">
        <v>3890</v>
      </c>
    </row>
    <row r="2536" ht="14.4" spans="1:5">
      <c r="A2536" s="401" t="s">
        <v>8791</v>
      </c>
      <c r="B2536" s="173" t="s">
        <v>7711</v>
      </c>
      <c r="C2536" t="s">
        <v>3889</v>
      </c>
      <c r="D2536" s="11" t="s">
        <v>3959</v>
      </c>
      <c r="E2536" t="s">
        <v>3890</v>
      </c>
    </row>
    <row r="2537" ht="14.4" spans="1:5">
      <c r="A2537" s="401" t="s">
        <v>8792</v>
      </c>
      <c r="B2537" s="173" t="s">
        <v>8793</v>
      </c>
      <c r="C2537" t="s">
        <v>3889</v>
      </c>
      <c r="D2537" s="11" t="s">
        <v>3959</v>
      </c>
      <c r="E2537" t="s">
        <v>3890</v>
      </c>
    </row>
    <row r="2538" ht="14.4" spans="1:5">
      <c r="A2538" s="401" t="s">
        <v>8794</v>
      </c>
      <c r="B2538" s="173" t="s">
        <v>8795</v>
      </c>
      <c r="C2538" t="s">
        <v>3889</v>
      </c>
      <c r="D2538" t="s">
        <v>3959</v>
      </c>
      <c r="E2538" t="s">
        <v>3890</v>
      </c>
    </row>
    <row r="2539" ht="14.4" spans="1:5">
      <c r="A2539" s="401" t="s">
        <v>8796</v>
      </c>
      <c r="B2539" s="173" t="s">
        <v>8797</v>
      </c>
      <c r="C2539" t="s">
        <v>3889</v>
      </c>
      <c r="D2539" t="s">
        <v>3959</v>
      </c>
      <c r="E2539" t="s">
        <v>3890</v>
      </c>
    </row>
    <row r="2540" ht="14.4" spans="1:5">
      <c r="A2540" s="401" t="s">
        <v>8798</v>
      </c>
      <c r="B2540" s="173" t="s">
        <v>8799</v>
      </c>
      <c r="C2540" t="s">
        <v>3889</v>
      </c>
      <c r="D2540" t="s">
        <v>3959</v>
      </c>
      <c r="E2540" t="s">
        <v>3890</v>
      </c>
    </row>
    <row r="2541" ht="14.4" spans="1:5">
      <c r="A2541" s="401" t="s">
        <v>8800</v>
      </c>
      <c r="B2541" s="173" t="s">
        <v>8801</v>
      </c>
      <c r="C2541" t="s">
        <v>3889</v>
      </c>
      <c r="D2541" t="s">
        <v>3959</v>
      </c>
      <c r="E2541" t="s">
        <v>3890</v>
      </c>
    </row>
    <row r="2542" ht="14.4" spans="1:5">
      <c r="A2542" s="401" t="s">
        <v>8802</v>
      </c>
      <c r="B2542" s="173" t="s">
        <v>8803</v>
      </c>
      <c r="C2542" t="s">
        <v>3959</v>
      </c>
      <c r="D2542" s="11" t="s">
        <v>278</v>
      </c>
      <c r="E2542" t="s">
        <v>3960</v>
      </c>
    </row>
    <row r="2543" ht="14.4" spans="1:5">
      <c r="A2543" s="401" t="s">
        <v>8804</v>
      </c>
      <c r="B2543" s="173" t="s">
        <v>8805</v>
      </c>
      <c r="C2543" t="s">
        <v>3889</v>
      </c>
      <c r="D2543" s="11" t="s">
        <v>3959</v>
      </c>
      <c r="E2543" t="s">
        <v>3890</v>
      </c>
    </row>
    <row r="2544" ht="14.4" spans="1:5">
      <c r="A2544" s="401" t="s">
        <v>8806</v>
      </c>
      <c r="B2544" s="173" t="s">
        <v>8807</v>
      </c>
      <c r="C2544" t="s">
        <v>3889</v>
      </c>
      <c r="D2544" s="11" t="s">
        <v>3959</v>
      </c>
      <c r="E2544" t="s">
        <v>3890</v>
      </c>
    </row>
    <row r="2545" ht="14.4" spans="1:5">
      <c r="A2545" s="401" t="s">
        <v>8808</v>
      </c>
      <c r="B2545" s="173" t="s">
        <v>8809</v>
      </c>
      <c r="C2545" t="s">
        <v>3889</v>
      </c>
      <c r="D2545" s="11" t="s">
        <v>3959</v>
      </c>
      <c r="E2545" t="s">
        <v>3890</v>
      </c>
    </row>
    <row r="2546" ht="14.4" spans="1:5">
      <c r="A2546" s="401" t="s">
        <v>8810</v>
      </c>
      <c r="B2546" s="173" t="s">
        <v>8811</v>
      </c>
      <c r="C2546" t="s">
        <v>3889</v>
      </c>
      <c r="D2546" t="s">
        <v>3959</v>
      </c>
      <c r="E2546" t="s">
        <v>3890</v>
      </c>
    </row>
    <row r="2547" ht="14.4" spans="1:5">
      <c r="A2547" s="401" t="s">
        <v>8812</v>
      </c>
      <c r="B2547" s="173" t="s">
        <v>8813</v>
      </c>
      <c r="C2547" t="s">
        <v>3959</v>
      </c>
      <c r="D2547" s="11" t="s">
        <v>278</v>
      </c>
      <c r="E2547" t="s">
        <v>3960</v>
      </c>
    </row>
    <row r="2548" ht="14.4" spans="1:5">
      <c r="A2548" s="401" t="s">
        <v>8814</v>
      </c>
      <c r="B2548" s="173" t="s">
        <v>8815</v>
      </c>
      <c r="C2548" t="s">
        <v>3889</v>
      </c>
      <c r="D2548" s="11" t="s">
        <v>3959</v>
      </c>
      <c r="E2548" t="s">
        <v>3890</v>
      </c>
    </row>
    <row r="2549" ht="14.4" spans="1:5">
      <c r="A2549" s="401" t="s">
        <v>8816</v>
      </c>
      <c r="B2549" s="173" t="s">
        <v>8817</v>
      </c>
      <c r="C2549" t="s">
        <v>3889</v>
      </c>
      <c r="D2549" s="11" t="s">
        <v>3959</v>
      </c>
      <c r="E2549" t="s">
        <v>3890</v>
      </c>
    </row>
    <row r="2550" ht="14.4" spans="1:5">
      <c r="A2550" s="401" t="s">
        <v>8818</v>
      </c>
      <c r="B2550" s="173" t="s">
        <v>8819</v>
      </c>
      <c r="C2550" t="s">
        <v>3889</v>
      </c>
      <c r="D2550" s="11" t="s">
        <v>3959</v>
      </c>
      <c r="E2550" t="s">
        <v>3890</v>
      </c>
    </row>
    <row r="2551" ht="14.4" spans="1:5">
      <c r="A2551" s="401" t="s">
        <v>8820</v>
      </c>
      <c r="B2551" s="173" t="s">
        <v>8821</v>
      </c>
      <c r="C2551" t="s">
        <v>3889</v>
      </c>
      <c r="D2551" t="s">
        <v>3959</v>
      </c>
      <c r="E2551" t="s">
        <v>3890</v>
      </c>
    </row>
    <row r="2552" ht="14.4" spans="1:5">
      <c r="A2552" s="401" t="s">
        <v>8822</v>
      </c>
      <c r="B2552" s="173" t="s">
        <v>8823</v>
      </c>
      <c r="C2552" t="s">
        <v>3889</v>
      </c>
      <c r="D2552" t="s">
        <v>3959</v>
      </c>
      <c r="E2552" t="s">
        <v>3890</v>
      </c>
    </row>
    <row r="2553" ht="14.4" spans="1:5">
      <c r="A2553" s="401" t="s">
        <v>8824</v>
      </c>
      <c r="B2553" s="173" t="s">
        <v>8825</v>
      </c>
      <c r="C2553" t="s">
        <v>3889</v>
      </c>
      <c r="D2553" t="s">
        <v>3959</v>
      </c>
      <c r="E2553" t="s">
        <v>3890</v>
      </c>
    </row>
    <row r="2554" ht="14.4" spans="1:5">
      <c r="A2554" s="401" t="s">
        <v>8826</v>
      </c>
      <c r="B2554" s="173" t="s">
        <v>8827</v>
      </c>
      <c r="C2554" t="s">
        <v>3889</v>
      </c>
      <c r="D2554" t="s">
        <v>3959</v>
      </c>
      <c r="E2554" t="s">
        <v>3890</v>
      </c>
    </row>
    <row r="2555" ht="14.4" spans="1:5">
      <c r="A2555" s="401" t="s">
        <v>8828</v>
      </c>
      <c r="B2555" s="173" t="s">
        <v>8829</v>
      </c>
      <c r="C2555" t="s">
        <v>3889</v>
      </c>
      <c r="D2555" t="s">
        <v>3959</v>
      </c>
      <c r="E2555" t="s">
        <v>3890</v>
      </c>
    </row>
    <row r="2556" ht="14.4" spans="1:5">
      <c r="A2556" s="401" t="s">
        <v>8830</v>
      </c>
      <c r="B2556" s="173" t="s">
        <v>8831</v>
      </c>
      <c r="C2556" t="s">
        <v>3889</v>
      </c>
      <c r="D2556" t="s">
        <v>3959</v>
      </c>
      <c r="E2556" t="s">
        <v>3890</v>
      </c>
    </row>
    <row r="2557" ht="14.4" spans="1:5">
      <c r="A2557" s="401" t="s">
        <v>8832</v>
      </c>
      <c r="B2557" s="173" t="s">
        <v>8833</v>
      </c>
      <c r="C2557" t="s">
        <v>3889</v>
      </c>
      <c r="D2557" t="s">
        <v>3959</v>
      </c>
      <c r="E2557" t="s">
        <v>3890</v>
      </c>
    </row>
    <row r="2558" ht="14.4" spans="1:5">
      <c r="A2558" s="401" t="s">
        <v>8834</v>
      </c>
      <c r="B2558" s="173" t="s">
        <v>8835</v>
      </c>
      <c r="C2558" t="s">
        <v>3889</v>
      </c>
      <c r="D2558" t="s">
        <v>3959</v>
      </c>
      <c r="E2558" t="s">
        <v>3890</v>
      </c>
    </row>
    <row r="2559" ht="14.4" spans="1:5">
      <c r="A2559" s="401" t="s">
        <v>8836</v>
      </c>
      <c r="B2559" s="173" t="s">
        <v>8837</v>
      </c>
      <c r="C2559" t="s">
        <v>3889</v>
      </c>
      <c r="D2559" t="s">
        <v>3959</v>
      </c>
      <c r="E2559" t="s">
        <v>3890</v>
      </c>
    </row>
    <row r="2560" ht="14.4" spans="1:5">
      <c r="A2560" s="401" t="s">
        <v>8838</v>
      </c>
      <c r="B2560" s="173" t="s">
        <v>8839</v>
      </c>
      <c r="C2560" t="s">
        <v>3889</v>
      </c>
      <c r="D2560" t="s">
        <v>3959</v>
      </c>
      <c r="E2560" t="s">
        <v>3890</v>
      </c>
    </row>
    <row r="2561" ht="14.4" spans="1:5">
      <c r="A2561" s="401" t="s">
        <v>8840</v>
      </c>
      <c r="B2561" s="173" t="s">
        <v>8841</v>
      </c>
      <c r="C2561" t="s">
        <v>3889</v>
      </c>
      <c r="D2561" t="s">
        <v>3959</v>
      </c>
      <c r="E2561" t="s">
        <v>3890</v>
      </c>
    </row>
    <row r="2562" ht="14.4" spans="1:5">
      <c r="A2562" s="401" t="s">
        <v>8842</v>
      </c>
      <c r="B2562" s="173" t="s">
        <v>8843</v>
      </c>
      <c r="C2562" t="s">
        <v>3959</v>
      </c>
      <c r="D2562" s="11" t="s">
        <v>278</v>
      </c>
      <c r="E2562" t="s">
        <v>3960</v>
      </c>
    </row>
    <row r="2563" ht="14.4" spans="1:5">
      <c r="A2563" s="401" t="s">
        <v>8844</v>
      </c>
      <c r="B2563" s="173" t="s">
        <v>8845</v>
      </c>
      <c r="C2563" t="s">
        <v>3889</v>
      </c>
      <c r="D2563" s="11" t="s">
        <v>3959</v>
      </c>
      <c r="E2563" t="s">
        <v>3890</v>
      </c>
    </row>
    <row r="2564" ht="14.4" spans="1:5">
      <c r="A2564" s="401" t="s">
        <v>8846</v>
      </c>
      <c r="B2564" s="173" t="s">
        <v>8847</v>
      </c>
      <c r="C2564" t="s">
        <v>3889</v>
      </c>
      <c r="D2564" s="11" t="s">
        <v>3959</v>
      </c>
      <c r="E2564" t="s">
        <v>3890</v>
      </c>
    </row>
    <row r="2565" ht="14.4" spans="1:5">
      <c r="A2565" s="401" t="s">
        <v>8848</v>
      </c>
      <c r="B2565" s="173" t="s">
        <v>8849</v>
      </c>
      <c r="C2565" t="s">
        <v>3889</v>
      </c>
      <c r="D2565" t="s">
        <v>3959</v>
      </c>
      <c r="E2565" t="s">
        <v>3890</v>
      </c>
    </row>
    <row r="2566" ht="14.4" spans="1:5">
      <c r="A2566" s="401" t="s">
        <v>8850</v>
      </c>
      <c r="B2566" s="173" t="s">
        <v>8851</v>
      </c>
      <c r="C2566" t="s">
        <v>3889</v>
      </c>
      <c r="D2566" t="s">
        <v>3959</v>
      </c>
      <c r="E2566" t="s">
        <v>3890</v>
      </c>
    </row>
    <row r="2567" ht="14.4" spans="1:5">
      <c r="A2567" s="401" t="s">
        <v>8852</v>
      </c>
      <c r="B2567" s="173" t="s">
        <v>8853</v>
      </c>
      <c r="C2567" t="s">
        <v>3889</v>
      </c>
      <c r="D2567" t="s">
        <v>3959</v>
      </c>
      <c r="E2567" t="s">
        <v>3890</v>
      </c>
    </row>
    <row r="2568" ht="14.4" spans="1:5">
      <c r="A2568" s="401" t="s">
        <v>8854</v>
      </c>
      <c r="B2568" s="173" t="s">
        <v>8855</v>
      </c>
      <c r="C2568" t="s">
        <v>3889</v>
      </c>
      <c r="D2568" t="s">
        <v>3959</v>
      </c>
      <c r="E2568" t="s">
        <v>3890</v>
      </c>
    </row>
    <row r="2569" ht="14.4" spans="1:5">
      <c r="A2569" s="401" t="s">
        <v>8856</v>
      </c>
      <c r="B2569" s="173" t="s">
        <v>8857</v>
      </c>
      <c r="C2569" t="s">
        <v>3959</v>
      </c>
      <c r="D2569" s="11" t="s">
        <v>278</v>
      </c>
      <c r="E2569" t="s">
        <v>3960</v>
      </c>
    </row>
    <row r="2570" ht="14.4" spans="1:5">
      <c r="A2570" s="401" t="s">
        <v>8858</v>
      </c>
      <c r="B2570" s="173" t="s">
        <v>8859</v>
      </c>
      <c r="C2570" t="s">
        <v>3889</v>
      </c>
      <c r="D2570" s="11" t="s">
        <v>3959</v>
      </c>
      <c r="E2570" t="s">
        <v>3890</v>
      </c>
    </row>
    <row r="2571" ht="14.4" spans="1:5">
      <c r="A2571" s="401" t="s">
        <v>8860</v>
      </c>
      <c r="B2571" s="173" t="s">
        <v>8861</v>
      </c>
      <c r="C2571" t="s">
        <v>3889</v>
      </c>
      <c r="D2571" t="s">
        <v>3959</v>
      </c>
      <c r="E2571" t="s">
        <v>3890</v>
      </c>
    </row>
    <row r="2572" ht="14.4" spans="1:5">
      <c r="A2572" s="401" t="s">
        <v>8862</v>
      </c>
      <c r="B2572" s="173" t="s">
        <v>8863</v>
      </c>
      <c r="C2572" t="s">
        <v>3889</v>
      </c>
      <c r="D2572" t="s">
        <v>3959</v>
      </c>
      <c r="E2572" t="s">
        <v>3890</v>
      </c>
    </row>
    <row r="2573" ht="14.4" spans="1:5">
      <c r="A2573" s="401" t="s">
        <v>8864</v>
      </c>
      <c r="B2573" s="173" t="s">
        <v>8865</v>
      </c>
      <c r="C2573" t="s">
        <v>3889</v>
      </c>
      <c r="D2573" t="s">
        <v>3959</v>
      </c>
      <c r="E2573" t="s">
        <v>3890</v>
      </c>
    </row>
    <row r="2574" ht="14.4" spans="1:5">
      <c r="A2574" s="401" t="s">
        <v>8866</v>
      </c>
      <c r="B2574" s="173" t="s">
        <v>8867</v>
      </c>
      <c r="C2574" t="s">
        <v>3889</v>
      </c>
      <c r="D2574" t="s">
        <v>3959</v>
      </c>
      <c r="E2574" t="s">
        <v>3890</v>
      </c>
    </row>
    <row r="2575" ht="14.4" spans="1:5">
      <c r="A2575" s="401" t="s">
        <v>8868</v>
      </c>
      <c r="B2575" s="173" t="s">
        <v>8869</v>
      </c>
      <c r="C2575" t="s">
        <v>3889</v>
      </c>
      <c r="D2575" t="s">
        <v>3959</v>
      </c>
      <c r="E2575" t="s">
        <v>3890</v>
      </c>
    </row>
    <row r="2576" ht="14.4" spans="1:5">
      <c r="A2576" s="401" t="s">
        <v>8870</v>
      </c>
      <c r="B2576" s="173" t="s">
        <v>8871</v>
      </c>
      <c r="C2576" t="s">
        <v>3889</v>
      </c>
      <c r="D2576" t="s">
        <v>3959</v>
      </c>
      <c r="E2576" t="s">
        <v>3890</v>
      </c>
    </row>
    <row r="2577" ht="14.4" spans="1:5">
      <c r="A2577" s="401" t="s">
        <v>8872</v>
      </c>
      <c r="B2577" s="173" t="s">
        <v>8873</v>
      </c>
      <c r="C2577" t="s">
        <v>3889</v>
      </c>
      <c r="D2577" t="s">
        <v>3959</v>
      </c>
      <c r="E2577" t="s">
        <v>3890</v>
      </c>
    </row>
    <row r="2578" ht="14.4" spans="1:5">
      <c r="A2578" s="401" t="s">
        <v>8874</v>
      </c>
      <c r="B2578" s="173" t="s">
        <v>8875</v>
      </c>
      <c r="C2578" t="s">
        <v>3959</v>
      </c>
      <c r="D2578" s="11" t="s">
        <v>278</v>
      </c>
      <c r="E2578" t="s">
        <v>3960</v>
      </c>
    </row>
    <row r="2579" ht="14.4" spans="1:5">
      <c r="A2579" s="401" t="s">
        <v>8876</v>
      </c>
      <c r="B2579" s="173" t="s">
        <v>8877</v>
      </c>
      <c r="C2579" t="s">
        <v>3889</v>
      </c>
      <c r="D2579" s="11" t="s">
        <v>3959</v>
      </c>
      <c r="E2579" t="s">
        <v>3890</v>
      </c>
    </row>
    <row r="2580" ht="14.4" spans="1:5">
      <c r="A2580" s="401" t="s">
        <v>8878</v>
      </c>
      <c r="B2580" s="173" t="s">
        <v>8879</v>
      </c>
      <c r="C2580" t="s">
        <v>3889</v>
      </c>
      <c r="D2580" s="11" t="s">
        <v>3959</v>
      </c>
      <c r="E2580" t="s">
        <v>3890</v>
      </c>
    </row>
    <row r="2581" ht="14.4" spans="1:5">
      <c r="A2581" s="401" t="s">
        <v>8880</v>
      </c>
      <c r="B2581" s="173" t="s">
        <v>8881</v>
      </c>
      <c r="C2581" t="s">
        <v>3889</v>
      </c>
      <c r="D2581" t="s">
        <v>3959</v>
      </c>
      <c r="E2581" t="s">
        <v>3890</v>
      </c>
    </row>
    <row r="2582" ht="14.4" spans="1:5">
      <c r="A2582" s="401" t="s">
        <v>8882</v>
      </c>
      <c r="B2582" s="173" t="s">
        <v>8883</v>
      </c>
      <c r="C2582" t="s">
        <v>3889</v>
      </c>
      <c r="D2582" t="s">
        <v>3959</v>
      </c>
      <c r="E2582" t="s">
        <v>3890</v>
      </c>
    </row>
    <row r="2583" ht="14.4" spans="1:5">
      <c r="A2583" s="401" t="s">
        <v>8884</v>
      </c>
      <c r="B2583" s="173" t="s">
        <v>8885</v>
      </c>
      <c r="C2583" t="s">
        <v>3889</v>
      </c>
      <c r="D2583" t="s">
        <v>3959</v>
      </c>
      <c r="E2583" t="s">
        <v>3890</v>
      </c>
    </row>
    <row r="2584" ht="14.4" spans="1:5">
      <c r="A2584" s="401" t="s">
        <v>8886</v>
      </c>
      <c r="B2584" s="173" t="s">
        <v>8887</v>
      </c>
      <c r="C2584" t="s">
        <v>3889</v>
      </c>
      <c r="D2584" t="s">
        <v>3959</v>
      </c>
      <c r="E2584" t="s">
        <v>3890</v>
      </c>
    </row>
    <row r="2585" ht="14.4" spans="1:5">
      <c r="A2585" s="401" t="s">
        <v>8888</v>
      </c>
      <c r="B2585" s="173" t="s">
        <v>8889</v>
      </c>
      <c r="C2585" t="s">
        <v>3889</v>
      </c>
      <c r="D2585" t="s">
        <v>3959</v>
      </c>
      <c r="E2585" t="s">
        <v>3890</v>
      </c>
    </row>
    <row r="2586" ht="14.4" spans="1:5">
      <c r="A2586" s="401" t="s">
        <v>8890</v>
      </c>
      <c r="B2586" s="173" t="s">
        <v>8891</v>
      </c>
      <c r="C2586" t="s">
        <v>3889</v>
      </c>
      <c r="D2586" t="s">
        <v>3959</v>
      </c>
      <c r="E2586" t="s">
        <v>3890</v>
      </c>
    </row>
    <row r="2587" ht="14.4" spans="1:5">
      <c r="A2587" s="401" t="s">
        <v>8892</v>
      </c>
      <c r="B2587" s="173" t="s">
        <v>8893</v>
      </c>
      <c r="C2587" t="s">
        <v>3889</v>
      </c>
      <c r="D2587" t="s">
        <v>3959</v>
      </c>
      <c r="E2587" t="s">
        <v>3890</v>
      </c>
    </row>
    <row r="2588" ht="14.4" spans="1:5">
      <c r="A2588" s="401" t="s">
        <v>8894</v>
      </c>
      <c r="B2588" s="173" t="s">
        <v>8895</v>
      </c>
      <c r="C2588" t="s">
        <v>3889</v>
      </c>
      <c r="D2588" t="s">
        <v>3959</v>
      </c>
      <c r="E2588" t="s">
        <v>3890</v>
      </c>
    </row>
    <row r="2589" ht="14.4" spans="1:5">
      <c r="A2589" s="401" t="s">
        <v>8896</v>
      </c>
      <c r="B2589" s="173" t="s">
        <v>8897</v>
      </c>
      <c r="C2589" t="s">
        <v>3959</v>
      </c>
      <c r="D2589" s="11" t="s">
        <v>278</v>
      </c>
      <c r="E2589" t="s">
        <v>3960</v>
      </c>
    </row>
    <row r="2590" ht="14.4" spans="1:5">
      <c r="A2590" s="401" t="s">
        <v>8898</v>
      </c>
      <c r="B2590" s="173" t="s">
        <v>8899</v>
      </c>
      <c r="C2590" t="s">
        <v>3889</v>
      </c>
      <c r="D2590" t="s">
        <v>3959</v>
      </c>
      <c r="E2590" t="s">
        <v>3890</v>
      </c>
    </row>
    <row r="2591" ht="14.4" spans="1:5">
      <c r="A2591" s="401" t="s">
        <v>8900</v>
      </c>
      <c r="B2591" s="173" t="s">
        <v>8901</v>
      </c>
      <c r="C2591" t="s">
        <v>3889</v>
      </c>
      <c r="D2591" t="s">
        <v>3959</v>
      </c>
      <c r="E2591" t="s">
        <v>3890</v>
      </c>
    </row>
    <row r="2592" ht="14.4" spans="1:5">
      <c r="A2592" s="401" t="s">
        <v>8902</v>
      </c>
      <c r="B2592" s="173" t="s">
        <v>8903</v>
      </c>
      <c r="C2592" t="s">
        <v>3889</v>
      </c>
      <c r="D2592" t="s">
        <v>3959</v>
      </c>
      <c r="E2592" t="s">
        <v>3890</v>
      </c>
    </row>
    <row r="2593" ht="14.4" spans="1:5">
      <c r="A2593" s="401" t="s">
        <v>8904</v>
      </c>
      <c r="B2593" s="173" t="s">
        <v>8905</v>
      </c>
      <c r="C2593" t="s">
        <v>3889</v>
      </c>
      <c r="D2593" t="s">
        <v>3959</v>
      </c>
      <c r="E2593" t="s">
        <v>3890</v>
      </c>
    </row>
    <row r="2594" ht="14.4" spans="1:5">
      <c r="A2594" s="401" t="s">
        <v>8906</v>
      </c>
      <c r="B2594" s="173" t="s">
        <v>8907</v>
      </c>
      <c r="C2594" t="s">
        <v>3889</v>
      </c>
      <c r="D2594" t="s">
        <v>3959</v>
      </c>
      <c r="E2594" t="s">
        <v>3890</v>
      </c>
    </row>
    <row r="2595" ht="14.4" spans="1:5">
      <c r="A2595" s="401" t="s">
        <v>8908</v>
      </c>
      <c r="B2595" s="173" t="s">
        <v>8909</v>
      </c>
      <c r="C2595" t="s">
        <v>3889</v>
      </c>
      <c r="D2595" t="s">
        <v>3959</v>
      </c>
      <c r="E2595" t="s">
        <v>3890</v>
      </c>
    </row>
    <row r="2596" ht="14.4" spans="1:5">
      <c r="A2596" s="401" t="s">
        <v>8910</v>
      </c>
      <c r="B2596" s="173" t="s">
        <v>8911</v>
      </c>
      <c r="C2596" t="s">
        <v>3889</v>
      </c>
      <c r="D2596" t="s">
        <v>3959</v>
      </c>
      <c r="E2596" t="s">
        <v>3890</v>
      </c>
    </row>
    <row r="2597" ht="14.4" spans="1:5">
      <c r="A2597" s="401" t="s">
        <v>8912</v>
      </c>
      <c r="B2597" s="173" t="s">
        <v>8913</v>
      </c>
      <c r="C2597" t="s">
        <v>3889</v>
      </c>
      <c r="D2597" t="s">
        <v>3959</v>
      </c>
      <c r="E2597" t="s">
        <v>3890</v>
      </c>
    </row>
    <row r="2598" ht="14.4" spans="1:5">
      <c r="A2598" s="401" t="s">
        <v>8914</v>
      </c>
      <c r="B2598" s="173" t="s">
        <v>8915</v>
      </c>
      <c r="C2598" t="s">
        <v>3959</v>
      </c>
      <c r="D2598" s="11" t="s">
        <v>278</v>
      </c>
      <c r="E2598" t="s">
        <v>3960</v>
      </c>
    </row>
    <row r="2599" ht="14.4" spans="1:5">
      <c r="A2599" s="401" t="s">
        <v>8916</v>
      </c>
      <c r="B2599" s="173" t="s">
        <v>8917</v>
      </c>
      <c r="C2599" t="s">
        <v>3889</v>
      </c>
      <c r="D2599" t="s">
        <v>3959</v>
      </c>
      <c r="E2599" t="s">
        <v>3890</v>
      </c>
    </row>
    <row r="2600" ht="14.4" spans="1:5">
      <c r="A2600" s="401" t="s">
        <v>8918</v>
      </c>
      <c r="B2600" s="173" t="s">
        <v>8919</v>
      </c>
      <c r="C2600" t="s">
        <v>3889</v>
      </c>
      <c r="D2600" t="s">
        <v>3959</v>
      </c>
      <c r="E2600" t="s">
        <v>3890</v>
      </c>
    </row>
    <row r="2601" ht="14.4" spans="1:5">
      <c r="A2601" s="401" t="s">
        <v>8920</v>
      </c>
      <c r="B2601" s="173" t="s">
        <v>8921</v>
      </c>
      <c r="C2601" t="s">
        <v>3889</v>
      </c>
      <c r="D2601" t="s">
        <v>3959</v>
      </c>
      <c r="E2601" t="s">
        <v>3890</v>
      </c>
    </row>
    <row r="2602" ht="14.4" spans="1:5">
      <c r="A2602" s="401" t="s">
        <v>8922</v>
      </c>
      <c r="B2602" s="173" t="s">
        <v>8923</v>
      </c>
      <c r="C2602" t="s">
        <v>3889</v>
      </c>
      <c r="D2602" t="s">
        <v>3959</v>
      </c>
      <c r="E2602" t="s">
        <v>3890</v>
      </c>
    </row>
    <row r="2603" ht="14.4" spans="1:5">
      <c r="A2603" s="401" t="s">
        <v>8924</v>
      </c>
      <c r="B2603" s="173" t="s">
        <v>8925</v>
      </c>
      <c r="C2603" t="s">
        <v>3889</v>
      </c>
      <c r="D2603" t="s">
        <v>3959</v>
      </c>
      <c r="E2603" t="s">
        <v>3890</v>
      </c>
    </row>
    <row r="2604" ht="14.4" spans="1:5">
      <c r="A2604" s="401" t="s">
        <v>8926</v>
      </c>
      <c r="B2604" s="173" t="s">
        <v>8927</v>
      </c>
      <c r="C2604" t="s">
        <v>3889</v>
      </c>
      <c r="D2604" t="s">
        <v>3959</v>
      </c>
      <c r="E2604" t="s">
        <v>3890</v>
      </c>
    </row>
    <row r="2605" ht="14.4" spans="1:5">
      <c r="A2605" s="401" t="s">
        <v>8928</v>
      </c>
      <c r="B2605" s="173" t="s">
        <v>8929</v>
      </c>
      <c r="C2605" t="s">
        <v>3889</v>
      </c>
      <c r="D2605" t="s">
        <v>3959</v>
      </c>
      <c r="E2605" t="s">
        <v>3890</v>
      </c>
    </row>
    <row r="2606" ht="14.4" spans="1:5">
      <c r="A2606" s="401" t="s">
        <v>8930</v>
      </c>
      <c r="B2606" s="173" t="s">
        <v>8931</v>
      </c>
      <c r="C2606" t="s">
        <v>3889</v>
      </c>
      <c r="D2606" t="s">
        <v>3959</v>
      </c>
      <c r="E2606" t="s">
        <v>3890</v>
      </c>
    </row>
    <row r="2607" ht="14.4" spans="1:5">
      <c r="A2607" s="401" t="s">
        <v>8932</v>
      </c>
      <c r="B2607" s="173" t="s">
        <v>8933</v>
      </c>
      <c r="C2607" t="s">
        <v>3889</v>
      </c>
      <c r="D2607" t="s">
        <v>3959</v>
      </c>
      <c r="E2607" t="s">
        <v>3890</v>
      </c>
    </row>
    <row r="2608" ht="14.4" spans="1:5">
      <c r="A2608" s="401" t="s">
        <v>8934</v>
      </c>
      <c r="B2608" s="173" t="s">
        <v>8935</v>
      </c>
      <c r="C2608" t="s">
        <v>3889</v>
      </c>
      <c r="D2608" t="s">
        <v>3959</v>
      </c>
      <c r="E2608" t="s">
        <v>3890</v>
      </c>
    </row>
    <row r="2609" ht="14.4" spans="1:5">
      <c r="A2609" s="401" t="s">
        <v>8936</v>
      </c>
      <c r="B2609" s="173" t="s">
        <v>8937</v>
      </c>
      <c r="C2609" t="s">
        <v>3889</v>
      </c>
      <c r="D2609" t="s">
        <v>3959</v>
      </c>
      <c r="E2609" t="s">
        <v>3890</v>
      </c>
    </row>
    <row r="2610" ht="14.4" spans="1:5">
      <c r="A2610" s="401" t="s">
        <v>8938</v>
      </c>
      <c r="B2610" s="173" t="s">
        <v>8939</v>
      </c>
      <c r="C2610" t="s">
        <v>3889</v>
      </c>
      <c r="D2610" t="s">
        <v>3959</v>
      </c>
      <c r="E2610" t="s">
        <v>3890</v>
      </c>
    </row>
    <row r="2611" ht="14.4" spans="1:5">
      <c r="A2611" s="401" t="s">
        <v>8940</v>
      </c>
      <c r="B2611" s="173" t="s">
        <v>8941</v>
      </c>
      <c r="C2611" t="s">
        <v>3889</v>
      </c>
      <c r="D2611" t="s">
        <v>3959</v>
      </c>
      <c r="E2611" t="s">
        <v>3890</v>
      </c>
    </row>
    <row r="2612" ht="14.4" spans="1:5">
      <c r="A2612" s="401" t="s">
        <v>8942</v>
      </c>
      <c r="B2612" s="173" t="s">
        <v>8943</v>
      </c>
      <c r="C2612" t="s">
        <v>3889</v>
      </c>
      <c r="D2612" t="s">
        <v>3959</v>
      </c>
      <c r="E2612" t="s">
        <v>3890</v>
      </c>
    </row>
    <row r="2613" ht="14.4" spans="1:5">
      <c r="A2613" s="401" t="s">
        <v>8944</v>
      </c>
      <c r="B2613" s="173" t="s">
        <v>8945</v>
      </c>
      <c r="C2613" t="s">
        <v>3889</v>
      </c>
      <c r="D2613" t="s">
        <v>3959</v>
      </c>
      <c r="E2613" t="s">
        <v>3890</v>
      </c>
    </row>
    <row r="2614" ht="14.4" spans="1:5">
      <c r="A2614" s="401" t="s">
        <v>8946</v>
      </c>
      <c r="B2614" s="173" t="s">
        <v>8947</v>
      </c>
      <c r="C2614" t="s">
        <v>3889</v>
      </c>
      <c r="D2614" t="s">
        <v>3959</v>
      </c>
      <c r="E2614" t="s">
        <v>3890</v>
      </c>
    </row>
    <row r="2615" ht="14.4" spans="1:5">
      <c r="A2615" s="401" t="s">
        <v>8948</v>
      </c>
      <c r="B2615" s="173" t="s">
        <v>8949</v>
      </c>
      <c r="C2615" t="s">
        <v>3959</v>
      </c>
      <c r="D2615" s="11" t="s">
        <v>278</v>
      </c>
      <c r="E2615" t="s">
        <v>3960</v>
      </c>
    </row>
    <row r="2616" ht="14.4" spans="1:5">
      <c r="A2616" s="401" t="s">
        <v>8950</v>
      </c>
      <c r="B2616" s="173" t="s">
        <v>8951</v>
      </c>
      <c r="C2616" t="s">
        <v>3889</v>
      </c>
      <c r="D2616" t="s">
        <v>3959</v>
      </c>
      <c r="E2616" t="s">
        <v>3890</v>
      </c>
    </row>
    <row r="2617" ht="14.4" spans="1:5">
      <c r="A2617" s="401" t="s">
        <v>8952</v>
      </c>
      <c r="B2617" s="173" t="s">
        <v>8953</v>
      </c>
      <c r="C2617" t="s">
        <v>3889</v>
      </c>
      <c r="D2617" t="s">
        <v>3959</v>
      </c>
      <c r="E2617" t="s">
        <v>3890</v>
      </c>
    </row>
    <row r="2618" ht="14.4" spans="1:5">
      <c r="A2618" s="401" t="s">
        <v>8954</v>
      </c>
      <c r="B2618" s="173" t="s">
        <v>8955</v>
      </c>
      <c r="C2618" t="s">
        <v>3889</v>
      </c>
      <c r="D2618" t="s">
        <v>3959</v>
      </c>
      <c r="E2618" t="s">
        <v>3890</v>
      </c>
    </row>
    <row r="2619" ht="14.4" spans="1:5">
      <c r="A2619" s="401" t="s">
        <v>8956</v>
      </c>
      <c r="B2619" s="173" t="s">
        <v>8957</v>
      </c>
      <c r="C2619" t="s">
        <v>3889</v>
      </c>
      <c r="D2619" t="s">
        <v>3959</v>
      </c>
      <c r="E2619" t="s">
        <v>3890</v>
      </c>
    </row>
    <row r="2620" ht="14.4" spans="1:5">
      <c r="A2620" s="401" t="s">
        <v>8958</v>
      </c>
      <c r="B2620" s="173" t="s">
        <v>8959</v>
      </c>
      <c r="C2620" t="s">
        <v>3889</v>
      </c>
      <c r="D2620" t="s">
        <v>3959</v>
      </c>
      <c r="E2620" t="s">
        <v>3890</v>
      </c>
    </row>
    <row r="2621" ht="14.4" spans="1:5">
      <c r="A2621" s="401" t="s">
        <v>8960</v>
      </c>
      <c r="B2621" s="173" t="s">
        <v>8961</v>
      </c>
      <c r="C2621" t="s">
        <v>3889</v>
      </c>
      <c r="D2621" t="s">
        <v>3959</v>
      </c>
      <c r="E2621" t="s">
        <v>3890</v>
      </c>
    </row>
    <row r="2622" ht="14.4" spans="1:5">
      <c r="A2622" s="401" t="s">
        <v>8962</v>
      </c>
      <c r="B2622" s="173" t="s">
        <v>8963</v>
      </c>
      <c r="C2622" t="s">
        <v>3889</v>
      </c>
      <c r="D2622" t="s">
        <v>3959</v>
      </c>
      <c r="E2622" t="s">
        <v>3890</v>
      </c>
    </row>
    <row r="2623" ht="14.4" spans="1:5">
      <c r="A2623" s="401" t="s">
        <v>8964</v>
      </c>
      <c r="B2623" s="173" t="s">
        <v>8965</v>
      </c>
      <c r="C2623" t="s">
        <v>3889</v>
      </c>
      <c r="D2623" t="s">
        <v>3959</v>
      </c>
      <c r="E2623" t="s">
        <v>3890</v>
      </c>
    </row>
    <row r="2624" ht="14.4" spans="1:5">
      <c r="A2624" s="401" t="s">
        <v>8966</v>
      </c>
      <c r="B2624" s="173" t="s">
        <v>8967</v>
      </c>
      <c r="C2624" t="s">
        <v>3889</v>
      </c>
      <c r="D2624" t="s">
        <v>3959</v>
      </c>
      <c r="E2624" t="s">
        <v>3890</v>
      </c>
    </row>
    <row r="2625" ht="14.4" spans="1:5">
      <c r="A2625" s="401" t="s">
        <v>8968</v>
      </c>
      <c r="B2625" s="173" t="s">
        <v>8969</v>
      </c>
      <c r="C2625" t="s">
        <v>3889</v>
      </c>
      <c r="D2625" t="s">
        <v>3959</v>
      </c>
      <c r="E2625" t="s">
        <v>3890</v>
      </c>
    </row>
    <row r="2626" ht="14.4" spans="1:5">
      <c r="A2626" s="401" t="s">
        <v>8970</v>
      </c>
      <c r="B2626" s="173" t="s">
        <v>8971</v>
      </c>
      <c r="C2626" t="s">
        <v>3889</v>
      </c>
      <c r="D2626" t="s">
        <v>3959</v>
      </c>
      <c r="E2626" t="s">
        <v>3890</v>
      </c>
    </row>
    <row r="2627" ht="14.4" spans="1:5">
      <c r="A2627" s="401" t="s">
        <v>8972</v>
      </c>
      <c r="B2627" s="173" t="s">
        <v>8973</v>
      </c>
      <c r="C2627" t="s">
        <v>3889</v>
      </c>
      <c r="D2627" t="s">
        <v>3959</v>
      </c>
      <c r="E2627" t="s">
        <v>3890</v>
      </c>
    </row>
    <row r="2628" ht="14.4" spans="1:5">
      <c r="A2628" s="401" t="s">
        <v>8974</v>
      </c>
      <c r="B2628" s="173" t="s">
        <v>8975</v>
      </c>
      <c r="C2628" t="s">
        <v>278</v>
      </c>
      <c r="D2628" s="11" t="s">
        <v>3885</v>
      </c>
      <c r="E2628" t="s">
        <v>3886</v>
      </c>
    </row>
    <row r="2629" ht="14.4" spans="1:5">
      <c r="A2629" s="401" t="s">
        <v>8976</v>
      </c>
      <c r="B2629" s="173" t="s">
        <v>8977</v>
      </c>
      <c r="C2629" t="s">
        <v>3959</v>
      </c>
      <c r="D2629" s="11" t="s">
        <v>278</v>
      </c>
      <c r="E2629" t="s">
        <v>3960</v>
      </c>
    </row>
    <row r="2630" ht="14.4" spans="1:5">
      <c r="A2630" s="401" t="s">
        <v>8978</v>
      </c>
      <c r="B2630" s="173" t="s">
        <v>8979</v>
      </c>
      <c r="C2630" t="s">
        <v>3889</v>
      </c>
      <c r="D2630" s="11" t="s">
        <v>3959</v>
      </c>
      <c r="E2630" t="s">
        <v>3890</v>
      </c>
    </row>
    <row r="2631" ht="14.4" spans="1:5">
      <c r="A2631" s="401" t="s">
        <v>8980</v>
      </c>
      <c r="B2631" s="173" t="s">
        <v>8981</v>
      </c>
      <c r="C2631" t="s">
        <v>3889</v>
      </c>
      <c r="D2631" s="11" t="s">
        <v>3959</v>
      </c>
      <c r="E2631" t="s">
        <v>3890</v>
      </c>
    </row>
    <row r="2632" ht="14.4" spans="1:5">
      <c r="A2632" s="401" t="s">
        <v>8982</v>
      </c>
      <c r="B2632" s="173" t="s">
        <v>8983</v>
      </c>
      <c r="C2632" t="s">
        <v>3889</v>
      </c>
      <c r="D2632" s="11" t="s">
        <v>3959</v>
      </c>
      <c r="E2632" t="s">
        <v>3890</v>
      </c>
    </row>
    <row r="2633" ht="14.4" spans="1:5">
      <c r="A2633" s="401" t="s">
        <v>8984</v>
      </c>
      <c r="B2633" s="173" t="s">
        <v>8985</v>
      </c>
      <c r="C2633" t="s">
        <v>3889</v>
      </c>
      <c r="D2633" s="11" t="s">
        <v>3959</v>
      </c>
      <c r="E2633" t="s">
        <v>3890</v>
      </c>
    </row>
    <row r="2634" ht="14.4" spans="1:5">
      <c r="A2634" s="401" t="s">
        <v>8986</v>
      </c>
      <c r="B2634" s="173" t="s">
        <v>8987</v>
      </c>
      <c r="C2634" t="s">
        <v>3889</v>
      </c>
      <c r="D2634" s="11" t="s">
        <v>3959</v>
      </c>
      <c r="E2634" t="s">
        <v>3890</v>
      </c>
    </row>
    <row r="2635" ht="14.4" spans="1:5">
      <c r="A2635" s="401" t="s">
        <v>8988</v>
      </c>
      <c r="B2635" s="173" t="s">
        <v>8989</v>
      </c>
      <c r="C2635" t="s">
        <v>3889</v>
      </c>
      <c r="D2635" s="11" t="s">
        <v>3959</v>
      </c>
      <c r="E2635" t="s">
        <v>3890</v>
      </c>
    </row>
    <row r="2636" ht="14.4" spans="1:5">
      <c r="A2636" s="401" t="s">
        <v>8990</v>
      </c>
      <c r="B2636" s="173" t="s">
        <v>8991</v>
      </c>
      <c r="C2636" t="s">
        <v>3889</v>
      </c>
      <c r="D2636" s="11" t="s">
        <v>3959</v>
      </c>
      <c r="E2636" t="s">
        <v>3890</v>
      </c>
    </row>
    <row r="2637" ht="14.4" spans="1:5">
      <c r="A2637" s="401" t="s">
        <v>8992</v>
      </c>
      <c r="B2637" s="173" t="s">
        <v>8993</v>
      </c>
      <c r="C2637" t="s">
        <v>3889</v>
      </c>
      <c r="D2637" t="s">
        <v>3959</v>
      </c>
      <c r="E2637" t="s">
        <v>3890</v>
      </c>
    </row>
    <row r="2638" ht="14.4" spans="1:5">
      <c r="A2638" s="401" t="s">
        <v>8994</v>
      </c>
      <c r="B2638" s="173" t="s">
        <v>8995</v>
      </c>
      <c r="C2638" t="s">
        <v>3889</v>
      </c>
      <c r="D2638" t="s">
        <v>3959</v>
      </c>
      <c r="E2638" t="s">
        <v>3890</v>
      </c>
    </row>
    <row r="2639" ht="14.4" spans="1:5">
      <c r="A2639" s="401" t="s">
        <v>8996</v>
      </c>
      <c r="B2639" s="173" t="s">
        <v>8997</v>
      </c>
      <c r="C2639" t="s">
        <v>3889</v>
      </c>
      <c r="D2639" t="s">
        <v>3959</v>
      </c>
      <c r="E2639" t="s">
        <v>3890</v>
      </c>
    </row>
    <row r="2640" ht="14.4" spans="1:5">
      <c r="A2640" s="401" t="s">
        <v>8998</v>
      </c>
      <c r="B2640" s="173" t="s">
        <v>8999</v>
      </c>
      <c r="C2640" t="s">
        <v>3889</v>
      </c>
      <c r="D2640" t="s">
        <v>3959</v>
      </c>
      <c r="E2640" t="s">
        <v>3890</v>
      </c>
    </row>
    <row r="2641" ht="14.4" spans="1:5">
      <c r="A2641" s="401" t="s">
        <v>9000</v>
      </c>
      <c r="B2641" s="173" t="s">
        <v>9001</v>
      </c>
      <c r="C2641" t="s">
        <v>3889</v>
      </c>
      <c r="D2641" t="s">
        <v>3959</v>
      </c>
      <c r="E2641" t="s">
        <v>3890</v>
      </c>
    </row>
    <row r="2642" ht="14.4" spans="1:5">
      <c r="A2642" s="401" t="s">
        <v>9002</v>
      </c>
      <c r="B2642" s="173" t="s">
        <v>9003</v>
      </c>
      <c r="C2642" t="s">
        <v>3889</v>
      </c>
      <c r="D2642" t="s">
        <v>3959</v>
      </c>
      <c r="E2642" t="s">
        <v>3890</v>
      </c>
    </row>
    <row r="2643" ht="14.4" spans="1:5">
      <c r="A2643" s="401" t="s">
        <v>9004</v>
      </c>
      <c r="B2643" s="173" t="s">
        <v>9005</v>
      </c>
      <c r="C2643" t="s">
        <v>3889</v>
      </c>
      <c r="D2643" t="s">
        <v>3959</v>
      </c>
      <c r="E2643" t="s">
        <v>3890</v>
      </c>
    </row>
    <row r="2644" ht="14.4" spans="1:5">
      <c r="A2644" s="401" t="s">
        <v>9006</v>
      </c>
      <c r="B2644" s="173" t="s">
        <v>9007</v>
      </c>
      <c r="C2644" t="s">
        <v>3959</v>
      </c>
      <c r="D2644" s="11" t="s">
        <v>278</v>
      </c>
      <c r="E2644" t="s">
        <v>3960</v>
      </c>
    </row>
    <row r="2645" ht="14.4" spans="1:5">
      <c r="A2645" s="401" t="s">
        <v>9008</v>
      </c>
      <c r="B2645" s="173" t="s">
        <v>9009</v>
      </c>
      <c r="C2645" t="s">
        <v>3889</v>
      </c>
      <c r="D2645" s="11" t="s">
        <v>3959</v>
      </c>
      <c r="E2645" t="s">
        <v>3890</v>
      </c>
    </row>
    <row r="2646" ht="14.4" spans="1:5">
      <c r="A2646" s="401" t="s">
        <v>9010</v>
      </c>
      <c r="B2646" s="173" t="s">
        <v>9011</v>
      </c>
      <c r="C2646" t="s">
        <v>3889</v>
      </c>
      <c r="D2646" s="11" t="s">
        <v>3959</v>
      </c>
      <c r="E2646" t="s">
        <v>3890</v>
      </c>
    </row>
    <row r="2647" ht="14.4" spans="1:5">
      <c r="A2647" s="401" t="s">
        <v>9012</v>
      </c>
      <c r="B2647" s="173" t="s">
        <v>9013</v>
      </c>
      <c r="C2647" t="s">
        <v>3889</v>
      </c>
      <c r="D2647" s="11" t="s">
        <v>3959</v>
      </c>
      <c r="E2647" t="s">
        <v>3890</v>
      </c>
    </row>
    <row r="2648" ht="14.4" spans="1:5">
      <c r="A2648" s="401" t="s">
        <v>9014</v>
      </c>
      <c r="B2648" s="173" t="s">
        <v>9015</v>
      </c>
      <c r="C2648" t="s">
        <v>3889</v>
      </c>
      <c r="D2648" t="s">
        <v>3959</v>
      </c>
      <c r="E2648" t="s">
        <v>3890</v>
      </c>
    </row>
    <row r="2649" ht="14.4" spans="1:5">
      <c r="A2649" s="401" t="s">
        <v>9016</v>
      </c>
      <c r="B2649" s="173" t="s">
        <v>9017</v>
      </c>
      <c r="C2649" t="s">
        <v>3889</v>
      </c>
      <c r="D2649" t="s">
        <v>3959</v>
      </c>
      <c r="E2649" t="s">
        <v>3890</v>
      </c>
    </row>
    <row r="2650" ht="14.4" spans="1:5">
      <c r="A2650" s="401" t="s">
        <v>9018</v>
      </c>
      <c r="B2650" s="173" t="s">
        <v>9019</v>
      </c>
      <c r="C2650" t="s">
        <v>3889</v>
      </c>
      <c r="D2650" t="s">
        <v>3959</v>
      </c>
      <c r="E2650" t="s">
        <v>3890</v>
      </c>
    </row>
    <row r="2651" ht="14.4" spans="1:5">
      <c r="A2651" s="401" t="s">
        <v>9020</v>
      </c>
      <c r="B2651" s="173" t="s">
        <v>9021</v>
      </c>
      <c r="C2651" t="s">
        <v>3889</v>
      </c>
      <c r="D2651" t="s">
        <v>3959</v>
      </c>
      <c r="E2651" t="s">
        <v>3890</v>
      </c>
    </row>
    <row r="2652" ht="14.4" spans="1:5">
      <c r="A2652" s="401" t="s">
        <v>9022</v>
      </c>
      <c r="B2652" s="173" t="s">
        <v>9023</v>
      </c>
      <c r="C2652" t="s">
        <v>3889</v>
      </c>
      <c r="D2652" t="s">
        <v>3959</v>
      </c>
      <c r="E2652" t="s">
        <v>3890</v>
      </c>
    </row>
    <row r="2653" ht="14.4" spans="1:5">
      <c r="A2653" s="401" t="s">
        <v>9024</v>
      </c>
      <c r="B2653" s="173" t="s">
        <v>9025</v>
      </c>
      <c r="C2653" t="s">
        <v>3889</v>
      </c>
      <c r="D2653" t="s">
        <v>3959</v>
      </c>
      <c r="E2653" t="s">
        <v>3890</v>
      </c>
    </row>
    <row r="2654" ht="14.4" spans="1:5">
      <c r="A2654" s="401" t="s">
        <v>9026</v>
      </c>
      <c r="B2654" s="173" t="s">
        <v>9027</v>
      </c>
      <c r="C2654" t="s">
        <v>3959</v>
      </c>
      <c r="D2654" s="11" t="s">
        <v>278</v>
      </c>
      <c r="E2654" t="s">
        <v>3960</v>
      </c>
    </row>
    <row r="2655" ht="14.4" spans="1:5">
      <c r="A2655" s="401" t="s">
        <v>9028</v>
      </c>
      <c r="B2655" s="173" t="s">
        <v>9029</v>
      </c>
      <c r="C2655" t="s">
        <v>3889</v>
      </c>
      <c r="D2655" s="11" t="s">
        <v>3959</v>
      </c>
      <c r="E2655" t="s">
        <v>3890</v>
      </c>
    </row>
    <row r="2656" ht="14.4" spans="1:5">
      <c r="A2656" s="401" t="s">
        <v>9030</v>
      </c>
      <c r="B2656" s="173" t="s">
        <v>9031</v>
      </c>
      <c r="C2656" t="s">
        <v>3889</v>
      </c>
      <c r="D2656" s="11" t="s">
        <v>3959</v>
      </c>
      <c r="E2656" t="s">
        <v>3890</v>
      </c>
    </row>
    <row r="2657" ht="14.4" spans="1:5">
      <c r="A2657" s="401" t="s">
        <v>9032</v>
      </c>
      <c r="B2657" s="173" t="s">
        <v>9033</v>
      </c>
      <c r="C2657" t="s">
        <v>3889</v>
      </c>
      <c r="D2657" t="s">
        <v>3959</v>
      </c>
      <c r="E2657" t="s">
        <v>3890</v>
      </c>
    </row>
    <row r="2658" ht="14.4" spans="1:5">
      <c r="A2658" s="401" t="s">
        <v>9034</v>
      </c>
      <c r="B2658" s="173" t="s">
        <v>9035</v>
      </c>
      <c r="C2658" t="s">
        <v>3889</v>
      </c>
      <c r="D2658" t="s">
        <v>3959</v>
      </c>
      <c r="E2658" t="s">
        <v>3890</v>
      </c>
    </row>
    <row r="2659" ht="14.4" spans="1:5">
      <c r="A2659" s="401" t="s">
        <v>9036</v>
      </c>
      <c r="B2659" s="173" t="s">
        <v>9037</v>
      </c>
      <c r="C2659" t="s">
        <v>3889</v>
      </c>
      <c r="D2659" t="s">
        <v>3959</v>
      </c>
      <c r="E2659" t="s">
        <v>3890</v>
      </c>
    </row>
    <row r="2660" ht="14.4" spans="1:5">
      <c r="A2660" s="401" t="s">
        <v>9038</v>
      </c>
      <c r="B2660" s="173" t="s">
        <v>9039</v>
      </c>
      <c r="C2660" t="s">
        <v>3889</v>
      </c>
      <c r="D2660" t="s">
        <v>3959</v>
      </c>
      <c r="E2660" t="s">
        <v>3890</v>
      </c>
    </row>
    <row r="2661" ht="14.4" spans="1:5">
      <c r="A2661" s="401" t="s">
        <v>9040</v>
      </c>
      <c r="B2661" s="173" t="s">
        <v>9041</v>
      </c>
      <c r="C2661" t="s">
        <v>3889</v>
      </c>
      <c r="D2661" t="s">
        <v>3959</v>
      </c>
      <c r="E2661" t="s">
        <v>3890</v>
      </c>
    </row>
    <row r="2662" ht="14.4" spans="1:5">
      <c r="A2662" s="401" t="s">
        <v>9042</v>
      </c>
      <c r="B2662" s="173" t="s">
        <v>9043</v>
      </c>
      <c r="C2662" t="s">
        <v>3889</v>
      </c>
      <c r="D2662" t="s">
        <v>3959</v>
      </c>
      <c r="E2662" t="s">
        <v>3890</v>
      </c>
    </row>
    <row r="2663" ht="14.4" spans="1:5">
      <c r="A2663" s="401" t="s">
        <v>9044</v>
      </c>
      <c r="B2663" s="173" t="s">
        <v>9045</v>
      </c>
      <c r="C2663" t="s">
        <v>3889</v>
      </c>
      <c r="D2663" t="s">
        <v>3959</v>
      </c>
      <c r="E2663" t="s">
        <v>3890</v>
      </c>
    </row>
    <row r="2664" ht="14.4" spans="1:5">
      <c r="A2664" s="401" t="s">
        <v>9046</v>
      </c>
      <c r="B2664" s="173" t="s">
        <v>9047</v>
      </c>
      <c r="C2664" t="s">
        <v>3959</v>
      </c>
      <c r="D2664" s="11" t="s">
        <v>278</v>
      </c>
      <c r="E2664" t="s">
        <v>3960</v>
      </c>
    </row>
    <row r="2665" ht="14.4" spans="1:5">
      <c r="A2665" s="401" t="s">
        <v>9048</v>
      </c>
      <c r="B2665" s="173" t="s">
        <v>9049</v>
      </c>
      <c r="C2665" t="s">
        <v>3889</v>
      </c>
      <c r="D2665" s="11" t="s">
        <v>3959</v>
      </c>
      <c r="E2665" t="s">
        <v>3890</v>
      </c>
    </row>
    <row r="2666" ht="14.4" spans="1:5">
      <c r="A2666" s="401" t="s">
        <v>9050</v>
      </c>
      <c r="B2666" s="173" t="s">
        <v>9051</v>
      </c>
      <c r="C2666" t="s">
        <v>3889</v>
      </c>
      <c r="D2666" t="s">
        <v>3959</v>
      </c>
      <c r="E2666" t="s">
        <v>3890</v>
      </c>
    </row>
    <row r="2667" ht="14.4" spans="1:5">
      <c r="A2667" s="401" t="s">
        <v>9052</v>
      </c>
      <c r="B2667" s="173" t="s">
        <v>9053</v>
      </c>
      <c r="C2667" t="s">
        <v>3889</v>
      </c>
      <c r="D2667" t="s">
        <v>3959</v>
      </c>
      <c r="E2667" t="s">
        <v>3890</v>
      </c>
    </row>
    <row r="2668" ht="14.4" spans="1:5">
      <c r="A2668" s="401" t="s">
        <v>9054</v>
      </c>
      <c r="B2668" s="173" t="s">
        <v>9055</v>
      </c>
      <c r="C2668" t="s">
        <v>3889</v>
      </c>
      <c r="D2668" t="s">
        <v>3959</v>
      </c>
      <c r="E2668" t="s">
        <v>3890</v>
      </c>
    </row>
    <row r="2669" ht="14.4" spans="1:5">
      <c r="A2669" s="401" t="s">
        <v>9056</v>
      </c>
      <c r="B2669" s="173" t="s">
        <v>9057</v>
      </c>
      <c r="C2669" t="s">
        <v>3889</v>
      </c>
      <c r="D2669" t="s">
        <v>3959</v>
      </c>
      <c r="E2669" t="s">
        <v>3890</v>
      </c>
    </row>
    <row r="2670" ht="14.4" spans="1:5">
      <c r="A2670" s="401" t="s">
        <v>9058</v>
      </c>
      <c r="B2670" s="173" t="s">
        <v>9059</v>
      </c>
      <c r="C2670" t="s">
        <v>3959</v>
      </c>
      <c r="D2670" s="11" t="s">
        <v>278</v>
      </c>
      <c r="E2670" t="s">
        <v>3960</v>
      </c>
    </row>
    <row r="2671" ht="14.4" spans="1:5">
      <c r="A2671" s="401" t="s">
        <v>9060</v>
      </c>
      <c r="B2671" s="173" t="s">
        <v>9061</v>
      </c>
      <c r="C2671" t="s">
        <v>3889</v>
      </c>
      <c r="D2671" s="11" t="s">
        <v>3959</v>
      </c>
      <c r="E2671" t="s">
        <v>3890</v>
      </c>
    </row>
    <row r="2672" ht="14.4" spans="1:5">
      <c r="A2672" s="401" t="s">
        <v>9062</v>
      </c>
      <c r="B2672" s="173" t="s">
        <v>9063</v>
      </c>
      <c r="C2672" t="s">
        <v>3889</v>
      </c>
      <c r="D2672" t="s">
        <v>3959</v>
      </c>
      <c r="E2672" t="s">
        <v>3890</v>
      </c>
    </row>
    <row r="2673" ht="14.4" spans="1:5">
      <c r="A2673" s="401" t="s">
        <v>9064</v>
      </c>
      <c r="B2673" s="173" t="s">
        <v>9065</v>
      </c>
      <c r="C2673" t="s">
        <v>3889</v>
      </c>
      <c r="D2673" t="s">
        <v>3959</v>
      </c>
      <c r="E2673" t="s">
        <v>3890</v>
      </c>
    </row>
    <row r="2674" ht="14.4" spans="1:5">
      <c r="A2674" s="401" t="s">
        <v>9066</v>
      </c>
      <c r="B2674" s="173" t="s">
        <v>9067</v>
      </c>
      <c r="C2674" t="s">
        <v>3889</v>
      </c>
      <c r="D2674" t="s">
        <v>3959</v>
      </c>
      <c r="E2674" t="s">
        <v>3890</v>
      </c>
    </row>
    <row r="2675" ht="14.4" spans="1:5">
      <c r="A2675" s="401" t="s">
        <v>9068</v>
      </c>
      <c r="B2675" s="173" t="s">
        <v>9069</v>
      </c>
      <c r="C2675" t="s">
        <v>3889</v>
      </c>
      <c r="D2675" t="s">
        <v>3959</v>
      </c>
      <c r="E2675" t="s">
        <v>3890</v>
      </c>
    </row>
    <row r="2676" ht="14.4" spans="1:5">
      <c r="A2676" s="401" t="s">
        <v>9070</v>
      </c>
      <c r="B2676" s="173" t="s">
        <v>9071</v>
      </c>
      <c r="C2676" t="s">
        <v>3889</v>
      </c>
      <c r="D2676" t="s">
        <v>3959</v>
      </c>
      <c r="E2676" t="s">
        <v>3890</v>
      </c>
    </row>
    <row r="2677" ht="14.4" spans="1:5">
      <c r="A2677" s="401" t="s">
        <v>9072</v>
      </c>
      <c r="B2677" s="173" t="s">
        <v>9073</v>
      </c>
      <c r="C2677" t="s">
        <v>3889</v>
      </c>
      <c r="D2677" t="s">
        <v>3959</v>
      </c>
      <c r="E2677" t="s">
        <v>3890</v>
      </c>
    </row>
    <row r="2678" ht="14.4" spans="1:5">
      <c r="A2678" s="401" t="s">
        <v>9074</v>
      </c>
      <c r="B2678" s="173" t="s">
        <v>9075</v>
      </c>
      <c r="C2678" t="s">
        <v>3889</v>
      </c>
      <c r="D2678" t="s">
        <v>3959</v>
      </c>
      <c r="E2678" t="s">
        <v>3890</v>
      </c>
    </row>
    <row r="2679" ht="14.4" spans="1:5">
      <c r="A2679" s="401" t="s">
        <v>9076</v>
      </c>
      <c r="B2679" s="173" t="s">
        <v>9077</v>
      </c>
      <c r="C2679" t="s">
        <v>3889</v>
      </c>
      <c r="D2679" t="s">
        <v>3959</v>
      </c>
      <c r="E2679" t="s">
        <v>3890</v>
      </c>
    </row>
    <row r="2680" ht="14.4" spans="1:5">
      <c r="A2680" s="401" t="s">
        <v>9078</v>
      </c>
      <c r="B2680" s="173" t="s">
        <v>9079</v>
      </c>
      <c r="C2680" t="s">
        <v>3889</v>
      </c>
      <c r="D2680" t="s">
        <v>3959</v>
      </c>
      <c r="E2680" t="s">
        <v>3890</v>
      </c>
    </row>
    <row r="2681" ht="14.4" spans="1:5">
      <c r="A2681" s="401" t="s">
        <v>9080</v>
      </c>
      <c r="B2681" s="173" t="s">
        <v>9081</v>
      </c>
      <c r="C2681" t="s">
        <v>3889</v>
      </c>
      <c r="D2681" t="s">
        <v>3959</v>
      </c>
      <c r="E2681" t="s">
        <v>3890</v>
      </c>
    </row>
    <row r="2682" ht="14.4" spans="1:5">
      <c r="A2682" s="401" t="s">
        <v>9082</v>
      </c>
      <c r="B2682" s="173" t="s">
        <v>9083</v>
      </c>
      <c r="C2682" t="s">
        <v>3959</v>
      </c>
      <c r="D2682" s="11" t="s">
        <v>278</v>
      </c>
      <c r="E2682" t="s">
        <v>3960</v>
      </c>
    </row>
    <row r="2683" ht="14.4" spans="1:5">
      <c r="A2683" s="401" t="s">
        <v>9084</v>
      </c>
      <c r="B2683" s="173" t="s">
        <v>9085</v>
      </c>
      <c r="C2683" t="s">
        <v>3889</v>
      </c>
      <c r="D2683" s="11" t="s">
        <v>3959</v>
      </c>
      <c r="E2683" t="s">
        <v>3890</v>
      </c>
    </row>
    <row r="2684" ht="14.4" spans="1:5">
      <c r="A2684" s="401" t="s">
        <v>9086</v>
      </c>
      <c r="B2684" s="173" t="s">
        <v>9087</v>
      </c>
      <c r="C2684" t="s">
        <v>3889</v>
      </c>
      <c r="D2684" t="s">
        <v>3959</v>
      </c>
      <c r="E2684" t="s">
        <v>3890</v>
      </c>
    </row>
    <row r="2685" ht="14.4" spans="1:5">
      <c r="A2685" s="401" t="s">
        <v>9088</v>
      </c>
      <c r="B2685" s="173" t="s">
        <v>9089</v>
      </c>
      <c r="C2685" t="s">
        <v>3889</v>
      </c>
      <c r="D2685" t="s">
        <v>3959</v>
      </c>
      <c r="E2685" t="s">
        <v>3890</v>
      </c>
    </row>
    <row r="2686" ht="14.4" spans="1:5">
      <c r="A2686" s="401" t="s">
        <v>9090</v>
      </c>
      <c r="B2686" s="173" t="s">
        <v>9091</v>
      </c>
      <c r="C2686" t="s">
        <v>3889</v>
      </c>
      <c r="D2686" t="s">
        <v>3959</v>
      </c>
      <c r="E2686" t="s">
        <v>3890</v>
      </c>
    </row>
    <row r="2687" ht="14.4" spans="1:5">
      <c r="A2687" s="401" t="s">
        <v>9092</v>
      </c>
      <c r="B2687" s="173" t="s">
        <v>9093</v>
      </c>
      <c r="C2687" t="s">
        <v>3889</v>
      </c>
      <c r="D2687" t="s">
        <v>3959</v>
      </c>
      <c r="E2687" t="s">
        <v>3890</v>
      </c>
    </row>
    <row r="2688" ht="14.4" spans="1:5">
      <c r="A2688" s="401" t="s">
        <v>9094</v>
      </c>
      <c r="B2688" s="173" t="s">
        <v>9095</v>
      </c>
      <c r="C2688" t="s">
        <v>3959</v>
      </c>
      <c r="D2688" s="11" t="s">
        <v>278</v>
      </c>
      <c r="E2688" t="s">
        <v>3960</v>
      </c>
    </row>
    <row r="2689" ht="14.4" spans="1:5">
      <c r="A2689" s="401" t="s">
        <v>9096</v>
      </c>
      <c r="B2689" s="173" t="s">
        <v>9097</v>
      </c>
      <c r="C2689" t="s">
        <v>3889</v>
      </c>
      <c r="D2689" s="11" t="s">
        <v>3959</v>
      </c>
      <c r="E2689" t="s">
        <v>3890</v>
      </c>
    </row>
    <row r="2690" ht="14.4" spans="1:5">
      <c r="A2690" s="401" t="s">
        <v>9098</v>
      </c>
      <c r="B2690" s="173" t="s">
        <v>9099</v>
      </c>
      <c r="C2690" t="s">
        <v>3889</v>
      </c>
      <c r="D2690" t="s">
        <v>3959</v>
      </c>
      <c r="E2690" t="s">
        <v>3890</v>
      </c>
    </row>
    <row r="2691" ht="14.4" spans="1:5">
      <c r="A2691" s="401" t="s">
        <v>9100</v>
      </c>
      <c r="B2691" s="173" t="s">
        <v>9101</v>
      </c>
      <c r="C2691" t="s">
        <v>3889</v>
      </c>
      <c r="D2691" t="s">
        <v>3959</v>
      </c>
      <c r="E2691" t="s">
        <v>3890</v>
      </c>
    </row>
    <row r="2692" ht="14.4" spans="1:5">
      <c r="A2692" s="401" t="s">
        <v>9102</v>
      </c>
      <c r="B2692" s="173" t="s">
        <v>9103</v>
      </c>
      <c r="C2692" t="s">
        <v>3889</v>
      </c>
      <c r="D2692" t="s">
        <v>3959</v>
      </c>
      <c r="E2692" t="s">
        <v>3890</v>
      </c>
    </row>
    <row r="2693" ht="14.4" spans="1:5">
      <c r="A2693" s="401" t="s">
        <v>9104</v>
      </c>
      <c r="B2693" s="173" t="s">
        <v>9105</v>
      </c>
      <c r="C2693" t="s">
        <v>3889</v>
      </c>
      <c r="D2693" t="s">
        <v>3959</v>
      </c>
      <c r="E2693" t="s">
        <v>3890</v>
      </c>
    </row>
    <row r="2694" ht="14.4" spans="1:5">
      <c r="A2694" s="401" t="s">
        <v>9106</v>
      </c>
      <c r="B2694" s="173" t="s">
        <v>9107</v>
      </c>
      <c r="C2694" t="s">
        <v>3889</v>
      </c>
      <c r="D2694" t="s">
        <v>3959</v>
      </c>
      <c r="E2694" t="s">
        <v>3890</v>
      </c>
    </row>
    <row r="2695" ht="14.4" spans="1:5">
      <c r="A2695" s="401" t="s">
        <v>9108</v>
      </c>
      <c r="B2695" s="173" t="s">
        <v>9109</v>
      </c>
      <c r="C2695" t="s">
        <v>3889</v>
      </c>
      <c r="D2695" t="s">
        <v>3959</v>
      </c>
      <c r="E2695" t="s">
        <v>3890</v>
      </c>
    </row>
    <row r="2696" ht="14.4" spans="1:5">
      <c r="A2696" s="401" t="s">
        <v>9110</v>
      </c>
      <c r="B2696" s="173" t="s">
        <v>9111</v>
      </c>
      <c r="C2696" t="s">
        <v>3889</v>
      </c>
      <c r="D2696" t="s">
        <v>3959</v>
      </c>
      <c r="E2696" t="s">
        <v>3890</v>
      </c>
    </row>
    <row r="2697" ht="14.4" spans="1:5">
      <c r="A2697" s="401" t="s">
        <v>9112</v>
      </c>
      <c r="B2697" s="173" t="s">
        <v>9113</v>
      </c>
      <c r="C2697" t="s">
        <v>3889</v>
      </c>
      <c r="D2697" t="s">
        <v>3959</v>
      </c>
      <c r="E2697" t="s">
        <v>3890</v>
      </c>
    </row>
    <row r="2698" ht="14.4" spans="1:5">
      <c r="A2698" s="401" t="s">
        <v>9114</v>
      </c>
      <c r="B2698" s="173" t="s">
        <v>9115</v>
      </c>
      <c r="C2698" t="s">
        <v>3889</v>
      </c>
      <c r="D2698" t="s">
        <v>3959</v>
      </c>
      <c r="E2698" t="s">
        <v>3890</v>
      </c>
    </row>
    <row r="2699" ht="14.4" spans="1:5">
      <c r="A2699" s="401" t="s">
        <v>9116</v>
      </c>
      <c r="B2699" s="173" t="s">
        <v>9117</v>
      </c>
      <c r="C2699" t="s">
        <v>3959</v>
      </c>
      <c r="D2699" s="11" t="s">
        <v>278</v>
      </c>
      <c r="E2699" t="s">
        <v>3960</v>
      </c>
    </row>
    <row r="2700" ht="14.4" spans="1:5">
      <c r="A2700" s="401" t="s">
        <v>9118</v>
      </c>
      <c r="B2700" s="173" t="s">
        <v>9119</v>
      </c>
      <c r="C2700" t="s">
        <v>3889</v>
      </c>
      <c r="D2700" s="11" t="s">
        <v>3959</v>
      </c>
      <c r="E2700" t="s">
        <v>3890</v>
      </c>
    </row>
    <row r="2701" ht="14.4" spans="1:5">
      <c r="A2701" s="401" t="s">
        <v>9120</v>
      </c>
      <c r="B2701" s="173" t="s">
        <v>9121</v>
      </c>
      <c r="C2701" t="s">
        <v>3889</v>
      </c>
      <c r="D2701" t="s">
        <v>3959</v>
      </c>
      <c r="E2701" t="s">
        <v>3890</v>
      </c>
    </row>
    <row r="2702" ht="14.4" spans="1:5">
      <c r="A2702" s="401" t="s">
        <v>9122</v>
      </c>
      <c r="B2702" s="173" t="s">
        <v>9123</v>
      </c>
      <c r="C2702" t="s">
        <v>3889</v>
      </c>
      <c r="D2702" t="s">
        <v>3959</v>
      </c>
      <c r="E2702" t="s">
        <v>3890</v>
      </c>
    </row>
    <row r="2703" ht="14.4" spans="1:5">
      <c r="A2703" s="401" t="s">
        <v>9124</v>
      </c>
      <c r="B2703" s="173" t="s">
        <v>9125</v>
      </c>
      <c r="C2703" t="s">
        <v>3889</v>
      </c>
      <c r="D2703" t="s">
        <v>3959</v>
      </c>
      <c r="E2703" t="s">
        <v>3890</v>
      </c>
    </row>
    <row r="2704" ht="14.4" spans="1:5">
      <c r="A2704" s="401" t="s">
        <v>9126</v>
      </c>
      <c r="B2704" s="173" t="s">
        <v>9127</v>
      </c>
      <c r="C2704" t="s">
        <v>3889</v>
      </c>
      <c r="D2704" t="s">
        <v>3959</v>
      </c>
      <c r="E2704" t="s">
        <v>3890</v>
      </c>
    </row>
    <row r="2705" ht="14.4" spans="1:5">
      <c r="A2705" s="401" t="s">
        <v>9128</v>
      </c>
      <c r="B2705" s="173" t="s">
        <v>9129</v>
      </c>
      <c r="C2705" t="s">
        <v>3889</v>
      </c>
      <c r="D2705" t="s">
        <v>3959</v>
      </c>
      <c r="E2705" t="s">
        <v>3890</v>
      </c>
    </row>
    <row r="2706" ht="14.4" spans="1:5">
      <c r="A2706" s="401" t="s">
        <v>9130</v>
      </c>
      <c r="B2706" s="173" t="s">
        <v>9131</v>
      </c>
      <c r="C2706" t="s">
        <v>3889</v>
      </c>
      <c r="D2706" t="s">
        <v>3959</v>
      </c>
      <c r="E2706" t="s">
        <v>3890</v>
      </c>
    </row>
    <row r="2707" ht="14.4" spans="1:5">
      <c r="A2707" s="401" t="s">
        <v>9132</v>
      </c>
      <c r="B2707" s="173" t="s">
        <v>9133</v>
      </c>
      <c r="C2707" t="s">
        <v>3889</v>
      </c>
      <c r="D2707" t="s">
        <v>3959</v>
      </c>
      <c r="E2707" t="s">
        <v>3890</v>
      </c>
    </row>
    <row r="2708" ht="14.4" spans="1:5">
      <c r="A2708" s="401" t="s">
        <v>9134</v>
      </c>
      <c r="B2708" s="173" t="s">
        <v>9135</v>
      </c>
      <c r="C2708" t="s">
        <v>3959</v>
      </c>
      <c r="D2708" s="11" t="s">
        <v>278</v>
      </c>
      <c r="E2708" t="s">
        <v>3960</v>
      </c>
    </row>
    <row r="2709" ht="14.4" spans="1:5">
      <c r="A2709" s="401" t="s">
        <v>9136</v>
      </c>
      <c r="B2709" s="173" t="s">
        <v>9137</v>
      </c>
      <c r="C2709" t="s">
        <v>3889</v>
      </c>
      <c r="D2709" t="s">
        <v>3959</v>
      </c>
      <c r="E2709" t="s">
        <v>3890</v>
      </c>
    </row>
    <row r="2710" ht="14.4" spans="1:5">
      <c r="A2710" s="401" t="s">
        <v>9138</v>
      </c>
      <c r="B2710" s="173" t="s">
        <v>9139</v>
      </c>
      <c r="C2710" t="s">
        <v>3889</v>
      </c>
      <c r="D2710" t="s">
        <v>3959</v>
      </c>
      <c r="E2710" t="s">
        <v>3890</v>
      </c>
    </row>
    <row r="2711" ht="14.4" spans="1:5">
      <c r="A2711" s="401" t="s">
        <v>9140</v>
      </c>
      <c r="B2711" s="173" t="s">
        <v>9141</v>
      </c>
      <c r="C2711" t="s">
        <v>3889</v>
      </c>
      <c r="D2711" t="s">
        <v>3959</v>
      </c>
      <c r="E2711" t="s">
        <v>3890</v>
      </c>
    </row>
    <row r="2712" ht="14.4" spans="1:5">
      <c r="A2712" s="401" t="s">
        <v>9142</v>
      </c>
      <c r="B2712" s="173" t="s">
        <v>9143</v>
      </c>
      <c r="C2712" t="s">
        <v>3889</v>
      </c>
      <c r="D2712" t="s">
        <v>3959</v>
      </c>
      <c r="E2712" t="s">
        <v>3890</v>
      </c>
    </row>
    <row r="2713" ht="14.4" spans="1:5">
      <c r="A2713" s="401" t="s">
        <v>9144</v>
      </c>
      <c r="B2713" s="173" t="s">
        <v>9145</v>
      </c>
      <c r="C2713" t="s">
        <v>3889</v>
      </c>
      <c r="D2713" t="s">
        <v>3959</v>
      </c>
      <c r="E2713" t="s">
        <v>3890</v>
      </c>
    </row>
    <row r="2714" ht="14.4" spans="1:5">
      <c r="A2714" s="401" t="s">
        <v>9146</v>
      </c>
      <c r="B2714" s="173" t="s">
        <v>9147</v>
      </c>
      <c r="C2714" t="s">
        <v>3889</v>
      </c>
      <c r="D2714" t="s">
        <v>3959</v>
      </c>
      <c r="E2714" t="s">
        <v>3890</v>
      </c>
    </row>
    <row r="2715" ht="14.4" spans="1:5">
      <c r="A2715" s="401" t="s">
        <v>9148</v>
      </c>
      <c r="B2715" s="173" t="s">
        <v>9149</v>
      </c>
      <c r="C2715" t="s">
        <v>3889</v>
      </c>
      <c r="D2715" t="s">
        <v>3959</v>
      </c>
      <c r="E2715" t="s">
        <v>3890</v>
      </c>
    </row>
    <row r="2716" ht="14.4" spans="1:5">
      <c r="A2716" s="401" t="s">
        <v>9150</v>
      </c>
      <c r="B2716" s="173" t="s">
        <v>9151</v>
      </c>
      <c r="C2716" t="s">
        <v>3889</v>
      </c>
      <c r="D2716" t="s">
        <v>3959</v>
      </c>
      <c r="E2716" t="s">
        <v>3890</v>
      </c>
    </row>
    <row r="2717" ht="14.4" spans="1:5">
      <c r="A2717" s="401" t="s">
        <v>9152</v>
      </c>
      <c r="B2717" s="173" t="s">
        <v>9153</v>
      </c>
      <c r="C2717" t="s">
        <v>3889</v>
      </c>
      <c r="D2717" t="s">
        <v>3959</v>
      </c>
      <c r="E2717" t="s">
        <v>3890</v>
      </c>
    </row>
    <row r="2718" ht="14.4" spans="1:5">
      <c r="A2718" s="401" t="s">
        <v>9154</v>
      </c>
      <c r="B2718" s="173" t="s">
        <v>9155</v>
      </c>
      <c r="C2718" t="s">
        <v>3889</v>
      </c>
      <c r="D2718" t="s">
        <v>3959</v>
      </c>
      <c r="E2718" t="s">
        <v>3890</v>
      </c>
    </row>
    <row r="2719" ht="14.4" spans="1:5">
      <c r="A2719" s="401" t="s">
        <v>9156</v>
      </c>
      <c r="B2719" s="173" t="s">
        <v>9157</v>
      </c>
      <c r="C2719" t="s">
        <v>3959</v>
      </c>
      <c r="D2719" s="11" t="s">
        <v>278</v>
      </c>
      <c r="E2719" t="s">
        <v>3960</v>
      </c>
    </row>
    <row r="2720" ht="14.4" spans="1:5">
      <c r="A2720" s="401" t="s">
        <v>9158</v>
      </c>
      <c r="B2720" s="173" t="s">
        <v>9159</v>
      </c>
      <c r="C2720" t="s">
        <v>3889</v>
      </c>
      <c r="D2720" t="s">
        <v>3959</v>
      </c>
      <c r="E2720" t="s">
        <v>3890</v>
      </c>
    </row>
    <row r="2721" ht="14.4" spans="1:5">
      <c r="A2721" s="401" t="s">
        <v>9160</v>
      </c>
      <c r="B2721" s="173" t="s">
        <v>9161</v>
      </c>
      <c r="C2721" t="s">
        <v>3889</v>
      </c>
      <c r="D2721" t="s">
        <v>3959</v>
      </c>
      <c r="E2721" t="s">
        <v>3890</v>
      </c>
    </row>
    <row r="2722" ht="14.4" spans="1:5">
      <c r="A2722" s="401" t="s">
        <v>9162</v>
      </c>
      <c r="B2722" s="173" t="s">
        <v>9163</v>
      </c>
      <c r="C2722" t="s">
        <v>3889</v>
      </c>
      <c r="D2722" t="s">
        <v>3959</v>
      </c>
      <c r="E2722" t="s">
        <v>3890</v>
      </c>
    </row>
    <row r="2723" ht="14.4" spans="1:5">
      <c r="A2723" s="401" t="s">
        <v>9164</v>
      </c>
      <c r="B2723" s="173" t="s">
        <v>9165</v>
      </c>
      <c r="C2723" t="s">
        <v>3889</v>
      </c>
      <c r="D2723" t="s">
        <v>3959</v>
      </c>
      <c r="E2723" t="s">
        <v>3890</v>
      </c>
    </row>
    <row r="2724" ht="14.4" spans="1:5">
      <c r="A2724" s="401" t="s">
        <v>9166</v>
      </c>
      <c r="B2724" s="173" t="s">
        <v>9167</v>
      </c>
      <c r="C2724" t="s">
        <v>3889</v>
      </c>
      <c r="D2724" t="s">
        <v>3959</v>
      </c>
      <c r="E2724" t="s">
        <v>3890</v>
      </c>
    </row>
    <row r="2725" ht="14.4" spans="1:5">
      <c r="A2725" s="401" t="s">
        <v>9168</v>
      </c>
      <c r="B2725" s="173" t="s">
        <v>9169</v>
      </c>
      <c r="C2725" t="s">
        <v>3889</v>
      </c>
      <c r="D2725" t="s">
        <v>3959</v>
      </c>
      <c r="E2725" t="s">
        <v>3890</v>
      </c>
    </row>
    <row r="2726" ht="14.4" spans="1:5">
      <c r="A2726" s="401" t="s">
        <v>9170</v>
      </c>
      <c r="B2726" s="173" t="s">
        <v>9171</v>
      </c>
      <c r="C2726" t="s">
        <v>3889</v>
      </c>
      <c r="D2726" t="s">
        <v>3959</v>
      </c>
      <c r="E2726" t="s">
        <v>3890</v>
      </c>
    </row>
    <row r="2727" ht="14.4" spans="1:5">
      <c r="A2727" s="401" t="s">
        <v>9172</v>
      </c>
      <c r="B2727" s="173" t="s">
        <v>9173</v>
      </c>
      <c r="C2727" t="s">
        <v>3889</v>
      </c>
      <c r="D2727" t="s">
        <v>3959</v>
      </c>
      <c r="E2727" t="s">
        <v>3890</v>
      </c>
    </row>
    <row r="2728" ht="14.4" spans="1:5">
      <c r="A2728" s="401" t="s">
        <v>9174</v>
      </c>
      <c r="B2728" s="173" t="s">
        <v>9175</v>
      </c>
      <c r="C2728" t="s">
        <v>3889</v>
      </c>
      <c r="D2728" t="s">
        <v>3959</v>
      </c>
      <c r="E2728" t="s">
        <v>3890</v>
      </c>
    </row>
    <row r="2729" ht="14.4" spans="1:5">
      <c r="A2729" s="401" t="s">
        <v>9176</v>
      </c>
      <c r="B2729" s="173" t="s">
        <v>9177</v>
      </c>
      <c r="C2729" t="s">
        <v>3889</v>
      </c>
      <c r="D2729" t="s">
        <v>3959</v>
      </c>
      <c r="E2729" t="s">
        <v>3890</v>
      </c>
    </row>
    <row r="2730" ht="14.4" spans="1:5">
      <c r="A2730" s="401" t="s">
        <v>9178</v>
      </c>
      <c r="B2730" s="173" t="s">
        <v>9179</v>
      </c>
      <c r="C2730" t="s">
        <v>3889</v>
      </c>
      <c r="D2730" t="s">
        <v>3959</v>
      </c>
      <c r="E2730" t="s">
        <v>3890</v>
      </c>
    </row>
    <row r="2731" ht="14.4" spans="1:5">
      <c r="A2731" s="401" t="s">
        <v>9180</v>
      </c>
      <c r="B2731" s="173" t="s">
        <v>9181</v>
      </c>
      <c r="C2731" t="s">
        <v>3889</v>
      </c>
      <c r="D2731" t="s">
        <v>3959</v>
      </c>
      <c r="E2731" t="s">
        <v>3890</v>
      </c>
    </row>
    <row r="2732" ht="14.4" spans="1:5">
      <c r="A2732" s="401" t="s">
        <v>9182</v>
      </c>
      <c r="B2732" s="173" t="s">
        <v>9183</v>
      </c>
      <c r="C2732" t="s">
        <v>3889</v>
      </c>
      <c r="D2732" t="s">
        <v>3959</v>
      </c>
      <c r="E2732" t="s">
        <v>3890</v>
      </c>
    </row>
    <row r="2733" ht="14.4" spans="1:5">
      <c r="A2733" s="401" t="s">
        <v>9184</v>
      </c>
      <c r="B2733" s="173" t="s">
        <v>9185</v>
      </c>
      <c r="C2733" t="s">
        <v>3959</v>
      </c>
      <c r="D2733" s="11" t="s">
        <v>278</v>
      </c>
      <c r="E2733" t="s">
        <v>3960</v>
      </c>
    </row>
    <row r="2734" ht="14.4" spans="1:5">
      <c r="A2734" s="401" t="s">
        <v>9186</v>
      </c>
      <c r="B2734" s="173" t="s">
        <v>9187</v>
      </c>
      <c r="C2734" t="s">
        <v>3889</v>
      </c>
      <c r="D2734" t="s">
        <v>3959</v>
      </c>
      <c r="E2734" t="s">
        <v>3890</v>
      </c>
    </row>
    <row r="2735" ht="14.4" spans="1:5">
      <c r="A2735" s="401" t="s">
        <v>9188</v>
      </c>
      <c r="B2735" s="173" t="s">
        <v>9189</v>
      </c>
      <c r="C2735" t="s">
        <v>3889</v>
      </c>
      <c r="D2735" t="s">
        <v>3959</v>
      </c>
      <c r="E2735" t="s">
        <v>3890</v>
      </c>
    </row>
    <row r="2736" ht="14.4" spans="1:5">
      <c r="A2736" s="401" t="s">
        <v>9190</v>
      </c>
      <c r="B2736" s="173" t="s">
        <v>9191</v>
      </c>
      <c r="C2736" t="s">
        <v>3889</v>
      </c>
      <c r="D2736" t="s">
        <v>3959</v>
      </c>
      <c r="E2736" t="s">
        <v>3890</v>
      </c>
    </row>
    <row r="2737" ht="14.4" spans="1:5">
      <c r="A2737" s="401" t="s">
        <v>9192</v>
      </c>
      <c r="B2737" s="173" t="s">
        <v>9193</v>
      </c>
      <c r="C2737" t="s">
        <v>3889</v>
      </c>
      <c r="D2737" t="s">
        <v>3959</v>
      </c>
      <c r="E2737" t="s">
        <v>3890</v>
      </c>
    </row>
    <row r="2738" ht="14.4" spans="1:5">
      <c r="A2738" s="401" t="s">
        <v>9194</v>
      </c>
      <c r="B2738" s="173" t="s">
        <v>9195</v>
      </c>
      <c r="C2738" t="s">
        <v>3889</v>
      </c>
      <c r="D2738" t="s">
        <v>3959</v>
      </c>
      <c r="E2738" t="s">
        <v>3890</v>
      </c>
    </row>
    <row r="2739" ht="14.4" spans="1:5">
      <c r="A2739" s="401" t="s">
        <v>9196</v>
      </c>
      <c r="B2739" s="173" t="s">
        <v>9197</v>
      </c>
      <c r="C2739" t="s">
        <v>3889</v>
      </c>
      <c r="D2739" t="s">
        <v>3959</v>
      </c>
      <c r="E2739" t="s">
        <v>3890</v>
      </c>
    </row>
    <row r="2740" ht="14.4" spans="1:5">
      <c r="A2740" s="401" t="s">
        <v>9198</v>
      </c>
      <c r="B2740" s="173" t="s">
        <v>9199</v>
      </c>
      <c r="C2740" t="s">
        <v>3889</v>
      </c>
      <c r="D2740" t="s">
        <v>3959</v>
      </c>
      <c r="E2740" t="s">
        <v>3890</v>
      </c>
    </row>
    <row r="2741" ht="14.4" spans="1:5">
      <c r="A2741" s="401" t="s">
        <v>9200</v>
      </c>
      <c r="B2741" s="173" t="s">
        <v>9201</v>
      </c>
      <c r="C2741" t="s">
        <v>3889</v>
      </c>
      <c r="D2741" t="s">
        <v>3959</v>
      </c>
      <c r="E2741" t="s">
        <v>3890</v>
      </c>
    </row>
    <row r="2742" ht="14.4" spans="1:5">
      <c r="A2742" s="401" t="s">
        <v>9202</v>
      </c>
      <c r="B2742" s="173" t="s">
        <v>9203</v>
      </c>
      <c r="C2742" t="s">
        <v>3959</v>
      </c>
      <c r="D2742" s="11" t="s">
        <v>278</v>
      </c>
      <c r="E2742" t="s">
        <v>3960</v>
      </c>
    </row>
    <row r="2743" ht="14.4" spans="1:5">
      <c r="A2743" s="401" t="s">
        <v>9204</v>
      </c>
      <c r="B2743" s="173" t="s">
        <v>9205</v>
      </c>
      <c r="C2743" t="s">
        <v>3889</v>
      </c>
      <c r="D2743" t="s">
        <v>3959</v>
      </c>
      <c r="E2743" t="s">
        <v>3890</v>
      </c>
    </row>
    <row r="2744" ht="14.4" spans="1:5">
      <c r="A2744" s="401" t="s">
        <v>9206</v>
      </c>
      <c r="B2744" s="173" t="s">
        <v>9207</v>
      </c>
      <c r="C2744" t="s">
        <v>3889</v>
      </c>
      <c r="D2744" t="s">
        <v>3959</v>
      </c>
      <c r="E2744" t="s">
        <v>3890</v>
      </c>
    </row>
    <row r="2745" ht="14.4" spans="1:5">
      <c r="A2745" s="401" t="s">
        <v>9208</v>
      </c>
      <c r="B2745" s="173" t="s">
        <v>9209</v>
      </c>
      <c r="C2745" t="s">
        <v>3889</v>
      </c>
      <c r="D2745" t="s">
        <v>3959</v>
      </c>
      <c r="E2745" t="s">
        <v>3890</v>
      </c>
    </row>
    <row r="2746" ht="14.4" spans="1:5">
      <c r="A2746" s="401" t="s">
        <v>9210</v>
      </c>
      <c r="B2746" s="173" t="s">
        <v>9211</v>
      </c>
      <c r="C2746" t="s">
        <v>3959</v>
      </c>
      <c r="D2746" s="11" t="s">
        <v>278</v>
      </c>
      <c r="E2746" t="s">
        <v>3960</v>
      </c>
    </row>
    <row r="2747" ht="14.4" spans="1:5">
      <c r="A2747" s="401" t="s">
        <v>9212</v>
      </c>
      <c r="B2747" s="173" t="s">
        <v>9213</v>
      </c>
      <c r="C2747" t="s">
        <v>3889</v>
      </c>
      <c r="D2747" t="s">
        <v>3959</v>
      </c>
      <c r="E2747" t="s">
        <v>3890</v>
      </c>
    </row>
    <row r="2748" ht="14.4" spans="1:5">
      <c r="A2748" s="401" t="s">
        <v>9214</v>
      </c>
      <c r="B2748" s="173" t="s">
        <v>9215</v>
      </c>
      <c r="C2748" t="s">
        <v>3889</v>
      </c>
      <c r="D2748" t="s">
        <v>3959</v>
      </c>
      <c r="E2748" t="s">
        <v>3890</v>
      </c>
    </row>
    <row r="2749" ht="14.4" spans="1:5">
      <c r="A2749" s="401" t="s">
        <v>9216</v>
      </c>
      <c r="B2749" s="173" t="s">
        <v>9217</v>
      </c>
      <c r="C2749" t="s">
        <v>3889</v>
      </c>
      <c r="D2749" t="s">
        <v>3959</v>
      </c>
      <c r="E2749" t="s">
        <v>3890</v>
      </c>
    </row>
    <row r="2750" ht="14.4" spans="1:5">
      <c r="A2750" s="401" t="s">
        <v>9218</v>
      </c>
      <c r="B2750" s="173" t="s">
        <v>9219</v>
      </c>
      <c r="C2750" t="s">
        <v>3889</v>
      </c>
      <c r="D2750" t="s">
        <v>3959</v>
      </c>
      <c r="E2750" t="s">
        <v>3890</v>
      </c>
    </row>
    <row r="2751" ht="14.4" spans="1:5">
      <c r="A2751" s="401" t="s">
        <v>9220</v>
      </c>
      <c r="B2751" s="173" t="s">
        <v>9221</v>
      </c>
      <c r="C2751" t="s">
        <v>3889</v>
      </c>
      <c r="D2751" t="s">
        <v>3959</v>
      </c>
      <c r="E2751" t="s">
        <v>3890</v>
      </c>
    </row>
    <row r="2752" ht="14.4" spans="1:5">
      <c r="A2752" s="401" t="s">
        <v>9222</v>
      </c>
      <c r="B2752" s="173" t="s">
        <v>9223</v>
      </c>
      <c r="C2752" t="s">
        <v>3889</v>
      </c>
      <c r="D2752" t="s">
        <v>3959</v>
      </c>
      <c r="E2752" t="s">
        <v>3890</v>
      </c>
    </row>
    <row r="2753" ht="14.4" spans="1:5">
      <c r="A2753" s="401" t="s">
        <v>9224</v>
      </c>
      <c r="B2753" s="173" t="s">
        <v>9225</v>
      </c>
      <c r="C2753" t="s">
        <v>3889</v>
      </c>
      <c r="D2753" t="s">
        <v>3959</v>
      </c>
      <c r="E2753" t="s">
        <v>3890</v>
      </c>
    </row>
    <row r="2754" ht="14.4" spans="1:5">
      <c r="A2754" s="401" t="s">
        <v>9226</v>
      </c>
      <c r="B2754" s="173" t="s">
        <v>9227</v>
      </c>
      <c r="C2754" t="s">
        <v>3889</v>
      </c>
      <c r="D2754" t="s">
        <v>3959</v>
      </c>
      <c r="E2754" t="s">
        <v>3890</v>
      </c>
    </row>
    <row r="2755" ht="14.4" spans="1:5">
      <c r="A2755" s="401" t="s">
        <v>9228</v>
      </c>
      <c r="B2755" s="173" t="s">
        <v>9229</v>
      </c>
      <c r="C2755" t="s">
        <v>3889</v>
      </c>
      <c r="D2755" t="s">
        <v>3959</v>
      </c>
      <c r="E2755" t="s">
        <v>3890</v>
      </c>
    </row>
    <row r="2756" ht="14.4" spans="1:5">
      <c r="A2756" s="401" t="s">
        <v>9230</v>
      </c>
      <c r="B2756" s="173" t="s">
        <v>9231</v>
      </c>
      <c r="C2756" t="s">
        <v>3889</v>
      </c>
      <c r="D2756" t="s">
        <v>3959</v>
      </c>
      <c r="E2756" t="s">
        <v>3890</v>
      </c>
    </row>
    <row r="2757" ht="14.4" spans="1:5">
      <c r="A2757" s="401" t="s">
        <v>9232</v>
      </c>
      <c r="B2757" s="173" t="s">
        <v>9233</v>
      </c>
      <c r="C2757" t="s">
        <v>3889</v>
      </c>
      <c r="D2757" t="s">
        <v>3959</v>
      </c>
      <c r="E2757" t="s">
        <v>3890</v>
      </c>
    </row>
    <row r="2758" ht="14.4" spans="1:5">
      <c r="A2758" s="401" t="s">
        <v>9234</v>
      </c>
      <c r="B2758" s="173" t="s">
        <v>9235</v>
      </c>
      <c r="C2758" t="s">
        <v>3889</v>
      </c>
      <c r="D2758" t="s">
        <v>3959</v>
      </c>
      <c r="E2758" t="s">
        <v>3890</v>
      </c>
    </row>
    <row r="2759" ht="14.4" spans="1:5">
      <c r="A2759" s="401" t="s">
        <v>9236</v>
      </c>
      <c r="B2759" s="173" t="s">
        <v>9237</v>
      </c>
      <c r="C2759" t="s">
        <v>3959</v>
      </c>
      <c r="D2759" s="11" t="s">
        <v>278</v>
      </c>
      <c r="E2759" t="s">
        <v>3960</v>
      </c>
    </row>
    <row r="2760" ht="14.4" spans="1:5">
      <c r="A2760" s="401" t="s">
        <v>9238</v>
      </c>
      <c r="B2760" s="173" t="s">
        <v>9239</v>
      </c>
      <c r="C2760" t="s">
        <v>3889</v>
      </c>
      <c r="D2760" t="s">
        <v>3959</v>
      </c>
      <c r="E2760" t="s">
        <v>3890</v>
      </c>
    </row>
    <row r="2761" ht="14.4" spans="1:5">
      <c r="A2761" s="401" t="s">
        <v>9240</v>
      </c>
      <c r="B2761" s="173" t="s">
        <v>9241</v>
      </c>
      <c r="C2761" t="s">
        <v>3889</v>
      </c>
      <c r="D2761" t="s">
        <v>3959</v>
      </c>
      <c r="E2761" t="s">
        <v>3890</v>
      </c>
    </row>
    <row r="2762" ht="14.4" spans="1:5">
      <c r="A2762" s="401" t="s">
        <v>9242</v>
      </c>
      <c r="B2762" s="173" t="s">
        <v>9243</v>
      </c>
      <c r="C2762" t="s">
        <v>3889</v>
      </c>
      <c r="D2762" t="s">
        <v>3959</v>
      </c>
      <c r="E2762" t="s">
        <v>3890</v>
      </c>
    </row>
    <row r="2763" ht="14.4" spans="1:5">
      <c r="A2763" s="401" t="s">
        <v>9244</v>
      </c>
      <c r="B2763" s="173" t="s">
        <v>9245</v>
      </c>
      <c r="C2763" t="s">
        <v>3889</v>
      </c>
      <c r="D2763" t="s">
        <v>3959</v>
      </c>
      <c r="E2763" t="s">
        <v>3890</v>
      </c>
    </row>
    <row r="2764" ht="14.4" spans="1:5">
      <c r="A2764" s="401" t="s">
        <v>9246</v>
      </c>
      <c r="B2764" s="173" t="s">
        <v>9247</v>
      </c>
      <c r="C2764" t="s">
        <v>3889</v>
      </c>
      <c r="D2764" t="s">
        <v>3959</v>
      </c>
      <c r="E2764" t="s">
        <v>3890</v>
      </c>
    </row>
    <row r="2765" ht="14.4" spans="1:5">
      <c r="A2765" s="401" t="s">
        <v>9248</v>
      </c>
      <c r="B2765" s="173" t="s">
        <v>9249</v>
      </c>
      <c r="C2765" t="s">
        <v>3959</v>
      </c>
      <c r="D2765" s="11" t="s">
        <v>278</v>
      </c>
      <c r="E2765" t="s">
        <v>3960</v>
      </c>
    </row>
    <row r="2766" ht="14.4" spans="1:5">
      <c r="A2766" s="401" t="s">
        <v>9250</v>
      </c>
      <c r="B2766" s="173" t="s">
        <v>9251</v>
      </c>
      <c r="C2766" t="s">
        <v>3889</v>
      </c>
      <c r="D2766" t="s">
        <v>3959</v>
      </c>
      <c r="E2766" t="s">
        <v>3890</v>
      </c>
    </row>
    <row r="2767" ht="14.4" spans="1:5">
      <c r="A2767" s="401" t="s">
        <v>9252</v>
      </c>
      <c r="B2767" s="173" t="s">
        <v>9253</v>
      </c>
      <c r="C2767" t="s">
        <v>3889</v>
      </c>
      <c r="D2767" t="s">
        <v>3959</v>
      </c>
      <c r="E2767" t="s">
        <v>3890</v>
      </c>
    </row>
    <row r="2768" ht="14.4" spans="1:5">
      <c r="A2768" s="401" t="s">
        <v>9254</v>
      </c>
      <c r="B2768" s="173" t="s">
        <v>9255</v>
      </c>
      <c r="C2768" t="s">
        <v>3889</v>
      </c>
      <c r="D2768" t="s">
        <v>3959</v>
      </c>
      <c r="E2768" t="s">
        <v>3890</v>
      </c>
    </row>
    <row r="2769" ht="14.4" spans="1:5">
      <c r="A2769" s="401" t="s">
        <v>9256</v>
      </c>
      <c r="B2769" s="173" t="s">
        <v>9257</v>
      </c>
      <c r="C2769" t="s">
        <v>3889</v>
      </c>
      <c r="D2769" t="s">
        <v>3959</v>
      </c>
      <c r="E2769" t="s">
        <v>3890</v>
      </c>
    </row>
    <row r="2770" ht="14.4" spans="1:5">
      <c r="A2770" s="401" t="s">
        <v>9258</v>
      </c>
      <c r="B2770" s="173" t="s">
        <v>9259</v>
      </c>
      <c r="C2770" t="s">
        <v>3959</v>
      </c>
      <c r="D2770" s="11" t="s">
        <v>278</v>
      </c>
      <c r="E2770" t="s">
        <v>3960</v>
      </c>
    </row>
    <row r="2771" ht="14.4" spans="1:5">
      <c r="A2771" s="401" t="s">
        <v>9260</v>
      </c>
      <c r="B2771" s="173" t="s">
        <v>9261</v>
      </c>
      <c r="C2771" t="s">
        <v>3889</v>
      </c>
      <c r="D2771" t="s">
        <v>3959</v>
      </c>
      <c r="E2771" t="s">
        <v>3890</v>
      </c>
    </row>
    <row r="2772" ht="14.4" spans="1:5">
      <c r="A2772" s="401" t="s">
        <v>9262</v>
      </c>
      <c r="B2772" s="173" t="s">
        <v>9263</v>
      </c>
      <c r="C2772" t="s">
        <v>3889</v>
      </c>
      <c r="D2772" t="s">
        <v>3959</v>
      </c>
      <c r="E2772" t="s">
        <v>3890</v>
      </c>
    </row>
    <row r="2773" ht="14.4" spans="1:5">
      <c r="A2773" s="401" t="s">
        <v>9264</v>
      </c>
      <c r="B2773" s="173" t="s">
        <v>9265</v>
      </c>
      <c r="C2773" t="s">
        <v>3889</v>
      </c>
      <c r="D2773" t="s">
        <v>3959</v>
      </c>
      <c r="E2773" t="s">
        <v>3890</v>
      </c>
    </row>
    <row r="2774" ht="14.4" spans="1:5">
      <c r="A2774" s="401" t="s">
        <v>9266</v>
      </c>
      <c r="B2774" s="173" t="s">
        <v>9267</v>
      </c>
      <c r="C2774" t="s">
        <v>278</v>
      </c>
      <c r="D2774" s="11" t="s">
        <v>3885</v>
      </c>
      <c r="E2774" t="s">
        <v>3886</v>
      </c>
    </row>
    <row r="2775" ht="14.4" spans="1:5">
      <c r="A2775" s="401" t="s">
        <v>9268</v>
      </c>
      <c r="B2775" s="173" t="s">
        <v>9269</v>
      </c>
      <c r="C2775" t="s">
        <v>3959</v>
      </c>
      <c r="D2775" s="11" t="s">
        <v>278</v>
      </c>
      <c r="E2775" t="s">
        <v>3960</v>
      </c>
    </row>
    <row r="2776" ht="14.4" spans="1:5">
      <c r="A2776" s="401" t="s">
        <v>9270</v>
      </c>
      <c r="B2776" s="173" t="s">
        <v>9271</v>
      </c>
      <c r="C2776" t="s">
        <v>3889</v>
      </c>
      <c r="D2776" s="11" t="s">
        <v>3959</v>
      </c>
      <c r="E2776" t="s">
        <v>3890</v>
      </c>
    </row>
    <row r="2777" ht="14.4" spans="1:5">
      <c r="A2777" s="401" t="s">
        <v>9272</v>
      </c>
      <c r="B2777" s="173" t="s">
        <v>9273</v>
      </c>
      <c r="C2777" t="s">
        <v>3889</v>
      </c>
      <c r="D2777" s="11" t="s">
        <v>3959</v>
      </c>
      <c r="E2777" t="s">
        <v>3890</v>
      </c>
    </row>
    <row r="2778" ht="14.4" spans="1:5">
      <c r="A2778" s="401" t="s">
        <v>9274</v>
      </c>
      <c r="B2778" s="173" t="s">
        <v>9275</v>
      </c>
      <c r="C2778" t="s">
        <v>3889</v>
      </c>
      <c r="D2778" s="11" t="s">
        <v>3959</v>
      </c>
      <c r="E2778" t="s">
        <v>3890</v>
      </c>
    </row>
    <row r="2779" ht="14.4" spans="1:5">
      <c r="A2779" s="401" t="s">
        <v>9276</v>
      </c>
      <c r="B2779" s="173" t="s">
        <v>9277</v>
      </c>
      <c r="C2779" t="s">
        <v>3889</v>
      </c>
      <c r="D2779" t="s">
        <v>3959</v>
      </c>
      <c r="E2779" t="s">
        <v>3890</v>
      </c>
    </row>
    <row r="2780" ht="14.4" spans="1:5">
      <c r="A2780" s="401" t="s">
        <v>9278</v>
      </c>
      <c r="B2780" s="173" t="s">
        <v>9279</v>
      </c>
      <c r="C2780" t="s">
        <v>3889</v>
      </c>
      <c r="D2780" t="s">
        <v>3959</v>
      </c>
      <c r="E2780" t="s">
        <v>3890</v>
      </c>
    </row>
    <row r="2781" ht="14.4" spans="1:5">
      <c r="A2781" s="401" t="s">
        <v>9280</v>
      </c>
      <c r="B2781" s="173" t="s">
        <v>9281</v>
      </c>
      <c r="C2781" t="s">
        <v>3889</v>
      </c>
      <c r="D2781" t="s">
        <v>3959</v>
      </c>
      <c r="E2781" t="s">
        <v>3890</v>
      </c>
    </row>
    <row r="2782" ht="14.4" spans="1:5">
      <c r="A2782" s="401" t="s">
        <v>9282</v>
      </c>
      <c r="B2782" s="173" t="s">
        <v>9283</v>
      </c>
      <c r="C2782" t="s">
        <v>3889</v>
      </c>
      <c r="D2782" t="s">
        <v>3959</v>
      </c>
      <c r="E2782" t="s">
        <v>3890</v>
      </c>
    </row>
    <row r="2783" ht="14.4" spans="1:5">
      <c r="A2783" s="401" t="s">
        <v>9284</v>
      </c>
      <c r="B2783" s="173" t="s">
        <v>9285</v>
      </c>
      <c r="C2783" t="s">
        <v>3889</v>
      </c>
      <c r="D2783" t="s">
        <v>3959</v>
      </c>
      <c r="E2783" t="s">
        <v>3890</v>
      </c>
    </row>
    <row r="2784" ht="14.4" spans="1:5">
      <c r="A2784" s="401" t="s">
        <v>9286</v>
      </c>
      <c r="B2784" s="173" t="s">
        <v>9287</v>
      </c>
      <c r="C2784" t="s">
        <v>3959</v>
      </c>
      <c r="D2784" s="11" t="s">
        <v>278</v>
      </c>
      <c r="E2784" t="s">
        <v>3960</v>
      </c>
    </row>
    <row r="2785" ht="14.4" spans="1:5">
      <c r="A2785" s="401" t="s">
        <v>9288</v>
      </c>
      <c r="B2785" s="173" t="s">
        <v>9289</v>
      </c>
      <c r="C2785" t="s">
        <v>3889</v>
      </c>
      <c r="D2785" s="11" t="s">
        <v>3959</v>
      </c>
      <c r="E2785" t="s">
        <v>3890</v>
      </c>
    </row>
    <row r="2786" ht="14.4" spans="1:5">
      <c r="A2786" s="401" t="s">
        <v>9290</v>
      </c>
      <c r="B2786" s="173" t="s">
        <v>9291</v>
      </c>
      <c r="C2786" t="s">
        <v>3889</v>
      </c>
      <c r="D2786" t="s">
        <v>3959</v>
      </c>
      <c r="E2786" t="s">
        <v>3890</v>
      </c>
    </row>
    <row r="2787" ht="14.4" spans="1:5">
      <c r="A2787" s="401" t="s">
        <v>9292</v>
      </c>
      <c r="B2787" s="173" t="s">
        <v>9293</v>
      </c>
      <c r="C2787" t="s">
        <v>3889</v>
      </c>
      <c r="D2787" t="s">
        <v>3959</v>
      </c>
      <c r="E2787" t="s">
        <v>3890</v>
      </c>
    </row>
    <row r="2788" ht="14.4" spans="1:5">
      <c r="A2788" s="401" t="s">
        <v>9294</v>
      </c>
      <c r="B2788" s="173" t="s">
        <v>9295</v>
      </c>
      <c r="C2788" t="s">
        <v>3889</v>
      </c>
      <c r="D2788" t="s">
        <v>3959</v>
      </c>
      <c r="E2788" t="s">
        <v>3890</v>
      </c>
    </row>
    <row r="2789" ht="14.4" spans="1:5">
      <c r="A2789" s="401" t="s">
        <v>9296</v>
      </c>
      <c r="B2789" s="173" t="s">
        <v>9297</v>
      </c>
      <c r="C2789" t="s">
        <v>3889</v>
      </c>
      <c r="D2789" t="s">
        <v>3959</v>
      </c>
      <c r="E2789" t="s">
        <v>3890</v>
      </c>
    </row>
    <row r="2790" ht="14.4" spans="1:5">
      <c r="A2790" s="401" t="s">
        <v>9298</v>
      </c>
      <c r="B2790" s="173" t="s">
        <v>9299</v>
      </c>
      <c r="C2790" t="s">
        <v>3889</v>
      </c>
      <c r="D2790" t="s">
        <v>3959</v>
      </c>
      <c r="E2790" t="s">
        <v>3890</v>
      </c>
    </row>
    <row r="2791" ht="14.4" spans="1:5">
      <c r="A2791" s="401" t="s">
        <v>9300</v>
      </c>
      <c r="B2791" s="173" t="s">
        <v>9301</v>
      </c>
      <c r="C2791" t="s">
        <v>3889</v>
      </c>
      <c r="D2791" t="s">
        <v>3959</v>
      </c>
      <c r="E2791" t="s">
        <v>3890</v>
      </c>
    </row>
    <row r="2792" ht="14.4" spans="1:5">
      <c r="A2792" s="401" t="s">
        <v>9302</v>
      </c>
      <c r="B2792" s="173" t="s">
        <v>9303</v>
      </c>
      <c r="C2792" t="s">
        <v>3889</v>
      </c>
      <c r="D2792" t="s">
        <v>3959</v>
      </c>
      <c r="E2792" t="s">
        <v>3890</v>
      </c>
    </row>
    <row r="2793" ht="14.4" spans="1:5">
      <c r="A2793" s="401" t="s">
        <v>9304</v>
      </c>
      <c r="B2793" s="173" t="s">
        <v>9305</v>
      </c>
      <c r="C2793" t="s">
        <v>3889</v>
      </c>
      <c r="D2793" t="s">
        <v>3959</v>
      </c>
      <c r="E2793" t="s">
        <v>3890</v>
      </c>
    </row>
    <row r="2794" ht="14.4" spans="1:5">
      <c r="A2794" s="401" t="s">
        <v>9306</v>
      </c>
      <c r="B2794" s="173" t="s">
        <v>9307</v>
      </c>
      <c r="C2794" t="s">
        <v>3889</v>
      </c>
      <c r="D2794" t="s">
        <v>3959</v>
      </c>
      <c r="E2794" t="s">
        <v>3890</v>
      </c>
    </row>
    <row r="2795" ht="14.4" spans="1:5">
      <c r="A2795" s="401" t="s">
        <v>9308</v>
      </c>
      <c r="B2795" s="173" t="s">
        <v>9309</v>
      </c>
      <c r="C2795" t="s">
        <v>3889</v>
      </c>
      <c r="D2795" t="s">
        <v>3959</v>
      </c>
      <c r="E2795" t="s">
        <v>3890</v>
      </c>
    </row>
    <row r="2796" ht="14.4" spans="1:5">
      <c r="A2796" s="401" t="s">
        <v>9310</v>
      </c>
      <c r="B2796" s="173" t="s">
        <v>9311</v>
      </c>
      <c r="C2796" t="s">
        <v>3889</v>
      </c>
      <c r="D2796" t="s">
        <v>3959</v>
      </c>
      <c r="E2796" t="s">
        <v>3890</v>
      </c>
    </row>
    <row r="2797" ht="14.4" spans="1:5">
      <c r="A2797" s="401" t="s">
        <v>9312</v>
      </c>
      <c r="B2797" s="173" t="s">
        <v>9313</v>
      </c>
      <c r="C2797" t="s">
        <v>3889</v>
      </c>
      <c r="D2797" t="s">
        <v>3959</v>
      </c>
      <c r="E2797" t="s">
        <v>3890</v>
      </c>
    </row>
    <row r="2798" ht="14.4" spans="1:5">
      <c r="A2798" s="401" t="s">
        <v>9314</v>
      </c>
      <c r="B2798" s="173" t="s">
        <v>9315</v>
      </c>
      <c r="C2798" t="s">
        <v>3889</v>
      </c>
      <c r="D2798" t="s">
        <v>3959</v>
      </c>
      <c r="E2798" t="s">
        <v>3890</v>
      </c>
    </row>
    <row r="2799" ht="14.4" spans="1:5">
      <c r="A2799" s="401" t="s">
        <v>9316</v>
      </c>
      <c r="B2799" s="173" t="s">
        <v>9317</v>
      </c>
      <c r="C2799" t="s">
        <v>3889</v>
      </c>
      <c r="D2799" t="s">
        <v>3959</v>
      </c>
      <c r="E2799" t="s">
        <v>3890</v>
      </c>
    </row>
    <row r="2800" ht="14.4" spans="1:5">
      <c r="A2800" s="401" t="s">
        <v>9318</v>
      </c>
      <c r="B2800" s="173" t="s">
        <v>9319</v>
      </c>
      <c r="C2800" t="s">
        <v>3889</v>
      </c>
      <c r="D2800" t="s">
        <v>3959</v>
      </c>
      <c r="E2800" t="s">
        <v>3890</v>
      </c>
    </row>
    <row r="2801" ht="14.4" spans="1:5">
      <c r="A2801" s="401" t="s">
        <v>9320</v>
      </c>
      <c r="B2801" s="173" t="s">
        <v>9321</v>
      </c>
      <c r="C2801" t="s">
        <v>3889</v>
      </c>
      <c r="D2801" t="s">
        <v>3959</v>
      </c>
      <c r="E2801" t="s">
        <v>3890</v>
      </c>
    </row>
    <row r="2802" ht="14.4" spans="1:5">
      <c r="A2802" s="401" t="s">
        <v>9322</v>
      </c>
      <c r="B2802" s="173" t="s">
        <v>9323</v>
      </c>
      <c r="C2802" t="s">
        <v>3889</v>
      </c>
      <c r="D2802" t="s">
        <v>3959</v>
      </c>
      <c r="E2802" t="s">
        <v>3890</v>
      </c>
    </row>
    <row r="2803" ht="14.4" spans="1:5">
      <c r="A2803" s="401" t="s">
        <v>9324</v>
      </c>
      <c r="B2803" s="173" t="s">
        <v>9325</v>
      </c>
      <c r="C2803" t="s">
        <v>3959</v>
      </c>
      <c r="D2803" s="11" t="s">
        <v>278</v>
      </c>
      <c r="E2803" t="s">
        <v>3960</v>
      </c>
    </row>
    <row r="2804" ht="14.4" spans="1:5">
      <c r="A2804" s="401" t="s">
        <v>9326</v>
      </c>
      <c r="B2804" s="173" t="s">
        <v>9327</v>
      </c>
      <c r="C2804" t="s">
        <v>3889</v>
      </c>
      <c r="D2804" s="11" t="s">
        <v>3959</v>
      </c>
      <c r="E2804" t="s">
        <v>3890</v>
      </c>
    </row>
    <row r="2805" ht="14.4" spans="1:5">
      <c r="A2805" s="401" t="s">
        <v>9328</v>
      </c>
      <c r="B2805" s="173" t="s">
        <v>9329</v>
      </c>
      <c r="C2805" t="s">
        <v>3889</v>
      </c>
      <c r="D2805" t="s">
        <v>3959</v>
      </c>
      <c r="E2805" t="s">
        <v>3890</v>
      </c>
    </row>
    <row r="2806" ht="14.4" spans="1:5">
      <c r="A2806" s="401" t="s">
        <v>9330</v>
      </c>
      <c r="B2806" s="173" t="s">
        <v>9331</v>
      </c>
      <c r="C2806" t="s">
        <v>3889</v>
      </c>
      <c r="D2806" t="s">
        <v>3959</v>
      </c>
      <c r="E2806" t="s">
        <v>3890</v>
      </c>
    </row>
    <row r="2807" ht="14.4" spans="1:5">
      <c r="A2807" s="401" t="s">
        <v>9332</v>
      </c>
      <c r="B2807" s="173" t="s">
        <v>9333</v>
      </c>
      <c r="C2807" t="s">
        <v>3889</v>
      </c>
      <c r="D2807" t="s">
        <v>3959</v>
      </c>
      <c r="E2807" t="s">
        <v>3890</v>
      </c>
    </row>
    <row r="2808" ht="14.4" spans="1:5">
      <c r="A2808" s="401" t="s">
        <v>9334</v>
      </c>
      <c r="B2808" s="173" t="s">
        <v>9335</v>
      </c>
      <c r="C2808" t="s">
        <v>3889</v>
      </c>
      <c r="D2808" t="s">
        <v>3959</v>
      </c>
      <c r="E2808" t="s">
        <v>3890</v>
      </c>
    </row>
    <row r="2809" ht="14.4" spans="1:5">
      <c r="A2809" s="401" t="s">
        <v>9336</v>
      </c>
      <c r="B2809" s="173" t="s">
        <v>9337</v>
      </c>
      <c r="C2809" t="s">
        <v>3889</v>
      </c>
      <c r="D2809" t="s">
        <v>3959</v>
      </c>
      <c r="E2809" t="s">
        <v>3890</v>
      </c>
    </row>
    <row r="2810" ht="14.4" spans="1:5">
      <c r="A2810" s="401" t="s">
        <v>9338</v>
      </c>
      <c r="B2810" s="173" t="s">
        <v>9339</v>
      </c>
      <c r="C2810" t="s">
        <v>3889</v>
      </c>
      <c r="D2810" t="s">
        <v>3959</v>
      </c>
      <c r="E2810" t="s">
        <v>3890</v>
      </c>
    </row>
    <row r="2811" ht="14.4" spans="1:5">
      <c r="A2811" s="401" t="s">
        <v>9340</v>
      </c>
      <c r="B2811" s="173" t="s">
        <v>9341</v>
      </c>
      <c r="C2811" t="s">
        <v>3889</v>
      </c>
      <c r="D2811" t="s">
        <v>3959</v>
      </c>
      <c r="E2811" t="s">
        <v>3890</v>
      </c>
    </row>
    <row r="2812" ht="14.4" spans="1:5">
      <c r="A2812" s="401" t="s">
        <v>9342</v>
      </c>
      <c r="B2812" s="173" t="s">
        <v>9343</v>
      </c>
      <c r="C2812" t="s">
        <v>3889</v>
      </c>
      <c r="D2812" t="s">
        <v>3959</v>
      </c>
      <c r="E2812" t="s">
        <v>3890</v>
      </c>
    </row>
    <row r="2813" ht="14.4" spans="1:5">
      <c r="A2813" s="401" t="s">
        <v>9344</v>
      </c>
      <c r="B2813" s="173" t="s">
        <v>9345</v>
      </c>
      <c r="C2813" t="s">
        <v>3889</v>
      </c>
      <c r="D2813" t="s">
        <v>3959</v>
      </c>
      <c r="E2813" t="s">
        <v>3890</v>
      </c>
    </row>
    <row r="2814" ht="14.4" spans="1:5">
      <c r="A2814" s="401" t="s">
        <v>9346</v>
      </c>
      <c r="B2814" s="173" t="s">
        <v>9347</v>
      </c>
      <c r="C2814" t="s">
        <v>3889</v>
      </c>
      <c r="D2814" t="s">
        <v>3959</v>
      </c>
      <c r="E2814" t="s">
        <v>3890</v>
      </c>
    </row>
    <row r="2815" ht="14.4" spans="1:5">
      <c r="A2815" s="440" t="s">
        <v>9348</v>
      </c>
      <c r="B2815" s="173" t="s">
        <v>9349</v>
      </c>
      <c r="C2815" t="s">
        <v>3959</v>
      </c>
      <c r="D2815" s="11" t="s">
        <v>278</v>
      </c>
      <c r="E2815" t="s">
        <v>3960</v>
      </c>
    </row>
    <row r="2816" ht="14.4" spans="1:5">
      <c r="A2816" s="401" t="s">
        <v>9350</v>
      </c>
      <c r="B2816" s="173" t="s">
        <v>9351</v>
      </c>
      <c r="C2816" t="s">
        <v>3889</v>
      </c>
      <c r="D2816" s="11" t="s">
        <v>3959</v>
      </c>
      <c r="E2816" t="s">
        <v>3890</v>
      </c>
    </row>
    <row r="2817" ht="14.4" spans="1:5">
      <c r="A2817" s="401" t="s">
        <v>9352</v>
      </c>
      <c r="B2817" s="173" t="s">
        <v>9353</v>
      </c>
      <c r="C2817" t="s">
        <v>3889</v>
      </c>
      <c r="D2817" t="s">
        <v>3959</v>
      </c>
      <c r="E2817" t="s">
        <v>3890</v>
      </c>
    </row>
    <row r="2818" ht="14.4" spans="1:5">
      <c r="A2818" s="401" t="s">
        <v>9354</v>
      </c>
      <c r="B2818" s="173" t="s">
        <v>9355</v>
      </c>
      <c r="C2818" t="s">
        <v>3889</v>
      </c>
      <c r="D2818" t="s">
        <v>3959</v>
      </c>
      <c r="E2818" t="s">
        <v>3890</v>
      </c>
    </row>
    <row r="2819" ht="14.4" spans="1:5">
      <c r="A2819" s="401" t="s">
        <v>9356</v>
      </c>
      <c r="B2819" s="173" t="s">
        <v>9357</v>
      </c>
      <c r="C2819" t="s">
        <v>3889</v>
      </c>
      <c r="D2819" t="s">
        <v>3959</v>
      </c>
      <c r="E2819" t="s">
        <v>3890</v>
      </c>
    </row>
    <row r="2820" ht="14.4" spans="1:5">
      <c r="A2820" s="401" t="s">
        <v>9358</v>
      </c>
      <c r="B2820" s="173" t="s">
        <v>9359</v>
      </c>
      <c r="C2820" t="s">
        <v>3889</v>
      </c>
      <c r="D2820" t="s">
        <v>3959</v>
      </c>
      <c r="E2820" t="s">
        <v>3890</v>
      </c>
    </row>
    <row r="2821" ht="14.4" spans="1:5">
      <c r="A2821" s="401" t="s">
        <v>9360</v>
      </c>
      <c r="B2821" s="173" t="s">
        <v>9361</v>
      </c>
      <c r="C2821" t="s">
        <v>3889</v>
      </c>
      <c r="D2821" t="s">
        <v>3959</v>
      </c>
      <c r="E2821" t="s">
        <v>3890</v>
      </c>
    </row>
    <row r="2822" ht="14.4" spans="1:5">
      <c r="A2822" s="401" t="s">
        <v>9362</v>
      </c>
      <c r="B2822" s="173" t="s">
        <v>9363</v>
      </c>
      <c r="C2822" t="s">
        <v>3889</v>
      </c>
      <c r="D2822" t="s">
        <v>3959</v>
      </c>
      <c r="E2822" t="s">
        <v>3890</v>
      </c>
    </row>
    <row r="2823" ht="14.4" spans="1:5">
      <c r="A2823" s="401" t="s">
        <v>9364</v>
      </c>
      <c r="B2823" s="173" t="s">
        <v>9365</v>
      </c>
      <c r="C2823" t="s">
        <v>3959</v>
      </c>
      <c r="D2823" s="11" t="s">
        <v>278</v>
      </c>
      <c r="E2823" t="s">
        <v>3960</v>
      </c>
    </row>
    <row r="2824" ht="14.4" spans="1:5">
      <c r="A2824" s="401" t="s">
        <v>9366</v>
      </c>
      <c r="B2824" s="173" t="s">
        <v>9367</v>
      </c>
      <c r="C2824" t="s">
        <v>3889</v>
      </c>
      <c r="D2824" s="11" t="s">
        <v>3959</v>
      </c>
      <c r="E2824" t="s">
        <v>3890</v>
      </c>
    </row>
    <row r="2825" ht="14.4" spans="1:5">
      <c r="A2825" s="401" t="s">
        <v>9368</v>
      </c>
      <c r="B2825" s="173" t="s">
        <v>9369</v>
      </c>
      <c r="C2825" t="s">
        <v>3889</v>
      </c>
      <c r="D2825" t="s">
        <v>3959</v>
      </c>
      <c r="E2825" t="s">
        <v>3890</v>
      </c>
    </row>
    <row r="2826" ht="14.4" spans="1:5">
      <c r="A2826" s="401" t="s">
        <v>9370</v>
      </c>
      <c r="B2826" s="173" t="s">
        <v>9371</v>
      </c>
      <c r="C2826" t="s">
        <v>3889</v>
      </c>
      <c r="D2826" t="s">
        <v>3959</v>
      </c>
      <c r="E2826" t="s">
        <v>3890</v>
      </c>
    </row>
    <row r="2827" ht="14.4" spans="1:5">
      <c r="A2827" s="401" t="s">
        <v>9372</v>
      </c>
      <c r="B2827" s="173" t="s">
        <v>9373</v>
      </c>
      <c r="C2827" t="s">
        <v>3889</v>
      </c>
      <c r="D2827" t="s">
        <v>3959</v>
      </c>
      <c r="E2827" t="s">
        <v>3890</v>
      </c>
    </row>
    <row r="2828" ht="14.4" spans="1:5">
      <c r="A2828" s="401" t="s">
        <v>9374</v>
      </c>
      <c r="B2828" s="173" t="s">
        <v>9375</v>
      </c>
      <c r="C2828" t="s">
        <v>3889</v>
      </c>
      <c r="D2828" t="s">
        <v>3959</v>
      </c>
      <c r="E2828" t="s">
        <v>3890</v>
      </c>
    </row>
    <row r="2829" ht="14.4" spans="1:5">
      <c r="A2829" s="401" t="s">
        <v>9376</v>
      </c>
      <c r="B2829" s="173" t="s">
        <v>9377</v>
      </c>
      <c r="C2829" t="s">
        <v>3889</v>
      </c>
      <c r="D2829" t="s">
        <v>3959</v>
      </c>
      <c r="E2829" t="s">
        <v>3890</v>
      </c>
    </row>
    <row r="2830" ht="14.4" spans="1:5">
      <c r="A2830" s="401" t="s">
        <v>9378</v>
      </c>
      <c r="B2830" s="173" t="s">
        <v>9379</v>
      </c>
      <c r="C2830" t="s">
        <v>3889</v>
      </c>
      <c r="D2830" t="s">
        <v>3959</v>
      </c>
      <c r="E2830" t="s">
        <v>3890</v>
      </c>
    </row>
    <row r="2831" ht="14.4" spans="1:5">
      <c r="A2831" s="440" t="s">
        <v>9380</v>
      </c>
      <c r="B2831" s="173" t="s">
        <v>9381</v>
      </c>
      <c r="C2831" t="s">
        <v>3889</v>
      </c>
      <c r="D2831" t="s">
        <v>3959</v>
      </c>
      <c r="E2831" t="s">
        <v>3890</v>
      </c>
    </row>
    <row r="2832" ht="14.4" spans="1:5">
      <c r="A2832" s="401" t="s">
        <v>9382</v>
      </c>
      <c r="B2832" s="173" t="s">
        <v>9383</v>
      </c>
      <c r="C2832" t="s">
        <v>3889</v>
      </c>
      <c r="D2832" t="s">
        <v>3959</v>
      </c>
      <c r="E2832" t="s">
        <v>3890</v>
      </c>
    </row>
    <row r="2833" ht="14.4" spans="1:5">
      <c r="A2833" s="401" t="s">
        <v>9384</v>
      </c>
      <c r="B2833" s="173" t="s">
        <v>9385</v>
      </c>
      <c r="C2833" t="s">
        <v>3889</v>
      </c>
      <c r="D2833" t="s">
        <v>3959</v>
      </c>
      <c r="E2833" t="s">
        <v>3890</v>
      </c>
    </row>
    <row r="2834" ht="14.4" spans="1:5">
      <c r="A2834" s="401" t="s">
        <v>9386</v>
      </c>
      <c r="B2834" s="173" t="s">
        <v>9387</v>
      </c>
      <c r="C2834" t="s">
        <v>3889</v>
      </c>
      <c r="D2834" t="s">
        <v>3959</v>
      </c>
      <c r="E2834" t="s">
        <v>3890</v>
      </c>
    </row>
    <row r="2835" ht="14.4" spans="1:5">
      <c r="A2835" s="401" t="s">
        <v>9388</v>
      </c>
      <c r="B2835" s="173" t="s">
        <v>9389</v>
      </c>
      <c r="C2835" t="s">
        <v>3889</v>
      </c>
      <c r="D2835" t="s">
        <v>3959</v>
      </c>
      <c r="E2835" t="s">
        <v>3890</v>
      </c>
    </row>
    <row r="2836" ht="14.4" spans="1:5">
      <c r="A2836" s="401" t="s">
        <v>9390</v>
      </c>
      <c r="B2836" s="173" t="s">
        <v>9391</v>
      </c>
      <c r="C2836" t="s">
        <v>3959</v>
      </c>
      <c r="D2836" s="11" t="s">
        <v>278</v>
      </c>
      <c r="E2836" t="s">
        <v>3960</v>
      </c>
    </row>
    <row r="2837" ht="14.4" spans="1:5">
      <c r="A2837" s="401" t="s">
        <v>9392</v>
      </c>
      <c r="B2837" s="173" t="s">
        <v>9393</v>
      </c>
      <c r="C2837" t="s">
        <v>3889</v>
      </c>
      <c r="D2837" s="11" t="s">
        <v>3959</v>
      </c>
      <c r="E2837" t="s">
        <v>3890</v>
      </c>
    </row>
    <row r="2838" ht="14.4" spans="1:5">
      <c r="A2838" s="401" t="s">
        <v>9394</v>
      </c>
      <c r="B2838" s="173" t="s">
        <v>9395</v>
      </c>
      <c r="C2838" t="s">
        <v>3889</v>
      </c>
      <c r="D2838" t="s">
        <v>3959</v>
      </c>
      <c r="E2838" t="s">
        <v>3890</v>
      </c>
    </row>
    <row r="2839" ht="14.4" spans="1:5">
      <c r="A2839" s="401" t="s">
        <v>9396</v>
      </c>
      <c r="B2839" s="173" t="s">
        <v>9397</v>
      </c>
      <c r="C2839" t="s">
        <v>3889</v>
      </c>
      <c r="D2839" t="s">
        <v>3959</v>
      </c>
      <c r="E2839" t="s">
        <v>3890</v>
      </c>
    </row>
    <row r="2840" ht="14.4" spans="1:5">
      <c r="A2840" s="401" t="s">
        <v>9398</v>
      </c>
      <c r="B2840" s="173" t="s">
        <v>9399</v>
      </c>
      <c r="C2840" t="s">
        <v>3889</v>
      </c>
      <c r="D2840" t="s">
        <v>3959</v>
      </c>
      <c r="E2840" t="s">
        <v>3890</v>
      </c>
    </row>
    <row r="2841" ht="14.4" spans="1:5">
      <c r="A2841" s="401" t="s">
        <v>9400</v>
      </c>
      <c r="B2841" s="173" t="s">
        <v>9401</v>
      </c>
      <c r="C2841" t="s">
        <v>3889</v>
      </c>
      <c r="D2841" t="s">
        <v>3959</v>
      </c>
      <c r="E2841" t="s">
        <v>3890</v>
      </c>
    </row>
    <row r="2842" ht="14.4" spans="1:5">
      <c r="A2842" s="401" t="s">
        <v>9402</v>
      </c>
      <c r="B2842" s="173" t="s">
        <v>9403</v>
      </c>
      <c r="C2842" t="s">
        <v>3889</v>
      </c>
      <c r="D2842" t="s">
        <v>3959</v>
      </c>
      <c r="E2842" t="s">
        <v>3890</v>
      </c>
    </row>
    <row r="2843" ht="14.4" spans="1:5">
      <c r="A2843" s="401" t="s">
        <v>9404</v>
      </c>
      <c r="B2843" s="173" t="s">
        <v>9405</v>
      </c>
      <c r="C2843" t="s">
        <v>3889</v>
      </c>
      <c r="D2843" t="s">
        <v>3959</v>
      </c>
      <c r="E2843" t="s">
        <v>3890</v>
      </c>
    </row>
    <row r="2844" ht="14.4" spans="1:5">
      <c r="A2844" s="401" t="s">
        <v>9406</v>
      </c>
      <c r="B2844" s="173" t="s">
        <v>9407</v>
      </c>
      <c r="C2844" t="s">
        <v>3889</v>
      </c>
      <c r="D2844" t="s">
        <v>3959</v>
      </c>
      <c r="E2844" t="s">
        <v>3890</v>
      </c>
    </row>
    <row r="2845" ht="14.4" spans="1:5">
      <c r="A2845" s="401" t="s">
        <v>9408</v>
      </c>
      <c r="B2845" s="173" t="s">
        <v>9409</v>
      </c>
      <c r="C2845" t="s">
        <v>3889</v>
      </c>
      <c r="D2845" t="s">
        <v>3959</v>
      </c>
      <c r="E2845" t="s">
        <v>3890</v>
      </c>
    </row>
    <row r="2846" ht="14.4" spans="1:5">
      <c r="A2846" s="401" t="s">
        <v>9410</v>
      </c>
      <c r="B2846" s="173" t="s">
        <v>9411</v>
      </c>
      <c r="C2846" t="s">
        <v>3889</v>
      </c>
      <c r="D2846" t="s">
        <v>3959</v>
      </c>
      <c r="E2846" t="s">
        <v>3890</v>
      </c>
    </row>
    <row r="2847" ht="14.4" spans="1:5">
      <c r="A2847" s="401" t="s">
        <v>9412</v>
      </c>
      <c r="B2847" s="173" t="s">
        <v>9413</v>
      </c>
      <c r="C2847" t="s">
        <v>3889</v>
      </c>
      <c r="D2847" t="s">
        <v>3959</v>
      </c>
      <c r="E2847" t="s">
        <v>3890</v>
      </c>
    </row>
    <row r="2848" ht="14.4" spans="1:5">
      <c r="A2848" s="401" t="s">
        <v>9414</v>
      </c>
      <c r="B2848" s="173" t="s">
        <v>9415</v>
      </c>
      <c r="C2848" t="s">
        <v>3959</v>
      </c>
      <c r="D2848" s="11" t="s">
        <v>278</v>
      </c>
      <c r="E2848" t="s">
        <v>3960</v>
      </c>
    </row>
    <row r="2849" ht="14.4" spans="1:5">
      <c r="A2849" s="401" t="s">
        <v>9416</v>
      </c>
      <c r="B2849" s="173" t="s">
        <v>9417</v>
      </c>
      <c r="C2849" t="s">
        <v>3889</v>
      </c>
      <c r="D2849" t="s">
        <v>3959</v>
      </c>
      <c r="E2849" t="s">
        <v>3890</v>
      </c>
    </row>
    <row r="2850" ht="14.4" spans="1:5">
      <c r="A2850" s="401" t="s">
        <v>9418</v>
      </c>
      <c r="B2850" s="173" t="s">
        <v>9419</v>
      </c>
      <c r="C2850" t="s">
        <v>3889</v>
      </c>
      <c r="D2850" t="s">
        <v>3959</v>
      </c>
      <c r="E2850" t="s">
        <v>3890</v>
      </c>
    </row>
    <row r="2851" ht="14.4" spans="1:5">
      <c r="A2851" s="401" t="s">
        <v>9420</v>
      </c>
      <c r="B2851" s="173" t="s">
        <v>9421</v>
      </c>
      <c r="C2851" t="s">
        <v>3889</v>
      </c>
      <c r="D2851" t="s">
        <v>3959</v>
      </c>
      <c r="E2851" t="s">
        <v>3890</v>
      </c>
    </row>
    <row r="2852" ht="14.4" spans="1:5">
      <c r="A2852" s="401" t="s">
        <v>9422</v>
      </c>
      <c r="B2852" s="173" t="s">
        <v>9423</v>
      </c>
      <c r="C2852" t="s">
        <v>3889</v>
      </c>
      <c r="D2852" t="s">
        <v>3959</v>
      </c>
      <c r="E2852" t="s">
        <v>3890</v>
      </c>
    </row>
    <row r="2853" ht="14.4" spans="1:5">
      <c r="A2853" s="401" t="s">
        <v>9424</v>
      </c>
      <c r="B2853" s="173" t="s">
        <v>9425</v>
      </c>
      <c r="C2853" t="s">
        <v>3889</v>
      </c>
      <c r="D2853" t="s">
        <v>3959</v>
      </c>
      <c r="E2853" t="s">
        <v>3890</v>
      </c>
    </row>
    <row r="2854" ht="14.4" spans="1:5">
      <c r="A2854" s="401" t="s">
        <v>9426</v>
      </c>
      <c r="B2854" s="173" t="s">
        <v>9427</v>
      </c>
      <c r="C2854" t="s">
        <v>3889</v>
      </c>
      <c r="D2854" t="s">
        <v>3959</v>
      </c>
      <c r="E2854" t="s">
        <v>3890</v>
      </c>
    </row>
    <row r="2855" ht="14.4" spans="1:5">
      <c r="A2855" s="401" t="s">
        <v>9428</v>
      </c>
      <c r="B2855" s="173" t="s">
        <v>9429</v>
      </c>
      <c r="C2855" t="s">
        <v>3889</v>
      </c>
      <c r="D2855" t="s">
        <v>3959</v>
      </c>
      <c r="E2855" t="s">
        <v>3890</v>
      </c>
    </row>
    <row r="2856" ht="14.4" spans="1:5">
      <c r="A2856" s="401" t="s">
        <v>9430</v>
      </c>
      <c r="B2856" s="173" t="s">
        <v>9431</v>
      </c>
      <c r="C2856" t="s">
        <v>278</v>
      </c>
      <c r="D2856" s="11" t="s">
        <v>3885</v>
      </c>
      <c r="E2856" t="s">
        <v>3886</v>
      </c>
    </row>
    <row r="2857" ht="14.4" spans="1:5">
      <c r="A2857" s="401" t="s">
        <v>9432</v>
      </c>
      <c r="B2857" s="173" t="s">
        <v>9433</v>
      </c>
      <c r="C2857" t="s">
        <v>3959</v>
      </c>
      <c r="D2857" s="11" t="s">
        <v>278</v>
      </c>
      <c r="E2857" t="s">
        <v>3960</v>
      </c>
    </row>
    <row r="2858" ht="14.4" spans="1:5">
      <c r="A2858" s="401" t="s">
        <v>9434</v>
      </c>
      <c r="B2858" s="173" t="s">
        <v>4577</v>
      </c>
      <c r="C2858" t="s">
        <v>3889</v>
      </c>
      <c r="D2858" s="11" t="s">
        <v>3959</v>
      </c>
      <c r="E2858" t="s">
        <v>3890</v>
      </c>
    </row>
    <row r="2859" ht="14.4" spans="1:5">
      <c r="A2859" s="401" t="s">
        <v>9435</v>
      </c>
      <c r="B2859" s="173" t="s">
        <v>9436</v>
      </c>
      <c r="C2859" t="s">
        <v>3889</v>
      </c>
      <c r="D2859" s="11" t="s">
        <v>3959</v>
      </c>
      <c r="E2859" t="s">
        <v>3890</v>
      </c>
    </row>
    <row r="2860" ht="14.4" spans="1:5">
      <c r="A2860" s="401" t="s">
        <v>9437</v>
      </c>
      <c r="B2860" s="173" t="s">
        <v>9438</v>
      </c>
      <c r="C2860" t="s">
        <v>3889</v>
      </c>
      <c r="D2860" s="11" t="s">
        <v>3959</v>
      </c>
      <c r="E2860" t="s">
        <v>3890</v>
      </c>
    </row>
    <row r="2861" ht="14.4" spans="1:5">
      <c r="A2861" s="401" t="s">
        <v>9439</v>
      </c>
      <c r="B2861" s="173" t="s">
        <v>9440</v>
      </c>
      <c r="C2861" t="s">
        <v>3889</v>
      </c>
      <c r="D2861" s="11" t="s">
        <v>3959</v>
      </c>
      <c r="E2861" t="s">
        <v>3890</v>
      </c>
    </row>
    <row r="2862" ht="14.4" spans="1:5">
      <c r="A2862" s="401" t="s">
        <v>9441</v>
      </c>
      <c r="B2862" s="173" t="s">
        <v>9442</v>
      </c>
      <c r="C2862" t="s">
        <v>3889</v>
      </c>
      <c r="D2862" s="11" t="s">
        <v>3959</v>
      </c>
      <c r="E2862" t="s">
        <v>3890</v>
      </c>
    </row>
    <row r="2863" ht="14.4" spans="1:5">
      <c r="A2863" s="401" t="s">
        <v>9443</v>
      </c>
      <c r="B2863" s="173" t="s">
        <v>9444</v>
      </c>
      <c r="C2863" t="s">
        <v>3889</v>
      </c>
      <c r="D2863" s="11" t="s">
        <v>3959</v>
      </c>
      <c r="E2863" t="s">
        <v>3890</v>
      </c>
    </row>
    <row r="2864" ht="14.4" spans="1:5">
      <c r="A2864" s="401" t="s">
        <v>9445</v>
      </c>
      <c r="B2864" s="173" t="s">
        <v>9446</v>
      </c>
      <c r="C2864" t="s">
        <v>3889</v>
      </c>
      <c r="D2864" s="11" t="s">
        <v>3959</v>
      </c>
      <c r="E2864" t="s">
        <v>3890</v>
      </c>
    </row>
    <row r="2865" ht="14.4" spans="1:5">
      <c r="A2865" s="401" t="s">
        <v>9447</v>
      </c>
      <c r="B2865" s="173" t="s">
        <v>9448</v>
      </c>
      <c r="C2865" t="s">
        <v>3889</v>
      </c>
      <c r="D2865" s="11" t="s">
        <v>3959</v>
      </c>
      <c r="E2865" t="s">
        <v>3890</v>
      </c>
    </row>
    <row r="2866" ht="14.4" spans="1:5">
      <c r="A2866" s="401" t="s">
        <v>9449</v>
      </c>
      <c r="B2866" s="173" t="s">
        <v>3962</v>
      </c>
      <c r="C2866" t="s">
        <v>3889</v>
      </c>
      <c r="D2866" s="11" t="s">
        <v>3959</v>
      </c>
      <c r="E2866" t="s">
        <v>3890</v>
      </c>
    </row>
    <row r="2867" ht="14.4" spans="1:5">
      <c r="A2867" s="401" t="s">
        <v>9450</v>
      </c>
      <c r="B2867" s="173" t="s">
        <v>9451</v>
      </c>
      <c r="C2867" t="s">
        <v>3889</v>
      </c>
      <c r="D2867" s="11" t="s">
        <v>3959</v>
      </c>
      <c r="E2867" t="s">
        <v>3890</v>
      </c>
    </row>
    <row r="2868" ht="14.4" spans="1:5">
      <c r="A2868" s="401" t="s">
        <v>9452</v>
      </c>
      <c r="B2868" s="173" t="s">
        <v>9453</v>
      </c>
      <c r="C2868" t="s">
        <v>3889</v>
      </c>
      <c r="D2868" s="11" t="s">
        <v>3959</v>
      </c>
      <c r="E2868" t="s">
        <v>3890</v>
      </c>
    </row>
    <row r="2869" ht="14.4" spans="1:5">
      <c r="A2869" s="401" t="s">
        <v>9454</v>
      </c>
      <c r="B2869" s="173" t="s">
        <v>9455</v>
      </c>
      <c r="C2869" t="s">
        <v>3889</v>
      </c>
      <c r="D2869" t="s">
        <v>3959</v>
      </c>
      <c r="E2869" t="s">
        <v>3890</v>
      </c>
    </row>
    <row r="2870" ht="14.4" spans="1:5">
      <c r="A2870" s="401" t="s">
        <v>9456</v>
      </c>
      <c r="B2870" s="173" t="s">
        <v>9457</v>
      </c>
      <c r="C2870" t="s">
        <v>3889</v>
      </c>
      <c r="D2870" t="s">
        <v>3959</v>
      </c>
      <c r="E2870" t="s">
        <v>3890</v>
      </c>
    </row>
    <row r="2871" ht="14.4" spans="1:5">
      <c r="A2871" s="401" t="s">
        <v>9458</v>
      </c>
      <c r="B2871" s="173" t="s">
        <v>9459</v>
      </c>
      <c r="C2871" t="s">
        <v>3959</v>
      </c>
      <c r="D2871" s="11" t="s">
        <v>278</v>
      </c>
      <c r="E2871" t="s">
        <v>3960</v>
      </c>
    </row>
    <row r="2872" ht="14.4" spans="1:5">
      <c r="A2872" s="401" t="s">
        <v>9460</v>
      </c>
      <c r="B2872" s="173" t="s">
        <v>9461</v>
      </c>
      <c r="C2872" t="s">
        <v>3889</v>
      </c>
      <c r="D2872" s="11" t="s">
        <v>3959</v>
      </c>
      <c r="E2872" t="s">
        <v>3890</v>
      </c>
    </row>
    <row r="2873" ht="14.4" spans="1:5">
      <c r="A2873" s="401" t="s">
        <v>9462</v>
      </c>
      <c r="B2873" s="173" t="s">
        <v>9463</v>
      </c>
      <c r="C2873" t="s">
        <v>3889</v>
      </c>
      <c r="D2873" s="11" t="s">
        <v>3959</v>
      </c>
      <c r="E2873" t="s">
        <v>3890</v>
      </c>
    </row>
    <row r="2874" ht="14.4" spans="1:5">
      <c r="A2874" s="401" t="s">
        <v>9464</v>
      </c>
      <c r="B2874" s="173" t="s">
        <v>9465</v>
      </c>
      <c r="C2874" t="s">
        <v>3889</v>
      </c>
      <c r="D2874" s="11" t="s">
        <v>3959</v>
      </c>
      <c r="E2874" t="s">
        <v>3890</v>
      </c>
    </row>
    <row r="2875" ht="14.4" spans="1:5">
      <c r="A2875" s="401" t="s">
        <v>9466</v>
      </c>
      <c r="B2875" s="173" t="s">
        <v>9467</v>
      </c>
      <c r="C2875" t="s">
        <v>3889</v>
      </c>
      <c r="D2875" t="s">
        <v>3959</v>
      </c>
      <c r="E2875" t="s">
        <v>3890</v>
      </c>
    </row>
    <row r="2876" ht="14.4" spans="1:5">
      <c r="A2876" s="401" t="s">
        <v>9468</v>
      </c>
      <c r="B2876" s="173" t="s">
        <v>9469</v>
      </c>
      <c r="C2876" t="s">
        <v>3959</v>
      </c>
      <c r="D2876" s="11" t="s">
        <v>278</v>
      </c>
      <c r="E2876" t="s">
        <v>3960</v>
      </c>
    </row>
    <row r="2877" ht="14.4" spans="1:5">
      <c r="A2877" s="401" t="s">
        <v>9470</v>
      </c>
      <c r="B2877" s="173" t="s">
        <v>9471</v>
      </c>
      <c r="C2877" t="s">
        <v>3889</v>
      </c>
      <c r="D2877" s="11" t="s">
        <v>3959</v>
      </c>
      <c r="E2877" t="s">
        <v>3890</v>
      </c>
    </row>
    <row r="2878" ht="14.4" spans="1:5">
      <c r="A2878" s="401" t="s">
        <v>9472</v>
      </c>
      <c r="B2878" s="173" t="s">
        <v>9473</v>
      </c>
      <c r="C2878" t="s">
        <v>3889</v>
      </c>
      <c r="D2878" s="11" t="s">
        <v>3959</v>
      </c>
      <c r="E2878" t="s">
        <v>3890</v>
      </c>
    </row>
    <row r="2879" ht="14.4" spans="1:5">
      <c r="A2879" s="401" t="s">
        <v>9474</v>
      </c>
      <c r="B2879" s="173" t="s">
        <v>9475</v>
      </c>
      <c r="C2879" t="s">
        <v>3889</v>
      </c>
      <c r="D2879" s="11" t="s">
        <v>3959</v>
      </c>
      <c r="E2879" t="s">
        <v>3890</v>
      </c>
    </row>
    <row r="2880" ht="14.4" spans="1:5">
      <c r="A2880" s="401" t="s">
        <v>9476</v>
      </c>
      <c r="B2880" s="173" t="s">
        <v>9477</v>
      </c>
      <c r="C2880" t="s">
        <v>3889</v>
      </c>
      <c r="D2880" s="11" t="s">
        <v>3959</v>
      </c>
      <c r="E2880" t="s">
        <v>3890</v>
      </c>
    </row>
    <row r="2881" ht="14.4" spans="1:5">
      <c r="A2881" s="401" t="s">
        <v>9478</v>
      </c>
      <c r="B2881" s="173" t="s">
        <v>9479</v>
      </c>
      <c r="C2881" t="s">
        <v>3889</v>
      </c>
      <c r="D2881" t="s">
        <v>3959</v>
      </c>
      <c r="E2881" t="s">
        <v>3890</v>
      </c>
    </row>
    <row r="2882" ht="14.4" spans="1:5">
      <c r="A2882" s="401" t="s">
        <v>9480</v>
      </c>
      <c r="B2882" s="173" t="s">
        <v>9481</v>
      </c>
      <c r="C2882" t="s">
        <v>3889</v>
      </c>
      <c r="D2882" t="s">
        <v>3959</v>
      </c>
      <c r="E2882" t="s">
        <v>3890</v>
      </c>
    </row>
    <row r="2883" ht="14.4" spans="1:5">
      <c r="A2883" s="401" t="s">
        <v>9482</v>
      </c>
      <c r="B2883" s="173" t="s">
        <v>9483</v>
      </c>
      <c r="C2883" t="s">
        <v>3889</v>
      </c>
      <c r="D2883" t="s">
        <v>3959</v>
      </c>
      <c r="E2883" t="s">
        <v>3890</v>
      </c>
    </row>
    <row r="2884" ht="14.4" spans="1:5">
      <c r="A2884" s="401" t="s">
        <v>9484</v>
      </c>
      <c r="B2884" s="173" t="s">
        <v>9485</v>
      </c>
      <c r="C2884" t="s">
        <v>3889</v>
      </c>
      <c r="D2884" t="s">
        <v>3959</v>
      </c>
      <c r="E2884" t="s">
        <v>3890</v>
      </c>
    </row>
    <row r="2885" ht="14.4" spans="1:5">
      <c r="A2885" s="401" t="s">
        <v>9486</v>
      </c>
      <c r="B2885" s="173" t="s">
        <v>9487</v>
      </c>
      <c r="C2885" t="s">
        <v>3889</v>
      </c>
      <c r="D2885" t="s">
        <v>3959</v>
      </c>
      <c r="E2885" t="s">
        <v>3890</v>
      </c>
    </row>
    <row r="2886" ht="14.4" spans="1:5">
      <c r="A2886" s="401" t="s">
        <v>9488</v>
      </c>
      <c r="B2886" s="173" t="s">
        <v>9489</v>
      </c>
      <c r="C2886" t="s">
        <v>3889</v>
      </c>
      <c r="D2886" t="s">
        <v>3959</v>
      </c>
      <c r="E2886" t="s">
        <v>3890</v>
      </c>
    </row>
    <row r="2887" ht="14.4" spans="1:5">
      <c r="A2887" s="401" t="s">
        <v>9490</v>
      </c>
      <c r="B2887" s="173" t="s">
        <v>9491</v>
      </c>
      <c r="C2887" t="s">
        <v>3889</v>
      </c>
      <c r="D2887" t="s">
        <v>3959</v>
      </c>
      <c r="E2887" t="s">
        <v>3890</v>
      </c>
    </row>
    <row r="2888" ht="14.4" spans="1:5">
      <c r="A2888" s="401" t="s">
        <v>9492</v>
      </c>
      <c r="B2888" s="173" t="s">
        <v>9493</v>
      </c>
      <c r="C2888" t="s">
        <v>3889</v>
      </c>
      <c r="D2888" t="s">
        <v>3959</v>
      </c>
      <c r="E2888" t="s">
        <v>3890</v>
      </c>
    </row>
    <row r="2889" ht="14.4" spans="1:5">
      <c r="A2889" s="401" t="s">
        <v>9494</v>
      </c>
      <c r="B2889" s="173" t="s">
        <v>9495</v>
      </c>
      <c r="C2889" t="s">
        <v>3959</v>
      </c>
      <c r="D2889" s="11" t="s">
        <v>278</v>
      </c>
      <c r="E2889" t="s">
        <v>3960</v>
      </c>
    </row>
    <row r="2890" ht="14.4" spans="1:5">
      <c r="A2890" s="401" t="s">
        <v>9496</v>
      </c>
      <c r="B2890" s="173" t="s">
        <v>9497</v>
      </c>
      <c r="C2890" t="s">
        <v>3889</v>
      </c>
      <c r="D2890" s="11" t="s">
        <v>3959</v>
      </c>
      <c r="E2890" t="s">
        <v>3890</v>
      </c>
    </row>
    <row r="2891" ht="14.4" spans="1:5">
      <c r="A2891" s="401" t="s">
        <v>9498</v>
      </c>
      <c r="B2891" s="173" t="s">
        <v>9499</v>
      </c>
      <c r="C2891" t="s">
        <v>3889</v>
      </c>
      <c r="D2891" s="11" t="s">
        <v>3959</v>
      </c>
      <c r="E2891" t="s">
        <v>3890</v>
      </c>
    </row>
    <row r="2892" ht="14.4" spans="1:5">
      <c r="A2892" s="401" t="s">
        <v>9500</v>
      </c>
      <c r="B2892" s="173" t="s">
        <v>9501</v>
      </c>
      <c r="C2892" t="s">
        <v>3889</v>
      </c>
      <c r="D2892" t="s">
        <v>3959</v>
      </c>
      <c r="E2892" t="s">
        <v>3890</v>
      </c>
    </row>
    <row r="2893" ht="14.4" spans="1:5">
      <c r="A2893" s="401" t="s">
        <v>9502</v>
      </c>
      <c r="B2893" s="173" t="s">
        <v>9503</v>
      </c>
      <c r="C2893" t="s">
        <v>3889</v>
      </c>
      <c r="D2893" t="s">
        <v>3959</v>
      </c>
      <c r="E2893" t="s">
        <v>3890</v>
      </c>
    </row>
    <row r="2894" ht="14.4" spans="1:5">
      <c r="A2894" s="401" t="s">
        <v>9504</v>
      </c>
      <c r="B2894" s="173" t="s">
        <v>9505</v>
      </c>
      <c r="C2894" t="s">
        <v>3889</v>
      </c>
      <c r="D2894" t="s">
        <v>3959</v>
      </c>
      <c r="E2894" t="s">
        <v>3890</v>
      </c>
    </row>
    <row r="2895" ht="14.4" spans="1:5">
      <c r="A2895" s="401" t="s">
        <v>9506</v>
      </c>
      <c r="B2895" s="173" t="s">
        <v>9507</v>
      </c>
      <c r="C2895" t="s">
        <v>3889</v>
      </c>
      <c r="D2895" t="s">
        <v>3959</v>
      </c>
      <c r="E2895" t="s">
        <v>3890</v>
      </c>
    </row>
    <row r="2896" ht="14.4" spans="1:5">
      <c r="A2896" s="401" t="s">
        <v>9508</v>
      </c>
      <c r="B2896" s="173" t="s">
        <v>9509</v>
      </c>
      <c r="C2896" t="s">
        <v>3889</v>
      </c>
      <c r="D2896" t="s">
        <v>3959</v>
      </c>
      <c r="E2896" t="s">
        <v>3890</v>
      </c>
    </row>
    <row r="2897" ht="14.4" spans="1:5">
      <c r="A2897" s="401" t="s">
        <v>9510</v>
      </c>
      <c r="B2897" s="173" t="s">
        <v>9511</v>
      </c>
      <c r="C2897" t="s">
        <v>3889</v>
      </c>
      <c r="D2897" t="s">
        <v>3959</v>
      </c>
      <c r="E2897" t="s">
        <v>3890</v>
      </c>
    </row>
    <row r="2898" ht="14.4" spans="1:5">
      <c r="A2898" s="401" t="s">
        <v>9512</v>
      </c>
      <c r="B2898" s="173" t="s">
        <v>9513</v>
      </c>
      <c r="C2898" t="s">
        <v>3889</v>
      </c>
      <c r="D2898" t="s">
        <v>3959</v>
      </c>
      <c r="E2898" t="s">
        <v>3890</v>
      </c>
    </row>
    <row r="2899" ht="14.4" spans="1:5">
      <c r="A2899" s="401" t="s">
        <v>9514</v>
      </c>
      <c r="B2899" s="173" t="s">
        <v>9515</v>
      </c>
      <c r="C2899" t="s">
        <v>3889</v>
      </c>
      <c r="D2899" t="s">
        <v>3959</v>
      </c>
      <c r="E2899" t="s">
        <v>3890</v>
      </c>
    </row>
    <row r="2900" ht="14.4" spans="1:5">
      <c r="A2900" s="401" t="s">
        <v>9516</v>
      </c>
      <c r="B2900" s="173" t="s">
        <v>9517</v>
      </c>
      <c r="C2900" t="s">
        <v>3889</v>
      </c>
      <c r="D2900" t="s">
        <v>3959</v>
      </c>
      <c r="E2900" t="s">
        <v>3890</v>
      </c>
    </row>
    <row r="2901" ht="14.4" spans="1:5">
      <c r="A2901" s="401" t="s">
        <v>9518</v>
      </c>
      <c r="B2901" s="173" t="s">
        <v>9519</v>
      </c>
      <c r="C2901" t="s">
        <v>3889</v>
      </c>
      <c r="D2901" t="s">
        <v>3959</v>
      </c>
      <c r="E2901" t="s">
        <v>3890</v>
      </c>
    </row>
    <row r="2902" ht="14.4" spans="1:5">
      <c r="A2902" s="401" t="s">
        <v>9520</v>
      </c>
      <c r="B2902" s="173" t="s">
        <v>9521</v>
      </c>
      <c r="C2902" t="s">
        <v>3889</v>
      </c>
      <c r="D2902" t="s">
        <v>3959</v>
      </c>
      <c r="E2902" t="s">
        <v>3890</v>
      </c>
    </row>
    <row r="2903" ht="14.4" spans="1:5">
      <c r="A2903" s="401" t="s">
        <v>9522</v>
      </c>
      <c r="B2903" s="173" t="s">
        <v>9523</v>
      </c>
      <c r="C2903" t="s">
        <v>3959</v>
      </c>
      <c r="D2903" s="11" t="s">
        <v>278</v>
      </c>
      <c r="E2903" t="s">
        <v>3960</v>
      </c>
    </row>
    <row r="2904" ht="14.4" spans="1:5">
      <c r="A2904" s="401" t="s">
        <v>9524</v>
      </c>
      <c r="B2904" s="173" t="s">
        <v>9525</v>
      </c>
      <c r="C2904" t="s">
        <v>3889</v>
      </c>
      <c r="D2904" s="11" t="s">
        <v>3959</v>
      </c>
      <c r="E2904" t="s">
        <v>3890</v>
      </c>
    </row>
    <row r="2905" ht="14.4" spans="1:5">
      <c r="A2905" s="401" t="s">
        <v>9526</v>
      </c>
      <c r="B2905" s="173" t="s">
        <v>9527</v>
      </c>
      <c r="C2905" t="s">
        <v>3889</v>
      </c>
      <c r="D2905" s="11" t="s">
        <v>3959</v>
      </c>
      <c r="E2905" t="s">
        <v>3890</v>
      </c>
    </row>
    <row r="2906" ht="14.4" spans="1:5">
      <c r="A2906" s="401" t="s">
        <v>9528</v>
      </c>
      <c r="B2906" s="173" t="s">
        <v>9529</v>
      </c>
      <c r="C2906" t="s">
        <v>3889</v>
      </c>
      <c r="D2906" t="s">
        <v>3959</v>
      </c>
      <c r="E2906" t="s">
        <v>3890</v>
      </c>
    </row>
    <row r="2907" ht="14.4" spans="1:5">
      <c r="A2907" s="401" t="s">
        <v>9530</v>
      </c>
      <c r="B2907" s="173" t="s">
        <v>9531</v>
      </c>
      <c r="C2907" t="s">
        <v>3889</v>
      </c>
      <c r="D2907" t="s">
        <v>3959</v>
      </c>
      <c r="E2907" t="s">
        <v>3890</v>
      </c>
    </row>
    <row r="2908" ht="14.4" spans="1:5">
      <c r="A2908" s="401" t="s">
        <v>9532</v>
      </c>
      <c r="B2908" s="173" t="s">
        <v>9533</v>
      </c>
      <c r="C2908" t="s">
        <v>3889</v>
      </c>
      <c r="D2908" t="s">
        <v>3959</v>
      </c>
      <c r="E2908" t="s">
        <v>3890</v>
      </c>
    </row>
    <row r="2909" ht="14.4" spans="1:5">
      <c r="A2909" s="401" t="s">
        <v>9534</v>
      </c>
      <c r="B2909" s="173" t="s">
        <v>9535</v>
      </c>
      <c r="C2909" t="s">
        <v>3889</v>
      </c>
      <c r="D2909" t="s">
        <v>3959</v>
      </c>
      <c r="E2909" t="s">
        <v>3890</v>
      </c>
    </row>
    <row r="2910" ht="14.4" spans="1:5">
      <c r="A2910" s="401" t="s">
        <v>9536</v>
      </c>
      <c r="B2910" s="173" t="s">
        <v>9537</v>
      </c>
      <c r="C2910" t="s">
        <v>3889</v>
      </c>
      <c r="D2910" t="s">
        <v>3959</v>
      </c>
      <c r="E2910" t="s">
        <v>3890</v>
      </c>
    </row>
    <row r="2911" ht="14.4" spans="1:5">
      <c r="A2911" s="401" t="s">
        <v>9538</v>
      </c>
      <c r="B2911" s="173" t="s">
        <v>9539</v>
      </c>
      <c r="C2911" t="s">
        <v>3889</v>
      </c>
      <c r="D2911" t="s">
        <v>3959</v>
      </c>
      <c r="E2911" t="s">
        <v>3890</v>
      </c>
    </row>
    <row r="2912" ht="14.4" spans="1:5">
      <c r="A2912" s="401" t="s">
        <v>9540</v>
      </c>
      <c r="B2912" s="173" t="s">
        <v>9541</v>
      </c>
      <c r="C2912" t="s">
        <v>3889</v>
      </c>
      <c r="D2912" t="s">
        <v>3959</v>
      </c>
      <c r="E2912" t="s">
        <v>3890</v>
      </c>
    </row>
    <row r="2913" ht="14.4" spans="1:5">
      <c r="A2913" s="401" t="s">
        <v>9542</v>
      </c>
      <c r="B2913" s="173" t="s">
        <v>9543</v>
      </c>
      <c r="C2913" t="s">
        <v>3889</v>
      </c>
      <c r="D2913" t="s">
        <v>3959</v>
      </c>
      <c r="E2913" t="s">
        <v>3890</v>
      </c>
    </row>
    <row r="2914" ht="14.4" spans="1:5">
      <c r="A2914" s="401" t="s">
        <v>9544</v>
      </c>
      <c r="B2914" s="173" t="s">
        <v>9545</v>
      </c>
      <c r="C2914" t="s">
        <v>3889</v>
      </c>
      <c r="D2914" t="s">
        <v>3959</v>
      </c>
      <c r="E2914" t="s">
        <v>3890</v>
      </c>
    </row>
    <row r="2915" ht="14.4" spans="1:5">
      <c r="A2915" s="401" t="s">
        <v>9546</v>
      </c>
      <c r="B2915" s="173" t="s">
        <v>9547</v>
      </c>
      <c r="C2915" t="s">
        <v>3959</v>
      </c>
      <c r="D2915" s="11" t="s">
        <v>278</v>
      </c>
      <c r="E2915" t="s">
        <v>3960</v>
      </c>
    </row>
    <row r="2916" ht="14.4" spans="1:5">
      <c r="A2916" s="401" t="s">
        <v>9548</v>
      </c>
      <c r="B2916" s="173" t="s">
        <v>9549</v>
      </c>
      <c r="C2916" t="s">
        <v>3889</v>
      </c>
      <c r="D2916" s="11" t="s">
        <v>3959</v>
      </c>
      <c r="E2916" t="s">
        <v>3890</v>
      </c>
    </row>
    <row r="2917" ht="14.4" spans="1:5">
      <c r="A2917" s="401" t="s">
        <v>9550</v>
      </c>
      <c r="B2917" s="173" t="s">
        <v>9551</v>
      </c>
      <c r="C2917" t="s">
        <v>3889</v>
      </c>
      <c r="D2917" s="11" t="s">
        <v>3959</v>
      </c>
      <c r="E2917" t="s">
        <v>3890</v>
      </c>
    </row>
    <row r="2918" ht="14.4" spans="1:5">
      <c r="A2918" s="401" t="s">
        <v>9552</v>
      </c>
      <c r="B2918" s="173" t="s">
        <v>9553</v>
      </c>
      <c r="C2918" t="s">
        <v>3889</v>
      </c>
      <c r="D2918" t="s">
        <v>3959</v>
      </c>
      <c r="E2918" t="s">
        <v>3890</v>
      </c>
    </row>
    <row r="2919" ht="14.4" spans="1:5">
      <c r="A2919" s="401" t="s">
        <v>9554</v>
      </c>
      <c r="B2919" s="173" t="s">
        <v>9555</v>
      </c>
      <c r="C2919" t="s">
        <v>3889</v>
      </c>
      <c r="D2919" t="s">
        <v>3959</v>
      </c>
      <c r="E2919" t="s">
        <v>3890</v>
      </c>
    </row>
    <row r="2920" ht="14.4" spans="1:5">
      <c r="A2920" s="401" t="s">
        <v>9556</v>
      </c>
      <c r="B2920" s="173" t="s">
        <v>9557</v>
      </c>
      <c r="C2920" t="s">
        <v>3889</v>
      </c>
      <c r="D2920" t="s">
        <v>3959</v>
      </c>
      <c r="E2920" t="s">
        <v>3890</v>
      </c>
    </row>
    <row r="2921" ht="14.4" spans="1:5">
      <c r="A2921" s="401" t="s">
        <v>9558</v>
      </c>
      <c r="B2921" s="173" t="s">
        <v>9559</v>
      </c>
      <c r="C2921" t="s">
        <v>3889</v>
      </c>
      <c r="D2921" t="s">
        <v>3959</v>
      </c>
      <c r="E2921" t="s">
        <v>3890</v>
      </c>
    </row>
    <row r="2922" ht="14.4" spans="1:5">
      <c r="A2922" s="401" t="s">
        <v>9560</v>
      </c>
      <c r="B2922" s="173" t="s">
        <v>9561</v>
      </c>
      <c r="C2922" t="s">
        <v>3889</v>
      </c>
      <c r="D2922" t="s">
        <v>3959</v>
      </c>
      <c r="E2922" t="s">
        <v>3890</v>
      </c>
    </row>
    <row r="2923" ht="14.4" spans="1:5">
      <c r="A2923" s="401" t="s">
        <v>9562</v>
      </c>
      <c r="B2923" s="173" t="s">
        <v>9563</v>
      </c>
      <c r="C2923" t="s">
        <v>3889</v>
      </c>
      <c r="D2923" t="s">
        <v>3959</v>
      </c>
      <c r="E2923" t="s">
        <v>3890</v>
      </c>
    </row>
    <row r="2924" ht="14.4" spans="1:5">
      <c r="A2924" s="401" t="s">
        <v>9564</v>
      </c>
      <c r="B2924" s="173" t="s">
        <v>9565</v>
      </c>
      <c r="C2924" t="s">
        <v>3889</v>
      </c>
      <c r="D2924" t="s">
        <v>3959</v>
      </c>
      <c r="E2924" t="s">
        <v>3890</v>
      </c>
    </row>
    <row r="2925" ht="14.4" spans="1:5">
      <c r="A2925" s="401" t="s">
        <v>9566</v>
      </c>
      <c r="B2925" s="173" t="s">
        <v>9567</v>
      </c>
      <c r="C2925" t="s">
        <v>3889</v>
      </c>
      <c r="D2925" t="s">
        <v>3959</v>
      </c>
      <c r="E2925" t="s">
        <v>3890</v>
      </c>
    </row>
    <row r="2926" ht="14.4" spans="1:5">
      <c r="A2926" s="401" t="s">
        <v>9568</v>
      </c>
      <c r="B2926" s="173" t="s">
        <v>9569</v>
      </c>
      <c r="C2926" t="s">
        <v>3889</v>
      </c>
      <c r="D2926" t="s">
        <v>3959</v>
      </c>
      <c r="E2926" t="s">
        <v>3890</v>
      </c>
    </row>
    <row r="2927" ht="14.4" spans="1:5">
      <c r="A2927" s="401" t="s">
        <v>9570</v>
      </c>
      <c r="B2927" s="173" t="s">
        <v>9571</v>
      </c>
      <c r="C2927" t="s">
        <v>3889</v>
      </c>
      <c r="D2927" t="s">
        <v>3959</v>
      </c>
      <c r="E2927" t="s">
        <v>3890</v>
      </c>
    </row>
    <row r="2928" ht="14.4" spans="1:5">
      <c r="A2928" s="401" t="s">
        <v>9572</v>
      </c>
      <c r="B2928" s="173" t="s">
        <v>9573</v>
      </c>
      <c r="C2928" t="s">
        <v>3889</v>
      </c>
      <c r="D2928" t="s">
        <v>3959</v>
      </c>
      <c r="E2928" t="s">
        <v>3890</v>
      </c>
    </row>
    <row r="2929" ht="14.4" spans="1:5">
      <c r="A2929" s="401" t="s">
        <v>9574</v>
      </c>
      <c r="B2929" s="173" t="s">
        <v>9575</v>
      </c>
      <c r="C2929" t="s">
        <v>3959</v>
      </c>
      <c r="D2929" s="11" t="s">
        <v>278</v>
      </c>
      <c r="E2929" t="s">
        <v>3960</v>
      </c>
    </row>
    <row r="2930" ht="14.4" spans="1:5">
      <c r="A2930" s="401" t="s">
        <v>9576</v>
      </c>
      <c r="B2930" s="173" t="s">
        <v>9577</v>
      </c>
      <c r="C2930" t="s">
        <v>3889</v>
      </c>
      <c r="D2930" s="11" t="s">
        <v>3959</v>
      </c>
      <c r="E2930" t="s">
        <v>3890</v>
      </c>
    </row>
    <row r="2931" ht="14.4" spans="1:5">
      <c r="A2931" s="401" t="s">
        <v>9578</v>
      </c>
      <c r="B2931" s="173" t="s">
        <v>9579</v>
      </c>
      <c r="C2931" t="s">
        <v>3889</v>
      </c>
      <c r="D2931" s="11" t="s">
        <v>3959</v>
      </c>
      <c r="E2931" t="s">
        <v>3890</v>
      </c>
    </row>
    <row r="2932" ht="14.4" spans="1:5">
      <c r="A2932" s="401" t="s">
        <v>9580</v>
      </c>
      <c r="B2932" s="173" t="s">
        <v>9581</v>
      </c>
      <c r="C2932" t="s">
        <v>3889</v>
      </c>
      <c r="D2932" t="s">
        <v>3959</v>
      </c>
      <c r="E2932" t="s">
        <v>3890</v>
      </c>
    </row>
    <row r="2933" ht="14.4" spans="1:5">
      <c r="A2933" s="401" t="s">
        <v>9582</v>
      </c>
      <c r="B2933" s="173" t="s">
        <v>9583</v>
      </c>
      <c r="C2933" t="s">
        <v>3889</v>
      </c>
      <c r="D2933" t="s">
        <v>3959</v>
      </c>
      <c r="E2933" t="s">
        <v>3890</v>
      </c>
    </row>
    <row r="2934" ht="14.4" spans="1:5">
      <c r="A2934" s="401" t="s">
        <v>9584</v>
      </c>
      <c r="B2934" s="173" t="s">
        <v>9585</v>
      </c>
      <c r="C2934" t="s">
        <v>3889</v>
      </c>
      <c r="D2934" t="s">
        <v>3959</v>
      </c>
      <c r="E2934" t="s">
        <v>3890</v>
      </c>
    </row>
    <row r="2935" ht="14.4" spans="1:5">
      <c r="A2935" s="401" t="s">
        <v>9586</v>
      </c>
      <c r="B2935" s="173" t="s">
        <v>9587</v>
      </c>
      <c r="C2935" t="s">
        <v>3889</v>
      </c>
      <c r="D2935" t="s">
        <v>3959</v>
      </c>
      <c r="E2935" t="s">
        <v>3890</v>
      </c>
    </row>
    <row r="2936" ht="14.4" spans="1:5">
      <c r="A2936" s="401" t="s">
        <v>9588</v>
      </c>
      <c r="B2936" s="173" t="s">
        <v>9589</v>
      </c>
      <c r="C2936" t="s">
        <v>3889</v>
      </c>
      <c r="D2936" t="s">
        <v>3959</v>
      </c>
      <c r="E2936" t="s">
        <v>3890</v>
      </c>
    </row>
    <row r="2937" ht="14.4" spans="1:5">
      <c r="A2937" s="401" t="s">
        <v>9590</v>
      </c>
      <c r="B2937" s="173" t="s">
        <v>9591</v>
      </c>
      <c r="C2937" t="s">
        <v>3889</v>
      </c>
      <c r="D2937" t="s">
        <v>3959</v>
      </c>
      <c r="E2937" t="s">
        <v>3890</v>
      </c>
    </row>
    <row r="2938" ht="14.4" spans="1:5">
      <c r="A2938" s="401" t="s">
        <v>9592</v>
      </c>
      <c r="B2938" s="173" t="s">
        <v>9593</v>
      </c>
      <c r="C2938" t="s">
        <v>3889</v>
      </c>
      <c r="D2938" t="s">
        <v>3959</v>
      </c>
      <c r="E2938" t="s">
        <v>3890</v>
      </c>
    </row>
    <row r="2939" ht="14.4" spans="1:5">
      <c r="A2939" s="401" t="s">
        <v>9594</v>
      </c>
      <c r="B2939" s="173" t="s">
        <v>9595</v>
      </c>
      <c r="C2939" t="s">
        <v>3889</v>
      </c>
      <c r="D2939" t="s">
        <v>3959</v>
      </c>
      <c r="E2939" t="s">
        <v>3890</v>
      </c>
    </row>
    <row r="2940" ht="14.4" spans="1:5">
      <c r="A2940" s="401" t="s">
        <v>9596</v>
      </c>
      <c r="B2940" s="173" t="s">
        <v>9597</v>
      </c>
      <c r="C2940" t="s">
        <v>3889</v>
      </c>
      <c r="D2940" t="s">
        <v>3959</v>
      </c>
      <c r="E2940" t="s">
        <v>3890</v>
      </c>
    </row>
    <row r="2941" ht="14.4" spans="1:5">
      <c r="A2941" s="401" t="s">
        <v>9598</v>
      </c>
      <c r="B2941" s="173" t="s">
        <v>9599</v>
      </c>
      <c r="C2941" t="s">
        <v>3959</v>
      </c>
      <c r="D2941" s="11" t="s">
        <v>278</v>
      </c>
      <c r="E2941" t="s">
        <v>3960</v>
      </c>
    </row>
    <row r="2942" ht="14.4" spans="1:5">
      <c r="A2942" s="401" t="s">
        <v>9600</v>
      </c>
      <c r="B2942" s="173" t="s">
        <v>9601</v>
      </c>
      <c r="C2942" t="s">
        <v>3889</v>
      </c>
      <c r="D2942" s="11" t="s">
        <v>3959</v>
      </c>
      <c r="E2942" t="s">
        <v>3890</v>
      </c>
    </row>
    <row r="2943" ht="14.4" spans="1:5">
      <c r="A2943" s="401" t="s">
        <v>9602</v>
      </c>
      <c r="B2943" s="173" t="s">
        <v>9603</v>
      </c>
      <c r="C2943" t="s">
        <v>3889</v>
      </c>
      <c r="D2943" s="11" t="s">
        <v>3959</v>
      </c>
      <c r="E2943" t="s">
        <v>3890</v>
      </c>
    </row>
    <row r="2944" ht="14.4" spans="1:5">
      <c r="A2944" s="401" t="s">
        <v>9604</v>
      </c>
      <c r="B2944" s="173" t="s">
        <v>9605</v>
      </c>
      <c r="C2944" t="s">
        <v>3889</v>
      </c>
      <c r="D2944" t="s">
        <v>3959</v>
      </c>
      <c r="E2944" t="s">
        <v>3890</v>
      </c>
    </row>
    <row r="2945" ht="14.4" spans="1:5">
      <c r="A2945" s="401" t="s">
        <v>9606</v>
      </c>
      <c r="B2945" s="173" t="s">
        <v>9607</v>
      </c>
      <c r="C2945" t="s">
        <v>3889</v>
      </c>
      <c r="D2945" t="s">
        <v>3959</v>
      </c>
      <c r="E2945" t="s">
        <v>3890</v>
      </c>
    </row>
    <row r="2946" ht="14.4" spans="1:5">
      <c r="A2946" s="401" t="s">
        <v>9608</v>
      </c>
      <c r="B2946" s="173" t="s">
        <v>9609</v>
      </c>
      <c r="C2946" t="s">
        <v>3889</v>
      </c>
      <c r="D2946" t="s">
        <v>3959</v>
      </c>
      <c r="E2946" t="s">
        <v>3890</v>
      </c>
    </row>
    <row r="2947" ht="14.4" spans="1:5">
      <c r="A2947" s="401" t="s">
        <v>9610</v>
      </c>
      <c r="B2947" s="173" t="s">
        <v>9611</v>
      </c>
      <c r="C2947" t="s">
        <v>3889</v>
      </c>
      <c r="D2947" t="s">
        <v>3959</v>
      </c>
      <c r="E2947" t="s">
        <v>3890</v>
      </c>
    </row>
    <row r="2948" ht="14.4" spans="1:5">
      <c r="A2948" s="401" t="s">
        <v>9612</v>
      </c>
      <c r="B2948" s="173" t="s">
        <v>9613</v>
      </c>
      <c r="C2948" t="s">
        <v>3889</v>
      </c>
      <c r="D2948" t="s">
        <v>3959</v>
      </c>
      <c r="E2948" t="s">
        <v>3890</v>
      </c>
    </row>
    <row r="2949" ht="14.4" spans="1:5">
      <c r="A2949" s="401" t="s">
        <v>9614</v>
      </c>
      <c r="B2949" s="173" t="s">
        <v>9615</v>
      </c>
      <c r="C2949" t="s">
        <v>3889</v>
      </c>
      <c r="D2949" t="s">
        <v>3959</v>
      </c>
      <c r="E2949" t="s">
        <v>3890</v>
      </c>
    </row>
    <row r="2950" ht="14.4" spans="1:5">
      <c r="A2950" s="401" t="s">
        <v>9616</v>
      </c>
      <c r="B2950" s="173" t="s">
        <v>9617</v>
      </c>
      <c r="C2950" t="s">
        <v>3889</v>
      </c>
      <c r="D2950" t="s">
        <v>3959</v>
      </c>
      <c r="E2950" t="s">
        <v>3890</v>
      </c>
    </row>
    <row r="2951" ht="14.4" spans="1:5">
      <c r="A2951" s="401" t="s">
        <v>9618</v>
      </c>
      <c r="B2951" s="173" t="s">
        <v>9619</v>
      </c>
      <c r="C2951" t="s">
        <v>3889</v>
      </c>
      <c r="D2951" t="s">
        <v>3959</v>
      </c>
      <c r="E2951" t="s">
        <v>3890</v>
      </c>
    </row>
    <row r="2952" ht="14.4" spans="1:5">
      <c r="A2952" s="401" t="s">
        <v>9620</v>
      </c>
      <c r="B2952" s="173" t="s">
        <v>9621</v>
      </c>
      <c r="C2952" t="s">
        <v>3889</v>
      </c>
      <c r="D2952" t="s">
        <v>3959</v>
      </c>
      <c r="E2952" t="s">
        <v>3890</v>
      </c>
    </row>
    <row r="2953" ht="14.4" spans="1:5">
      <c r="A2953" s="401" t="s">
        <v>9622</v>
      </c>
      <c r="B2953" s="173" t="s">
        <v>9623</v>
      </c>
      <c r="C2953" t="s">
        <v>3889</v>
      </c>
      <c r="D2953" t="s">
        <v>3959</v>
      </c>
      <c r="E2953" t="s">
        <v>3890</v>
      </c>
    </row>
    <row r="2954" ht="14.4" spans="1:5">
      <c r="A2954" s="401" t="s">
        <v>9624</v>
      </c>
      <c r="B2954" s="173" t="s">
        <v>9625</v>
      </c>
      <c r="C2954" t="s">
        <v>3959</v>
      </c>
      <c r="D2954" s="11" t="s">
        <v>278</v>
      </c>
      <c r="E2954" t="s">
        <v>3960</v>
      </c>
    </row>
    <row r="2955" ht="14.4" spans="1:5">
      <c r="A2955" s="401" t="s">
        <v>9626</v>
      </c>
      <c r="B2955" s="173" t="s">
        <v>9627</v>
      </c>
      <c r="C2955" t="s">
        <v>3889</v>
      </c>
      <c r="D2955" s="11" t="s">
        <v>3959</v>
      </c>
      <c r="E2955" t="s">
        <v>3890</v>
      </c>
    </row>
    <row r="2956" ht="14.4" spans="1:5">
      <c r="A2956" s="401" t="s">
        <v>9628</v>
      </c>
      <c r="B2956" s="173" t="s">
        <v>9629</v>
      </c>
      <c r="C2956" t="s">
        <v>3889</v>
      </c>
      <c r="D2956" t="s">
        <v>3959</v>
      </c>
      <c r="E2956" t="s">
        <v>3890</v>
      </c>
    </row>
    <row r="2957" ht="14.4" spans="1:5">
      <c r="A2957" s="401" t="s">
        <v>9630</v>
      </c>
      <c r="B2957" s="173" t="s">
        <v>9631</v>
      </c>
      <c r="C2957" t="s">
        <v>3889</v>
      </c>
      <c r="D2957" t="s">
        <v>3959</v>
      </c>
      <c r="E2957" t="s">
        <v>3890</v>
      </c>
    </row>
    <row r="2958" ht="14.4" spans="1:5">
      <c r="A2958" s="401" t="s">
        <v>9632</v>
      </c>
      <c r="B2958" s="173" t="s">
        <v>9633</v>
      </c>
      <c r="C2958" t="s">
        <v>3889</v>
      </c>
      <c r="D2958" t="s">
        <v>3959</v>
      </c>
      <c r="E2958" t="s">
        <v>3890</v>
      </c>
    </row>
    <row r="2959" ht="14.4" spans="1:5">
      <c r="A2959" s="401" t="s">
        <v>9634</v>
      </c>
      <c r="B2959" s="173" t="s">
        <v>9635</v>
      </c>
      <c r="C2959" t="s">
        <v>3889</v>
      </c>
      <c r="D2959" t="s">
        <v>3959</v>
      </c>
      <c r="E2959" t="s">
        <v>3890</v>
      </c>
    </row>
    <row r="2960" ht="14.4" spans="1:5">
      <c r="A2960" s="401" t="s">
        <v>9636</v>
      </c>
      <c r="B2960" s="173" t="s">
        <v>9637</v>
      </c>
      <c r="C2960" t="s">
        <v>3889</v>
      </c>
      <c r="D2960" t="s">
        <v>3959</v>
      </c>
      <c r="E2960" t="s">
        <v>3890</v>
      </c>
    </row>
    <row r="2961" ht="14.4" spans="1:5">
      <c r="A2961" s="401" t="s">
        <v>9638</v>
      </c>
      <c r="B2961" s="173" t="s">
        <v>9639</v>
      </c>
      <c r="C2961" t="s">
        <v>3889</v>
      </c>
      <c r="D2961" t="s">
        <v>3959</v>
      </c>
      <c r="E2961" t="s">
        <v>3890</v>
      </c>
    </row>
    <row r="2962" ht="14.4" spans="1:5">
      <c r="A2962" s="401" t="s">
        <v>9640</v>
      </c>
      <c r="B2962" s="173" t="s">
        <v>9641</v>
      </c>
      <c r="C2962" t="s">
        <v>3889</v>
      </c>
      <c r="D2962" t="s">
        <v>3959</v>
      </c>
      <c r="E2962" t="s">
        <v>3890</v>
      </c>
    </row>
    <row r="2963" ht="14.4" spans="1:5">
      <c r="A2963" s="401" t="s">
        <v>9642</v>
      </c>
      <c r="B2963" s="173" t="s">
        <v>9643</v>
      </c>
      <c r="C2963" t="s">
        <v>3889</v>
      </c>
      <c r="D2963" t="s">
        <v>3959</v>
      </c>
      <c r="E2963" t="s">
        <v>3890</v>
      </c>
    </row>
    <row r="2964" ht="14.4" spans="1:5">
      <c r="A2964" s="401" t="s">
        <v>9644</v>
      </c>
      <c r="B2964" s="173" t="s">
        <v>9645</v>
      </c>
      <c r="C2964" t="s">
        <v>3889</v>
      </c>
      <c r="D2964" t="s">
        <v>3959</v>
      </c>
      <c r="E2964" t="s">
        <v>3890</v>
      </c>
    </row>
    <row r="2965" ht="14.4" spans="1:5">
      <c r="A2965" s="401" t="s">
        <v>9646</v>
      </c>
      <c r="B2965" s="173" t="s">
        <v>9647</v>
      </c>
      <c r="C2965" t="s">
        <v>3959</v>
      </c>
      <c r="D2965" s="11" t="s">
        <v>278</v>
      </c>
      <c r="E2965" t="s">
        <v>3960</v>
      </c>
    </row>
    <row r="2966" ht="14.4" spans="1:5">
      <c r="A2966" s="401" t="s">
        <v>9648</v>
      </c>
      <c r="B2966" s="173" t="s">
        <v>9649</v>
      </c>
      <c r="C2966" t="s">
        <v>3889</v>
      </c>
      <c r="D2966" s="11" t="s">
        <v>3959</v>
      </c>
      <c r="E2966" t="s">
        <v>3890</v>
      </c>
    </row>
    <row r="2967" ht="14.4" spans="1:5">
      <c r="A2967" s="401" t="s">
        <v>9650</v>
      </c>
      <c r="B2967" s="173" t="s">
        <v>9651</v>
      </c>
      <c r="C2967" t="s">
        <v>3889</v>
      </c>
      <c r="D2967" t="s">
        <v>3959</v>
      </c>
      <c r="E2967" t="s">
        <v>3890</v>
      </c>
    </row>
    <row r="2968" ht="14.4" spans="1:5">
      <c r="A2968" s="401" t="s">
        <v>9652</v>
      </c>
      <c r="B2968" s="173" t="s">
        <v>9653</v>
      </c>
      <c r="C2968" t="s">
        <v>3889</v>
      </c>
      <c r="D2968" t="s">
        <v>3959</v>
      </c>
      <c r="E2968" t="s">
        <v>3890</v>
      </c>
    </row>
    <row r="2969" ht="14.4" spans="1:5">
      <c r="A2969" s="401" t="s">
        <v>9654</v>
      </c>
      <c r="B2969" s="173" t="s">
        <v>9655</v>
      </c>
      <c r="C2969" t="s">
        <v>3889</v>
      </c>
      <c r="D2969" t="s">
        <v>3959</v>
      </c>
      <c r="E2969" t="s">
        <v>3890</v>
      </c>
    </row>
    <row r="2970" ht="14.4" spans="1:5">
      <c r="A2970" s="401" t="s">
        <v>9656</v>
      </c>
      <c r="B2970" s="173" t="s">
        <v>9657</v>
      </c>
      <c r="C2970" t="s">
        <v>3889</v>
      </c>
      <c r="D2970" t="s">
        <v>3959</v>
      </c>
      <c r="E2970" t="s">
        <v>3890</v>
      </c>
    </row>
    <row r="2971" ht="14.4" spans="1:5">
      <c r="A2971" s="401" t="s">
        <v>9658</v>
      </c>
      <c r="B2971" s="173" t="s">
        <v>9659</v>
      </c>
      <c r="C2971" t="s">
        <v>3889</v>
      </c>
      <c r="D2971" t="s">
        <v>3959</v>
      </c>
      <c r="E2971" t="s">
        <v>3890</v>
      </c>
    </row>
    <row r="2972" ht="14.4" spans="1:5">
      <c r="A2972" s="401" t="s">
        <v>9660</v>
      </c>
      <c r="B2972" s="173" t="s">
        <v>9661</v>
      </c>
      <c r="C2972" t="s">
        <v>3889</v>
      </c>
      <c r="D2972" t="s">
        <v>3959</v>
      </c>
      <c r="E2972" t="s">
        <v>3890</v>
      </c>
    </row>
    <row r="2973" ht="14.4" spans="1:5">
      <c r="A2973" s="401" t="s">
        <v>9662</v>
      </c>
      <c r="B2973" s="173" t="s">
        <v>9663</v>
      </c>
      <c r="C2973" t="s">
        <v>3959</v>
      </c>
      <c r="D2973" s="11" t="s">
        <v>278</v>
      </c>
      <c r="E2973" t="s">
        <v>3960</v>
      </c>
    </row>
    <row r="2974" ht="14.4" spans="1:5">
      <c r="A2974" s="401" t="s">
        <v>9664</v>
      </c>
      <c r="B2974" s="173" t="s">
        <v>9665</v>
      </c>
      <c r="C2974" t="s">
        <v>3889</v>
      </c>
      <c r="D2974" s="11" t="s">
        <v>3959</v>
      </c>
      <c r="E2974" t="s">
        <v>3890</v>
      </c>
    </row>
    <row r="2975" ht="14.4" spans="1:5">
      <c r="A2975" s="401" t="s">
        <v>9666</v>
      </c>
      <c r="B2975" s="173" t="s">
        <v>9667</v>
      </c>
      <c r="C2975" t="s">
        <v>278</v>
      </c>
      <c r="D2975" s="11" t="s">
        <v>3885</v>
      </c>
      <c r="E2975" t="s">
        <v>3886</v>
      </c>
    </row>
    <row r="2976" ht="14.4" spans="1:5">
      <c r="A2976" s="401" t="s">
        <v>9668</v>
      </c>
      <c r="B2976" s="173" t="s">
        <v>9669</v>
      </c>
      <c r="C2976" t="s">
        <v>3959</v>
      </c>
      <c r="D2976" s="11" t="s">
        <v>278</v>
      </c>
      <c r="E2976" t="s">
        <v>3960</v>
      </c>
    </row>
    <row r="2977" ht="14.4" spans="1:5">
      <c r="A2977" s="401" t="s">
        <v>9670</v>
      </c>
      <c r="B2977" s="173" t="s">
        <v>9271</v>
      </c>
      <c r="C2977" t="s">
        <v>3889</v>
      </c>
      <c r="D2977" s="11" t="s">
        <v>3959</v>
      </c>
      <c r="E2977" t="s">
        <v>3890</v>
      </c>
    </row>
    <row r="2978" ht="14.4" spans="1:5">
      <c r="A2978" s="401" t="s">
        <v>9671</v>
      </c>
      <c r="B2978" s="173" t="s">
        <v>9672</v>
      </c>
      <c r="C2978" t="s">
        <v>3889</v>
      </c>
      <c r="D2978" s="11" t="s">
        <v>3959</v>
      </c>
      <c r="E2978" t="s">
        <v>3890</v>
      </c>
    </row>
    <row r="2979" ht="14.4" spans="1:5">
      <c r="A2979" s="401" t="s">
        <v>9673</v>
      </c>
      <c r="B2979" s="173" t="s">
        <v>9674</v>
      </c>
      <c r="C2979" t="s">
        <v>3889</v>
      </c>
      <c r="D2979" s="11" t="s">
        <v>3959</v>
      </c>
      <c r="E2979" t="s">
        <v>3890</v>
      </c>
    </row>
    <row r="2980" ht="14.4" spans="1:5">
      <c r="A2980" s="401" t="s">
        <v>9675</v>
      </c>
      <c r="B2980" s="173" t="s">
        <v>9676</v>
      </c>
      <c r="C2980" t="s">
        <v>3889</v>
      </c>
      <c r="D2980" s="11" t="s">
        <v>3959</v>
      </c>
      <c r="E2980" t="s">
        <v>3890</v>
      </c>
    </row>
    <row r="2981" ht="14.4" spans="1:5">
      <c r="A2981" s="401" t="s">
        <v>9677</v>
      </c>
      <c r="B2981" s="173" t="s">
        <v>9678</v>
      </c>
      <c r="C2981" t="s">
        <v>3889</v>
      </c>
      <c r="D2981" s="11" t="s">
        <v>3959</v>
      </c>
      <c r="E2981" t="s">
        <v>3890</v>
      </c>
    </row>
    <row r="2982" ht="14.4" spans="1:5">
      <c r="A2982" s="401" t="s">
        <v>9679</v>
      </c>
      <c r="B2982" s="173" t="s">
        <v>9680</v>
      </c>
      <c r="C2982" t="s">
        <v>3889</v>
      </c>
      <c r="D2982" t="s">
        <v>278</v>
      </c>
      <c r="E2982" t="s">
        <v>3890</v>
      </c>
    </row>
    <row r="2983" ht="14.4" spans="1:5">
      <c r="A2983" s="401" t="s">
        <v>9681</v>
      </c>
      <c r="B2983" s="173" t="s">
        <v>9682</v>
      </c>
      <c r="C2983" t="s">
        <v>3889</v>
      </c>
      <c r="D2983" t="s">
        <v>278</v>
      </c>
      <c r="E2983" t="s">
        <v>3890</v>
      </c>
    </row>
    <row r="2984" ht="14.4" spans="1:5">
      <c r="A2984" s="401" t="s">
        <v>9683</v>
      </c>
      <c r="B2984" s="173" t="s">
        <v>9684</v>
      </c>
      <c r="C2984" t="s">
        <v>3889</v>
      </c>
      <c r="D2984" t="s">
        <v>278</v>
      </c>
      <c r="E2984" t="s">
        <v>3890</v>
      </c>
    </row>
    <row r="2985" ht="14.4" spans="1:5">
      <c r="A2985" s="401" t="s">
        <v>9685</v>
      </c>
      <c r="B2985" s="173" t="s">
        <v>9686</v>
      </c>
      <c r="C2985" t="s">
        <v>3959</v>
      </c>
      <c r="D2985" s="11" t="s">
        <v>278</v>
      </c>
      <c r="E2985" t="s">
        <v>3890</v>
      </c>
    </row>
    <row r="2986" ht="14.4" spans="1:5">
      <c r="A2986" s="401" t="s">
        <v>9687</v>
      </c>
      <c r="B2986" s="173" t="s">
        <v>9688</v>
      </c>
      <c r="C2986" t="s">
        <v>3959</v>
      </c>
      <c r="D2986" s="11" t="s">
        <v>278</v>
      </c>
      <c r="E2986" t="s">
        <v>3960</v>
      </c>
    </row>
    <row r="2987" ht="14.4" spans="1:5">
      <c r="A2987" s="401" t="s">
        <v>9689</v>
      </c>
      <c r="B2987" s="173" t="s">
        <v>9690</v>
      </c>
      <c r="C2987" t="s">
        <v>3889</v>
      </c>
      <c r="D2987" s="11" t="s">
        <v>3959</v>
      </c>
      <c r="E2987" t="s">
        <v>3890</v>
      </c>
    </row>
    <row r="2988" ht="14.4" spans="1:5">
      <c r="A2988" s="401" t="s">
        <v>9691</v>
      </c>
      <c r="B2988" s="173" t="s">
        <v>9692</v>
      </c>
      <c r="C2988" t="s">
        <v>3889</v>
      </c>
      <c r="D2988" t="s">
        <v>278</v>
      </c>
      <c r="E2988" t="s">
        <v>3890</v>
      </c>
    </row>
    <row r="2989" ht="14.4" spans="1:5">
      <c r="A2989" s="401" t="s">
        <v>9693</v>
      </c>
      <c r="B2989" s="173" t="s">
        <v>9694</v>
      </c>
      <c r="C2989" t="s">
        <v>3959</v>
      </c>
      <c r="D2989" s="11" t="s">
        <v>278</v>
      </c>
      <c r="E2989" t="s">
        <v>3960</v>
      </c>
    </row>
    <row r="2990" ht="14.4" spans="1:5">
      <c r="A2990" s="401" t="s">
        <v>9695</v>
      </c>
      <c r="B2990" s="173" t="s">
        <v>9696</v>
      </c>
      <c r="C2990" t="s">
        <v>3889</v>
      </c>
      <c r="D2990" s="11" t="s">
        <v>3959</v>
      </c>
      <c r="E2990" t="s">
        <v>3890</v>
      </c>
    </row>
    <row r="2991" ht="14.4" spans="1:5">
      <c r="A2991" s="401" t="s">
        <v>9697</v>
      </c>
      <c r="B2991" s="173" t="s">
        <v>9698</v>
      </c>
      <c r="C2991" t="s">
        <v>3889</v>
      </c>
      <c r="D2991" s="11" t="s">
        <v>3959</v>
      </c>
      <c r="E2991" t="s">
        <v>3890</v>
      </c>
    </row>
    <row r="2992" ht="14.4" spans="1:5">
      <c r="A2992" s="401" t="s">
        <v>9699</v>
      </c>
      <c r="B2992" s="173" t="s">
        <v>9700</v>
      </c>
      <c r="C2992" t="s">
        <v>3889</v>
      </c>
      <c r="D2992" t="s">
        <v>278</v>
      </c>
      <c r="E2992" t="s">
        <v>3890</v>
      </c>
    </row>
    <row r="2993" ht="14.4" spans="1:5">
      <c r="A2993" s="401" t="s">
        <v>9701</v>
      </c>
      <c r="B2993" s="173" t="s">
        <v>9702</v>
      </c>
      <c r="C2993" t="s">
        <v>3889</v>
      </c>
      <c r="D2993" t="s">
        <v>278</v>
      </c>
      <c r="E2993" t="s">
        <v>3890</v>
      </c>
    </row>
    <row r="2994" ht="14.4" spans="1:5">
      <c r="A2994" s="401" t="s">
        <v>9703</v>
      </c>
      <c r="B2994" s="173" t="s">
        <v>9704</v>
      </c>
      <c r="C2994" t="s">
        <v>3889</v>
      </c>
      <c r="D2994" t="s">
        <v>278</v>
      </c>
      <c r="E2994" t="s">
        <v>3890</v>
      </c>
    </row>
    <row r="2995" ht="14.4" spans="1:5">
      <c r="A2995" s="401" t="s">
        <v>9705</v>
      </c>
      <c r="B2995" s="173" t="s">
        <v>9706</v>
      </c>
      <c r="C2995" t="s">
        <v>3959</v>
      </c>
      <c r="D2995" s="11" t="s">
        <v>278</v>
      </c>
      <c r="E2995" t="s">
        <v>3960</v>
      </c>
    </row>
    <row r="2996" ht="14.4" spans="1:5">
      <c r="A2996" s="401" t="s">
        <v>9707</v>
      </c>
      <c r="B2996" s="173" t="s">
        <v>9708</v>
      </c>
      <c r="C2996" t="s">
        <v>3889</v>
      </c>
      <c r="D2996" s="11" t="s">
        <v>3959</v>
      </c>
      <c r="E2996" t="s">
        <v>3890</v>
      </c>
    </row>
    <row r="2997" ht="14.4" spans="1:5">
      <c r="A2997" s="401" t="s">
        <v>9709</v>
      </c>
      <c r="B2997" s="173" t="s">
        <v>9710</v>
      </c>
      <c r="C2997" t="s">
        <v>3889</v>
      </c>
      <c r="D2997" s="11" t="s">
        <v>3959</v>
      </c>
      <c r="E2997" t="s">
        <v>3890</v>
      </c>
    </row>
    <row r="2998" ht="14.4" spans="1:5">
      <c r="A2998" s="401" t="s">
        <v>9711</v>
      </c>
      <c r="B2998" s="173" t="s">
        <v>9712</v>
      </c>
      <c r="C2998" t="s">
        <v>3889</v>
      </c>
      <c r="D2998" t="s">
        <v>278</v>
      </c>
      <c r="E2998" t="s">
        <v>3890</v>
      </c>
    </row>
    <row r="2999" ht="14.4" spans="1:5">
      <c r="A2999" s="401" t="s">
        <v>9713</v>
      </c>
      <c r="B2999" s="173" t="s">
        <v>9714</v>
      </c>
      <c r="C2999" t="s">
        <v>3889</v>
      </c>
      <c r="D2999" t="s">
        <v>278</v>
      </c>
      <c r="E2999" t="s">
        <v>3890</v>
      </c>
    </row>
    <row r="3000" ht="14.4" spans="1:5">
      <c r="A3000" s="401" t="s">
        <v>9715</v>
      </c>
      <c r="B3000" s="173" t="s">
        <v>9716</v>
      </c>
      <c r="C3000" t="s">
        <v>3889</v>
      </c>
      <c r="D3000" t="s">
        <v>278</v>
      </c>
      <c r="E3000" t="s">
        <v>3890</v>
      </c>
    </row>
    <row r="3001" ht="14.4" spans="1:5">
      <c r="A3001" s="401" t="s">
        <v>9717</v>
      </c>
      <c r="B3001" s="173" t="s">
        <v>9718</v>
      </c>
      <c r="C3001" t="s">
        <v>3889</v>
      </c>
      <c r="D3001" t="s">
        <v>278</v>
      </c>
      <c r="E3001" t="s">
        <v>3890</v>
      </c>
    </row>
    <row r="3002" ht="14.4" spans="1:5">
      <c r="A3002" s="401" t="s">
        <v>9719</v>
      </c>
      <c r="B3002" s="173" t="s">
        <v>9720</v>
      </c>
      <c r="C3002" t="s">
        <v>3889</v>
      </c>
      <c r="D3002" t="s">
        <v>278</v>
      </c>
      <c r="E3002" t="s">
        <v>3890</v>
      </c>
    </row>
    <row r="3003" ht="14.4" spans="1:5">
      <c r="A3003" s="401" t="s">
        <v>9721</v>
      </c>
      <c r="B3003" s="173" t="s">
        <v>9722</v>
      </c>
      <c r="C3003" t="s">
        <v>3959</v>
      </c>
      <c r="D3003" s="11" t="s">
        <v>278</v>
      </c>
      <c r="E3003" t="s">
        <v>3960</v>
      </c>
    </row>
    <row r="3004" ht="14.4" spans="1:5">
      <c r="A3004" s="401" t="s">
        <v>9723</v>
      </c>
      <c r="B3004" s="173" t="s">
        <v>9724</v>
      </c>
      <c r="C3004" t="s">
        <v>3889</v>
      </c>
      <c r="D3004" s="11" t="s">
        <v>3959</v>
      </c>
      <c r="E3004" t="s">
        <v>3890</v>
      </c>
    </row>
    <row r="3005" ht="14.4" spans="1:5">
      <c r="A3005" s="401" t="s">
        <v>9725</v>
      </c>
      <c r="B3005" s="173" t="s">
        <v>9726</v>
      </c>
      <c r="C3005" t="s">
        <v>3889</v>
      </c>
      <c r="D3005" t="s">
        <v>278</v>
      </c>
      <c r="E3005" t="s">
        <v>3890</v>
      </c>
    </row>
    <row r="3006" ht="14.4" spans="1:5">
      <c r="A3006" s="401" t="s">
        <v>9727</v>
      </c>
      <c r="B3006" s="173" t="s">
        <v>9728</v>
      </c>
      <c r="C3006" t="s">
        <v>3889</v>
      </c>
      <c r="D3006" t="s">
        <v>278</v>
      </c>
      <c r="E3006" t="s">
        <v>3890</v>
      </c>
    </row>
    <row r="3007" ht="14.4" spans="1:5">
      <c r="A3007" s="401" t="s">
        <v>9729</v>
      </c>
      <c r="B3007" s="173" t="s">
        <v>9730</v>
      </c>
      <c r="C3007" t="s">
        <v>3889</v>
      </c>
      <c r="D3007" t="s">
        <v>278</v>
      </c>
      <c r="E3007" t="s">
        <v>3890</v>
      </c>
    </row>
    <row r="3008" ht="14.4" spans="1:5">
      <c r="A3008" s="401" t="s">
        <v>9731</v>
      </c>
      <c r="B3008" s="173" t="s">
        <v>9732</v>
      </c>
      <c r="C3008" t="s">
        <v>3959</v>
      </c>
      <c r="D3008" s="11" t="s">
        <v>278</v>
      </c>
      <c r="E3008" t="s">
        <v>3960</v>
      </c>
    </row>
    <row r="3009" ht="14.4" spans="1:5">
      <c r="A3009" s="401" t="s">
        <v>9733</v>
      </c>
      <c r="B3009" s="173" t="s">
        <v>9734</v>
      </c>
      <c r="C3009" t="s">
        <v>3889</v>
      </c>
      <c r="D3009" s="11" t="s">
        <v>3959</v>
      </c>
      <c r="E3009" t="s">
        <v>3890</v>
      </c>
    </row>
    <row r="3010" ht="14.4" spans="1:5">
      <c r="A3010" s="401" t="s">
        <v>9735</v>
      </c>
      <c r="B3010" s="173" t="s">
        <v>9736</v>
      </c>
      <c r="C3010" t="s">
        <v>3889</v>
      </c>
      <c r="D3010" t="s">
        <v>278</v>
      </c>
      <c r="E3010" t="s">
        <v>3890</v>
      </c>
    </row>
    <row r="3011" ht="14.4" spans="1:5">
      <c r="A3011" s="401" t="s">
        <v>9737</v>
      </c>
      <c r="B3011" s="173" t="s">
        <v>9738</v>
      </c>
      <c r="C3011" t="s">
        <v>3889</v>
      </c>
      <c r="D3011" t="s">
        <v>278</v>
      </c>
      <c r="E3011" t="s">
        <v>3890</v>
      </c>
    </row>
    <row r="3012" ht="14.4" spans="1:5">
      <c r="A3012" s="401" t="s">
        <v>9739</v>
      </c>
      <c r="B3012" s="173" t="s">
        <v>9740</v>
      </c>
      <c r="C3012" t="s">
        <v>3889</v>
      </c>
      <c r="D3012" t="s">
        <v>278</v>
      </c>
      <c r="E3012" t="s">
        <v>3890</v>
      </c>
    </row>
    <row r="3013" ht="14.4" spans="1:5">
      <c r="A3013" s="401" t="s">
        <v>9741</v>
      </c>
      <c r="B3013" s="173" t="s">
        <v>9742</v>
      </c>
      <c r="C3013" t="s">
        <v>3889</v>
      </c>
      <c r="D3013" t="s">
        <v>278</v>
      </c>
      <c r="E3013" t="s">
        <v>3890</v>
      </c>
    </row>
    <row r="3014" ht="14.4" spans="1:5">
      <c r="A3014" s="401" t="s">
        <v>9743</v>
      </c>
      <c r="B3014" s="173" t="s">
        <v>9744</v>
      </c>
      <c r="C3014" t="s">
        <v>3889</v>
      </c>
      <c r="D3014" t="s">
        <v>278</v>
      </c>
      <c r="E3014" t="s">
        <v>3890</v>
      </c>
    </row>
    <row r="3015" ht="14.4" spans="1:5">
      <c r="A3015" s="401" t="s">
        <v>9745</v>
      </c>
      <c r="B3015" s="173" t="s">
        <v>9746</v>
      </c>
      <c r="C3015" t="s">
        <v>3959</v>
      </c>
      <c r="D3015" s="11" t="s">
        <v>278</v>
      </c>
      <c r="E3015" t="s">
        <v>3960</v>
      </c>
    </row>
    <row r="3016" ht="14.4" spans="1:5">
      <c r="A3016" s="401" t="s">
        <v>9747</v>
      </c>
      <c r="B3016" s="173" t="s">
        <v>9748</v>
      </c>
      <c r="C3016" t="s">
        <v>3889</v>
      </c>
      <c r="D3016" s="11" t="s">
        <v>3959</v>
      </c>
      <c r="E3016" t="s">
        <v>3890</v>
      </c>
    </row>
    <row r="3017" ht="14.4" spans="1:5">
      <c r="A3017" s="401" t="s">
        <v>9749</v>
      </c>
      <c r="B3017" s="173" t="s">
        <v>9750</v>
      </c>
      <c r="C3017" t="s">
        <v>3889</v>
      </c>
      <c r="D3017" t="s">
        <v>278</v>
      </c>
      <c r="E3017" t="s">
        <v>3890</v>
      </c>
    </row>
    <row r="3018" ht="14.4" spans="1:5">
      <c r="A3018" s="401" t="s">
        <v>9751</v>
      </c>
      <c r="B3018" s="173" t="s">
        <v>9752</v>
      </c>
      <c r="C3018" t="s">
        <v>3889</v>
      </c>
      <c r="D3018" t="s">
        <v>278</v>
      </c>
      <c r="E3018" t="s">
        <v>3890</v>
      </c>
    </row>
    <row r="3019" ht="14.4" spans="1:5">
      <c r="A3019" s="401" t="s">
        <v>9753</v>
      </c>
      <c r="B3019" s="173" t="s">
        <v>9754</v>
      </c>
      <c r="C3019" t="s">
        <v>3889</v>
      </c>
      <c r="D3019" t="s">
        <v>278</v>
      </c>
      <c r="E3019" t="s">
        <v>3890</v>
      </c>
    </row>
    <row r="3020" ht="14.4" spans="1:5">
      <c r="A3020" s="401" t="s">
        <v>9755</v>
      </c>
      <c r="B3020" s="173" t="s">
        <v>9756</v>
      </c>
      <c r="C3020" t="s">
        <v>3889</v>
      </c>
      <c r="D3020" t="s">
        <v>278</v>
      </c>
      <c r="E3020" t="s">
        <v>3890</v>
      </c>
    </row>
    <row r="3021" ht="14.4" spans="1:5">
      <c r="A3021" s="401" t="s">
        <v>9757</v>
      </c>
      <c r="B3021" s="173" t="s">
        <v>9758</v>
      </c>
      <c r="C3021" t="s">
        <v>3889</v>
      </c>
      <c r="D3021" t="s">
        <v>278</v>
      </c>
      <c r="E3021" t="s">
        <v>3890</v>
      </c>
    </row>
    <row r="3022" ht="14.4" spans="1:5">
      <c r="A3022" s="401" t="s">
        <v>9759</v>
      </c>
      <c r="B3022" s="173" t="s">
        <v>9760</v>
      </c>
      <c r="C3022" t="s">
        <v>3889</v>
      </c>
      <c r="D3022" t="s">
        <v>278</v>
      </c>
      <c r="E3022" t="s">
        <v>3890</v>
      </c>
    </row>
    <row r="3023" ht="14.4" spans="1:5">
      <c r="A3023" s="401" t="s">
        <v>9761</v>
      </c>
      <c r="B3023" s="173" t="s">
        <v>9762</v>
      </c>
      <c r="C3023" t="s">
        <v>3959</v>
      </c>
      <c r="D3023" s="11" t="s">
        <v>278</v>
      </c>
      <c r="E3023" t="s">
        <v>3960</v>
      </c>
    </row>
    <row r="3024" ht="14.4" spans="1:5">
      <c r="A3024" s="401" t="s">
        <v>9763</v>
      </c>
      <c r="B3024" s="173" t="s">
        <v>9764</v>
      </c>
      <c r="C3024" t="s">
        <v>3889</v>
      </c>
      <c r="D3024" s="11" t="s">
        <v>3959</v>
      </c>
      <c r="E3024" t="s">
        <v>3890</v>
      </c>
    </row>
    <row r="3025" ht="14.4" spans="1:5">
      <c r="A3025" s="401" t="s">
        <v>9765</v>
      </c>
      <c r="B3025" s="173" t="s">
        <v>9766</v>
      </c>
      <c r="C3025" t="s">
        <v>3889</v>
      </c>
      <c r="D3025" t="s">
        <v>278</v>
      </c>
      <c r="E3025" t="s">
        <v>3890</v>
      </c>
    </row>
    <row r="3026" ht="14.4" spans="1:5">
      <c r="A3026" s="401" t="s">
        <v>9767</v>
      </c>
      <c r="B3026" s="173" t="s">
        <v>9768</v>
      </c>
      <c r="C3026" t="s">
        <v>3889</v>
      </c>
      <c r="D3026" t="s">
        <v>278</v>
      </c>
      <c r="E3026" t="s">
        <v>3890</v>
      </c>
    </row>
    <row r="3027" ht="14.4" spans="1:5">
      <c r="A3027" s="401" t="s">
        <v>9769</v>
      </c>
      <c r="B3027" s="173" t="s">
        <v>9770</v>
      </c>
      <c r="C3027" t="s">
        <v>3889</v>
      </c>
      <c r="D3027" t="s">
        <v>278</v>
      </c>
      <c r="E3027" t="s">
        <v>3890</v>
      </c>
    </row>
    <row r="3028" ht="14.4" spans="1:5">
      <c r="A3028" s="401" t="s">
        <v>9771</v>
      </c>
      <c r="B3028" s="173" t="s">
        <v>9772</v>
      </c>
      <c r="C3028" t="s">
        <v>3889</v>
      </c>
      <c r="D3028" t="s">
        <v>278</v>
      </c>
      <c r="E3028" t="s">
        <v>3890</v>
      </c>
    </row>
    <row r="3029" ht="14.4" spans="1:5">
      <c r="A3029" s="401" t="s">
        <v>9773</v>
      </c>
      <c r="B3029" s="173" t="s">
        <v>9774</v>
      </c>
      <c r="C3029" t="s">
        <v>3889</v>
      </c>
      <c r="D3029" t="s">
        <v>278</v>
      </c>
      <c r="E3029" t="s">
        <v>3890</v>
      </c>
    </row>
    <row r="3030" ht="14.4" spans="1:5">
      <c r="A3030" s="401" t="s">
        <v>9775</v>
      </c>
      <c r="B3030" s="173" t="s">
        <v>9776</v>
      </c>
      <c r="C3030" t="s">
        <v>3889</v>
      </c>
      <c r="D3030" t="s">
        <v>278</v>
      </c>
      <c r="E3030" t="s">
        <v>3890</v>
      </c>
    </row>
    <row r="3031" ht="14.4" spans="1:5">
      <c r="A3031" s="401" t="s">
        <v>9777</v>
      </c>
      <c r="B3031" s="173" t="s">
        <v>9778</v>
      </c>
      <c r="C3031" t="s">
        <v>3959</v>
      </c>
      <c r="D3031" s="11" t="s">
        <v>278</v>
      </c>
      <c r="E3031" t="s">
        <v>3960</v>
      </c>
    </row>
    <row r="3032" ht="14.4" spans="1:5">
      <c r="A3032" s="401" t="s">
        <v>9779</v>
      </c>
      <c r="B3032" s="173" t="s">
        <v>9780</v>
      </c>
      <c r="C3032" t="s">
        <v>3889</v>
      </c>
      <c r="D3032" s="11" t="s">
        <v>3959</v>
      </c>
      <c r="E3032" t="s">
        <v>3890</v>
      </c>
    </row>
    <row r="3033" ht="14.4" spans="1:5">
      <c r="A3033" s="401" t="s">
        <v>9781</v>
      </c>
      <c r="B3033" s="173" t="s">
        <v>9782</v>
      </c>
      <c r="C3033" t="s">
        <v>3889</v>
      </c>
      <c r="D3033" t="s">
        <v>278</v>
      </c>
      <c r="E3033" t="s">
        <v>3890</v>
      </c>
    </row>
    <row r="3034" ht="14.4" spans="1:5">
      <c r="A3034" s="401" t="s">
        <v>9783</v>
      </c>
      <c r="B3034" s="173" t="s">
        <v>9784</v>
      </c>
      <c r="C3034" t="s">
        <v>3889</v>
      </c>
      <c r="D3034" t="s">
        <v>278</v>
      </c>
      <c r="E3034" t="s">
        <v>3890</v>
      </c>
    </row>
    <row r="3035" ht="14.4" spans="1:5">
      <c r="A3035" s="401" t="s">
        <v>9785</v>
      </c>
      <c r="B3035" s="173" t="s">
        <v>9786</v>
      </c>
      <c r="C3035" t="s">
        <v>3889</v>
      </c>
      <c r="D3035" t="s">
        <v>278</v>
      </c>
      <c r="E3035" t="s">
        <v>3890</v>
      </c>
    </row>
    <row r="3036" ht="14.4" spans="1:5">
      <c r="A3036" s="401" t="s">
        <v>9787</v>
      </c>
      <c r="B3036" s="173" t="s">
        <v>9788</v>
      </c>
      <c r="C3036" t="s">
        <v>3889</v>
      </c>
      <c r="D3036" t="s">
        <v>278</v>
      </c>
      <c r="E3036" t="s">
        <v>3890</v>
      </c>
    </row>
    <row r="3037" ht="14.4" spans="1:5">
      <c r="A3037" s="401" t="s">
        <v>9789</v>
      </c>
      <c r="B3037" s="173" t="s">
        <v>9790</v>
      </c>
      <c r="C3037" t="s">
        <v>3889</v>
      </c>
      <c r="D3037" t="s">
        <v>278</v>
      </c>
      <c r="E3037" t="s">
        <v>3890</v>
      </c>
    </row>
    <row r="3038" ht="14.4" spans="1:5">
      <c r="A3038" s="401" t="s">
        <v>9791</v>
      </c>
      <c r="B3038" s="173" t="s">
        <v>9792</v>
      </c>
      <c r="C3038" t="s">
        <v>3889</v>
      </c>
      <c r="D3038" t="s">
        <v>278</v>
      </c>
      <c r="E3038" t="s">
        <v>3890</v>
      </c>
    </row>
    <row r="3039" ht="14.4" spans="1:5">
      <c r="A3039" s="401" t="s">
        <v>9793</v>
      </c>
      <c r="B3039" s="173" t="s">
        <v>9794</v>
      </c>
      <c r="C3039" t="s">
        <v>3889</v>
      </c>
      <c r="D3039" t="s">
        <v>278</v>
      </c>
      <c r="E3039" t="s">
        <v>3890</v>
      </c>
    </row>
    <row r="3040" ht="14.4" spans="1:5">
      <c r="A3040" s="401" t="s">
        <v>9795</v>
      </c>
      <c r="B3040" s="173" t="s">
        <v>9796</v>
      </c>
      <c r="C3040" t="s">
        <v>3959</v>
      </c>
      <c r="D3040" s="11" t="s">
        <v>278</v>
      </c>
      <c r="E3040" t="s">
        <v>3960</v>
      </c>
    </row>
    <row r="3041" ht="14.4" spans="1:5">
      <c r="A3041" s="401" t="s">
        <v>9797</v>
      </c>
      <c r="B3041" s="173" t="s">
        <v>9798</v>
      </c>
      <c r="C3041" t="s">
        <v>3889</v>
      </c>
      <c r="D3041" s="11" t="s">
        <v>3959</v>
      </c>
      <c r="E3041" t="s">
        <v>3890</v>
      </c>
    </row>
    <row r="3042" ht="14.4" spans="1:5">
      <c r="A3042" s="401" t="s">
        <v>9799</v>
      </c>
      <c r="B3042" s="173" t="s">
        <v>9800</v>
      </c>
      <c r="C3042" t="s">
        <v>3889</v>
      </c>
      <c r="D3042" t="s">
        <v>278</v>
      </c>
      <c r="E3042" t="s">
        <v>3890</v>
      </c>
    </row>
    <row r="3043" ht="14.4" spans="1:5">
      <c r="A3043" s="401" t="s">
        <v>9801</v>
      </c>
      <c r="B3043" s="173" t="s">
        <v>9802</v>
      </c>
      <c r="C3043" t="s">
        <v>3889</v>
      </c>
      <c r="D3043" t="s">
        <v>278</v>
      </c>
      <c r="E3043" t="s">
        <v>3890</v>
      </c>
    </row>
    <row r="3044" ht="14.4" spans="1:5">
      <c r="A3044" s="401" t="s">
        <v>9803</v>
      </c>
      <c r="B3044" s="173" t="s">
        <v>9804</v>
      </c>
      <c r="C3044" t="s">
        <v>3889</v>
      </c>
      <c r="D3044" t="s">
        <v>278</v>
      </c>
      <c r="E3044" t="s">
        <v>3890</v>
      </c>
    </row>
    <row r="3045" ht="14.4" spans="1:5">
      <c r="A3045" s="401" t="s">
        <v>9805</v>
      </c>
      <c r="B3045" s="173" t="s">
        <v>9806</v>
      </c>
      <c r="C3045" t="s">
        <v>3889</v>
      </c>
      <c r="D3045" t="s">
        <v>278</v>
      </c>
      <c r="E3045" t="s">
        <v>3890</v>
      </c>
    </row>
    <row r="3046" ht="14.4" spans="1:5">
      <c r="A3046" s="401" t="s">
        <v>9807</v>
      </c>
      <c r="B3046" s="173" t="s">
        <v>9808</v>
      </c>
      <c r="C3046" t="s">
        <v>3889</v>
      </c>
      <c r="D3046" t="s">
        <v>278</v>
      </c>
      <c r="E3046" t="s">
        <v>3890</v>
      </c>
    </row>
    <row r="3047" ht="14.4" spans="1:5">
      <c r="A3047" s="401" t="s">
        <v>9809</v>
      </c>
      <c r="B3047" s="173" t="s">
        <v>9810</v>
      </c>
      <c r="C3047" t="s">
        <v>3889</v>
      </c>
      <c r="D3047" t="s">
        <v>278</v>
      </c>
      <c r="E3047" t="s">
        <v>3890</v>
      </c>
    </row>
    <row r="3048" ht="14.4" spans="1:5">
      <c r="A3048" s="401" t="s">
        <v>9811</v>
      </c>
      <c r="B3048" s="173" t="s">
        <v>9812</v>
      </c>
      <c r="C3048" t="s">
        <v>3959</v>
      </c>
      <c r="D3048" s="11" t="s">
        <v>278</v>
      </c>
      <c r="E3048" t="s">
        <v>3960</v>
      </c>
    </row>
    <row r="3049" ht="14.4" spans="1:5">
      <c r="A3049" s="401" t="s">
        <v>9813</v>
      </c>
      <c r="B3049" s="173" t="s">
        <v>9814</v>
      </c>
      <c r="C3049" t="s">
        <v>3889</v>
      </c>
      <c r="D3049" s="11" t="s">
        <v>3959</v>
      </c>
      <c r="E3049" t="s">
        <v>3890</v>
      </c>
    </row>
    <row r="3050" ht="14.4" spans="1:5">
      <c r="A3050" s="401" t="s">
        <v>9815</v>
      </c>
      <c r="B3050" s="173" t="s">
        <v>9816</v>
      </c>
      <c r="C3050" t="s">
        <v>3889</v>
      </c>
      <c r="D3050" t="s">
        <v>278</v>
      </c>
      <c r="E3050" t="s">
        <v>3890</v>
      </c>
    </row>
    <row r="3051" ht="14.4" spans="1:5">
      <c r="A3051" s="401" t="s">
        <v>9817</v>
      </c>
      <c r="B3051" s="173" t="s">
        <v>9818</v>
      </c>
      <c r="C3051" t="s">
        <v>3889</v>
      </c>
      <c r="D3051" t="s">
        <v>278</v>
      </c>
      <c r="E3051" t="s">
        <v>3890</v>
      </c>
    </row>
    <row r="3052" ht="14.4" spans="1:5">
      <c r="A3052" s="401" t="s">
        <v>9819</v>
      </c>
      <c r="B3052" s="173" t="s">
        <v>9820</v>
      </c>
      <c r="C3052" t="s">
        <v>3889</v>
      </c>
      <c r="D3052" t="s">
        <v>278</v>
      </c>
      <c r="E3052" t="s">
        <v>3890</v>
      </c>
    </row>
    <row r="3053" ht="14.4" spans="1:5">
      <c r="A3053" s="401" t="s">
        <v>9821</v>
      </c>
      <c r="B3053" s="173" t="s">
        <v>9822</v>
      </c>
      <c r="C3053" t="s">
        <v>3889</v>
      </c>
      <c r="D3053" t="s">
        <v>278</v>
      </c>
      <c r="E3053" t="s">
        <v>3890</v>
      </c>
    </row>
    <row r="3054" ht="14.4" spans="1:5">
      <c r="A3054" s="401" t="s">
        <v>9823</v>
      </c>
      <c r="B3054" s="173" t="s">
        <v>9824</v>
      </c>
      <c r="C3054" t="s">
        <v>3889</v>
      </c>
      <c r="D3054" t="s">
        <v>278</v>
      </c>
      <c r="E3054" t="s">
        <v>3890</v>
      </c>
    </row>
    <row r="3055" ht="14.4" spans="1:5">
      <c r="A3055" s="401" t="s">
        <v>9825</v>
      </c>
      <c r="B3055" s="173" t="s">
        <v>9826</v>
      </c>
      <c r="C3055" t="s">
        <v>3889</v>
      </c>
      <c r="D3055" t="s">
        <v>278</v>
      </c>
      <c r="E3055" t="s">
        <v>3890</v>
      </c>
    </row>
    <row r="3056" ht="14.4" spans="1:5">
      <c r="A3056" s="401" t="s">
        <v>9827</v>
      </c>
      <c r="B3056" s="173" t="s">
        <v>9828</v>
      </c>
      <c r="C3056" t="s">
        <v>3889</v>
      </c>
      <c r="D3056" t="s">
        <v>278</v>
      </c>
      <c r="E3056" t="s">
        <v>3890</v>
      </c>
    </row>
    <row r="3057" ht="14.4" spans="1:5">
      <c r="A3057" s="401" t="s">
        <v>9829</v>
      </c>
      <c r="B3057" s="173" t="s">
        <v>9830</v>
      </c>
      <c r="C3057" t="s">
        <v>3889</v>
      </c>
      <c r="D3057" t="s">
        <v>278</v>
      </c>
      <c r="E3057" t="s">
        <v>3890</v>
      </c>
    </row>
    <row r="3058" ht="14.4" spans="1:5">
      <c r="A3058" s="401" t="s">
        <v>9831</v>
      </c>
      <c r="B3058" s="173" t="s">
        <v>9832</v>
      </c>
      <c r="C3058" t="s">
        <v>3959</v>
      </c>
      <c r="D3058" s="11" t="s">
        <v>278</v>
      </c>
      <c r="E3058" t="s">
        <v>3960</v>
      </c>
    </row>
    <row r="3059" ht="14.4" spans="1:5">
      <c r="A3059" s="401" t="s">
        <v>9833</v>
      </c>
      <c r="B3059" s="173" t="s">
        <v>9834</v>
      </c>
      <c r="C3059" t="s">
        <v>3889</v>
      </c>
      <c r="D3059" t="s">
        <v>3959</v>
      </c>
      <c r="E3059" t="s">
        <v>3890</v>
      </c>
    </row>
    <row r="3060" ht="14.4" spans="1:5">
      <c r="A3060" s="401" t="s">
        <v>9835</v>
      </c>
      <c r="B3060" s="173" t="s">
        <v>9836</v>
      </c>
      <c r="C3060" t="s">
        <v>3889</v>
      </c>
      <c r="D3060" t="s">
        <v>278</v>
      </c>
      <c r="E3060" t="s">
        <v>3890</v>
      </c>
    </row>
    <row r="3061" ht="14.4" spans="1:5">
      <c r="A3061" s="401" t="s">
        <v>9837</v>
      </c>
      <c r="B3061" s="173" t="s">
        <v>9838</v>
      </c>
      <c r="C3061" t="s">
        <v>3889</v>
      </c>
      <c r="D3061" t="s">
        <v>278</v>
      </c>
      <c r="E3061" t="s">
        <v>3890</v>
      </c>
    </row>
    <row r="3062" ht="14.4" spans="1:5">
      <c r="A3062" s="401" t="s">
        <v>9839</v>
      </c>
      <c r="B3062" s="173" t="s">
        <v>9840</v>
      </c>
      <c r="C3062" t="s">
        <v>3889</v>
      </c>
      <c r="D3062" t="s">
        <v>278</v>
      </c>
      <c r="E3062" t="s">
        <v>3890</v>
      </c>
    </row>
    <row r="3063" ht="14.4" spans="1:5">
      <c r="A3063" s="401" t="s">
        <v>9841</v>
      </c>
      <c r="B3063" s="173" t="s">
        <v>9842</v>
      </c>
      <c r="C3063" t="s">
        <v>3889</v>
      </c>
      <c r="D3063" t="s">
        <v>278</v>
      </c>
      <c r="E3063" t="s">
        <v>3890</v>
      </c>
    </row>
    <row r="3064" ht="14.4" spans="1:5">
      <c r="A3064" s="401" t="s">
        <v>9843</v>
      </c>
      <c r="B3064" s="173" t="s">
        <v>9844</v>
      </c>
      <c r="C3064" t="s">
        <v>3889</v>
      </c>
      <c r="D3064" t="s">
        <v>278</v>
      </c>
      <c r="E3064" t="s">
        <v>3890</v>
      </c>
    </row>
    <row r="3065" ht="14.4" spans="1:5">
      <c r="A3065" s="401" t="s">
        <v>9845</v>
      </c>
      <c r="B3065" s="173" t="s">
        <v>9846</v>
      </c>
      <c r="C3065" t="s">
        <v>3889</v>
      </c>
      <c r="D3065" t="s">
        <v>278</v>
      </c>
      <c r="E3065" t="s">
        <v>3890</v>
      </c>
    </row>
    <row r="3066" ht="14.4" spans="1:5">
      <c r="A3066" s="401" t="s">
        <v>9847</v>
      </c>
      <c r="B3066" s="173" t="s">
        <v>9848</v>
      </c>
      <c r="C3066" t="s">
        <v>3889</v>
      </c>
      <c r="D3066" t="s">
        <v>278</v>
      </c>
      <c r="E3066" t="s">
        <v>3890</v>
      </c>
    </row>
    <row r="3067" ht="14.4" spans="1:5">
      <c r="A3067" s="401" t="s">
        <v>9849</v>
      </c>
      <c r="B3067" s="173" t="s">
        <v>9850</v>
      </c>
      <c r="C3067" t="s">
        <v>3959</v>
      </c>
      <c r="D3067" s="11" t="s">
        <v>278</v>
      </c>
      <c r="E3067" t="s">
        <v>3960</v>
      </c>
    </row>
    <row r="3068" ht="14.4" spans="1:5">
      <c r="A3068" s="401" t="s">
        <v>9851</v>
      </c>
      <c r="B3068" s="173" t="s">
        <v>9852</v>
      </c>
      <c r="C3068" t="s">
        <v>3889</v>
      </c>
      <c r="D3068" t="s">
        <v>3959</v>
      </c>
      <c r="E3068" t="s">
        <v>3890</v>
      </c>
    </row>
    <row r="3069" ht="14.4" spans="1:5">
      <c r="A3069" s="401" t="s">
        <v>9853</v>
      </c>
      <c r="B3069" s="173" t="s">
        <v>9854</v>
      </c>
      <c r="C3069" t="s">
        <v>3889</v>
      </c>
      <c r="D3069" t="s">
        <v>278</v>
      </c>
      <c r="E3069" t="s">
        <v>3890</v>
      </c>
    </row>
    <row r="3070" ht="14.4" spans="1:5">
      <c r="A3070" s="401" t="s">
        <v>9855</v>
      </c>
      <c r="B3070" s="173" t="s">
        <v>9856</v>
      </c>
      <c r="C3070" t="s">
        <v>3889</v>
      </c>
      <c r="D3070" t="s">
        <v>278</v>
      </c>
      <c r="E3070" t="s">
        <v>3890</v>
      </c>
    </row>
    <row r="3071" ht="14.4" spans="1:5">
      <c r="A3071" s="401" t="s">
        <v>9857</v>
      </c>
      <c r="B3071" s="173" t="s">
        <v>9858</v>
      </c>
      <c r="C3071" t="s">
        <v>3889</v>
      </c>
      <c r="D3071" t="s">
        <v>278</v>
      </c>
      <c r="E3071" t="s">
        <v>3890</v>
      </c>
    </row>
    <row r="3072" ht="14.4" spans="1:5">
      <c r="A3072" s="401" t="s">
        <v>9859</v>
      </c>
      <c r="B3072" s="173" t="s">
        <v>9860</v>
      </c>
      <c r="C3072" t="s">
        <v>3889</v>
      </c>
      <c r="D3072" t="s">
        <v>278</v>
      </c>
      <c r="E3072" t="s">
        <v>3890</v>
      </c>
    </row>
    <row r="3073" ht="14.4" spans="1:5">
      <c r="A3073" s="401" t="s">
        <v>9861</v>
      </c>
      <c r="B3073" s="173" t="s">
        <v>9862</v>
      </c>
      <c r="C3073" t="s">
        <v>3889</v>
      </c>
      <c r="D3073" t="s">
        <v>278</v>
      </c>
      <c r="E3073" t="s">
        <v>3890</v>
      </c>
    </row>
    <row r="3074" ht="14.4" spans="1:5">
      <c r="A3074" s="401" t="s">
        <v>9863</v>
      </c>
      <c r="B3074" s="173" t="s">
        <v>9864</v>
      </c>
      <c r="C3074" t="s">
        <v>3889</v>
      </c>
      <c r="D3074" t="s">
        <v>278</v>
      </c>
      <c r="E3074" t="s">
        <v>3890</v>
      </c>
    </row>
    <row r="3075" ht="14.4" spans="1:5">
      <c r="A3075" s="401" t="s">
        <v>9865</v>
      </c>
      <c r="B3075" s="173" t="s">
        <v>9866</v>
      </c>
      <c r="C3075" t="s">
        <v>3889</v>
      </c>
      <c r="D3075" t="s">
        <v>278</v>
      </c>
      <c r="E3075" t="s">
        <v>3890</v>
      </c>
    </row>
    <row r="3076" ht="14.4" spans="1:5">
      <c r="A3076" s="401" t="s">
        <v>9867</v>
      </c>
      <c r="B3076" s="173" t="s">
        <v>9868</v>
      </c>
      <c r="C3076" t="s">
        <v>278</v>
      </c>
      <c r="D3076" s="11" t="s">
        <v>3885</v>
      </c>
      <c r="E3076" t="s">
        <v>3886</v>
      </c>
    </row>
    <row r="3077" ht="14.4" spans="1:5">
      <c r="A3077" s="401" t="s">
        <v>9869</v>
      </c>
      <c r="B3077" s="173" t="s">
        <v>9870</v>
      </c>
      <c r="C3077" t="s">
        <v>3959</v>
      </c>
      <c r="D3077" s="11" t="s">
        <v>278</v>
      </c>
      <c r="E3077" t="s">
        <v>3960</v>
      </c>
    </row>
    <row r="3078" ht="14.4" spans="1:5">
      <c r="A3078" s="401" t="s">
        <v>9871</v>
      </c>
      <c r="B3078" s="173" t="s">
        <v>9872</v>
      </c>
      <c r="C3078" t="s">
        <v>3889</v>
      </c>
      <c r="D3078" s="11" t="s">
        <v>3959</v>
      </c>
      <c r="E3078" t="s">
        <v>3890</v>
      </c>
    </row>
    <row r="3079" ht="14.4" spans="1:5">
      <c r="A3079" s="401" t="s">
        <v>9873</v>
      </c>
      <c r="B3079" s="173" t="s">
        <v>8015</v>
      </c>
      <c r="C3079" t="s">
        <v>3889</v>
      </c>
      <c r="D3079" s="11" t="s">
        <v>3959</v>
      </c>
      <c r="E3079" t="s">
        <v>3890</v>
      </c>
    </row>
    <row r="3080" ht="14.4" spans="1:5">
      <c r="A3080" s="401" t="s">
        <v>9874</v>
      </c>
      <c r="B3080" s="173" t="s">
        <v>9875</v>
      </c>
      <c r="C3080" t="s">
        <v>3889</v>
      </c>
      <c r="D3080" s="11" t="s">
        <v>3959</v>
      </c>
      <c r="E3080" t="s">
        <v>3890</v>
      </c>
    </row>
    <row r="3081" ht="14.4" spans="1:5">
      <c r="A3081" s="401" t="s">
        <v>9876</v>
      </c>
      <c r="B3081" s="173" t="s">
        <v>9877</v>
      </c>
      <c r="C3081" t="s">
        <v>3889</v>
      </c>
      <c r="D3081" s="11" t="s">
        <v>3959</v>
      </c>
      <c r="E3081" t="s">
        <v>3890</v>
      </c>
    </row>
    <row r="3082" ht="14.4" spans="1:5">
      <c r="A3082" s="401" t="s">
        <v>9878</v>
      </c>
      <c r="B3082" s="173" t="s">
        <v>9879</v>
      </c>
      <c r="C3082" t="s">
        <v>3889</v>
      </c>
      <c r="D3082" s="11" t="s">
        <v>3959</v>
      </c>
      <c r="E3082" t="s">
        <v>3890</v>
      </c>
    </row>
    <row r="3083" ht="14.4" spans="1:5">
      <c r="A3083" s="401" t="s">
        <v>9880</v>
      </c>
      <c r="B3083" s="173" t="s">
        <v>9881</v>
      </c>
      <c r="C3083" t="s">
        <v>3889</v>
      </c>
      <c r="D3083" t="s">
        <v>3959</v>
      </c>
      <c r="E3083" t="s">
        <v>3890</v>
      </c>
    </row>
    <row r="3084" ht="14.4" spans="1:5">
      <c r="A3084" s="401" t="s">
        <v>9882</v>
      </c>
      <c r="B3084" s="173" t="s">
        <v>9883</v>
      </c>
      <c r="C3084" t="s">
        <v>3889</v>
      </c>
      <c r="D3084" t="s">
        <v>3959</v>
      </c>
      <c r="E3084" t="s">
        <v>3890</v>
      </c>
    </row>
    <row r="3085" ht="14.4" spans="1:5">
      <c r="A3085" s="401" t="s">
        <v>9884</v>
      </c>
      <c r="B3085" s="173" t="s">
        <v>9885</v>
      </c>
      <c r="C3085" t="s">
        <v>3959</v>
      </c>
      <c r="D3085" s="11" t="s">
        <v>278</v>
      </c>
      <c r="E3085" t="s">
        <v>3960</v>
      </c>
    </row>
    <row r="3086" ht="14.4" spans="1:5">
      <c r="A3086" s="401" t="s">
        <v>9886</v>
      </c>
      <c r="B3086" s="173" t="s">
        <v>9887</v>
      </c>
      <c r="C3086" t="s">
        <v>3889</v>
      </c>
      <c r="D3086" s="11" t="s">
        <v>3959</v>
      </c>
      <c r="E3086" t="s">
        <v>3890</v>
      </c>
    </row>
    <row r="3087" ht="14.4" spans="1:5">
      <c r="A3087" s="401" t="s">
        <v>9888</v>
      </c>
      <c r="B3087" s="173" t="s">
        <v>9889</v>
      </c>
      <c r="C3087" t="s">
        <v>3889</v>
      </c>
      <c r="D3087" s="11" t="s">
        <v>3959</v>
      </c>
      <c r="E3087" t="s">
        <v>3890</v>
      </c>
    </row>
    <row r="3088" ht="14.4" spans="1:5">
      <c r="A3088" s="401" t="s">
        <v>9890</v>
      </c>
      <c r="B3088" s="173" t="s">
        <v>9891</v>
      </c>
      <c r="C3088" t="s">
        <v>3889</v>
      </c>
      <c r="D3088" t="s">
        <v>3959</v>
      </c>
      <c r="E3088" t="s">
        <v>3890</v>
      </c>
    </row>
    <row r="3089" ht="14.4" spans="1:5">
      <c r="A3089" s="401" t="s">
        <v>9892</v>
      </c>
      <c r="B3089" s="173" t="s">
        <v>9893</v>
      </c>
      <c r="C3089" t="s">
        <v>3889</v>
      </c>
      <c r="D3089" t="s">
        <v>3959</v>
      </c>
      <c r="E3089" t="s">
        <v>3890</v>
      </c>
    </row>
    <row r="3090" ht="14.4" spans="1:5">
      <c r="A3090" s="401" t="s">
        <v>9894</v>
      </c>
      <c r="B3090" s="173" t="s">
        <v>9895</v>
      </c>
      <c r="C3090" t="s">
        <v>3889</v>
      </c>
      <c r="D3090" t="s">
        <v>3959</v>
      </c>
      <c r="E3090" t="s">
        <v>3890</v>
      </c>
    </row>
    <row r="3091" ht="14.4" spans="1:5">
      <c r="A3091" s="401" t="s">
        <v>9896</v>
      </c>
      <c r="B3091" s="173" t="s">
        <v>9897</v>
      </c>
      <c r="C3091" t="s">
        <v>3889</v>
      </c>
      <c r="D3091" t="s">
        <v>3959</v>
      </c>
      <c r="E3091" t="s">
        <v>3890</v>
      </c>
    </row>
    <row r="3092" ht="14.4" spans="1:5">
      <c r="A3092" s="401" t="s">
        <v>9898</v>
      </c>
      <c r="B3092" s="173" t="s">
        <v>9899</v>
      </c>
      <c r="C3092" t="s">
        <v>3959</v>
      </c>
      <c r="D3092" s="11" t="s">
        <v>278</v>
      </c>
      <c r="E3092" t="s">
        <v>3960</v>
      </c>
    </row>
    <row r="3093" ht="14.4" spans="1:5">
      <c r="A3093" s="401" t="s">
        <v>9900</v>
      </c>
      <c r="B3093" s="173" t="s">
        <v>9901</v>
      </c>
      <c r="C3093" t="s">
        <v>3889</v>
      </c>
      <c r="D3093" t="s">
        <v>3959</v>
      </c>
      <c r="E3093" t="s">
        <v>3890</v>
      </c>
    </row>
    <row r="3094" ht="14.4" spans="1:5">
      <c r="A3094" s="401" t="s">
        <v>9902</v>
      </c>
      <c r="B3094" s="173" t="s">
        <v>9903</v>
      </c>
      <c r="C3094" t="s">
        <v>3889</v>
      </c>
      <c r="D3094" t="s">
        <v>3959</v>
      </c>
      <c r="E3094" t="s">
        <v>3890</v>
      </c>
    </row>
    <row r="3095" ht="14.4" spans="1:5">
      <c r="A3095" s="401" t="s">
        <v>9904</v>
      </c>
      <c r="B3095" s="173" t="s">
        <v>9905</v>
      </c>
      <c r="C3095" t="s">
        <v>3889</v>
      </c>
      <c r="D3095" t="s">
        <v>3959</v>
      </c>
      <c r="E3095" t="s">
        <v>3890</v>
      </c>
    </row>
    <row r="3096" ht="14.4" spans="1:5">
      <c r="A3096" s="401" t="s">
        <v>9906</v>
      </c>
      <c r="B3096" s="173" t="s">
        <v>9907</v>
      </c>
      <c r="C3096" t="s">
        <v>3889</v>
      </c>
      <c r="D3096" t="s">
        <v>3959</v>
      </c>
      <c r="E3096" t="s">
        <v>3890</v>
      </c>
    </row>
    <row r="3097" ht="14.4" spans="1:5">
      <c r="A3097" s="401" t="s">
        <v>9908</v>
      </c>
      <c r="B3097" s="173" t="s">
        <v>9909</v>
      </c>
      <c r="C3097" t="s">
        <v>3959</v>
      </c>
      <c r="D3097" s="11" t="s">
        <v>278</v>
      </c>
      <c r="E3097" t="s">
        <v>3960</v>
      </c>
    </row>
    <row r="3098" ht="14.4" spans="1:5">
      <c r="A3098" s="401" t="s">
        <v>9910</v>
      </c>
      <c r="B3098" s="173" t="s">
        <v>9911</v>
      </c>
      <c r="C3098" t="s">
        <v>3889</v>
      </c>
      <c r="D3098" t="s">
        <v>3959</v>
      </c>
      <c r="E3098" t="s">
        <v>3890</v>
      </c>
    </row>
    <row r="3099" ht="14.4" spans="1:5">
      <c r="A3099" s="401" t="s">
        <v>9912</v>
      </c>
      <c r="B3099" s="173" t="s">
        <v>9913</v>
      </c>
      <c r="C3099" t="s">
        <v>3889</v>
      </c>
      <c r="D3099" t="s">
        <v>3959</v>
      </c>
      <c r="E3099" t="s">
        <v>3890</v>
      </c>
    </row>
    <row r="3100" ht="14.4" spans="1:5">
      <c r="A3100" s="401" t="s">
        <v>9914</v>
      </c>
      <c r="B3100" s="173" t="s">
        <v>9915</v>
      </c>
      <c r="C3100" t="s">
        <v>3889</v>
      </c>
      <c r="D3100" t="s">
        <v>3959</v>
      </c>
      <c r="E3100" t="s">
        <v>3890</v>
      </c>
    </row>
    <row r="3101" ht="14.4" spans="1:5">
      <c r="A3101" s="401" t="s">
        <v>9916</v>
      </c>
      <c r="B3101" s="173" t="s">
        <v>9917</v>
      </c>
      <c r="C3101" t="s">
        <v>3889</v>
      </c>
      <c r="D3101" t="s">
        <v>3959</v>
      </c>
      <c r="E3101" t="s">
        <v>3890</v>
      </c>
    </row>
    <row r="3102" ht="14.4" spans="1:5">
      <c r="A3102" s="401" t="s">
        <v>9918</v>
      </c>
      <c r="B3102" s="173" t="s">
        <v>9919</v>
      </c>
      <c r="C3102" t="s">
        <v>3959</v>
      </c>
      <c r="D3102" s="11" t="s">
        <v>278</v>
      </c>
      <c r="E3102" t="s">
        <v>3960</v>
      </c>
    </row>
    <row r="3103" ht="14.4" spans="1:5">
      <c r="A3103" s="401" t="s">
        <v>9920</v>
      </c>
      <c r="B3103" s="173" t="s">
        <v>9921</v>
      </c>
      <c r="C3103" t="s">
        <v>3889</v>
      </c>
      <c r="D3103" t="s">
        <v>3959</v>
      </c>
      <c r="E3103" t="s">
        <v>3890</v>
      </c>
    </row>
    <row r="3104" ht="14.4" spans="1:5">
      <c r="A3104" s="401" t="s">
        <v>9922</v>
      </c>
      <c r="B3104" s="173" t="s">
        <v>9923</v>
      </c>
      <c r="C3104" t="s">
        <v>3889</v>
      </c>
      <c r="D3104" t="s">
        <v>3959</v>
      </c>
      <c r="E3104" t="s">
        <v>3890</v>
      </c>
    </row>
    <row r="3105" ht="14.4" spans="1:5">
      <c r="A3105" s="401" t="s">
        <v>9924</v>
      </c>
      <c r="B3105" s="173" t="s">
        <v>9925</v>
      </c>
      <c r="C3105" t="s">
        <v>3889</v>
      </c>
      <c r="D3105" t="s">
        <v>3959</v>
      </c>
      <c r="E3105" t="s">
        <v>3890</v>
      </c>
    </row>
    <row r="3106" ht="14.4" spans="1:5">
      <c r="A3106" s="401" t="s">
        <v>9926</v>
      </c>
      <c r="B3106" s="173" t="s">
        <v>9927</v>
      </c>
      <c r="C3106" t="s">
        <v>3889</v>
      </c>
      <c r="D3106" t="s">
        <v>3959</v>
      </c>
      <c r="E3106" t="s">
        <v>3890</v>
      </c>
    </row>
    <row r="3107" ht="14.4" spans="1:5">
      <c r="A3107" s="401" t="s">
        <v>9928</v>
      </c>
      <c r="B3107" s="173" t="s">
        <v>9929</v>
      </c>
      <c r="C3107" t="s">
        <v>3889</v>
      </c>
      <c r="D3107" t="s">
        <v>3959</v>
      </c>
      <c r="E3107" t="s">
        <v>3890</v>
      </c>
    </row>
    <row r="3108" ht="14.4" spans="1:5">
      <c r="A3108" s="401" t="s">
        <v>9930</v>
      </c>
      <c r="B3108" s="173" t="s">
        <v>9931</v>
      </c>
      <c r="C3108" t="s">
        <v>3959</v>
      </c>
      <c r="D3108" s="11" t="s">
        <v>278</v>
      </c>
      <c r="E3108" t="s">
        <v>3960</v>
      </c>
    </row>
    <row r="3109" ht="14.4" spans="1:5">
      <c r="A3109" s="401" t="s">
        <v>9932</v>
      </c>
      <c r="B3109" s="173" t="s">
        <v>9933</v>
      </c>
      <c r="C3109" t="s">
        <v>3889</v>
      </c>
      <c r="D3109" t="s">
        <v>3959</v>
      </c>
      <c r="E3109" t="s">
        <v>3890</v>
      </c>
    </row>
    <row r="3110" ht="14.4" spans="1:5">
      <c r="A3110" s="401" t="s">
        <v>9934</v>
      </c>
      <c r="B3110" s="173" t="s">
        <v>9935</v>
      </c>
      <c r="C3110" t="s">
        <v>3889</v>
      </c>
      <c r="D3110" t="s">
        <v>3959</v>
      </c>
      <c r="E3110" t="s">
        <v>3890</v>
      </c>
    </row>
    <row r="3111" ht="14.4" spans="1:5">
      <c r="A3111" s="401" t="s">
        <v>9936</v>
      </c>
      <c r="B3111" s="173" t="s">
        <v>9937</v>
      </c>
      <c r="C3111" t="s">
        <v>3889</v>
      </c>
      <c r="D3111" t="s">
        <v>3959</v>
      </c>
      <c r="E3111" t="s">
        <v>3890</v>
      </c>
    </row>
    <row r="3112" ht="14.4" spans="1:5">
      <c r="A3112" s="401" t="s">
        <v>9938</v>
      </c>
      <c r="B3112" s="173" t="s">
        <v>9939</v>
      </c>
      <c r="C3112" t="s">
        <v>3889</v>
      </c>
      <c r="D3112" t="s">
        <v>3959</v>
      </c>
      <c r="E3112" t="s">
        <v>3890</v>
      </c>
    </row>
    <row r="3113" ht="14.4" spans="1:5">
      <c r="A3113" s="401" t="s">
        <v>9940</v>
      </c>
      <c r="B3113" s="173" t="s">
        <v>9941</v>
      </c>
      <c r="C3113" t="s">
        <v>3889</v>
      </c>
      <c r="D3113" t="s">
        <v>3959</v>
      </c>
      <c r="E3113" t="s">
        <v>3890</v>
      </c>
    </row>
    <row r="3114" ht="14.4" spans="1:5">
      <c r="A3114" s="401" t="s">
        <v>9942</v>
      </c>
      <c r="B3114" s="173" t="s">
        <v>9943</v>
      </c>
      <c r="C3114" t="s">
        <v>3889</v>
      </c>
      <c r="D3114" t="s">
        <v>3959</v>
      </c>
      <c r="E3114" t="s">
        <v>3890</v>
      </c>
    </row>
    <row r="3115" ht="14.4" spans="1:5">
      <c r="A3115" s="401" t="s">
        <v>9944</v>
      </c>
      <c r="B3115" s="173" t="s">
        <v>9945</v>
      </c>
      <c r="C3115" t="s">
        <v>3959</v>
      </c>
      <c r="D3115" s="11" t="s">
        <v>278</v>
      </c>
      <c r="E3115" t="s">
        <v>3960</v>
      </c>
    </row>
    <row r="3116" ht="14.4" spans="1:5">
      <c r="A3116" s="401" t="s">
        <v>9946</v>
      </c>
      <c r="B3116" s="173" t="s">
        <v>9947</v>
      </c>
      <c r="C3116" t="s">
        <v>3889</v>
      </c>
      <c r="D3116" t="s">
        <v>3959</v>
      </c>
      <c r="E3116" t="s">
        <v>3890</v>
      </c>
    </row>
    <row r="3117" ht="14.4" spans="1:5">
      <c r="A3117" s="401" t="s">
        <v>9948</v>
      </c>
      <c r="B3117" s="173" t="s">
        <v>9949</v>
      </c>
      <c r="C3117" t="s">
        <v>3889</v>
      </c>
      <c r="D3117" t="s">
        <v>3959</v>
      </c>
      <c r="E3117" t="s">
        <v>3890</v>
      </c>
    </row>
    <row r="3118" ht="14.4" spans="1:5">
      <c r="A3118" s="401" t="s">
        <v>9950</v>
      </c>
      <c r="B3118" s="173" t="s">
        <v>9951</v>
      </c>
      <c r="C3118" t="s">
        <v>3889</v>
      </c>
      <c r="D3118" t="s">
        <v>3959</v>
      </c>
      <c r="E3118" t="s">
        <v>3890</v>
      </c>
    </row>
    <row r="3119" ht="14.4" spans="1:5">
      <c r="A3119" s="401" t="s">
        <v>9952</v>
      </c>
      <c r="B3119" s="173" t="s">
        <v>9953</v>
      </c>
      <c r="C3119" t="s">
        <v>3889</v>
      </c>
      <c r="D3119" t="s">
        <v>3959</v>
      </c>
      <c r="E3119" t="s">
        <v>3890</v>
      </c>
    </row>
    <row r="3120" ht="14.4" spans="1:5">
      <c r="A3120" s="401" t="s">
        <v>9954</v>
      </c>
      <c r="B3120" s="173" t="s">
        <v>9955</v>
      </c>
      <c r="C3120" t="s">
        <v>3889</v>
      </c>
      <c r="D3120" t="s">
        <v>3959</v>
      </c>
      <c r="E3120" t="s">
        <v>3890</v>
      </c>
    </row>
    <row r="3121" ht="14.4" spans="1:5">
      <c r="A3121" s="401" t="s">
        <v>9956</v>
      </c>
      <c r="B3121" s="173" t="s">
        <v>9957</v>
      </c>
      <c r="C3121" t="s">
        <v>3889</v>
      </c>
      <c r="D3121" t="s">
        <v>3959</v>
      </c>
      <c r="E3121" t="s">
        <v>3890</v>
      </c>
    </row>
    <row r="3122" ht="14.4" spans="1:5">
      <c r="A3122" s="401" t="s">
        <v>9958</v>
      </c>
      <c r="B3122" s="173" t="s">
        <v>9959</v>
      </c>
      <c r="C3122" t="s">
        <v>3959</v>
      </c>
      <c r="D3122" s="11" t="s">
        <v>278</v>
      </c>
      <c r="E3122" t="s">
        <v>3960</v>
      </c>
    </row>
    <row r="3123" ht="14.4" spans="1:5">
      <c r="A3123" s="401" t="s">
        <v>9960</v>
      </c>
      <c r="B3123" s="173" t="s">
        <v>9961</v>
      </c>
      <c r="C3123" t="s">
        <v>3889</v>
      </c>
      <c r="D3123" t="s">
        <v>3959</v>
      </c>
      <c r="E3123" t="s">
        <v>3890</v>
      </c>
    </row>
    <row r="3124" ht="14.4" spans="1:5">
      <c r="A3124" s="401" t="s">
        <v>9962</v>
      </c>
      <c r="B3124" s="173" t="s">
        <v>9963</v>
      </c>
      <c r="C3124" t="s">
        <v>3889</v>
      </c>
      <c r="D3124" t="s">
        <v>3959</v>
      </c>
      <c r="E3124" t="s">
        <v>3890</v>
      </c>
    </row>
    <row r="3125" ht="14.4" spans="1:5">
      <c r="A3125" s="401" t="s">
        <v>9964</v>
      </c>
      <c r="B3125" s="173" t="s">
        <v>9965</v>
      </c>
      <c r="C3125" t="s">
        <v>3889</v>
      </c>
      <c r="D3125" t="s">
        <v>3959</v>
      </c>
      <c r="E3125" t="s">
        <v>3890</v>
      </c>
    </row>
    <row r="3126" ht="14.4" spans="1:5">
      <c r="A3126" s="401" t="s">
        <v>9966</v>
      </c>
      <c r="B3126" s="173" t="s">
        <v>9967</v>
      </c>
      <c r="C3126" t="s">
        <v>3889</v>
      </c>
      <c r="D3126" t="s">
        <v>3959</v>
      </c>
      <c r="E3126" t="s">
        <v>3890</v>
      </c>
    </row>
    <row r="3127" ht="14.4" spans="1:5">
      <c r="A3127" s="401" t="s">
        <v>9968</v>
      </c>
      <c r="B3127" s="173" t="s">
        <v>9969</v>
      </c>
      <c r="C3127" t="s">
        <v>3889</v>
      </c>
      <c r="D3127" t="s">
        <v>3959</v>
      </c>
      <c r="E3127" t="s">
        <v>3890</v>
      </c>
    </row>
    <row r="3128" ht="14.4" spans="1:5">
      <c r="A3128" s="401" t="s">
        <v>9970</v>
      </c>
      <c r="B3128" s="173" t="s">
        <v>9971</v>
      </c>
      <c r="C3128" t="s">
        <v>3889</v>
      </c>
      <c r="D3128" t="s">
        <v>3959</v>
      </c>
      <c r="E3128" t="s">
        <v>3890</v>
      </c>
    </row>
    <row r="3129" ht="14.4" spans="1:5">
      <c r="A3129" s="401" t="s">
        <v>9972</v>
      </c>
      <c r="B3129" s="173" t="s">
        <v>9973</v>
      </c>
      <c r="C3129" t="s">
        <v>3889</v>
      </c>
      <c r="D3129" s="11" t="s">
        <v>3959</v>
      </c>
      <c r="E3129" t="s">
        <v>3890</v>
      </c>
    </row>
    <row r="3130" ht="14.4" spans="1:5">
      <c r="A3130" s="401" t="s">
        <v>9974</v>
      </c>
      <c r="B3130" s="173" t="s">
        <v>9975</v>
      </c>
      <c r="C3130" t="s">
        <v>278</v>
      </c>
      <c r="D3130" s="11" t="s">
        <v>3885</v>
      </c>
      <c r="E3130" t="s">
        <v>3886</v>
      </c>
    </row>
    <row r="3131" ht="14.4" spans="1:5">
      <c r="A3131" s="401" t="s">
        <v>9976</v>
      </c>
      <c r="B3131" s="173" t="s">
        <v>9977</v>
      </c>
      <c r="C3131" t="s">
        <v>3959</v>
      </c>
      <c r="D3131" s="11" t="s">
        <v>278</v>
      </c>
      <c r="E3131" t="s">
        <v>3960</v>
      </c>
    </row>
    <row r="3132" ht="14.4" spans="1:5">
      <c r="A3132" s="401" t="s">
        <v>9978</v>
      </c>
      <c r="B3132" s="173" t="s">
        <v>9979</v>
      </c>
      <c r="C3132" t="s">
        <v>3889</v>
      </c>
      <c r="D3132" s="11" t="s">
        <v>3959</v>
      </c>
      <c r="E3132" t="s">
        <v>3890</v>
      </c>
    </row>
    <row r="3133" ht="14.4" spans="1:5">
      <c r="A3133" s="401" t="s">
        <v>9980</v>
      </c>
      <c r="B3133" s="173" t="s">
        <v>9981</v>
      </c>
      <c r="C3133" t="s">
        <v>3889</v>
      </c>
      <c r="D3133" s="11" t="s">
        <v>3959</v>
      </c>
      <c r="E3133" t="s">
        <v>3890</v>
      </c>
    </row>
    <row r="3134" ht="14.4" spans="1:5">
      <c r="A3134" s="401" t="s">
        <v>9982</v>
      </c>
      <c r="B3134" s="173" t="s">
        <v>9983</v>
      </c>
      <c r="C3134" t="s">
        <v>3889</v>
      </c>
      <c r="D3134" s="11" t="s">
        <v>3959</v>
      </c>
      <c r="E3134" t="s">
        <v>3890</v>
      </c>
    </row>
    <row r="3135" ht="14.4" spans="1:5">
      <c r="A3135" s="401" t="s">
        <v>9984</v>
      </c>
      <c r="B3135" s="173" t="s">
        <v>9985</v>
      </c>
      <c r="C3135" t="s">
        <v>3889</v>
      </c>
      <c r="D3135" t="s">
        <v>278</v>
      </c>
      <c r="E3135" t="s">
        <v>3890</v>
      </c>
    </row>
    <row r="3136" ht="14.4" spans="1:5">
      <c r="A3136" s="401" t="s">
        <v>9986</v>
      </c>
      <c r="B3136" s="173" t="s">
        <v>9987</v>
      </c>
      <c r="C3136" t="s">
        <v>3889</v>
      </c>
      <c r="D3136" t="s">
        <v>278</v>
      </c>
      <c r="E3136" t="s">
        <v>3890</v>
      </c>
    </row>
    <row r="3137" ht="14.4" spans="1:5">
      <c r="A3137" s="401" t="s">
        <v>9988</v>
      </c>
      <c r="B3137" s="173" t="s">
        <v>9989</v>
      </c>
      <c r="C3137" t="s">
        <v>3889</v>
      </c>
      <c r="D3137" t="s">
        <v>278</v>
      </c>
      <c r="E3137" t="s">
        <v>3890</v>
      </c>
    </row>
    <row r="3138" ht="14.4" spans="1:5">
      <c r="A3138" s="401" t="s">
        <v>9990</v>
      </c>
      <c r="B3138" s="173" t="s">
        <v>9991</v>
      </c>
      <c r="C3138" t="s">
        <v>3959</v>
      </c>
      <c r="D3138" s="11" t="s">
        <v>278</v>
      </c>
      <c r="E3138" t="s">
        <v>3960</v>
      </c>
    </row>
    <row r="3139" ht="14.4" spans="1:5">
      <c r="A3139" s="401" t="s">
        <v>9992</v>
      </c>
      <c r="B3139" s="173" t="s">
        <v>9993</v>
      </c>
      <c r="C3139" t="s">
        <v>3889</v>
      </c>
      <c r="D3139" s="11" t="s">
        <v>3959</v>
      </c>
      <c r="E3139" t="s">
        <v>3890</v>
      </c>
    </row>
    <row r="3140" ht="14.4" spans="1:5">
      <c r="A3140" s="401" t="s">
        <v>9994</v>
      </c>
      <c r="B3140" s="173" t="s">
        <v>9995</v>
      </c>
      <c r="C3140" t="s">
        <v>3889</v>
      </c>
      <c r="D3140" s="11" t="s">
        <v>3959</v>
      </c>
      <c r="E3140" t="s">
        <v>3890</v>
      </c>
    </row>
    <row r="3141" ht="14.4" spans="1:5">
      <c r="A3141" s="401" t="s">
        <v>9996</v>
      </c>
      <c r="B3141" s="173" t="s">
        <v>9997</v>
      </c>
      <c r="C3141" t="s">
        <v>3889</v>
      </c>
      <c r="D3141" t="s">
        <v>278</v>
      </c>
      <c r="E3141" t="s">
        <v>3890</v>
      </c>
    </row>
    <row r="3142" ht="14.4" spans="1:5">
      <c r="A3142" s="401" t="s">
        <v>9998</v>
      </c>
      <c r="B3142" s="173" t="s">
        <v>9999</v>
      </c>
      <c r="C3142" t="s">
        <v>3959</v>
      </c>
      <c r="D3142" s="11" t="s">
        <v>278</v>
      </c>
      <c r="E3142" t="s">
        <v>3960</v>
      </c>
    </row>
    <row r="3143" ht="14.4" spans="1:5">
      <c r="A3143" s="401" t="s">
        <v>10000</v>
      </c>
      <c r="B3143" s="173" t="s">
        <v>10001</v>
      </c>
      <c r="C3143" t="s">
        <v>3889</v>
      </c>
      <c r="D3143" s="11" t="s">
        <v>3959</v>
      </c>
      <c r="E3143" t="s">
        <v>3890</v>
      </c>
    </row>
    <row r="3144" ht="14.4" spans="1:5">
      <c r="A3144" s="401" t="s">
        <v>10002</v>
      </c>
      <c r="B3144" s="173" t="s">
        <v>10003</v>
      </c>
      <c r="C3144" t="s">
        <v>3889</v>
      </c>
      <c r="D3144" s="11" t="s">
        <v>3959</v>
      </c>
      <c r="E3144" t="s">
        <v>3890</v>
      </c>
    </row>
    <row r="3145" ht="14.4" spans="1:5">
      <c r="A3145" s="401" t="s">
        <v>10004</v>
      </c>
      <c r="B3145" s="173" t="s">
        <v>10005</v>
      </c>
      <c r="C3145" t="s">
        <v>3889</v>
      </c>
      <c r="D3145" t="s">
        <v>278</v>
      </c>
      <c r="E3145" t="s">
        <v>3890</v>
      </c>
    </row>
    <row r="3146" ht="14.4" spans="1:5">
      <c r="A3146" s="401" t="s">
        <v>10006</v>
      </c>
      <c r="B3146" s="173" t="s">
        <v>10007</v>
      </c>
      <c r="C3146" t="s">
        <v>3889</v>
      </c>
      <c r="D3146" t="s">
        <v>278</v>
      </c>
      <c r="E3146" t="s">
        <v>3890</v>
      </c>
    </row>
    <row r="3147" ht="14.4" spans="1:5">
      <c r="A3147" s="401" t="s">
        <v>10008</v>
      </c>
      <c r="B3147" s="173" t="s">
        <v>10009</v>
      </c>
      <c r="C3147" t="s">
        <v>3889</v>
      </c>
      <c r="D3147" t="s">
        <v>278</v>
      </c>
      <c r="E3147" t="s">
        <v>3890</v>
      </c>
    </row>
    <row r="3148" ht="14.4" spans="1:5">
      <c r="A3148" s="401" t="s">
        <v>10010</v>
      </c>
      <c r="B3148" s="173" t="s">
        <v>10011</v>
      </c>
      <c r="C3148" t="s">
        <v>3959</v>
      </c>
      <c r="D3148" s="11" t="s">
        <v>278</v>
      </c>
      <c r="E3148" t="s">
        <v>3960</v>
      </c>
    </row>
    <row r="3149" ht="14.4" spans="1:5">
      <c r="A3149" s="401" t="s">
        <v>10012</v>
      </c>
      <c r="B3149" s="173" t="s">
        <v>10013</v>
      </c>
      <c r="C3149" t="s">
        <v>3889</v>
      </c>
      <c r="D3149" s="11" t="s">
        <v>3959</v>
      </c>
      <c r="E3149" t="s">
        <v>3890</v>
      </c>
    </row>
    <row r="3150" ht="14.4" spans="1:5">
      <c r="A3150" s="401" t="s">
        <v>10014</v>
      </c>
      <c r="B3150" s="173" t="s">
        <v>10015</v>
      </c>
      <c r="C3150" t="s">
        <v>3889</v>
      </c>
      <c r="D3150" t="s">
        <v>278</v>
      </c>
      <c r="E3150" t="s">
        <v>3890</v>
      </c>
    </row>
    <row r="3151" ht="14.4" spans="1:5">
      <c r="A3151" s="401" t="s">
        <v>10016</v>
      </c>
      <c r="B3151" s="173" t="s">
        <v>10017</v>
      </c>
      <c r="C3151" t="s">
        <v>3889</v>
      </c>
      <c r="D3151" t="s">
        <v>278</v>
      </c>
      <c r="E3151" t="s">
        <v>3890</v>
      </c>
    </row>
    <row r="3152" ht="14.4" spans="1:5">
      <c r="A3152" s="401" t="s">
        <v>10018</v>
      </c>
      <c r="B3152" s="173" t="s">
        <v>10019</v>
      </c>
      <c r="C3152" t="s">
        <v>3889</v>
      </c>
      <c r="D3152" t="s">
        <v>278</v>
      </c>
      <c r="E3152" t="s">
        <v>3890</v>
      </c>
    </row>
    <row r="3153" ht="14.4" spans="1:5">
      <c r="A3153" s="401" t="s">
        <v>10020</v>
      </c>
      <c r="B3153" s="173" t="s">
        <v>10021</v>
      </c>
      <c r="C3153" t="s">
        <v>3889</v>
      </c>
      <c r="D3153" t="s">
        <v>278</v>
      </c>
      <c r="E3153" t="s">
        <v>3890</v>
      </c>
    </row>
    <row r="3154" ht="14.4" spans="1:5">
      <c r="A3154" s="401" t="s">
        <v>10022</v>
      </c>
      <c r="B3154" s="173" t="s">
        <v>10023</v>
      </c>
      <c r="C3154" t="s">
        <v>3959</v>
      </c>
      <c r="D3154" s="11" t="s">
        <v>278</v>
      </c>
      <c r="E3154" t="s">
        <v>3960</v>
      </c>
    </row>
    <row r="3155" ht="14.4" spans="1:5">
      <c r="A3155" s="401" t="s">
        <v>10024</v>
      </c>
      <c r="B3155" s="173" t="s">
        <v>10025</v>
      </c>
      <c r="C3155" t="s">
        <v>3889</v>
      </c>
      <c r="D3155" s="11" t="s">
        <v>3959</v>
      </c>
      <c r="E3155" t="s">
        <v>3890</v>
      </c>
    </row>
    <row r="3156" ht="14.4" spans="1:5">
      <c r="A3156" s="401" t="s">
        <v>10026</v>
      </c>
      <c r="B3156" s="173" t="s">
        <v>10027</v>
      </c>
      <c r="C3156" t="s">
        <v>3889</v>
      </c>
      <c r="D3156" t="s">
        <v>278</v>
      </c>
      <c r="E3156" t="s">
        <v>3890</v>
      </c>
    </row>
    <row r="3157" ht="14.4" spans="1:5">
      <c r="A3157" s="401" t="s">
        <v>10028</v>
      </c>
      <c r="B3157" s="173" t="s">
        <v>10029</v>
      </c>
      <c r="C3157" t="s">
        <v>3889</v>
      </c>
      <c r="D3157" t="s">
        <v>278</v>
      </c>
      <c r="E3157" t="s">
        <v>3890</v>
      </c>
    </row>
    <row r="3158" ht="14.4" spans="1:5">
      <c r="A3158" s="401" t="s">
        <v>10030</v>
      </c>
      <c r="B3158" s="173" t="s">
        <v>10031</v>
      </c>
      <c r="C3158" t="s">
        <v>278</v>
      </c>
      <c r="D3158" s="11" t="s">
        <v>3885</v>
      </c>
      <c r="E3158" t="s">
        <v>3886</v>
      </c>
    </row>
    <row r="3159" ht="14.4" spans="1:5">
      <c r="A3159" s="401" t="s">
        <v>10032</v>
      </c>
      <c r="B3159" s="173" t="s">
        <v>10033</v>
      </c>
      <c r="C3159" t="s">
        <v>3959</v>
      </c>
      <c r="D3159" s="11" t="s">
        <v>278</v>
      </c>
      <c r="E3159" t="s">
        <v>3960</v>
      </c>
    </row>
    <row r="3160" ht="14.4" spans="1:5">
      <c r="A3160" s="401" t="s">
        <v>10034</v>
      </c>
      <c r="B3160" s="173" t="s">
        <v>10035</v>
      </c>
      <c r="C3160" t="s">
        <v>3889</v>
      </c>
      <c r="D3160" s="11" t="s">
        <v>3959</v>
      </c>
      <c r="E3160" t="s">
        <v>3890</v>
      </c>
    </row>
    <row r="3161" ht="14.4" spans="1:5">
      <c r="A3161" s="401" t="s">
        <v>10036</v>
      </c>
      <c r="B3161" s="173" t="s">
        <v>10037</v>
      </c>
      <c r="C3161" t="s">
        <v>3889</v>
      </c>
      <c r="D3161" s="11" t="s">
        <v>3959</v>
      </c>
      <c r="E3161" t="s">
        <v>3890</v>
      </c>
    </row>
    <row r="3162" ht="14.4" spans="1:5">
      <c r="A3162" s="401" t="s">
        <v>10038</v>
      </c>
      <c r="B3162" s="173" t="s">
        <v>10039</v>
      </c>
      <c r="C3162" t="s">
        <v>3889</v>
      </c>
      <c r="D3162" s="11" t="s">
        <v>3959</v>
      </c>
      <c r="E3162" t="s">
        <v>3890</v>
      </c>
    </row>
    <row r="3163" ht="14.4" spans="1:5">
      <c r="A3163" s="401" t="s">
        <v>10040</v>
      </c>
      <c r="B3163" s="173" t="s">
        <v>10041</v>
      </c>
      <c r="C3163" t="s">
        <v>3889</v>
      </c>
      <c r="D3163" s="11" t="s">
        <v>3959</v>
      </c>
      <c r="E3163" t="s">
        <v>3890</v>
      </c>
    </row>
    <row r="3164" ht="14.4" spans="1:5">
      <c r="A3164" s="401" t="s">
        <v>10042</v>
      </c>
      <c r="B3164" s="173" t="s">
        <v>10043</v>
      </c>
      <c r="C3164" t="s">
        <v>3889</v>
      </c>
      <c r="D3164" s="11" t="s">
        <v>3959</v>
      </c>
      <c r="E3164" t="s">
        <v>3890</v>
      </c>
    </row>
    <row r="3165" ht="14.4" spans="1:5">
      <c r="A3165" s="401" t="s">
        <v>10044</v>
      </c>
      <c r="B3165" s="173" t="s">
        <v>10045</v>
      </c>
      <c r="C3165" t="s">
        <v>3889</v>
      </c>
      <c r="D3165" s="11" t="s">
        <v>3959</v>
      </c>
      <c r="E3165" t="s">
        <v>3890</v>
      </c>
    </row>
    <row r="3166" ht="14.4" spans="1:5">
      <c r="A3166" s="401" t="s">
        <v>10046</v>
      </c>
      <c r="B3166" s="173" t="s">
        <v>10047</v>
      </c>
      <c r="C3166" t="s">
        <v>3889</v>
      </c>
      <c r="D3166" s="11" t="s">
        <v>3959</v>
      </c>
      <c r="E3166" t="s">
        <v>3890</v>
      </c>
    </row>
    <row r="3167" ht="14.4" spans="1:5">
      <c r="A3167" s="401" t="s">
        <v>10048</v>
      </c>
      <c r="B3167" s="173" t="s">
        <v>10049</v>
      </c>
      <c r="C3167" t="s">
        <v>3889</v>
      </c>
      <c r="D3167" t="s">
        <v>3959</v>
      </c>
      <c r="E3167" t="s">
        <v>3890</v>
      </c>
    </row>
    <row r="3168" ht="14.4" spans="1:5">
      <c r="A3168" s="401" t="s">
        <v>10050</v>
      </c>
      <c r="B3168" s="173" t="s">
        <v>10051</v>
      </c>
      <c r="C3168" t="s">
        <v>3959</v>
      </c>
      <c r="D3168" s="11" t="s">
        <v>278</v>
      </c>
      <c r="E3168" t="s">
        <v>3960</v>
      </c>
    </row>
    <row r="3169" ht="14.4" spans="1:5">
      <c r="A3169" s="401" t="s">
        <v>10052</v>
      </c>
      <c r="B3169" s="173" t="s">
        <v>10053</v>
      </c>
      <c r="C3169" t="s">
        <v>3889</v>
      </c>
      <c r="D3169" s="11" t="s">
        <v>3959</v>
      </c>
      <c r="E3169" t="s">
        <v>3890</v>
      </c>
    </row>
    <row r="3170" ht="14.4" spans="1:5">
      <c r="A3170" s="401" t="s">
        <v>10054</v>
      </c>
      <c r="B3170" s="173" t="s">
        <v>10055</v>
      </c>
      <c r="C3170" t="s">
        <v>3889</v>
      </c>
      <c r="D3170" s="11" t="s">
        <v>3959</v>
      </c>
      <c r="E3170" t="s">
        <v>3890</v>
      </c>
    </row>
    <row r="3171" ht="14.4" spans="1:5">
      <c r="A3171" s="401" t="s">
        <v>10056</v>
      </c>
      <c r="B3171" s="173" t="s">
        <v>10057</v>
      </c>
      <c r="C3171" t="s">
        <v>3889</v>
      </c>
      <c r="D3171" s="11" t="s">
        <v>3959</v>
      </c>
      <c r="E3171" t="s">
        <v>3890</v>
      </c>
    </row>
    <row r="3172" ht="14.4" spans="1:5">
      <c r="A3172" s="401" t="s">
        <v>10058</v>
      </c>
      <c r="B3172" s="173" t="s">
        <v>10059</v>
      </c>
      <c r="C3172" t="s">
        <v>3889</v>
      </c>
      <c r="D3172" s="11" t="s">
        <v>3959</v>
      </c>
      <c r="E3172" t="s">
        <v>3890</v>
      </c>
    </row>
    <row r="3173" ht="14.4" spans="1:5">
      <c r="A3173" s="401" t="s">
        <v>10060</v>
      </c>
      <c r="B3173" s="173" t="s">
        <v>10061</v>
      </c>
      <c r="C3173" t="s">
        <v>3959</v>
      </c>
      <c r="D3173" s="11" t="s">
        <v>278</v>
      </c>
      <c r="E3173" t="s">
        <v>3960</v>
      </c>
    </row>
    <row r="3174" ht="14.4" spans="1:5">
      <c r="A3174" s="401" t="s">
        <v>10062</v>
      </c>
      <c r="B3174" s="173" t="s">
        <v>10063</v>
      </c>
      <c r="C3174" t="s">
        <v>3889</v>
      </c>
      <c r="D3174" s="11" t="s">
        <v>3959</v>
      </c>
      <c r="E3174" t="s">
        <v>3890</v>
      </c>
    </row>
    <row r="3175" ht="14.4" spans="1:5">
      <c r="A3175" s="401" t="s">
        <v>10064</v>
      </c>
      <c r="B3175" s="173" t="s">
        <v>10065</v>
      </c>
      <c r="C3175" t="s">
        <v>3889</v>
      </c>
      <c r="D3175" t="s">
        <v>3959</v>
      </c>
      <c r="E3175" t="s">
        <v>3890</v>
      </c>
    </row>
    <row r="3176" ht="14.4" spans="1:5">
      <c r="A3176" s="401" t="s">
        <v>10066</v>
      </c>
      <c r="B3176" s="173" t="s">
        <v>10067</v>
      </c>
      <c r="C3176" t="s">
        <v>3889</v>
      </c>
      <c r="D3176" t="s">
        <v>3959</v>
      </c>
      <c r="E3176" t="s">
        <v>3890</v>
      </c>
    </row>
    <row r="3177" ht="14.4" spans="1:5">
      <c r="A3177" s="401" t="s">
        <v>10068</v>
      </c>
      <c r="B3177" s="173" t="s">
        <v>10069</v>
      </c>
      <c r="C3177" t="s">
        <v>3959</v>
      </c>
      <c r="D3177" s="11" t="s">
        <v>278</v>
      </c>
      <c r="E3177" t="s">
        <v>3960</v>
      </c>
    </row>
    <row r="3178" ht="14.4" spans="1:5">
      <c r="A3178" s="401" t="s">
        <v>10070</v>
      </c>
      <c r="B3178" s="173" t="s">
        <v>10071</v>
      </c>
      <c r="C3178" t="s">
        <v>3889</v>
      </c>
      <c r="D3178" s="11" t="s">
        <v>3959</v>
      </c>
      <c r="E3178" t="s">
        <v>3890</v>
      </c>
    </row>
    <row r="3179" ht="14.4" spans="1:5">
      <c r="A3179" s="401" t="s">
        <v>10072</v>
      </c>
      <c r="B3179" s="173" t="s">
        <v>10073</v>
      </c>
      <c r="C3179" t="s">
        <v>3889</v>
      </c>
      <c r="D3179" t="s">
        <v>3959</v>
      </c>
      <c r="E3179" t="s">
        <v>3890</v>
      </c>
    </row>
    <row r="3180" ht="14.4" spans="1:5">
      <c r="A3180" s="401" t="s">
        <v>10074</v>
      </c>
      <c r="B3180" s="173" t="s">
        <v>10075</v>
      </c>
      <c r="C3180" t="s">
        <v>3889</v>
      </c>
      <c r="D3180" t="s">
        <v>3959</v>
      </c>
      <c r="E3180" t="s">
        <v>3890</v>
      </c>
    </row>
    <row r="3181" ht="14.4" spans="1:5">
      <c r="A3181" s="401" t="s">
        <v>10076</v>
      </c>
      <c r="B3181" s="173" t="s">
        <v>10077</v>
      </c>
      <c r="C3181" t="s">
        <v>3959</v>
      </c>
      <c r="D3181" s="11" t="s">
        <v>278</v>
      </c>
      <c r="E3181" t="s">
        <v>3960</v>
      </c>
    </row>
    <row r="3182" ht="14.4" spans="1:5">
      <c r="A3182" s="401" t="s">
        <v>10078</v>
      </c>
      <c r="B3182" s="173" t="s">
        <v>10079</v>
      </c>
      <c r="C3182" t="s">
        <v>3889</v>
      </c>
      <c r="D3182" t="s">
        <v>3959</v>
      </c>
      <c r="E3182" t="s">
        <v>3890</v>
      </c>
    </row>
    <row r="3183" ht="14.4" spans="1:5">
      <c r="A3183" s="401" t="s">
        <v>10080</v>
      </c>
      <c r="B3183" s="173" t="s">
        <v>10081</v>
      </c>
      <c r="C3183" t="s">
        <v>3889</v>
      </c>
      <c r="D3183" t="s">
        <v>3959</v>
      </c>
      <c r="E3183" t="s">
        <v>3890</v>
      </c>
    </row>
    <row r="3184" ht="14.4" spans="1:5">
      <c r="A3184" s="401" t="s">
        <v>10082</v>
      </c>
      <c r="B3184" s="173" t="s">
        <v>10083</v>
      </c>
      <c r="C3184" t="s">
        <v>3889</v>
      </c>
      <c r="D3184" t="s">
        <v>3959</v>
      </c>
      <c r="E3184" t="s">
        <v>3890</v>
      </c>
    </row>
    <row r="3185" ht="14.4" spans="1:5">
      <c r="A3185" s="401" t="s">
        <v>10084</v>
      </c>
      <c r="B3185" s="173" t="s">
        <v>10085</v>
      </c>
      <c r="C3185" t="s">
        <v>3889</v>
      </c>
      <c r="D3185" t="s">
        <v>3959</v>
      </c>
      <c r="E3185" t="s">
        <v>3890</v>
      </c>
    </row>
    <row r="3186" ht="14.4" spans="1:5">
      <c r="A3186" s="401" t="s">
        <v>10086</v>
      </c>
      <c r="B3186" s="173" t="s">
        <v>10087</v>
      </c>
      <c r="C3186" t="s">
        <v>3889</v>
      </c>
      <c r="D3186" t="s">
        <v>3959</v>
      </c>
      <c r="E3186" t="s">
        <v>3890</v>
      </c>
    </row>
    <row r="3187" ht="14.4" spans="1:5">
      <c r="A3187" s="401" t="s">
        <v>10088</v>
      </c>
      <c r="B3187" s="173" t="s">
        <v>10089</v>
      </c>
      <c r="C3187" t="s">
        <v>3889</v>
      </c>
      <c r="D3187" t="s">
        <v>3959</v>
      </c>
      <c r="E3187" t="s">
        <v>3890</v>
      </c>
    </row>
    <row r="3188" ht="14.4" spans="1:5">
      <c r="A3188" s="401" t="s">
        <v>10090</v>
      </c>
      <c r="B3188" s="173" t="s">
        <v>10091</v>
      </c>
      <c r="C3188" t="s">
        <v>3889</v>
      </c>
      <c r="D3188" t="s">
        <v>3959</v>
      </c>
      <c r="E3188" t="s">
        <v>3890</v>
      </c>
    </row>
    <row r="3189" ht="14.4" spans="1:5">
      <c r="A3189" s="401" t="s">
        <v>10092</v>
      </c>
      <c r="B3189" s="173" t="s">
        <v>10093</v>
      </c>
      <c r="C3189" t="s">
        <v>3959</v>
      </c>
      <c r="D3189" s="11" t="s">
        <v>278</v>
      </c>
      <c r="E3189" t="s">
        <v>3960</v>
      </c>
    </row>
    <row r="3190" ht="14.4" spans="1:5">
      <c r="A3190" s="401" t="s">
        <v>10094</v>
      </c>
      <c r="B3190" s="173" t="s">
        <v>10095</v>
      </c>
      <c r="C3190" t="s">
        <v>3889</v>
      </c>
      <c r="D3190" t="s">
        <v>3959</v>
      </c>
      <c r="E3190" t="s">
        <v>3890</v>
      </c>
    </row>
    <row r="3191" ht="14.4" spans="1:5">
      <c r="A3191" s="401" t="s">
        <v>10096</v>
      </c>
      <c r="B3191" s="173" t="s">
        <v>10097</v>
      </c>
      <c r="C3191" t="s">
        <v>3889</v>
      </c>
      <c r="D3191" t="s">
        <v>3959</v>
      </c>
      <c r="E3191" t="s">
        <v>3890</v>
      </c>
    </row>
    <row r="3192" ht="14.4" spans="1:5">
      <c r="A3192" s="401" t="s">
        <v>10098</v>
      </c>
      <c r="B3192" s="173" t="s">
        <v>10099</v>
      </c>
      <c r="C3192" t="s">
        <v>3889</v>
      </c>
      <c r="D3192" t="s">
        <v>3959</v>
      </c>
      <c r="E3192" t="s">
        <v>3890</v>
      </c>
    </row>
    <row r="3193" ht="14.4" spans="1:5">
      <c r="A3193" s="401" t="s">
        <v>10100</v>
      </c>
      <c r="B3193" s="173" t="s">
        <v>10101</v>
      </c>
      <c r="C3193" t="s">
        <v>3889</v>
      </c>
      <c r="D3193" t="s">
        <v>3959</v>
      </c>
      <c r="E3193" t="s">
        <v>3890</v>
      </c>
    </row>
    <row r="3194" ht="14.4" spans="1:5">
      <c r="A3194" s="401" t="s">
        <v>10102</v>
      </c>
      <c r="B3194" s="173" t="s">
        <v>10103</v>
      </c>
      <c r="C3194" t="s">
        <v>3959</v>
      </c>
      <c r="D3194" s="11" t="s">
        <v>278</v>
      </c>
      <c r="E3194" t="s">
        <v>3960</v>
      </c>
    </row>
    <row r="3195" ht="14.4" spans="1:5">
      <c r="A3195" s="401" t="s">
        <v>10104</v>
      </c>
      <c r="B3195" s="173" t="s">
        <v>10105</v>
      </c>
      <c r="C3195" t="s">
        <v>3889</v>
      </c>
      <c r="D3195" t="s">
        <v>3959</v>
      </c>
      <c r="E3195" t="s">
        <v>3890</v>
      </c>
    </row>
    <row r="3196" ht="14.4" spans="1:5">
      <c r="A3196" s="401" t="s">
        <v>10106</v>
      </c>
      <c r="B3196" s="173" t="s">
        <v>10107</v>
      </c>
      <c r="C3196" t="s">
        <v>3889</v>
      </c>
      <c r="D3196" t="s">
        <v>3959</v>
      </c>
      <c r="E3196" t="s">
        <v>3890</v>
      </c>
    </row>
    <row r="3197" ht="14.4" spans="1:5">
      <c r="A3197" s="401" t="s">
        <v>10108</v>
      </c>
      <c r="B3197" s="173" t="s">
        <v>10109</v>
      </c>
      <c r="C3197" t="s">
        <v>3889</v>
      </c>
      <c r="D3197" t="s">
        <v>3959</v>
      </c>
      <c r="E3197" t="s">
        <v>3890</v>
      </c>
    </row>
    <row r="3198" ht="14.4" spans="1:5">
      <c r="A3198" s="401" t="s">
        <v>10110</v>
      </c>
      <c r="B3198" s="173" t="s">
        <v>10111</v>
      </c>
      <c r="C3198" t="s">
        <v>3889</v>
      </c>
      <c r="D3198" t="s">
        <v>3959</v>
      </c>
      <c r="E3198" t="s">
        <v>3890</v>
      </c>
    </row>
    <row r="3199" ht="14.4" spans="1:5">
      <c r="A3199" s="401" t="s">
        <v>10112</v>
      </c>
      <c r="B3199" s="173" t="s">
        <v>10113</v>
      </c>
      <c r="C3199" t="s">
        <v>3889</v>
      </c>
      <c r="D3199" t="s">
        <v>3959</v>
      </c>
      <c r="E3199" t="s">
        <v>3890</v>
      </c>
    </row>
    <row r="3200" ht="14.4" spans="1:5">
      <c r="A3200" s="401" t="s">
        <v>10114</v>
      </c>
      <c r="B3200" s="173" t="s">
        <v>10115</v>
      </c>
      <c r="C3200" t="s">
        <v>3889</v>
      </c>
      <c r="D3200" t="s">
        <v>3959</v>
      </c>
      <c r="E3200" t="s">
        <v>3890</v>
      </c>
    </row>
    <row r="3201" ht="14.4" spans="1:5">
      <c r="A3201" s="401" t="s">
        <v>10116</v>
      </c>
      <c r="B3201" s="173" t="s">
        <v>10117</v>
      </c>
      <c r="C3201" t="s">
        <v>3889</v>
      </c>
      <c r="D3201" t="s">
        <v>3959</v>
      </c>
      <c r="E3201" t="s">
        <v>3890</v>
      </c>
    </row>
    <row r="3202" ht="14.4" spans="1:5">
      <c r="A3202" s="401" t="s">
        <v>10118</v>
      </c>
      <c r="B3202" s="173" t="s">
        <v>10119</v>
      </c>
      <c r="C3202" t="s">
        <v>3889</v>
      </c>
      <c r="D3202" t="s">
        <v>3959</v>
      </c>
      <c r="E3202" t="s">
        <v>3890</v>
      </c>
    </row>
    <row r="3203" ht="14.4" spans="1:5">
      <c r="A3203" s="401" t="s">
        <v>10120</v>
      </c>
      <c r="B3203" s="173" t="s">
        <v>10121</v>
      </c>
      <c r="C3203" t="s">
        <v>3889</v>
      </c>
      <c r="D3203" t="s">
        <v>3959</v>
      </c>
      <c r="E3203" t="s">
        <v>3890</v>
      </c>
    </row>
    <row r="3204" ht="14.4" spans="1:5">
      <c r="A3204" s="401" t="s">
        <v>10122</v>
      </c>
      <c r="B3204" s="173" t="s">
        <v>10123</v>
      </c>
      <c r="C3204" t="s">
        <v>3959</v>
      </c>
      <c r="D3204" s="11" t="s">
        <v>278</v>
      </c>
      <c r="E3204" t="s">
        <v>3960</v>
      </c>
    </row>
    <row r="3205" ht="14.4" spans="1:5">
      <c r="A3205" s="401" t="s">
        <v>10124</v>
      </c>
      <c r="B3205" s="173" t="s">
        <v>10125</v>
      </c>
      <c r="C3205" t="s">
        <v>3889</v>
      </c>
      <c r="D3205" t="s">
        <v>3959</v>
      </c>
      <c r="E3205" t="s">
        <v>3890</v>
      </c>
    </row>
    <row r="3206" ht="14.4" spans="1:5">
      <c r="A3206" s="401" t="s">
        <v>10126</v>
      </c>
      <c r="B3206" s="173" t="s">
        <v>10127</v>
      </c>
      <c r="C3206" t="s">
        <v>3889</v>
      </c>
      <c r="D3206" t="s">
        <v>3959</v>
      </c>
      <c r="E3206" t="s">
        <v>3890</v>
      </c>
    </row>
    <row r="3207" ht="14.4" spans="1:5">
      <c r="A3207" s="401" t="s">
        <v>10128</v>
      </c>
      <c r="B3207" s="173" t="s">
        <v>10129</v>
      </c>
      <c r="C3207" t="s">
        <v>3889</v>
      </c>
      <c r="D3207" t="s">
        <v>3959</v>
      </c>
      <c r="E3207" t="s">
        <v>3890</v>
      </c>
    </row>
    <row r="3208" ht="14.4" spans="1:5">
      <c r="A3208" s="401" t="s">
        <v>10130</v>
      </c>
      <c r="B3208" s="173" t="s">
        <v>10131</v>
      </c>
      <c r="C3208" t="s">
        <v>3889</v>
      </c>
      <c r="D3208" t="s">
        <v>3959</v>
      </c>
      <c r="E3208" t="s">
        <v>3890</v>
      </c>
    </row>
    <row r="3209" ht="14.4" spans="1:5">
      <c r="A3209" s="401" t="s">
        <v>10132</v>
      </c>
      <c r="B3209" s="173" t="s">
        <v>10133</v>
      </c>
      <c r="C3209" t="s">
        <v>3889</v>
      </c>
      <c r="D3209" t="s">
        <v>3959</v>
      </c>
      <c r="E3209" t="s">
        <v>3890</v>
      </c>
    </row>
    <row r="3210" ht="14.4" spans="1:5">
      <c r="A3210" s="401" t="s">
        <v>10134</v>
      </c>
      <c r="B3210" s="173" t="s">
        <v>10135</v>
      </c>
      <c r="C3210" t="s">
        <v>3889</v>
      </c>
      <c r="D3210" t="s">
        <v>3959</v>
      </c>
      <c r="E3210" t="s">
        <v>3890</v>
      </c>
    </row>
    <row r="3211" ht="14.4" spans="1:5">
      <c r="A3211" s="401" t="s">
        <v>10136</v>
      </c>
      <c r="B3211" s="173" t="s">
        <v>10137</v>
      </c>
      <c r="C3211" t="s">
        <v>3889</v>
      </c>
      <c r="D3211" t="s">
        <v>3959</v>
      </c>
      <c r="E3211" t="s">
        <v>3890</v>
      </c>
    </row>
    <row r="3212" ht="14.4" spans="1:5">
      <c r="A3212" s="401" t="s">
        <v>10138</v>
      </c>
      <c r="B3212" s="173" t="s">
        <v>10139</v>
      </c>
      <c r="C3212" t="s">
        <v>3889</v>
      </c>
      <c r="D3212" t="s">
        <v>3959</v>
      </c>
      <c r="E3212" t="s">
        <v>3890</v>
      </c>
    </row>
    <row r="3213" ht="14.4" spans="1:5">
      <c r="A3213" s="401" t="s">
        <v>10140</v>
      </c>
      <c r="B3213" s="173" t="s">
        <v>10141</v>
      </c>
      <c r="C3213" t="s">
        <v>3889</v>
      </c>
      <c r="D3213" t="s">
        <v>3959</v>
      </c>
      <c r="E3213" t="s">
        <v>3890</v>
      </c>
    </row>
    <row r="3214" ht="14.4" spans="1:5">
      <c r="A3214" s="401" t="s">
        <v>10142</v>
      </c>
      <c r="B3214" s="173" t="s">
        <v>10143</v>
      </c>
      <c r="C3214" t="s">
        <v>3959</v>
      </c>
      <c r="D3214" s="11" t="s">
        <v>278</v>
      </c>
      <c r="E3214" t="s">
        <v>3960</v>
      </c>
    </row>
    <row r="3215" ht="14.4" spans="1:5">
      <c r="A3215" s="401" t="s">
        <v>10144</v>
      </c>
      <c r="B3215" s="173" t="s">
        <v>10145</v>
      </c>
      <c r="C3215" t="s">
        <v>3889</v>
      </c>
      <c r="D3215" t="s">
        <v>3959</v>
      </c>
      <c r="E3215" t="s">
        <v>3890</v>
      </c>
    </row>
    <row r="3216" ht="14.4" spans="1:5">
      <c r="A3216" s="401" t="s">
        <v>10146</v>
      </c>
      <c r="B3216" s="173" t="s">
        <v>10147</v>
      </c>
      <c r="C3216" t="s">
        <v>3889</v>
      </c>
      <c r="D3216" t="s">
        <v>3959</v>
      </c>
      <c r="E3216" t="s">
        <v>3890</v>
      </c>
    </row>
    <row r="3217" ht="14.4" spans="1:5">
      <c r="A3217" s="401" t="s">
        <v>10148</v>
      </c>
      <c r="B3217" s="173" t="s">
        <v>10149</v>
      </c>
      <c r="C3217" t="s">
        <v>3889</v>
      </c>
      <c r="D3217" t="s">
        <v>3959</v>
      </c>
      <c r="E3217" t="s">
        <v>3890</v>
      </c>
    </row>
    <row r="3218" ht="14.4" spans="1:5">
      <c r="A3218" s="401" t="s">
        <v>10150</v>
      </c>
      <c r="B3218" s="173" t="s">
        <v>10151</v>
      </c>
      <c r="C3218" t="s">
        <v>3889</v>
      </c>
      <c r="D3218" t="s">
        <v>3959</v>
      </c>
      <c r="E3218" t="s">
        <v>3890</v>
      </c>
    </row>
    <row r="3219" ht="14.4" spans="1:5">
      <c r="A3219" s="401" t="s">
        <v>10152</v>
      </c>
      <c r="B3219" s="173" t="s">
        <v>10153</v>
      </c>
      <c r="C3219" t="s">
        <v>3959</v>
      </c>
      <c r="D3219" s="11" t="s">
        <v>278</v>
      </c>
      <c r="E3219" t="s">
        <v>3960</v>
      </c>
    </row>
    <row r="3220" ht="14.4" spans="1:5">
      <c r="A3220" s="401" t="s">
        <v>10154</v>
      </c>
      <c r="B3220" s="173" t="s">
        <v>10155</v>
      </c>
      <c r="C3220" t="s">
        <v>3889</v>
      </c>
      <c r="D3220" t="s">
        <v>3959</v>
      </c>
      <c r="E3220" t="s">
        <v>3890</v>
      </c>
    </row>
    <row r="3221" ht="14.4" spans="1:5">
      <c r="A3221" s="401" t="s">
        <v>10156</v>
      </c>
      <c r="B3221" s="173" t="s">
        <v>10157</v>
      </c>
      <c r="C3221" t="s">
        <v>3889</v>
      </c>
      <c r="D3221" t="s">
        <v>3959</v>
      </c>
      <c r="E3221" t="s">
        <v>3890</v>
      </c>
    </row>
    <row r="3222" ht="14.4" spans="1:5">
      <c r="A3222" s="401" t="s">
        <v>10158</v>
      </c>
      <c r="B3222" s="173" t="s">
        <v>10159</v>
      </c>
      <c r="C3222" t="s">
        <v>3889</v>
      </c>
      <c r="D3222" t="s">
        <v>3959</v>
      </c>
      <c r="E3222" t="s">
        <v>3890</v>
      </c>
    </row>
    <row r="3223" ht="14.4" spans="1:5">
      <c r="A3223" s="401" t="s">
        <v>10160</v>
      </c>
      <c r="B3223" s="173" t="s">
        <v>10161</v>
      </c>
      <c r="C3223" t="s">
        <v>3889</v>
      </c>
      <c r="D3223" t="s">
        <v>3959</v>
      </c>
      <c r="E3223" t="s">
        <v>3890</v>
      </c>
    </row>
    <row r="3224" ht="14.4" spans="1:5">
      <c r="A3224" s="401" t="s">
        <v>10162</v>
      </c>
      <c r="B3224" s="173" t="s">
        <v>10163</v>
      </c>
      <c r="C3224" t="s">
        <v>3889</v>
      </c>
      <c r="D3224" t="s">
        <v>3959</v>
      </c>
      <c r="E3224" t="s">
        <v>3890</v>
      </c>
    </row>
    <row r="3225" ht="14.4" spans="1:5">
      <c r="A3225" s="401" t="s">
        <v>10164</v>
      </c>
      <c r="B3225" s="173" t="s">
        <v>10165</v>
      </c>
      <c r="C3225" t="s">
        <v>3889</v>
      </c>
      <c r="D3225" t="s">
        <v>3959</v>
      </c>
      <c r="E3225" t="s">
        <v>3890</v>
      </c>
    </row>
    <row r="3226" ht="14.4" spans="1:5">
      <c r="A3226" s="401" t="s">
        <v>10166</v>
      </c>
      <c r="B3226" s="173" t="s">
        <v>10167</v>
      </c>
      <c r="C3226" t="s">
        <v>3889</v>
      </c>
      <c r="D3226" t="s">
        <v>3959</v>
      </c>
      <c r="E3226" t="s">
        <v>3890</v>
      </c>
    </row>
    <row r="3227" ht="14.4" spans="1:5">
      <c r="A3227" s="401" t="s">
        <v>10168</v>
      </c>
      <c r="B3227" s="173" t="s">
        <v>10169</v>
      </c>
      <c r="C3227" t="s">
        <v>3889</v>
      </c>
      <c r="D3227" t="s">
        <v>3959</v>
      </c>
      <c r="E3227" t="s">
        <v>3890</v>
      </c>
    </row>
    <row r="3228" ht="14.4" spans="1:5">
      <c r="A3228" s="401" t="s">
        <v>10170</v>
      </c>
      <c r="B3228" s="173" t="s">
        <v>10171</v>
      </c>
      <c r="C3228" t="s">
        <v>3889</v>
      </c>
      <c r="D3228" t="s">
        <v>3959</v>
      </c>
      <c r="E3228" t="s">
        <v>3890</v>
      </c>
    </row>
    <row r="3229" ht="14.4" spans="1:5">
      <c r="A3229" s="401" t="s">
        <v>10172</v>
      </c>
      <c r="B3229" s="173" t="s">
        <v>10173</v>
      </c>
      <c r="C3229" t="s">
        <v>3889</v>
      </c>
      <c r="D3229" t="s">
        <v>3959</v>
      </c>
      <c r="E3229" t="s">
        <v>3890</v>
      </c>
    </row>
    <row r="3230" ht="14.4" spans="1:5">
      <c r="A3230" s="401" t="s">
        <v>10174</v>
      </c>
      <c r="B3230" s="173" t="s">
        <v>10175</v>
      </c>
      <c r="C3230" t="s">
        <v>3889</v>
      </c>
      <c r="D3230" t="s">
        <v>3959</v>
      </c>
      <c r="E3230" t="s">
        <v>3890</v>
      </c>
    </row>
    <row r="3231" ht="14.4" spans="1:5">
      <c r="A3231" s="401" t="s">
        <v>10176</v>
      </c>
      <c r="B3231" s="173" t="s">
        <v>10177</v>
      </c>
      <c r="C3231" t="s">
        <v>3889</v>
      </c>
      <c r="D3231" t="s">
        <v>3959</v>
      </c>
      <c r="E3231" t="s">
        <v>3890</v>
      </c>
    </row>
    <row r="3232" ht="14.4" spans="1:5">
      <c r="A3232" s="401" t="s">
        <v>10178</v>
      </c>
      <c r="B3232" s="173" t="s">
        <v>10179</v>
      </c>
      <c r="C3232" t="s">
        <v>3959</v>
      </c>
      <c r="D3232" s="11" t="s">
        <v>278</v>
      </c>
      <c r="E3232" t="s">
        <v>3960</v>
      </c>
    </row>
    <row r="3233" ht="14.4" spans="1:5">
      <c r="A3233" s="401" t="s">
        <v>10180</v>
      </c>
      <c r="B3233" s="173" t="s">
        <v>10181</v>
      </c>
      <c r="C3233" t="s">
        <v>3889</v>
      </c>
      <c r="D3233" t="s">
        <v>3959</v>
      </c>
      <c r="E3233" t="s">
        <v>3890</v>
      </c>
    </row>
    <row r="3234" ht="14.4" spans="1:5">
      <c r="A3234" s="401" t="s">
        <v>10182</v>
      </c>
      <c r="B3234" s="173" t="s">
        <v>10183</v>
      </c>
      <c r="C3234" t="s">
        <v>3889</v>
      </c>
      <c r="D3234" t="s">
        <v>3959</v>
      </c>
      <c r="E3234" t="s">
        <v>3890</v>
      </c>
    </row>
    <row r="3235" ht="14.4" spans="1:5">
      <c r="A3235" s="401" t="s">
        <v>10184</v>
      </c>
      <c r="B3235" s="173" t="s">
        <v>10185</v>
      </c>
      <c r="C3235" t="s">
        <v>3889</v>
      </c>
      <c r="D3235" t="s">
        <v>3959</v>
      </c>
      <c r="E3235" t="s">
        <v>3890</v>
      </c>
    </row>
    <row r="3236" ht="14.4" spans="1:5">
      <c r="A3236" s="401" t="s">
        <v>10186</v>
      </c>
      <c r="B3236" s="173" t="s">
        <v>10187</v>
      </c>
      <c r="C3236" t="s">
        <v>3889</v>
      </c>
      <c r="D3236" t="s">
        <v>3959</v>
      </c>
      <c r="E3236" t="s">
        <v>3890</v>
      </c>
    </row>
    <row r="3237" ht="14.4" spans="1:5">
      <c r="A3237" s="401" t="s">
        <v>10188</v>
      </c>
      <c r="B3237" s="173" t="s">
        <v>10189</v>
      </c>
      <c r="C3237" t="s">
        <v>3889</v>
      </c>
      <c r="D3237" t="s">
        <v>3959</v>
      </c>
      <c r="E3237" t="s">
        <v>3890</v>
      </c>
    </row>
    <row r="3238" ht="14.4" spans="1:5">
      <c r="A3238" s="401" t="s">
        <v>10190</v>
      </c>
      <c r="B3238" s="173" t="s">
        <v>10191</v>
      </c>
      <c r="C3238" t="s">
        <v>3889</v>
      </c>
      <c r="D3238" t="s">
        <v>3959</v>
      </c>
      <c r="E3238" t="s">
        <v>3890</v>
      </c>
    </row>
    <row r="3239" ht="14.4" spans="1:5">
      <c r="A3239" s="401" t="s">
        <v>10192</v>
      </c>
      <c r="B3239" s="173" t="s">
        <v>10193</v>
      </c>
      <c r="C3239" t="s">
        <v>3889</v>
      </c>
      <c r="D3239" t="s">
        <v>3959</v>
      </c>
      <c r="E3239" t="s">
        <v>3890</v>
      </c>
    </row>
    <row r="3240" ht="14.4" spans="1:5">
      <c r="A3240" s="401" t="s">
        <v>10194</v>
      </c>
      <c r="B3240" s="173" t="s">
        <v>10195</v>
      </c>
      <c r="C3240" t="s">
        <v>3889</v>
      </c>
      <c r="D3240" t="s">
        <v>3959</v>
      </c>
      <c r="E3240" t="s">
        <v>3890</v>
      </c>
    </row>
    <row r="3241" ht="14.4" spans="1:5">
      <c r="A3241" s="401" t="s">
        <v>10196</v>
      </c>
      <c r="B3241" s="173" t="s">
        <v>10197</v>
      </c>
      <c r="C3241" t="s">
        <v>3959</v>
      </c>
      <c r="D3241" s="11" t="s">
        <v>278</v>
      </c>
      <c r="E3241" t="s">
        <v>3960</v>
      </c>
    </row>
    <row r="3242" ht="14.4" spans="1:5">
      <c r="A3242" s="401" t="s">
        <v>10198</v>
      </c>
      <c r="B3242" s="173" t="s">
        <v>10199</v>
      </c>
      <c r="C3242" t="s">
        <v>3889</v>
      </c>
      <c r="D3242" t="s">
        <v>3959</v>
      </c>
      <c r="E3242" t="s">
        <v>3890</v>
      </c>
    </row>
    <row r="3243" ht="14.4" spans="1:5">
      <c r="A3243" s="401" t="s">
        <v>10200</v>
      </c>
      <c r="B3243" s="173" t="s">
        <v>10201</v>
      </c>
      <c r="C3243" t="s">
        <v>3889</v>
      </c>
      <c r="D3243" t="s">
        <v>3959</v>
      </c>
      <c r="E3243" t="s">
        <v>3890</v>
      </c>
    </row>
    <row r="3244" ht="14.4" spans="1:5">
      <c r="A3244" s="401" t="s">
        <v>10202</v>
      </c>
      <c r="B3244" s="173" t="s">
        <v>10203</v>
      </c>
      <c r="C3244" t="s">
        <v>3889</v>
      </c>
      <c r="D3244" t="s">
        <v>3959</v>
      </c>
      <c r="E3244" t="s">
        <v>3890</v>
      </c>
    </row>
    <row r="3245" ht="14.4" spans="1:5">
      <c r="A3245" s="401" t="s">
        <v>10204</v>
      </c>
      <c r="B3245" s="173" t="s">
        <v>10205</v>
      </c>
      <c r="C3245" t="s">
        <v>3889</v>
      </c>
      <c r="D3245" t="s">
        <v>3959</v>
      </c>
      <c r="E3245" t="s">
        <v>3890</v>
      </c>
    </row>
    <row r="3246" ht="14.4" spans="1:5">
      <c r="A3246" s="401" t="s">
        <v>10206</v>
      </c>
      <c r="B3246" s="173" t="s">
        <v>10207</v>
      </c>
      <c r="C3246" t="s">
        <v>3889</v>
      </c>
      <c r="D3246" t="s">
        <v>3959</v>
      </c>
      <c r="E3246" t="s">
        <v>3890</v>
      </c>
    </row>
    <row r="3247" ht="14.4" spans="1:5">
      <c r="A3247" s="401" t="s">
        <v>10208</v>
      </c>
      <c r="B3247" s="173" t="s">
        <v>10209</v>
      </c>
      <c r="C3247" t="s">
        <v>3889</v>
      </c>
      <c r="D3247" t="s">
        <v>3959</v>
      </c>
      <c r="E3247" t="s">
        <v>3890</v>
      </c>
    </row>
    <row r="3248" ht="14.4" spans="1:5">
      <c r="A3248" s="401" t="s">
        <v>10210</v>
      </c>
      <c r="B3248" s="173" t="s">
        <v>10211</v>
      </c>
      <c r="C3248" t="s">
        <v>3889</v>
      </c>
      <c r="D3248" t="s">
        <v>3959</v>
      </c>
      <c r="E3248" t="s">
        <v>3890</v>
      </c>
    </row>
    <row r="3249" ht="14.4" spans="1:5">
      <c r="A3249" s="401" t="s">
        <v>10212</v>
      </c>
      <c r="B3249" s="173" t="s">
        <v>10213</v>
      </c>
      <c r="C3249" t="s">
        <v>3889</v>
      </c>
      <c r="D3249" t="s">
        <v>3959</v>
      </c>
      <c r="E3249" t="s">
        <v>3890</v>
      </c>
    </row>
    <row r="3250" ht="14.4" spans="1:5">
      <c r="A3250" s="401" t="s">
        <v>10214</v>
      </c>
      <c r="B3250" s="173" t="s">
        <v>10215</v>
      </c>
      <c r="C3250" t="s">
        <v>3889</v>
      </c>
      <c r="D3250" t="s">
        <v>3959</v>
      </c>
      <c r="E3250" t="s">
        <v>3890</v>
      </c>
    </row>
    <row r="3251" ht="14.4" spans="1:5">
      <c r="A3251" s="401" t="s">
        <v>10216</v>
      </c>
      <c r="B3251" s="173" t="s">
        <v>10217</v>
      </c>
      <c r="C3251" t="s">
        <v>3889</v>
      </c>
      <c r="D3251" t="s">
        <v>3959</v>
      </c>
      <c r="E3251" t="s">
        <v>3890</v>
      </c>
    </row>
    <row r="3252" ht="14.4" spans="1:5">
      <c r="A3252" s="401" t="s">
        <v>10218</v>
      </c>
      <c r="B3252" s="173" t="s">
        <v>10219</v>
      </c>
      <c r="C3252" t="s">
        <v>3889</v>
      </c>
      <c r="D3252" t="s">
        <v>3959</v>
      </c>
      <c r="E3252" t="s">
        <v>3890</v>
      </c>
    </row>
    <row r="3253" ht="14.4" spans="1:5">
      <c r="A3253" s="401" t="s">
        <v>10220</v>
      </c>
      <c r="B3253" s="173" t="s">
        <v>10221</v>
      </c>
      <c r="C3253" t="s">
        <v>3959</v>
      </c>
      <c r="D3253" s="11" t="s">
        <v>278</v>
      </c>
      <c r="E3253" t="s">
        <v>3960</v>
      </c>
    </row>
    <row r="3254" ht="14.4" spans="1:5">
      <c r="A3254" s="401" t="s">
        <v>10222</v>
      </c>
      <c r="B3254" s="173" t="s">
        <v>10223</v>
      </c>
      <c r="C3254" t="s">
        <v>3889</v>
      </c>
      <c r="D3254" t="s">
        <v>3959</v>
      </c>
      <c r="E3254" t="s">
        <v>3890</v>
      </c>
    </row>
    <row r="3255" ht="14.4" spans="1:5">
      <c r="A3255" s="401" t="s">
        <v>10224</v>
      </c>
      <c r="B3255" s="173" t="s">
        <v>10225</v>
      </c>
      <c r="C3255" t="s">
        <v>3889</v>
      </c>
      <c r="D3255" t="s">
        <v>3959</v>
      </c>
      <c r="E3255" t="s">
        <v>3890</v>
      </c>
    </row>
    <row r="3256" ht="14.4" spans="1:5">
      <c r="A3256" s="401" t="s">
        <v>10226</v>
      </c>
      <c r="B3256" s="173" t="s">
        <v>10227</v>
      </c>
      <c r="C3256" t="s">
        <v>3889</v>
      </c>
      <c r="D3256" t="s">
        <v>3959</v>
      </c>
      <c r="E3256" t="s">
        <v>3890</v>
      </c>
    </row>
    <row r="3257" ht="14.4" spans="1:5">
      <c r="A3257" s="401" t="s">
        <v>10228</v>
      </c>
      <c r="B3257" s="173" t="s">
        <v>10229</v>
      </c>
      <c r="C3257" t="s">
        <v>3889</v>
      </c>
      <c r="D3257" t="s">
        <v>3959</v>
      </c>
      <c r="E3257" t="s">
        <v>3890</v>
      </c>
    </row>
    <row r="3258" ht="14.4" spans="1:5">
      <c r="A3258" s="401" t="s">
        <v>10230</v>
      </c>
      <c r="B3258" s="173" t="s">
        <v>10231</v>
      </c>
      <c r="C3258" t="s">
        <v>3889</v>
      </c>
      <c r="D3258" t="s">
        <v>3959</v>
      </c>
      <c r="E3258" t="s">
        <v>3890</v>
      </c>
    </row>
    <row r="3259" ht="14.4" spans="1:5">
      <c r="A3259" s="401" t="s">
        <v>10232</v>
      </c>
      <c r="B3259" s="173" t="s">
        <v>10233</v>
      </c>
      <c r="C3259" t="s">
        <v>3889</v>
      </c>
      <c r="D3259" t="s">
        <v>3959</v>
      </c>
      <c r="E3259" t="s">
        <v>3890</v>
      </c>
    </row>
    <row r="3260" ht="14.4" spans="1:5">
      <c r="A3260" s="401" t="s">
        <v>10234</v>
      </c>
      <c r="B3260" s="173" t="s">
        <v>10235</v>
      </c>
      <c r="C3260" t="s">
        <v>3889</v>
      </c>
      <c r="D3260" t="s">
        <v>3959</v>
      </c>
      <c r="E3260" t="s">
        <v>3890</v>
      </c>
    </row>
    <row r="3261" ht="14.4" spans="1:5">
      <c r="A3261" s="401" t="s">
        <v>10236</v>
      </c>
      <c r="B3261" s="173" t="s">
        <v>10237</v>
      </c>
      <c r="C3261" t="s">
        <v>3959</v>
      </c>
      <c r="D3261" s="11" t="s">
        <v>278</v>
      </c>
      <c r="E3261" t="s">
        <v>3960</v>
      </c>
    </row>
    <row r="3262" ht="14.4" spans="1:5">
      <c r="A3262" s="401" t="s">
        <v>10238</v>
      </c>
      <c r="B3262" s="173" t="s">
        <v>10239</v>
      </c>
      <c r="C3262" t="s">
        <v>3889</v>
      </c>
      <c r="D3262" t="s">
        <v>3959</v>
      </c>
      <c r="E3262" t="s">
        <v>3890</v>
      </c>
    </row>
    <row r="3263" ht="14.4" spans="1:5">
      <c r="A3263" s="401" t="s">
        <v>10240</v>
      </c>
      <c r="B3263" s="173" t="s">
        <v>10241</v>
      </c>
      <c r="C3263" t="s">
        <v>3889</v>
      </c>
      <c r="D3263" t="s">
        <v>3959</v>
      </c>
      <c r="E3263" t="s">
        <v>3890</v>
      </c>
    </row>
    <row r="3264" ht="14.4" spans="1:5">
      <c r="A3264" s="401" t="s">
        <v>10242</v>
      </c>
      <c r="B3264" s="173" t="s">
        <v>10243</v>
      </c>
      <c r="C3264" t="s">
        <v>3889</v>
      </c>
      <c r="D3264" t="s">
        <v>3959</v>
      </c>
      <c r="E3264" t="s">
        <v>3890</v>
      </c>
    </row>
    <row r="3265" ht="14.4" spans="1:5">
      <c r="A3265" s="401" t="s">
        <v>10244</v>
      </c>
      <c r="B3265" s="173" t="s">
        <v>10245</v>
      </c>
      <c r="C3265" t="s">
        <v>3889</v>
      </c>
      <c r="D3265" t="s">
        <v>3959</v>
      </c>
      <c r="E3265" t="s">
        <v>3890</v>
      </c>
    </row>
    <row r="3266" ht="14.4" spans="1:5">
      <c r="A3266" s="401" t="s">
        <v>10246</v>
      </c>
      <c r="B3266" s="173" t="s">
        <v>10247</v>
      </c>
      <c r="C3266" t="s">
        <v>3889</v>
      </c>
      <c r="D3266" t="s">
        <v>3959</v>
      </c>
      <c r="E3266" t="s">
        <v>3890</v>
      </c>
    </row>
    <row r="3267" ht="14.4" spans="1:5">
      <c r="A3267" s="401" t="s">
        <v>10248</v>
      </c>
      <c r="B3267" s="173" t="s">
        <v>10249</v>
      </c>
      <c r="C3267" t="s">
        <v>3889</v>
      </c>
      <c r="D3267" t="s">
        <v>3959</v>
      </c>
      <c r="E3267" t="s">
        <v>3890</v>
      </c>
    </row>
    <row r="3268" ht="14.4" spans="1:5">
      <c r="A3268" s="401" t="s">
        <v>10250</v>
      </c>
      <c r="B3268" s="173" t="s">
        <v>10251</v>
      </c>
      <c r="C3268" t="s">
        <v>3889</v>
      </c>
      <c r="D3268" t="s">
        <v>3959</v>
      </c>
      <c r="E3268" t="s">
        <v>3890</v>
      </c>
    </row>
    <row r="3269" ht="14.4" spans="1:5">
      <c r="A3269" s="401" t="s">
        <v>10252</v>
      </c>
      <c r="B3269" s="173" t="s">
        <v>10253</v>
      </c>
      <c r="C3269" t="s">
        <v>278</v>
      </c>
      <c r="D3269" s="11" t="s">
        <v>3885</v>
      </c>
      <c r="E3269" t="s">
        <v>3886</v>
      </c>
    </row>
    <row r="3270" ht="14.4" spans="1:5">
      <c r="A3270" s="401" t="s">
        <v>10254</v>
      </c>
      <c r="B3270" s="173" t="s">
        <v>10255</v>
      </c>
      <c r="C3270" t="s">
        <v>3959</v>
      </c>
      <c r="D3270" s="11" t="s">
        <v>278</v>
      </c>
      <c r="E3270" t="s">
        <v>3890</v>
      </c>
    </row>
    <row r="3271" ht="14.4" spans="1:5">
      <c r="A3271" s="401" t="s">
        <v>10256</v>
      </c>
      <c r="B3271" s="173" t="s">
        <v>10257</v>
      </c>
      <c r="C3271" t="s">
        <v>3959</v>
      </c>
      <c r="D3271" s="11" t="s">
        <v>278</v>
      </c>
      <c r="E3271" t="s">
        <v>3890</v>
      </c>
    </row>
    <row r="3272" ht="14.4" spans="1:5">
      <c r="A3272" s="401" t="s">
        <v>10258</v>
      </c>
      <c r="B3272" s="173" t="s">
        <v>10259</v>
      </c>
      <c r="C3272" t="s">
        <v>3959</v>
      </c>
      <c r="D3272" s="11" t="s">
        <v>278</v>
      </c>
      <c r="E3272" t="s">
        <v>3890</v>
      </c>
    </row>
    <row r="3273" ht="14.4" spans="1:5">
      <c r="A3273" s="401" t="s">
        <v>10260</v>
      </c>
      <c r="B3273" s="173" t="s">
        <v>10261</v>
      </c>
      <c r="C3273" t="s">
        <v>3959</v>
      </c>
      <c r="D3273" s="11" t="s">
        <v>278</v>
      </c>
      <c r="E3273" t="s">
        <v>3890</v>
      </c>
    </row>
    <row r="3274" ht="14.4" spans="1:5">
      <c r="A3274" s="401" t="s">
        <v>10262</v>
      </c>
      <c r="B3274" s="173" t="s">
        <v>10263</v>
      </c>
      <c r="C3274" t="s">
        <v>3959</v>
      </c>
      <c r="D3274" s="11" t="s">
        <v>278</v>
      </c>
      <c r="E3274" t="s">
        <v>3890</v>
      </c>
    </row>
    <row r="3275" ht="14.4" spans="1:5">
      <c r="A3275" s="401" t="s">
        <v>10264</v>
      </c>
      <c r="B3275" s="173" t="s">
        <v>10265</v>
      </c>
      <c r="C3275" t="s">
        <v>3959</v>
      </c>
      <c r="D3275" s="11" t="s">
        <v>278</v>
      </c>
      <c r="E3275" t="s">
        <v>3890</v>
      </c>
    </row>
    <row r="3276" ht="14.4" spans="1:5">
      <c r="A3276" s="401" t="s">
        <v>10266</v>
      </c>
      <c r="B3276" s="173" t="s">
        <v>10267</v>
      </c>
      <c r="C3276" t="s">
        <v>3959</v>
      </c>
      <c r="D3276" s="11" t="s">
        <v>278</v>
      </c>
      <c r="E3276" t="s">
        <v>3890</v>
      </c>
    </row>
    <row r="3277" ht="14.4" spans="1:5">
      <c r="A3277" s="401" t="s">
        <v>10268</v>
      </c>
      <c r="B3277" s="173" t="s">
        <v>10269</v>
      </c>
      <c r="C3277" t="s">
        <v>3959</v>
      </c>
      <c r="D3277" s="11" t="s">
        <v>278</v>
      </c>
      <c r="E3277" t="s">
        <v>3890</v>
      </c>
    </row>
    <row r="3278" ht="14.4" spans="1:5">
      <c r="A3278" s="401" t="s">
        <v>10270</v>
      </c>
      <c r="B3278" s="173" t="s">
        <v>10271</v>
      </c>
      <c r="C3278" t="s">
        <v>3959</v>
      </c>
      <c r="D3278" s="11" t="s">
        <v>278</v>
      </c>
      <c r="E3278" t="s">
        <v>3890</v>
      </c>
    </row>
    <row r="3279" ht="14.4" spans="1:5">
      <c r="A3279" s="401" t="s">
        <v>10272</v>
      </c>
      <c r="B3279" s="173" t="s">
        <v>10273</v>
      </c>
      <c r="C3279" t="s">
        <v>3959</v>
      </c>
      <c r="D3279" s="11" t="s">
        <v>278</v>
      </c>
      <c r="E3279" t="s">
        <v>3890</v>
      </c>
    </row>
    <row r="3280" ht="14.4" spans="1:5">
      <c r="A3280" s="401" t="s">
        <v>10274</v>
      </c>
      <c r="B3280" s="173" t="s">
        <v>10275</v>
      </c>
      <c r="C3280" t="s">
        <v>3959</v>
      </c>
      <c r="D3280" s="11" t="s">
        <v>278</v>
      </c>
      <c r="E3280" t="s">
        <v>3890</v>
      </c>
    </row>
    <row r="3281" ht="14.4" spans="1:5">
      <c r="A3281" s="401" t="s">
        <v>10276</v>
      </c>
      <c r="B3281" s="173" t="s">
        <v>10277</v>
      </c>
      <c r="C3281" t="s">
        <v>3959</v>
      </c>
      <c r="D3281" s="11" t="s">
        <v>278</v>
      </c>
      <c r="E3281" t="s">
        <v>3890</v>
      </c>
    </row>
    <row r="3282" ht="14.4" spans="1:5">
      <c r="A3282" s="401" t="s">
        <v>10278</v>
      </c>
      <c r="B3282" s="173" t="s">
        <v>10279</v>
      </c>
      <c r="C3282" t="s">
        <v>3959</v>
      </c>
      <c r="D3282" s="11" t="s">
        <v>278</v>
      </c>
      <c r="E3282" t="s">
        <v>3890</v>
      </c>
    </row>
    <row r="3283" ht="14.4" spans="1:5">
      <c r="A3283" s="401" t="s">
        <v>10280</v>
      </c>
      <c r="B3283" s="173" t="s">
        <v>10281</v>
      </c>
      <c r="C3283" t="s">
        <v>3959</v>
      </c>
      <c r="D3283" s="11" t="s">
        <v>278</v>
      </c>
      <c r="E3283" t="s">
        <v>3890</v>
      </c>
    </row>
    <row r="3284" ht="14.4" spans="1:5">
      <c r="A3284" s="401" t="s">
        <v>10282</v>
      </c>
      <c r="B3284" s="173" t="s">
        <v>10283</v>
      </c>
      <c r="C3284" t="s">
        <v>3959</v>
      </c>
      <c r="D3284" s="11" t="s">
        <v>278</v>
      </c>
      <c r="E3284" t="s">
        <v>3890</v>
      </c>
    </row>
    <row r="3285" ht="14.4" spans="1:5">
      <c r="A3285" s="401"/>
      <c r="B3285" s="173"/>
    </row>
  </sheetData>
  <sheetProtection algorithmName="SHA-512" hashValue="S4KXKMtjZ9kVLQ4yk0XYcE3SFFnuXIZxVrZfsdAojJ6dCC7EbOtvvcpCT7TAd3PjAgb5rT/1ovTBb7gXDnMtsQ==" saltValue="h7Y9OuU13Dads74IXHccJA==" spinCount="100000" sheet="1" formatColumns="0" formatRows="0" autoFilter="0" objects="1" scenarios="1"/>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6"/>
  <sheetViews>
    <sheetView showGridLines="0" showZeros="0" workbookViewId="0">
      <selection activeCell="A7" sqref="A7"/>
    </sheetView>
  </sheetViews>
  <sheetFormatPr defaultColWidth="9" defaultRowHeight="15.6"/>
  <cols>
    <col min="1" max="1" width="117.148148148148" style="394" customWidth="1"/>
    <col min="2" max="16384" width="8.7962962962963" style="394"/>
  </cols>
  <sheetData>
    <row r="1" ht="48.75" customHeight="1" spans="1:1">
      <c r="A1" s="395" t="s">
        <v>10284</v>
      </c>
    </row>
    <row r="2" ht="25.5" customHeight="1" spans="1:1">
      <c r="A2" s="395"/>
    </row>
    <row r="3" s="392" customFormat="1" ht="28.2" customHeight="1" spans="1:1">
      <c r="A3" s="396" t="s">
        <v>10285</v>
      </c>
    </row>
    <row r="4" s="392" customFormat="1" ht="28.2" customHeight="1" spans="1:1">
      <c r="A4" s="396" t="s">
        <v>10286</v>
      </c>
    </row>
    <row r="5" s="392" customFormat="1" ht="28.2" customHeight="1" spans="1:1">
      <c r="A5" s="396" t="s">
        <v>10287</v>
      </c>
    </row>
    <row r="6" s="392" customFormat="1" ht="28.2" customHeight="1" spans="1:1">
      <c r="A6" s="396" t="s">
        <v>10288</v>
      </c>
    </row>
    <row r="7" s="392" customFormat="1" ht="28.2" customHeight="1" spans="1:1">
      <c r="A7" s="396" t="s">
        <v>10289</v>
      </c>
    </row>
    <row r="8" s="392" customFormat="1" ht="28.2" customHeight="1" spans="1:1">
      <c r="A8" s="396" t="s">
        <v>10290</v>
      </c>
    </row>
    <row r="9" s="392" customFormat="1" ht="28.2" customHeight="1" spans="1:1">
      <c r="A9" s="396" t="s">
        <v>10291</v>
      </c>
    </row>
    <row r="10" s="392" customFormat="1" ht="28.2" customHeight="1" spans="1:1">
      <c r="A10" s="396" t="s">
        <v>10292</v>
      </c>
    </row>
    <row r="11" s="392" customFormat="1" ht="28.2" customHeight="1" spans="1:1">
      <c r="A11" s="396" t="s">
        <v>10293</v>
      </c>
    </row>
    <row r="12" s="392" customFormat="1" ht="28.2" customHeight="1" spans="1:1">
      <c r="A12" s="396" t="s">
        <v>10294</v>
      </c>
    </row>
    <row r="13" s="392" customFormat="1" ht="28.2" customHeight="1" spans="1:1">
      <c r="A13" s="396" t="s">
        <v>10295</v>
      </c>
    </row>
    <row r="14" s="392" customFormat="1" ht="28.2" customHeight="1" spans="1:1">
      <c r="A14" s="396" t="s">
        <v>10296</v>
      </c>
    </row>
    <row r="15" s="393" customFormat="1" ht="28.2" customHeight="1" spans="1:1">
      <c r="A15" s="396" t="s">
        <v>10297</v>
      </c>
    </row>
    <row r="16" ht="28.2" customHeight="1" spans="1:1">
      <c r="A16" s="396" t="s">
        <v>10298</v>
      </c>
    </row>
  </sheetData>
  <sheetProtection algorithmName="SHA-512" hashValue="i/0Hri50nPLXeXngmPeV3fHTOTwYSgJXR9qu4EBbpO2BFsRIqrCrdbA7mUAHY8Nqrc8SG7cs8xBUEGiJRCU8bg==" saltValue="Bn+BUozAHJVy6EnmqVnXmQ==" spinCount="100000" sheet="1" formatColumns="0" formatRows="0" autoFilter="0" objects="1" scenarios="1"/>
  <printOptions horizontalCentered="1"/>
  <pageMargins left="0.75" right="0.75" top="1.26" bottom="0.66" header="0.22" footer="0.51"/>
  <pageSetup paperSize="9" fitToWidth="0" fitToHeight="0" orientation="landscape"/>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33"/>
  <sheetViews>
    <sheetView showGridLines="0" showZeros="0" tabSelected="1" workbookViewId="0">
      <pane xSplit="3" ySplit="7" topLeftCell="D34" activePane="bottomRight" state="frozen"/>
      <selection/>
      <selection pane="topRight"/>
      <selection pane="bottomLeft"/>
      <selection pane="bottomRight" activeCell="M36" sqref="M36"/>
    </sheetView>
  </sheetViews>
  <sheetFormatPr defaultColWidth="9" defaultRowHeight="13.8"/>
  <cols>
    <col min="1" max="1" width="6.4537037037037" style="64" customWidth="1"/>
    <col min="2" max="2" width="28.3981481481481" style="64" customWidth="1"/>
    <col min="3" max="6" width="9.75" style="137" customWidth="1"/>
    <col min="7" max="8" width="8.10185185185185" style="137" customWidth="1"/>
    <col min="9" max="9" width="11.75" style="64" customWidth="1"/>
    <col min="10" max="10" width="8.7962962962963" style="64" customWidth="1"/>
    <col min="11" max="16384" width="8.7962962962963" style="64"/>
  </cols>
  <sheetData>
    <row r="1" ht="18" customHeight="1" spans="1:13">
      <c r="A1" s="138" t="s">
        <v>10299</v>
      </c>
      <c r="B1" s="76"/>
      <c r="D1" s="76"/>
      <c r="E1" s="377"/>
      <c r="F1" s="377"/>
      <c r="G1" s="377"/>
      <c r="H1" s="377"/>
      <c r="K1" s="378"/>
      <c r="L1" s="379">
        <f ca="1">IFERROR(IF(K1="",0,IF(ISNA(封面!$D$11),"请先录入封面！",IF(封面!$C$7&amp;"_"&amp;封面!$D$11&amp;"_2025年地方财政预算表"&lt;&gt;MID(LJ,2,FIND("（",LJ)-2),"不能提取！原因：上年地方财政预算表名称校验不通过！",IF(封面!$C$7&lt;&gt;INDIRECT(ADDRESS(7,3,1,1,LJ&amp;"封面")),"不能提取！原因：上年地方财政预算表封面区划编码校验不通过！",IF(OR("定"&lt;&gt;INDIRECT(ADDRESS(1,391,1,1,LJ&amp;"内置数据")),$A$33&lt;&gt;INDIRECT(ADDRESS(33,1,1,1,LJ&amp;"表一（录入表）")),'表二（录入表）'!$A$11&lt;&gt;INDIRECT(ADDRESS(11,1,1,1,LJ&amp;"表二（录入表）")),'表三（录入表）'!$A$11&lt;&gt;INDIRECT(ADDRESS(11,1,1,1,LJ&amp;"表三（录入表）")),'表八（录入表）'!$A$11&lt;&gt;INDIRECT(ADDRESS(11,1,1,1,LJ&amp;"表八（录入表）")),'表九（录入表）'!$A$337&lt;&gt;INDIRECT(ADDRESS(337,2,1,1,LJ&amp;"表九（录入表）"))),"不能提取！原因：上年地方财政预算表校验不通过！",TRUE))))),0)</f>
        <v>0</v>
      </c>
      <c r="M1" s="135"/>
    </row>
    <row r="2" s="135" customFormat="1" ht="22.8" spans="1:13">
      <c r="A2" s="75" t="s">
        <v>10300</v>
      </c>
      <c r="B2" s="75"/>
      <c r="C2" s="139"/>
      <c r="D2" s="139"/>
      <c r="E2" s="139"/>
      <c r="F2" s="139"/>
      <c r="G2" s="139"/>
      <c r="H2" s="139"/>
      <c r="I2" s="380" t="s">
        <v>10301</v>
      </c>
      <c r="K2" s="381" t="s">
        <v>1043</v>
      </c>
      <c r="L2" s="382">
        <f ca="1">IFERROR(IF(K2="",0,IF("地方政府财政预算表（详表）"&lt;&gt;MID(LJ_YTH,2,FIND(".xls",LJ_YTH)-2),"不能提取！原因：一体化系统导出表名称校验不通过！",IF("  表十四:2026年国有资本经营预算基础信息表"&lt;&gt;INDIRECT(ADDRESS(16,1,1,1,LJ_YTH&amp;"目录")),"不能提取！原因：一体化系统导出表目录校验不通过！",IF(OR("税收收入"&lt;&gt;INDIRECT(ADDRESS(6,2,1,1,LJ_YTH&amp;"表一")),"10399"&lt;&gt;""&amp;INDIRECT(ADDRESS(31,1,1,1,LJ_YTH&amp;"表一")),"行政运行"&lt;&gt;INDIRECT(ADDRESS(6,2,1,1,LJ_YTH&amp;"表二（项级）")),"2330301"&lt;&gt;""&amp;INDIRECT(ADDRESS(1116,1,1,1,LJ_YTH&amp;"表二（项级）")),"转移性收入"&lt;&gt;INDIRECT(ADDRESS(8,2,1,1,LJ_YTH&amp;"表三")),"安排预算稳定调节基金"&lt;&gt;INDIRECT(ADDRESS(89,10,1,1,LJ_YTH&amp;"表三")),"105040104"&lt;&gt;""&amp;INDIRECT(ADDRESS(103,1,1,1,LJ_YTH&amp;"表三")),"一般公共服务支出"&lt;&gt;INDIRECT(ADDRESS(6,2,1,1,LJ_YTH&amp;"表四")),"23303"&lt;&gt;""&amp;INDIRECT(ADDRESS(222,1,1,1,LJ_YTH&amp;"表四")),"一般公共服务支出"&lt;&gt;INDIRECT(ADDRESS(6,2,1,1,LJ_YTH&amp;"表五")),"23303"&lt;&gt;""&amp;INDIRECT(ADDRESS(235,1,1,1,LJ_YTH&amp;"表五")),"预算数"&lt;&gt;INDIRECT(ADDRESS(4,6,1,1,LJ_YTH&amp;"表八")),"公务接待费"&lt;&gt;""&amp;INDIRECT(ADDRESS(10,1,1,1,LJ_YTH&amp;"表八")),"其他政府性基金专项债务对应项目专项收入"&lt;&gt;INDIRECT(ADDRESS(58,2,1,1,LJ_YTH&amp;"表九")),"其他抗疫相关支出"&lt;&gt;INDIRECT(ADDRESS(347,10,1,1,LJ_YTH&amp;"表九")),"专项债务收入"&lt;&gt;""&amp;INDIRECT(ADDRESS(376,2,1,1,LJ_YTH&amp;"表九")),"教育支出"&lt;&gt;INDIRECT(ADDRESS(6,2,1,1,LJ_YTH&amp;"表十")),"政府债务资金"&lt;&gt;INDIRECT(ADDRESS(4,8,1,1,LJ_YTH&amp;"表十")),"抗疫相关支出"&lt;&gt;""&amp;INDIRECT(ADDRESS(83,2,1,1,LJ_YTH&amp;"表十")),"国有资本经营预算年终结余"&lt;&gt;INDIRECT(ADDRESS(22,7,1,1,LJ_YTH&amp;"表十一")),"国有资本经营预算上年结余收入"&lt;&gt;INDIRECT(ADDRESS(56,2,1,1,LJ_YTH&amp;"表十二")),"国有资本经营预算年终结余"&lt;&gt;""&amp;INDIRECT(ADDRESS(39,2,1,1,LJ_YTH&amp;"表十三")),"上报起始年"&lt;&gt;""&amp;INDIRECT(ADDRESS(33,2,1,1,LJ_YTH&amp;"表十四"))),"不能提取！原因：一体化系统导出表校验不通过！",IF("I列录入预算数"&lt;&gt;I5,"不能提取！原因：表一I5单元格应选择“I列录入预算数”！",IF("I列录入预算数"&lt;&gt;'表二（录入表）'!I5,"不能提取！原因：表二（录入表）I5单元格应选择“I列录入预算数”！",IF("I列录入预算数"&lt;&gt;'表三（录入表）'!I5,"不能提取！原因：表三（录入表）I5单元格应选择“I列录入预算数”！",IF("I列录入预算数"&lt;&gt;'表九（录入表）'!I5,"不能提取！原因：表九（录入表）I5单元格应选择“I列录入预算数”！",IF("F列录入预算数"&lt;&gt;'表十二（录入表）'!F5,"不能提取！原因：表十二（录入表）F5单元格应选择“F列录入预算数”！",IF("录入调整后预算数"&lt;&gt;J5,"不能提取！原因：J5单元格应选择“录入调整后预算数”！",TRUE)))))))))),0)</f>
        <v>0</v>
      </c>
    </row>
    <row r="3" ht="20.25" customHeight="1" spans="1:13">
      <c r="A3" s="76"/>
      <c r="B3" s="73">
        <f ca="1" t="array" ref="B3">IF(SUMPRODUCT(ISTEXT(C6:J33)*ROW(C6:J33))&gt;0,"录入了非数字，请检查表一 "&amp;IFERROR(ADDRESS(SUMPRODUCT(MAX(ISTEXT(C6:J33)*ROW(C6:C33))),SUMPRODUCT(MAX(ISTEXT(C6:J33)*COLUMN(C6:J33))),4)&amp;" 单元格！",0),IF(SUMPRODUCT(ISERROR(C33:F33)*COLUMN(C33:F33))&gt;0,"录入了错误值，请检查表一 "&amp;IFERROR(CHAR(SUMPRODUCT(MAX(ISERROR(C33:F33)*COLUMN(C33:F33)))+64)&amp;" 列！",0),0))</f>
        <v>0</v>
      </c>
      <c r="C3" s="377"/>
      <c r="D3" s="377"/>
      <c r="E3" s="377"/>
      <c r="F3" s="377"/>
      <c r="G3" s="140" t="s">
        <v>10302</v>
      </c>
      <c r="H3" s="140"/>
    </row>
    <row r="4" ht="29.5" customHeight="1" spans="1:13">
      <c r="A4" s="78" t="s">
        <v>10303</v>
      </c>
      <c r="B4" s="79"/>
      <c r="C4" s="141" t="s">
        <v>10304</v>
      </c>
      <c r="D4" s="141" t="s">
        <v>10305</v>
      </c>
      <c r="E4" s="102" t="s">
        <v>10306</v>
      </c>
      <c r="F4" s="78" t="s">
        <v>10307</v>
      </c>
      <c r="G4" s="160"/>
      <c r="H4" s="79"/>
      <c r="I4" s="103">
        <v>1.08</v>
      </c>
    </row>
    <row r="5" ht="63" customHeight="1" spans="1:13">
      <c r="A5" s="82" t="s">
        <v>10308</v>
      </c>
      <c r="B5" s="83" t="s">
        <v>10309</v>
      </c>
      <c r="C5" s="104"/>
      <c r="D5" s="104"/>
      <c r="E5" s="104"/>
      <c r="F5" s="162" t="s">
        <v>10310</v>
      </c>
      <c r="G5" s="84" t="s">
        <v>10311</v>
      </c>
      <c r="H5" s="84" t="s">
        <v>10312</v>
      </c>
      <c r="I5" s="105" t="s">
        <v>10313</v>
      </c>
      <c r="J5" s="105" t="s">
        <v>10314</v>
      </c>
    </row>
    <row r="6" ht="22.9" customHeight="1" spans="1:13">
      <c r="A6" s="383" t="s">
        <v>10315</v>
      </c>
      <c r="B6" s="384" t="s">
        <v>10316</v>
      </c>
      <c r="C6" s="385">
        <f ca="1">SUM(OFFSET(C6,1,0,15,1))</f>
        <v>157000</v>
      </c>
      <c r="D6" s="385">
        <f ca="1">SUM(OFFSET(D6,1,0,15,1))</f>
        <v>143275</v>
      </c>
      <c r="E6" s="385">
        <f ca="1">SUM(OFFSET(E6,1,0,15,1))</f>
        <v>144236</v>
      </c>
      <c r="F6" s="385">
        <f ca="1">SUM(OFFSET(F6,1,0,15,1))</f>
        <v>154200</v>
      </c>
      <c r="G6" s="386">
        <f ca="1">IFERROR(OFFSET(G6,0,-1)/OFFSET(G6,0,-4),)</f>
        <v>0.982165605095541</v>
      </c>
      <c r="H6" s="386">
        <f ca="1">IFERROR(OFFSET(G6,0,-1)/OFFSET(G6,0,-2),)</f>
        <v>1.06908122798747</v>
      </c>
      <c r="I6" s="387"/>
      <c r="J6" s="385">
        <f ca="1">SUM(OFFSET(J6,1,0,15,1))</f>
        <v>143275</v>
      </c>
    </row>
    <row r="7" ht="22.9" customHeight="1" spans="1:13">
      <c r="A7" s="149" t="s">
        <v>10317</v>
      </c>
      <c r="B7" s="88" t="s">
        <v>10318</v>
      </c>
      <c r="C7" s="144">
        <v>101287</v>
      </c>
      <c r="D7" s="388">
        <f ca="1" t="shared" ref="D7:D21" si="0">IF(B2TJ="录入调整后预算数",OFFSET(D7,0,6),IF(B2TJ="录入调整差额数",OFFSET(D7,0,6)+OFFSET(D7,0,-1),0))</f>
        <v>77387</v>
      </c>
      <c r="E7" s="144">
        <v>77527</v>
      </c>
      <c r="F7" s="388">
        <f ca="1">IF($I$5="I列录入预算数",OFFSET(H7,0,1),ROUND(IF($I$5="基准为上年预计执行数",OFFSET(D7,0,1),IF($I$5="基准为上年预算数",OFFSET(D7,0,-1),IF($I$5="基准为上年调整预算数",D7,0)))*(IF(_xlfn.ISFORMULA(OFFSET(D7,0,5)),OFFSET($I$3,1,0),OFFSET(D7,0,5))),SSWR))</f>
        <v>101745</v>
      </c>
      <c r="G7" s="386">
        <f ca="1" t="shared" ref="G7:G33" si="1">IFERROR(OFFSET(G7,0,-1)/OFFSET(G7,0,-4),)</f>
        <v>1.00452180437766</v>
      </c>
      <c r="H7" s="376">
        <f ca="1" t="shared" ref="H7:H33" si="2">IFERROR(OFFSET(G7,0,-1)/OFFSET(G7,0,-2),)</f>
        <v>1.31238149289925</v>
      </c>
      <c r="I7" s="389">
        <v>101745</v>
      </c>
      <c r="J7" s="108">
        <v>77387</v>
      </c>
    </row>
    <row r="8" ht="22.9" customHeight="1" spans="1:13">
      <c r="A8" s="149" t="s">
        <v>10319</v>
      </c>
      <c r="B8" s="88" t="s">
        <v>10320</v>
      </c>
      <c r="C8" s="144">
        <v>11290</v>
      </c>
      <c r="D8" s="388">
        <f ca="1" t="shared" si="0"/>
        <v>11199</v>
      </c>
      <c r="E8" s="144">
        <v>11461</v>
      </c>
      <c r="F8" s="388">
        <f ca="1">IF($I$5="I列录入预算数",OFFSET(H8,0,1),ROUND(IF($I$5="基准为上年预计执行数",OFFSET(D8,0,1),IF($I$5="基准为上年预算数",OFFSET(D8,0,-1),IF($I$5="基准为上年调整预算数",D8,0)))*(IF(_xlfn.ISFORMULA(OFFSET(D8,0,5)),OFFSET($I$3,1,0),OFFSET(D8,0,5))),SSWR))</f>
        <v>11393</v>
      </c>
      <c r="G8" s="386">
        <f ca="1" t="shared" si="1"/>
        <v>1.00912311780337</v>
      </c>
      <c r="H8" s="376">
        <f ca="1" t="shared" si="2"/>
        <v>0.994066835354681</v>
      </c>
      <c r="I8" s="389">
        <v>11393</v>
      </c>
      <c r="J8" s="108">
        <v>11199</v>
      </c>
    </row>
    <row r="9" ht="22.9" customHeight="1" spans="1:13">
      <c r="A9" s="149" t="s">
        <v>10321</v>
      </c>
      <c r="B9" s="88" t="s">
        <v>10322</v>
      </c>
      <c r="C9" s="144">
        <v>4645</v>
      </c>
      <c r="D9" s="388">
        <f ca="1" t="shared" si="0"/>
        <v>7704</v>
      </c>
      <c r="E9" s="144">
        <v>7759</v>
      </c>
      <c r="F9" s="388">
        <f ca="1">IF($I$5="I列录入预算数",OFFSET(H9,0,1),ROUND(IF($I$5="基准为上年预计执行数",OFFSET(D9,0,1),IF($I$5="基准为上年预算数",OFFSET(D9,0,-1),IF($I$5="基准为上年调整预算数",D9,0)))*(IF(_xlfn.ISFORMULA(OFFSET(D9,0,5)),OFFSET($I$3,1,0),OFFSET(D9,0,5))),SSWR))</f>
        <v>4831</v>
      </c>
      <c r="G9" s="386">
        <f ca="1" t="shared" si="1"/>
        <v>1.04004305705059</v>
      </c>
      <c r="H9" s="376">
        <f ca="1" t="shared" si="2"/>
        <v>0.622631782446192</v>
      </c>
      <c r="I9" s="389">
        <v>4831</v>
      </c>
      <c r="J9" s="108">
        <v>7704</v>
      </c>
    </row>
    <row r="10" ht="22.9" customHeight="1" spans="1:13">
      <c r="A10" s="149" t="s">
        <v>10323</v>
      </c>
      <c r="B10" s="88" t="s">
        <v>10324</v>
      </c>
      <c r="C10" s="144">
        <v>1328</v>
      </c>
      <c r="D10" s="388">
        <f ca="1" t="shared" si="0"/>
        <v>7177</v>
      </c>
      <c r="E10" s="144">
        <v>7132</v>
      </c>
      <c r="F10" s="388">
        <f ca="1">IF($I$5="I列录入预算数",OFFSET(H10,0,1),ROUND(IF($I$5="基准为上年预计执行数",OFFSET(D10,0,1),IF($I$5="基准为上年预算数",OFFSET(D10,0,-1),IF($I$5="基准为上年调整预算数",D10,0)))*(IF(_xlfn.ISFORMULA(OFFSET(D10,0,5)),OFFSET($I$3,1,0),OFFSET(D10,0,5))),SSWR))</f>
        <v>2500</v>
      </c>
      <c r="G10" s="386">
        <f ca="1" t="shared" si="1"/>
        <v>1.88253012048193</v>
      </c>
      <c r="H10" s="376">
        <f ca="1" t="shared" si="2"/>
        <v>0.350532809871004</v>
      </c>
      <c r="I10" s="389">
        <v>2500</v>
      </c>
      <c r="J10" s="108">
        <v>7177</v>
      </c>
    </row>
    <row r="11" ht="22.9" customHeight="1" spans="1:13">
      <c r="A11" s="149" t="s">
        <v>10325</v>
      </c>
      <c r="B11" s="88" t="s">
        <v>10326</v>
      </c>
      <c r="C11" s="144">
        <v>8091</v>
      </c>
      <c r="D11" s="388">
        <f ca="1" t="shared" si="0"/>
        <v>6950</v>
      </c>
      <c r="E11" s="144">
        <v>6976</v>
      </c>
      <c r="F11" s="388">
        <f ca="1">IF($I$5="I列录入预算数",OFFSET(H11,0,1),ROUND(IF($I$5="基准为上年预计执行数",OFFSET(D11,0,1),IF($I$5="基准为上年预算数",OFFSET(D11,0,-1),IF($I$5="基准为上年调整预算数",D11,0)))*(IF(_xlfn.ISFORMULA(OFFSET(D11,0,5)),OFFSET($I$3,1,0),OFFSET(D11,0,5))),SSWR))</f>
        <v>8826</v>
      </c>
      <c r="G11" s="386">
        <f ca="1" t="shared" si="1"/>
        <v>1.09084167593623</v>
      </c>
      <c r="H11" s="376">
        <f ca="1" t="shared" si="2"/>
        <v>1.26519495412844</v>
      </c>
      <c r="I11" s="389">
        <v>8826</v>
      </c>
      <c r="J11" s="108">
        <v>6950</v>
      </c>
    </row>
    <row r="12" ht="22.9" customHeight="1" spans="1:13">
      <c r="A12" s="149" t="s">
        <v>10327</v>
      </c>
      <c r="B12" s="88" t="s">
        <v>10328</v>
      </c>
      <c r="C12" s="144">
        <v>4625</v>
      </c>
      <c r="D12" s="388">
        <f ca="1" t="shared" si="0"/>
        <v>4600</v>
      </c>
      <c r="E12" s="144">
        <v>4615</v>
      </c>
      <c r="F12" s="388">
        <f ca="1">IF($I$5="I列录入预算数",OFFSET(H12,0,1),ROUND(IF($I$5="基准为上年预计执行数",OFFSET(D12,0,1),IF($I$5="基准为上年预算数",OFFSET(D12,0,-1),IF($I$5="基准为上年调整预算数",D12,0)))*(IF(_xlfn.ISFORMULA(OFFSET(D12,0,5)),OFFSET($I$3,1,0),OFFSET(D12,0,5))),SSWR))</f>
        <v>4680</v>
      </c>
      <c r="G12" s="386">
        <f ca="1" t="shared" si="1"/>
        <v>1.01189189189189</v>
      </c>
      <c r="H12" s="376">
        <f ca="1" t="shared" si="2"/>
        <v>1.01408450704225</v>
      </c>
      <c r="I12" s="389">
        <v>4680</v>
      </c>
      <c r="J12" s="108">
        <v>4600</v>
      </c>
    </row>
    <row r="13" ht="22.9" customHeight="1" spans="1:13">
      <c r="A13" s="149" t="s">
        <v>10329</v>
      </c>
      <c r="B13" s="88" t="s">
        <v>10330</v>
      </c>
      <c r="C13" s="144">
        <v>3627</v>
      </c>
      <c r="D13" s="388">
        <f ca="1" t="shared" si="0"/>
        <v>4367</v>
      </c>
      <c r="E13" s="144">
        <v>4382</v>
      </c>
      <c r="F13" s="388">
        <f ca="1">IF($I$5="I列录入预算数",OFFSET(H13,0,1),ROUND(IF($I$5="基准为上年预计执行数",OFFSET(D13,0,1),IF($I$5="基准为上年预算数",OFFSET(D13,0,-1),IF($I$5="基准为上年调整预算数",D13,0)))*(IF(_xlfn.ISFORMULA(OFFSET(D13,0,5)),OFFSET($I$3,1,0),OFFSET(D13,0,5))),SSWR))</f>
        <v>4467</v>
      </c>
      <c r="G13" s="386">
        <f ca="1" t="shared" si="1"/>
        <v>1.23159636062862</v>
      </c>
      <c r="H13" s="376">
        <f ca="1" t="shared" si="2"/>
        <v>1.01939753537198</v>
      </c>
      <c r="I13" s="389">
        <v>4467</v>
      </c>
      <c r="J13" s="108">
        <v>4367</v>
      </c>
    </row>
    <row r="14" ht="22.9" customHeight="1" spans="1:13">
      <c r="A14" s="149" t="s">
        <v>10331</v>
      </c>
      <c r="B14" s="88" t="s">
        <v>10332</v>
      </c>
      <c r="C14" s="144">
        <v>6484</v>
      </c>
      <c r="D14" s="388">
        <f ca="1" t="shared" si="0"/>
        <v>6962</v>
      </c>
      <c r="E14" s="144">
        <v>7077</v>
      </c>
      <c r="F14" s="388">
        <f ca="1">IF($I$5="I列录入预算数",OFFSET(H14,0,1),ROUND(IF($I$5="基准为上年预计执行数",OFFSET(D14,0,1),IF($I$5="基准为上年预算数",OFFSET(D14,0,-1),IF($I$5="基准为上年调整预算数",D14,0)))*(IF(_xlfn.ISFORMULA(OFFSET(D14,0,5)),OFFSET($I$3,1,0),OFFSET(D14,0,5))),SSWR))</f>
        <v>7090</v>
      </c>
      <c r="G14" s="386">
        <f ca="1" t="shared" si="1"/>
        <v>1.09346082665022</v>
      </c>
      <c r="H14" s="376">
        <f ca="1" t="shared" si="2"/>
        <v>1.00183693655504</v>
      </c>
      <c r="I14" s="389">
        <v>7090</v>
      </c>
      <c r="J14" s="108">
        <v>6962</v>
      </c>
    </row>
    <row r="15" ht="22.9" customHeight="1" spans="1:13">
      <c r="A15" s="149" t="s">
        <v>10333</v>
      </c>
      <c r="B15" s="88" t="s">
        <v>10334</v>
      </c>
      <c r="C15" s="144">
        <v>660</v>
      </c>
      <c r="D15" s="388">
        <f ca="1" t="shared" si="0"/>
        <v>1560</v>
      </c>
      <c r="E15" s="144">
        <v>1560</v>
      </c>
      <c r="F15" s="388">
        <f ca="1">IF($I$5="I列录入预算数",OFFSET(H15,0,1),ROUND(IF($I$5="基准为上年预计执行数",OFFSET(D15,0,1),IF($I$5="基准为上年预算数",OFFSET(D15,0,-1),IF($I$5="基准为上年调整预算数",D15,0)))*(IF(_xlfn.ISFORMULA(OFFSET(D15,0,5)),OFFSET($I$3,1,0),OFFSET(D15,0,5))),SSWR))</f>
        <v>1615</v>
      </c>
      <c r="G15" s="386">
        <f ca="1" t="shared" si="1"/>
        <v>2.4469696969697</v>
      </c>
      <c r="H15" s="376">
        <f ca="1" t="shared" si="2"/>
        <v>1.03525641025641</v>
      </c>
      <c r="I15" s="389">
        <v>1615</v>
      </c>
      <c r="J15" s="108">
        <v>1560</v>
      </c>
    </row>
    <row r="16" ht="22.9" customHeight="1" spans="1:13">
      <c r="A16" s="149" t="s">
        <v>10335</v>
      </c>
      <c r="B16" s="88" t="s">
        <v>10336</v>
      </c>
      <c r="C16" s="144">
        <v>1968</v>
      </c>
      <c r="D16" s="388">
        <f ca="1" t="shared" si="0"/>
        <v>2802</v>
      </c>
      <c r="E16" s="144">
        <v>2898</v>
      </c>
      <c r="F16" s="388">
        <f ca="1">IF($I$5="I列录入预算数",OFFSET(H16,0,1),ROUND(IF($I$5="基准为上年预计执行数",OFFSET(D16,0,1),IF($I$5="基准为上年预算数",OFFSET(D16,0,-1),IF($I$5="基准为上年调整预算数",D16,0)))*(IF(_xlfn.ISFORMULA(OFFSET(D16,0,5)),OFFSET($I$3,1,0),OFFSET(D16,0,5))),SSWR))</f>
        <v>2900</v>
      </c>
      <c r="G16" s="386">
        <f ca="1" t="shared" si="1"/>
        <v>1.47357723577236</v>
      </c>
      <c r="H16" s="376">
        <f ca="1" t="shared" si="2"/>
        <v>1.00069013112491</v>
      </c>
      <c r="I16" s="389">
        <v>2900</v>
      </c>
      <c r="J16" s="108">
        <v>2802</v>
      </c>
    </row>
    <row r="17" ht="22.9" customHeight="1" spans="1:10">
      <c r="A17" s="149" t="s">
        <v>10337</v>
      </c>
      <c r="B17" s="88" t="s">
        <v>10338</v>
      </c>
      <c r="C17" s="144">
        <v>7426</v>
      </c>
      <c r="D17" s="388">
        <f ca="1" t="shared" si="0"/>
        <v>9126</v>
      </c>
      <c r="E17" s="144">
        <v>9126</v>
      </c>
      <c r="F17" s="388">
        <f ca="1">IF($I$5="I列录入预算数",OFFSET(H17,0,1),ROUND(IF($I$5="基准为上年预计执行数",OFFSET(D17,0,1),IF($I$5="基准为上年预算数",OFFSET(D17,0,-1),IF($I$5="基准为上年调整预算数",D17,0)))*(IF(_xlfn.ISFORMULA(OFFSET(D17,0,5)),OFFSET($I$3,1,0),OFFSET(D17,0,5))),SSWR))</f>
        <v>600</v>
      </c>
      <c r="G17" s="386">
        <f ca="1" t="shared" si="1"/>
        <v>0.0807971990304336</v>
      </c>
      <c r="H17" s="376">
        <f ca="1" t="shared" si="2"/>
        <v>0.0657462195923734</v>
      </c>
      <c r="I17" s="389">
        <v>600</v>
      </c>
      <c r="J17" s="108">
        <v>9126</v>
      </c>
    </row>
    <row r="18" ht="22.9" customHeight="1" spans="1:10">
      <c r="A18" s="149" t="s">
        <v>10339</v>
      </c>
      <c r="B18" s="88" t="s">
        <v>10340</v>
      </c>
      <c r="C18" s="144">
        <v>4719</v>
      </c>
      <c r="D18" s="388">
        <f ca="1" t="shared" si="0"/>
        <v>2602</v>
      </c>
      <c r="E18" s="144">
        <v>2884</v>
      </c>
      <c r="F18" s="388">
        <f ca="1">IF($I$5="I列录入预算数",OFFSET(H18,0,1),ROUND(IF($I$5="基准为上年预计执行数",OFFSET(D18,0,1),IF($I$5="基准为上年预算数",OFFSET(D18,0,-1),IF($I$5="基准为上年调整预算数",D18,0)))*(IF(_xlfn.ISFORMULA(OFFSET(D18,0,5)),OFFSET($I$3,1,0),OFFSET(D18,0,5))),SSWR))</f>
        <v>2693</v>
      </c>
      <c r="G18" s="386">
        <f ca="1" t="shared" si="1"/>
        <v>0.570671752489934</v>
      </c>
      <c r="H18" s="376">
        <f ca="1" t="shared" si="2"/>
        <v>0.93377253814147</v>
      </c>
      <c r="I18" s="389">
        <v>2693</v>
      </c>
      <c r="J18" s="108">
        <v>2602</v>
      </c>
    </row>
    <row r="19" ht="22.9" customHeight="1" spans="1:10">
      <c r="A19" s="149" t="s">
        <v>10341</v>
      </c>
      <c r="B19" s="88" t="s">
        <v>10342</v>
      </c>
      <c r="C19" s="144">
        <v>394</v>
      </c>
      <c r="D19" s="388">
        <f ca="1" t="shared" si="0"/>
        <v>352</v>
      </c>
      <c r="E19" s="144">
        <v>352</v>
      </c>
      <c r="F19" s="388">
        <f ca="1">IF($I$5="I列录入预算数",OFFSET(H19,0,1),ROUND(IF($I$5="基准为上年预计执行数",OFFSET(D19,0,1),IF($I$5="基准为上年预算数",OFFSET(D19,0,-1),IF($I$5="基准为上年调整预算数",D19,0)))*(IF(_xlfn.ISFORMULA(OFFSET(D19,0,5)),OFFSET($I$3,1,0),OFFSET(D19,0,5))),SSWR))</f>
        <v>370</v>
      </c>
      <c r="G19" s="386">
        <f ca="1" t="shared" si="1"/>
        <v>0.939086294416244</v>
      </c>
      <c r="H19" s="376">
        <f ca="1" t="shared" si="2"/>
        <v>1.05113636363636</v>
      </c>
      <c r="I19" s="389">
        <v>370</v>
      </c>
      <c r="J19" s="108">
        <v>352</v>
      </c>
    </row>
    <row r="20" ht="22.9" customHeight="1" spans="1:10">
      <c r="A20" s="149" t="s">
        <v>10343</v>
      </c>
      <c r="B20" s="88" t="s">
        <v>10344</v>
      </c>
      <c r="C20" s="144">
        <v>456</v>
      </c>
      <c r="D20" s="388">
        <f ca="1" t="shared" si="0"/>
        <v>487</v>
      </c>
      <c r="E20" s="144">
        <v>487</v>
      </c>
      <c r="F20" s="388">
        <f ca="1">IF($I$5="I列录入预算数",OFFSET(H20,0,1),ROUND(IF($I$5="基准为上年预计执行数",OFFSET(D20,0,1),IF($I$5="基准为上年预算数",OFFSET(D20,0,-1),IF($I$5="基准为上年调整预算数",D20,0)))*(IF(_xlfn.ISFORMULA(OFFSET(D20,0,5)),OFFSET($I$3,1,0),OFFSET(D20,0,5))),SSWR))</f>
        <v>490</v>
      </c>
      <c r="G20" s="386">
        <f ca="1" t="shared" si="1"/>
        <v>1.07456140350877</v>
      </c>
      <c r="H20" s="376">
        <f ca="1" t="shared" si="2"/>
        <v>1.00616016427105</v>
      </c>
      <c r="I20" s="389">
        <v>490</v>
      </c>
      <c r="J20" s="108">
        <v>487</v>
      </c>
    </row>
    <row r="21" ht="22.9" customHeight="1" spans="1:10">
      <c r="A21" s="149" t="s">
        <v>10345</v>
      </c>
      <c r="B21" s="88" t="s">
        <v>10346</v>
      </c>
      <c r="C21" s="144">
        <v>0</v>
      </c>
      <c r="D21" s="388">
        <f ca="1" t="shared" si="0"/>
        <v>0</v>
      </c>
      <c r="E21" s="144">
        <v>0</v>
      </c>
      <c r="F21" s="388">
        <f ca="1">IF($I$5="I列录入预算数",OFFSET(H21,0,1),ROUND(IF($I$5="基准为上年预计执行数",OFFSET(D21,0,1),IF($I$5="基准为上年预算数",OFFSET(D21,0,-1),IF($I$5="基准为上年调整预算数",D21,0)))*(IF(_xlfn.ISFORMULA(OFFSET(D21,0,5)),OFFSET($I$3,1,0),OFFSET(D21,0,5))),SSWR))</f>
        <v>0</v>
      </c>
      <c r="G21" s="386">
        <f ca="1" t="shared" si="1"/>
        <v>0</v>
      </c>
      <c r="H21" s="376">
        <f ca="1" t="shared" si="2"/>
        <v>0</v>
      </c>
      <c r="I21" s="108">
        <v>0</v>
      </c>
      <c r="J21" s="108">
        <v>0</v>
      </c>
    </row>
    <row r="22" ht="22.9" customHeight="1" spans="1:10">
      <c r="A22" s="149"/>
      <c r="B22" s="88"/>
      <c r="C22" s="152"/>
      <c r="D22" s="152"/>
      <c r="E22" s="152"/>
      <c r="F22" s="152"/>
      <c r="G22" s="152"/>
      <c r="H22" s="152"/>
      <c r="I22" s="390"/>
      <c r="J22" s="390"/>
    </row>
    <row r="23" ht="22.9" customHeight="1" spans="1:10">
      <c r="A23" s="383" t="s">
        <v>10347</v>
      </c>
      <c r="B23" s="384" t="s">
        <v>10348</v>
      </c>
      <c r="C23" s="385">
        <f ca="1">SUM(OFFSET(C23,1,0,8,1))</f>
        <v>32000</v>
      </c>
      <c r="D23" s="385">
        <f ca="1">SUM(OFFSET(D23,1,0,8,1))</f>
        <v>45725</v>
      </c>
      <c r="E23" s="385">
        <f ca="1" t="shared" ref="E23:F23" si="3">SUM(OFFSET(E23,1,0,8,1))</f>
        <v>44881</v>
      </c>
      <c r="F23" s="385">
        <f ca="1" t="shared" si="3"/>
        <v>41600</v>
      </c>
      <c r="G23" s="386">
        <f ca="1" t="shared" si="1"/>
        <v>1.3</v>
      </c>
      <c r="H23" s="386">
        <f ca="1" t="shared" si="2"/>
        <v>0.926895568280564</v>
      </c>
      <c r="I23" s="390"/>
      <c r="J23" s="391">
        <f ca="1">SUM(OFFSET(J23,1,0,8,1))</f>
        <v>45725</v>
      </c>
    </row>
    <row r="24" ht="22.9" customHeight="1" spans="1:10">
      <c r="A24" s="149" t="s">
        <v>10349</v>
      </c>
      <c r="B24" s="88" t="s">
        <v>10350</v>
      </c>
      <c r="C24" s="144">
        <v>6197</v>
      </c>
      <c r="D24" s="388">
        <f ca="1" t="shared" ref="D24:D31" si="4">IF(B2TJ="录入调整后预算数",OFFSET(D24,0,6),IF(B2TJ="录入调整差额数",OFFSET(D24,0,6)+OFFSET(D24,0,-1),0))</f>
        <v>5981</v>
      </c>
      <c r="E24" s="144">
        <v>6087</v>
      </c>
      <c r="F24" s="388">
        <f ca="1">IF($I$5="I列录入预算数",OFFSET(H24,0,1),ROUND(IF($I$5="基准为上年预计执行数",OFFSET(D24,0,1),IF($I$5="基准为上年预算数",OFFSET(D24,0,-1),IF($I$5="基准为上年调整预算数",D24,0)))*(IF(_xlfn.ISFORMULA(OFFSET(D24,0,5)),OFFSET($I$3,1,0),OFFSET(D24,0,5))),SSWR))</f>
        <v>5690</v>
      </c>
      <c r="G24" s="386">
        <f ca="1" t="shared" si="1"/>
        <v>0.918186219138293</v>
      </c>
      <c r="H24" s="376">
        <f ca="1" t="shared" si="2"/>
        <v>0.934779037292591</v>
      </c>
      <c r="I24" s="108">
        <v>5690</v>
      </c>
      <c r="J24" s="108">
        <v>5981</v>
      </c>
    </row>
    <row r="25" ht="22.9" customHeight="1" spans="1:10">
      <c r="A25" s="149" t="s">
        <v>10351</v>
      </c>
      <c r="B25" s="88" t="s">
        <v>10352</v>
      </c>
      <c r="C25" s="144">
        <v>1991</v>
      </c>
      <c r="D25" s="388">
        <f ca="1" t="shared" si="4"/>
        <v>2326</v>
      </c>
      <c r="E25" s="144">
        <v>2379</v>
      </c>
      <c r="F25" s="388">
        <f ca="1">IF($I$5="I列录入预算数",OFFSET(H25,0,1),ROUND(IF($I$5="基准为上年预计执行数",OFFSET(D25,0,1),IF($I$5="基准为上年预算数",OFFSET(D25,0,-1),IF($I$5="基准为上年调整预算数",D25,0)))*(IF(_xlfn.ISFORMULA(OFFSET(D25,0,5)),OFFSET($I$3,1,0),OFFSET(D25,0,5))),SSWR))</f>
        <v>2300</v>
      </c>
      <c r="G25" s="386">
        <f ca="1" t="shared" si="1"/>
        <v>1.15519839276745</v>
      </c>
      <c r="H25" s="376">
        <f ca="1" t="shared" si="2"/>
        <v>0.966792770071459</v>
      </c>
      <c r="I25" s="108">
        <v>2300</v>
      </c>
      <c r="J25" s="108">
        <v>2326</v>
      </c>
    </row>
    <row r="26" ht="22.9" customHeight="1" spans="1:10">
      <c r="A26" s="149" t="s">
        <v>10353</v>
      </c>
      <c r="B26" s="88" t="s">
        <v>10354</v>
      </c>
      <c r="C26" s="144">
        <v>6451</v>
      </c>
      <c r="D26" s="388">
        <f ca="1" t="shared" si="4"/>
        <v>7402</v>
      </c>
      <c r="E26" s="144">
        <v>7706</v>
      </c>
      <c r="F26" s="388">
        <f ca="1">IF($I$5="I列录入预算数",OFFSET(H26,0,1),ROUND(IF($I$5="基准为上年预计执行数",OFFSET(D26,0,1),IF($I$5="基准为上年预算数",OFFSET(D26,0,-1),IF($I$5="基准为上年调整预算数",D26,0)))*(IF(_xlfn.ISFORMULA(OFFSET(D26,0,5)),OFFSET($I$3,1,0),OFFSET(D26,0,5))),SSWR))</f>
        <v>6500</v>
      </c>
      <c r="G26" s="386">
        <f ca="1" t="shared" si="1"/>
        <v>1.00759572159355</v>
      </c>
      <c r="H26" s="376">
        <f ca="1" t="shared" si="2"/>
        <v>0.843498572540877</v>
      </c>
      <c r="I26" s="108">
        <v>6500</v>
      </c>
      <c r="J26" s="108">
        <v>7402</v>
      </c>
    </row>
    <row r="27" ht="22.9" customHeight="1" spans="1:10">
      <c r="A27" s="149" t="s">
        <v>10355</v>
      </c>
      <c r="B27" s="88" t="s">
        <v>10356</v>
      </c>
      <c r="C27" s="144">
        <v>0</v>
      </c>
      <c r="D27" s="388">
        <f ca="1" t="shared" si="4"/>
        <v>0</v>
      </c>
      <c r="E27" s="144">
        <v>0</v>
      </c>
      <c r="F27" s="388">
        <f ca="1">IF($I$5="I列录入预算数",OFFSET(H27,0,1),ROUND(IF($I$5="基准为上年预计执行数",OFFSET(D27,0,1),IF($I$5="基准为上年预算数",OFFSET(D27,0,-1),IF($I$5="基准为上年调整预算数",D27,0)))*(IF(_xlfn.ISFORMULA(OFFSET(D27,0,5)),OFFSET($I$3,1,0),OFFSET(D27,0,5))),SSWR))</f>
        <v>0</v>
      </c>
      <c r="G27" s="386">
        <f ca="1" t="shared" si="1"/>
        <v>0</v>
      </c>
      <c r="H27" s="376">
        <f ca="1" t="shared" si="2"/>
        <v>0</v>
      </c>
      <c r="I27" s="108">
        <v>0</v>
      </c>
      <c r="J27" s="108">
        <v>0</v>
      </c>
    </row>
    <row r="28" ht="22.9" customHeight="1" spans="1:10">
      <c r="A28" s="149" t="s">
        <v>10357</v>
      </c>
      <c r="B28" s="88" t="s">
        <v>10358</v>
      </c>
      <c r="C28" s="144">
        <v>12807</v>
      </c>
      <c r="D28" s="388">
        <f ca="1" t="shared" si="4"/>
        <v>22304</v>
      </c>
      <c r="E28" s="144">
        <v>20771</v>
      </c>
      <c r="F28" s="388">
        <f ca="1">IF($I$5="I列录入预算数",OFFSET(H28,0,1),ROUND(IF($I$5="基准为上年预计执行数",OFFSET(D28,0,1),IF($I$5="基准为上年预算数",OFFSET(D28,0,-1),IF($I$5="基准为上年调整预算数",D28,0)))*(IF(_xlfn.ISFORMULA(OFFSET(D28,0,5)),OFFSET($I$3,1,0),OFFSET(D28,0,5))),SSWR))</f>
        <v>19350</v>
      </c>
      <c r="G28" s="386">
        <f ca="1" t="shared" si="1"/>
        <v>1.51089248067463</v>
      </c>
      <c r="H28" s="376">
        <f ca="1" t="shared" si="2"/>
        <v>0.931587309229214</v>
      </c>
      <c r="I28" s="108">
        <v>19350</v>
      </c>
      <c r="J28" s="108">
        <v>22304</v>
      </c>
    </row>
    <row r="29" ht="22.9" customHeight="1" spans="1:10">
      <c r="A29" s="149" t="s">
        <v>10359</v>
      </c>
      <c r="B29" s="88" t="s">
        <v>10360</v>
      </c>
      <c r="C29" s="144">
        <v>4460</v>
      </c>
      <c r="D29" s="388">
        <f ca="1" t="shared" si="4"/>
        <v>6490</v>
      </c>
      <c r="E29" s="144">
        <v>6519</v>
      </c>
      <c r="F29" s="388">
        <f ca="1">IF($I$5="I列录入预算数",OFFSET(H29,0,1),ROUND(IF($I$5="基准为上年预计执行数",OFFSET(D29,0,1),IF($I$5="基准为上年预算数",OFFSET(D29,0,-1),IF($I$5="基准为上年调整预算数",D29,0)))*(IF(_xlfn.ISFORMULA(OFFSET(D29,0,5)),OFFSET($I$3,1,0),OFFSET(D29,0,5))),SSWR))</f>
        <v>6500</v>
      </c>
      <c r="G29" s="386">
        <f ca="1" t="shared" si="1"/>
        <v>1.45739910313901</v>
      </c>
      <c r="H29" s="376">
        <f ca="1" t="shared" si="2"/>
        <v>0.997085442552539</v>
      </c>
      <c r="I29" s="108">
        <v>6500</v>
      </c>
      <c r="J29" s="108">
        <v>6490</v>
      </c>
    </row>
    <row r="30" ht="22.9" customHeight="1" spans="1:10">
      <c r="A30" s="149" t="s">
        <v>10361</v>
      </c>
      <c r="B30" s="88" t="s">
        <v>10362</v>
      </c>
      <c r="C30" s="144">
        <v>65</v>
      </c>
      <c r="D30" s="388">
        <f ca="1" t="shared" si="4"/>
        <v>328</v>
      </c>
      <c r="E30" s="144">
        <v>384</v>
      </c>
      <c r="F30" s="388">
        <f ca="1">IF($I$5="I列录入预算数",OFFSET(H30,0,1),ROUND(IF($I$5="基准为上年预计执行数",OFFSET(D30,0,1),IF($I$5="基准为上年预算数",OFFSET(D30,0,-1),IF($I$5="基准为上年调整预算数",D30,0)))*(IF(_xlfn.ISFORMULA(OFFSET(D30,0,5)),OFFSET($I$3,1,0),OFFSET(D30,0,5))),SSWR))</f>
        <v>340</v>
      </c>
      <c r="G30" s="386">
        <f ca="1" t="shared" si="1"/>
        <v>5.23076923076923</v>
      </c>
      <c r="H30" s="376">
        <f ca="1" t="shared" si="2"/>
        <v>0.885416666666667</v>
      </c>
      <c r="I30" s="108">
        <v>340</v>
      </c>
      <c r="J30" s="108">
        <v>328</v>
      </c>
    </row>
    <row r="31" s="187" customFormat="1" ht="22.9" customHeight="1" spans="1:10">
      <c r="A31" s="149" t="s">
        <v>10363</v>
      </c>
      <c r="B31" s="88" t="s">
        <v>10364</v>
      </c>
      <c r="C31" s="144">
        <v>29</v>
      </c>
      <c r="D31" s="388">
        <f ca="1" t="shared" si="4"/>
        <v>894</v>
      </c>
      <c r="E31" s="144">
        <v>1035</v>
      </c>
      <c r="F31" s="388">
        <f ca="1">IF($I$5="I列录入预算数",OFFSET(H31,0,1),ROUND(IF($I$5="基准为上年预计执行数",OFFSET(D31,0,1),IF($I$5="基准为上年预算数",OFFSET(D31,0,-1),IF($I$5="基准为上年调整预算数",D31,0)))*(IF(_xlfn.ISFORMULA(OFFSET(D31,0,5)),OFFSET($I$3,1,0),OFFSET(D31,0,5))),SSWR))</f>
        <v>920</v>
      </c>
      <c r="G31" s="386">
        <f ca="1" t="shared" si="1"/>
        <v>31.7241379310345</v>
      </c>
      <c r="H31" s="376">
        <f ca="1" t="shared" si="2"/>
        <v>0.888888888888889</v>
      </c>
      <c r="I31" s="108">
        <v>920</v>
      </c>
      <c r="J31" s="108">
        <v>894</v>
      </c>
    </row>
    <row r="32" s="187" customFormat="1" ht="22.9" customHeight="1" spans="1:10">
      <c r="A32" s="149"/>
      <c r="B32" s="149"/>
      <c r="C32" s="152"/>
      <c r="D32" s="152"/>
      <c r="E32" s="152"/>
      <c r="F32" s="152"/>
      <c r="G32" s="149"/>
      <c r="H32" s="149"/>
      <c r="I32" s="387"/>
      <c r="J32" s="387"/>
    </row>
    <row r="33" ht="22.9" customHeight="1" spans="1:10">
      <c r="A33" s="131" t="s">
        <v>10365</v>
      </c>
      <c r="B33" s="132"/>
      <c r="C33" s="385">
        <f ca="1">C6+C23</f>
        <v>189000</v>
      </c>
      <c r="D33" s="385">
        <f ca="1">D6+D23</f>
        <v>189000</v>
      </c>
      <c r="E33" s="385">
        <f ca="1">E6+E23</f>
        <v>189117</v>
      </c>
      <c r="F33" s="385">
        <f ca="1">F6+F23</f>
        <v>195800</v>
      </c>
      <c r="G33" s="386">
        <f ca="1" t="shared" si="1"/>
        <v>1.03597883597884</v>
      </c>
      <c r="H33" s="386">
        <f ca="1" t="shared" si="2"/>
        <v>1.03533791250919</v>
      </c>
      <c r="I33" s="387"/>
      <c r="J33" s="385">
        <f ca="1">J6+J23</f>
        <v>189000</v>
      </c>
    </row>
  </sheetData>
  <sheetProtection algorithmName="SHA-512" hashValue="yRAr2AqKnJMs5ji6WKFPCgFXTY1w/9iRrSXnNGEy/67ZPfAzYTdBaK4L+IGmULOGDMdunyZdteBiYKz6/xl9ug==" saltValue="by/5LkA+hGRcGYCkKFa24Q==" spinCount="100000" sheet="1" formatColumns="0" formatRows="0" autoFilter="0" objects="1" scenarios="1"/>
  <mergeCells count="8">
    <mergeCell ref="A2:H2"/>
    <mergeCell ref="G3:H3"/>
    <mergeCell ref="A4:B4"/>
    <mergeCell ref="F4:H4"/>
    <mergeCell ref="A33:B33"/>
    <mergeCell ref="C4:C5"/>
    <mergeCell ref="D4:D5"/>
    <mergeCell ref="E4:E5"/>
  </mergeCells>
  <conditionalFormatting sqref="I4">
    <cfRule type="expression" dxfId="0" priority="4">
      <formula>$I$5="I列录入预算数"</formula>
    </cfRule>
  </conditionalFormatting>
  <conditionalFormatting sqref="F7:F21 F24:F31">
    <cfRule type="expression" dxfId="1" priority="2">
      <formula>SSWR=2</formula>
    </cfRule>
    <cfRule type="expression" dxfId="2" priority="1">
      <formula>SSWR=4</formula>
    </cfRule>
  </conditionalFormatting>
  <conditionalFormatting sqref="I7:I21 I24:I31">
    <cfRule type="expression" dxfId="3" priority="3">
      <formula>AND($I$5&lt;&gt;"I列录入预算数",I7&lt;&gt;0)</formula>
    </cfRule>
  </conditionalFormatting>
  <dataValidations count="3">
    <dataValidation type="list" allowBlank="1" showInputMessage="1" showErrorMessage="1" sqref="I2">
      <formula1>"预算四舍五入到万元,预算四舍五入到百元,预算四舍五入到元"</formula1>
    </dataValidation>
    <dataValidation type="list" allowBlank="1" showInputMessage="1" showErrorMessage="1" prompt="常规按I6单元格百分比测算。&#10;如在I列对应行录入百分比，对应科目将按该百分比编列预算数。" sqref="I5">
      <formula1>"基准为上年预计执行数,基准为上年预算数,基准为上年调整预算数,I列录入预算数"</formula1>
    </dataValidation>
    <dataValidation type="list" allowBlank="1" showInputMessage="1" showErrorMessage="1" sqref="J5">
      <formula1>"录入调整后预算数,录入调整差额数"</formula1>
    </dataValidation>
  </dataValidations>
  <printOptions horizontalCentered="1"/>
  <pageMargins left="0.47244094488189" right="0.47244094488189" top="0.78740157480315" bottom="0.078740157480315" header="0" footer="0"/>
  <pageSetup paperSize="9" fitToWidth="0" orientation="portrait" blackAndWhite="1"/>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5"/>
  <sheetViews>
    <sheetView showZeros="0" workbookViewId="0">
      <pane xSplit="3" ySplit="6" topLeftCell="D206" activePane="bottomRight" state="frozen"/>
      <selection/>
      <selection pane="topRight"/>
      <selection pane="bottomLeft"/>
      <selection pane="bottomRight" activeCell="F64" sqref="F64"/>
    </sheetView>
  </sheetViews>
  <sheetFormatPr defaultColWidth="9" defaultRowHeight="13.8"/>
  <cols>
    <col min="1" max="1" width="5.64814814814815" style="341" customWidth="1"/>
    <col min="2" max="2" width="29.4537037037037" style="64" customWidth="1"/>
    <col min="3" max="6" width="9.75" style="64" customWidth="1"/>
    <col min="7" max="8" width="8.10185185185185" style="64" customWidth="1"/>
    <col min="9" max="16384" width="8.7962962962963" style="64"/>
  </cols>
  <sheetData>
    <row r="1" s="329" customFormat="1" ht="15.6" spans="1:9">
      <c r="A1" s="342" t="s">
        <v>10366</v>
      </c>
      <c r="B1" s="76"/>
      <c r="G1" s="369" t="s">
        <v>10367</v>
      </c>
      <c r="H1" s="369"/>
      <c r="I1" s="370"/>
    </row>
    <row r="2" s="340" customFormat="1" ht="22.8" spans="1:9">
      <c r="A2" s="75" t="s">
        <v>10368</v>
      </c>
      <c r="B2" s="75"/>
      <c r="C2" s="75"/>
      <c r="D2" s="75"/>
      <c r="E2" s="75"/>
      <c r="F2" s="75"/>
      <c r="G2" s="75"/>
      <c r="H2" s="75"/>
    </row>
    <row r="3" s="329" customFormat="1" ht="15.6" spans="1:9">
      <c r="A3" s="371"/>
      <c r="H3" s="343" t="s">
        <v>10369</v>
      </c>
    </row>
    <row r="4" s="329" customFormat="1" ht="20.5" customHeight="1" spans="1:9">
      <c r="A4" s="78" t="s">
        <v>10303</v>
      </c>
      <c r="B4" s="79"/>
      <c r="C4" s="141" t="s">
        <v>10304</v>
      </c>
      <c r="D4" s="141" t="s">
        <v>10305</v>
      </c>
      <c r="E4" s="102" t="s">
        <v>10306</v>
      </c>
      <c r="F4" s="78" t="s">
        <v>10307</v>
      </c>
      <c r="G4" s="160"/>
      <c r="H4" s="79"/>
    </row>
    <row r="5" s="329" customFormat="1" ht="46.9" customHeight="1" spans="1:9">
      <c r="A5" s="82" t="s">
        <v>10308</v>
      </c>
      <c r="B5" s="83" t="s">
        <v>10309</v>
      </c>
      <c r="C5" s="104"/>
      <c r="D5" s="104"/>
      <c r="E5" s="104"/>
      <c r="F5" s="162" t="s">
        <v>10310</v>
      </c>
      <c r="G5" s="84" t="s">
        <v>10311</v>
      </c>
      <c r="H5" s="84" t="s">
        <v>10312</v>
      </c>
    </row>
    <row r="6" ht="14.1" customHeight="1" spans="1:9">
      <c r="A6" s="353" t="s">
        <v>10370</v>
      </c>
      <c r="B6" s="358" t="s">
        <v>10371</v>
      </c>
      <c r="C6" s="372">
        <f>SUMPRODUCT('表二（录入表）'!C$6:C$1121*(LEFT('表二（录入表）'!$A$6:$A$1121,LEN($A6))=$A6))</f>
        <v>5354</v>
      </c>
      <c r="D6" s="372">
        <f ca="1">SUMPRODUCT('表二（录入表）'!D$6:D$1121*(LEFT('表二（录入表）'!$A$6:$A$1121,LEN($A6))=$A6))</f>
        <v>1221</v>
      </c>
      <c r="E6" s="372">
        <f>SUMPRODUCT('表二（录入表）'!E$6:E$1121*(LEFT('表二（录入表）'!$A$6:$A$1121,LEN($A6))=$A6))</f>
        <v>20645</v>
      </c>
      <c r="F6" s="372">
        <f ca="1">SUMPRODUCT('表二（录入表）'!F$6:F$1121*(LEFT('表二（录入表）'!$A$6:$A$1121,LEN($A6))=$A6))</f>
        <v>6710</v>
      </c>
      <c r="G6" s="191">
        <f ca="1">IFERROR($F6/C6,"")</f>
        <v>1.25326858423609</v>
      </c>
      <c r="H6" s="191">
        <f ca="1">IFERROR($F6/E6,"")</f>
        <v>0.325018164204408</v>
      </c>
    </row>
    <row r="7" ht="14.1" customHeight="1" spans="1:9">
      <c r="A7" s="353" t="s">
        <v>10372</v>
      </c>
      <c r="B7" s="358" t="s">
        <v>10373</v>
      </c>
      <c r="C7" s="372">
        <f>SUMPRODUCT('表二（录入表）'!C$6:C$1121*(LEFT('表二（录入表）'!$A$6:$A$1121,LEN($A7))=$A7))</f>
        <v>265</v>
      </c>
      <c r="D7" s="372">
        <f ca="1">SUMPRODUCT('表二（录入表）'!D$6:D$1121*(LEFT('表二（录入表）'!$A$6:$A$1121,LEN($A7))=$A7))</f>
        <v>69</v>
      </c>
      <c r="E7" s="372">
        <f>SUMPRODUCT('表二（录入表）'!E$6:E$1121*(LEFT('表二（录入表）'!$A$6:$A$1121,LEN($A7))=$A7))</f>
        <v>1173</v>
      </c>
      <c r="F7" s="372">
        <f ca="1">SUMPRODUCT('表二（录入表）'!F$6:F$1121*(LEFT('表二（录入表）'!$A$6:$A$1121,LEN($A7))=$A7))</f>
        <v>505</v>
      </c>
      <c r="G7" s="191">
        <f ca="1" t="shared" ref="G7:G70" si="0">IFERROR($F7/C7,"")</f>
        <v>1.90566037735849</v>
      </c>
      <c r="H7" s="191">
        <f ca="1" t="shared" ref="H7:H70" si="1">IFERROR($F7/E7,"")</f>
        <v>0.430520034100597</v>
      </c>
    </row>
    <row r="8" ht="14.1" customHeight="1" spans="1:9">
      <c r="A8" s="353" t="s">
        <v>10374</v>
      </c>
      <c r="B8" s="358" t="s">
        <v>10375</v>
      </c>
      <c r="C8" s="372">
        <f>SUMPRODUCT('表二（录入表）'!C$6:C$1121*(LEFT('表二（录入表）'!$A$6:$A$1121,LEN($A8))=$A8))</f>
        <v>103</v>
      </c>
      <c r="D8" s="372">
        <f ca="1">SUMPRODUCT('表二（录入表）'!D$6:D$1121*(LEFT('表二（录入表）'!$A$6:$A$1121,LEN($A8))=$A8))</f>
        <v>48</v>
      </c>
      <c r="E8" s="372">
        <f>SUMPRODUCT('表二（录入表）'!E$6:E$1121*(LEFT('表二（录入表）'!$A$6:$A$1121,LEN($A8))=$A8))</f>
        <v>760</v>
      </c>
      <c r="F8" s="372">
        <f ca="1">SUMPRODUCT('表二（录入表）'!F$6:F$1121*(LEFT('表二（录入表）'!$A$6:$A$1121,LEN($A8))=$A8))</f>
        <v>253</v>
      </c>
      <c r="G8" s="191">
        <f ca="1" t="shared" si="0"/>
        <v>2.45631067961165</v>
      </c>
      <c r="H8" s="191">
        <f ca="1" t="shared" si="1"/>
        <v>0.332894736842105</v>
      </c>
    </row>
    <row r="9" ht="14.1" customHeight="1" spans="1:9">
      <c r="A9" s="353" t="s">
        <v>10376</v>
      </c>
      <c r="B9" s="358" t="s">
        <v>10377</v>
      </c>
      <c r="C9" s="372">
        <f>SUMPRODUCT('表二（录入表）'!C$6:C$1121*(LEFT('表二（录入表）'!$A$6:$A$1121,LEN($A9))=$A9))</f>
        <v>940</v>
      </c>
      <c r="D9" s="372">
        <f ca="1">SUMPRODUCT('表二（录入表）'!D$6:D$1121*(LEFT('表二（录入表）'!$A$6:$A$1121,LEN($A9))=$A9))</f>
        <v>92</v>
      </c>
      <c r="E9" s="372">
        <f>SUMPRODUCT('表二（录入表）'!E$6:E$1121*(LEFT('表二（录入表）'!$A$6:$A$1121,LEN($A9))=$A9))</f>
        <v>1178</v>
      </c>
      <c r="F9" s="372">
        <f ca="1">SUMPRODUCT('表二（录入表）'!F$6:F$1121*(LEFT('表二（录入表）'!$A$6:$A$1121,LEN($A9))=$A9))</f>
        <v>430</v>
      </c>
      <c r="G9" s="191">
        <f ca="1" t="shared" si="0"/>
        <v>0.457446808510638</v>
      </c>
      <c r="H9" s="191">
        <f ca="1" t="shared" si="1"/>
        <v>0.365025466893039</v>
      </c>
    </row>
    <row r="10" ht="14.1" customHeight="1" spans="1:9">
      <c r="A10" s="353" t="s">
        <v>10378</v>
      </c>
      <c r="B10" s="358" t="s">
        <v>10379</v>
      </c>
      <c r="C10" s="372">
        <f>SUMPRODUCT('表二（录入表）'!C$6:C$1121*(LEFT('表二（录入表）'!$A$6:$A$1121,LEN($A10))=$A10))</f>
        <v>70</v>
      </c>
      <c r="D10" s="372">
        <f ca="1">SUMPRODUCT('表二（录入表）'!D$6:D$1121*(LEFT('表二（录入表）'!$A$6:$A$1121,LEN($A10))=$A10))</f>
        <v>70</v>
      </c>
      <c r="E10" s="372">
        <f>SUMPRODUCT('表二（录入表）'!E$6:E$1121*(LEFT('表二（录入表）'!$A$6:$A$1121,LEN($A10))=$A10))</f>
        <v>1278</v>
      </c>
      <c r="F10" s="372">
        <f ca="1">SUMPRODUCT('表二（录入表）'!F$6:F$1121*(LEFT('表二（录入表）'!$A$6:$A$1121,LEN($A10))=$A10))</f>
        <v>370</v>
      </c>
      <c r="G10" s="191">
        <f ca="1" t="shared" si="0"/>
        <v>5.28571428571429</v>
      </c>
      <c r="H10" s="191">
        <f ca="1" t="shared" si="1"/>
        <v>0.289514866979656</v>
      </c>
    </row>
    <row r="11" ht="14.1" customHeight="1" spans="1:9">
      <c r="A11" s="353" t="s">
        <v>10380</v>
      </c>
      <c r="B11" s="358" t="s">
        <v>10381</v>
      </c>
      <c r="C11" s="372">
        <f>SUMPRODUCT('表二（录入表）'!C$6:C$1121*(LEFT('表二（录入表）'!$A$6:$A$1121,LEN($A11))=$A11))</f>
        <v>190</v>
      </c>
      <c r="D11" s="372">
        <f ca="1">SUMPRODUCT('表二（录入表）'!D$6:D$1121*(LEFT('表二（录入表）'!$A$6:$A$1121,LEN($A11))=$A11))</f>
        <v>28</v>
      </c>
      <c r="E11" s="372">
        <f>SUMPRODUCT('表二（录入表）'!E$6:E$1121*(LEFT('表二（录入表）'!$A$6:$A$1121,LEN($A11))=$A11))</f>
        <v>601</v>
      </c>
      <c r="F11" s="372">
        <f ca="1">SUMPRODUCT('表二（录入表）'!F$6:F$1121*(LEFT('表二（录入表）'!$A$6:$A$1121,LEN($A11))=$A11))</f>
        <v>390</v>
      </c>
      <c r="G11" s="191">
        <f ca="1" t="shared" si="0"/>
        <v>2.05263157894737</v>
      </c>
      <c r="H11" s="191">
        <f ca="1" t="shared" si="1"/>
        <v>0.64891846921797</v>
      </c>
    </row>
    <row r="12" ht="14.1" customHeight="1" spans="1:9">
      <c r="A12" s="353" t="s">
        <v>10382</v>
      </c>
      <c r="B12" s="358" t="s">
        <v>10383</v>
      </c>
      <c r="C12" s="372">
        <f>SUMPRODUCT('表二（录入表）'!C$6:C$1121*(LEFT('表二（录入表）'!$A$6:$A$1121,LEN($A12))=$A12))</f>
        <v>290</v>
      </c>
      <c r="D12" s="372">
        <f ca="1">SUMPRODUCT('表二（录入表）'!D$6:D$1121*(LEFT('表二（录入表）'!$A$6:$A$1121,LEN($A12))=$A12))</f>
        <v>66</v>
      </c>
      <c r="E12" s="372">
        <f>SUMPRODUCT('表二（录入表）'!E$6:E$1121*(LEFT('表二（录入表）'!$A$6:$A$1121,LEN($A12))=$A12))</f>
        <v>697</v>
      </c>
      <c r="F12" s="372">
        <f ca="1">SUMPRODUCT('表二（录入表）'!F$6:F$1121*(LEFT('表二（录入表）'!$A$6:$A$1121,LEN($A12))=$A12))</f>
        <v>490</v>
      </c>
      <c r="G12" s="191">
        <f ca="1" t="shared" si="0"/>
        <v>1.68965517241379</v>
      </c>
      <c r="H12" s="191">
        <f ca="1" t="shared" si="1"/>
        <v>0.703012912482066</v>
      </c>
    </row>
    <row r="13" ht="14.1" customHeight="1" spans="1:9">
      <c r="A13" s="353" t="s">
        <v>10384</v>
      </c>
      <c r="B13" s="358" t="s">
        <v>10385</v>
      </c>
      <c r="C13" s="372">
        <f>SUMPRODUCT('表二（录入表）'!C$6:C$1121*(LEFT('表二（录入表）'!$A$6:$A$1121,LEN($A13))=$A13))</f>
        <v>160</v>
      </c>
      <c r="D13" s="372">
        <f ca="1">SUMPRODUCT('表二（录入表）'!D$6:D$1121*(LEFT('表二（录入表）'!$A$6:$A$1121,LEN($A13))=$A13))</f>
        <v>35</v>
      </c>
      <c r="E13" s="372">
        <f>SUMPRODUCT('表二（录入表）'!E$6:E$1121*(LEFT('表二（录入表）'!$A$6:$A$1121,LEN($A13))=$A13))</f>
        <v>200</v>
      </c>
      <c r="F13" s="372">
        <f ca="1">SUMPRODUCT('表二（录入表）'!F$6:F$1121*(LEFT('表二（录入表）'!$A$6:$A$1121,LEN($A13))=$A13))</f>
        <v>160</v>
      </c>
      <c r="G13" s="191">
        <f ca="1" t="shared" si="0"/>
        <v>1</v>
      </c>
      <c r="H13" s="191">
        <f ca="1" t="shared" si="1"/>
        <v>0.8</v>
      </c>
    </row>
    <row r="14" ht="14.1" customHeight="1" spans="1:9">
      <c r="A14" s="353" t="s">
        <v>10386</v>
      </c>
      <c r="B14" s="358" t="s">
        <v>10387</v>
      </c>
      <c r="C14" s="372">
        <f>SUMPRODUCT('表二（录入表）'!C$6:C$1121*(LEFT('表二（录入表）'!$A$6:$A$1121,LEN($A14))=$A14))</f>
        <v>158</v>
      </c>
      <c r="D14" s="372">
        <f ca="1">SUMPRODUCT('表二（录入表）'!D$6:D$1121*(LEFT('表二（录入表）'!$A$6:$A$1121,LEN($A14))=$A14))</f>
        <v>48</v>
      </c>
      <c r="E14" s="372">
        <f>SUMPRODUCT('表二（录入表）'!E$6:E$1121*(LEFT('表二（录入表）'!$A$6:$A$1121,LEN($A14))=$A14))</f>
        <v>1189</v>
      </c>
      <c r="F14" s="372">
        <f ca="1">SUMPRODUCT('表二（录入表）'!F$6:F$1121*(LEFT('表二（录入表）'!$A$6:$A$1121,LEN($A14))=$A14))</f>
        <v>308</v>
      </c>
      <c r="G14" s="191">
        <f ca="1" t="shared" si="0"/>
        <v>1.94936708860759</v>
      </c>
      <c r="H14" s="191">
        <f ca="1" t="shared" si="1"/>
        <v>0.259041211101766</v>
      </c>
    </row>
    <row r="15" ht="14.1" customHeight="1" spans="1:9">
      <c r="A15" s="353" t="s">
        <v>10388</v>
      </c>
      <c r="B15" s="358" t="s">
        <v>10389</v>
      </c>
      <c r="C15" s="372">
        <f>SUMPRODUCT('表二（录入表）'!C$6:C$1121*(LEFT('表二（录入表）'!$A$6:$A$1121,LEN($A15))=$A15))</f>
        <v>0</v>
      </c>
      <c r="D15" s="372">
        <f ca="1">SUMPRODUCT('表二（录入表）'!D$6:D$1121*(LEFT('表二（录入表）'!$A$6:$A$1121,LEN($A15))=$A15))</f>
        <v>0</v>
      </c>
      <c r="E15" s="372">
        <f>SUMPRODUCT('表二（录入表）'!E$6:E$1121*(LEFT('表二（录入表）'!$A$6:$A$1121,LEN($A15))=$A15))</f>
        <v>0</v>
      </c>
      <c r="F15" s="372">
        <f ca="1">SUMPRODUCT('表二（录入表）'!F$6:F$1121*(LEFT('表二（录入表）'!$A$6:$A$1121,LEN($A15))=$A15))</f>
        <v>0</v>
      </c>
      <c r="G15" s="191" t="str">
        <f ca="1" t="shared" si="0"/>
        <v/>
      </c>
      <c r="H15" s="191" t="str">
        <f ca="1" t="shared" si="1"/>
        <v/>
      </c>
    </row>
    <row r="16" ht="14.1" customHeight="1" spans="1:9">
      <c r="A16" s="353" t="s">
        <v>10390</v>
      </c>
      <c r="B16" s="358" t="s">
        <v>10391</v>
      </c>
      <c r="C16" s="372">
        <f>SUMPRODUCT('表二（录入表）'!C$6:C$1121*(LEFT('表二（录入表）'!$A$6:$A$1121,LEN($A16))=$A16))</f>
        <v>306</v>
      </c>
      <c r="D16" s="372">
        <f ca="1">SUMPRODUCT('表二（录入表）'!D$6:D$1121*(LEFT('表二（录入表）'!$A$6:$A$1121,LEN($A16))=$A16))</f>
        <v>113</v>
      </c>
      <c r="E16" s="372">
        <f>SUMPRODUCT('表二（录入表）'!E$6:E$1121*(LEFT('表二（录入表）'!$A$6:$A$1121,LEN($A16))=$A16))</f>
        <v>4202</v>
      </c>
      <c r="F16" s="372">
        <f ca="1">SUMPRODUCT('表二（录入表）'!F$6:F$1121*(LEFT('表二（录入表）'!$A$6:$A$1121,LEN($A16))=$A16))</f>
        <v>406</v>
      </c>
      <c r="G16" s="191">
        <f ca="1" t="shared" si="0"/>
        <v>1.32679738562091</v>
      </c>
      <c r="H16" s="191">
        <f ca="1" t="shared" si="1"/>
        <v>0.0966206568300809</v>
      </c>
    </row>
    <row r="17" ht="14.1" customHeight="1" spans="1:8">
      <c r="A17" s="353" t="s">
        <v>10392</v>
      </c>
      <c r="B17" s="358" t="s">
        <v>10393</v>
      </c>
      <c r="C17" s="372">
        <f>SUMPRODUCT('表二（录入表）'!C$6:C$1121*(LEFT('表二（录入表）'!$A$6:$A$1121,LEN($A17))=$A17))</f>
        <v>370</v>
      </c>
      <c r="D17" s="372">
        <f ca="1">SUMPRODUCT('表二（录入表）'!D$6:D$1121*(LEFT('表二（录入表）'!$A$6:$A$1121,LEN($A17))=$A17))</f>
        <v>134</v>
      </c>
      <c r="E17" s="372">
        <f>SUMPRODUCT('表二（录入表）'!E$6:E$1121*(LEFT('表二（录入表）'!$A$6:$A$1121,LEN($A17))=$A17))</f>
        <v>1028</v>
      </c>
      <c r="F17" s="372">
        <f ca="1">SUMPRODUCT('表二（录入表）'!F$6:F$1121*(LEFT('表二（录入表）'!$A$6:$A$1121,LEN($A17))=$A17))</f>
        <v>370</v>
      </c>
      <c r="G17" s="191">
        <f ca="1" t="shared" si="0"/>
        <v>1</v>
      </c>
      <c r="H17" s="191">
        <f ca="1" t="shared" si="1"/>
        <v>0.359922178988327</v>
      </c>
    </row>
    <row r="18" ht="14.1" customHeight="1" spans="1:8">
      <c r="A18" s="353" t="s">
        <v>10394</v>
      </c>
      <c r="B18" s="358" t="s">
        <v>10395</v>
      </c>
      <c r="C18" s="372">
        <f>SUMPRODUCT('表二（录入表）'!C$6:C$1121*(LEFT('表二（录入表）'!$A$6:$A$1121,LEN($A18))=$A18))</f>
        <v>20</v>
      </c>
      <c r="D18" s="372">
        <f ca="1">SUMPRODUCT('表二（录入表）'!D$6:D$1121*(LEFT('表二（录入表）'!$A$6:$A$1121,LEN($A18))=$A18))</f>
        <v>5</v>
      </c>
      <c r="E18" s="372">
        <f>SUMPRODUCT('表二（录入表）'!E$6:E$1121*(LEFT('表二（录入表）'!$A$6:$A$1121,LEN($A18))=$A18))</f>
        <v>50</v>
      </c>
      <c r="F18" s="372">
        <f ca="1">SUMPRODUCT('表二（录入表）'!F$6:F$1121*(LEFT('表二（录入表）'!$A$6:$A$1121,LEN($A18))=$A18))</f>
        <v>20</v>
      </c>
      <c r="G18" s="191">
        <f ca="1" t="shared" si="0"/>
        <v>1</v>
      </c>
      <c r="H18" s="191">
        <f ca="1" t="shared" si="1"/>
        <v>0.4</v>
      </c>
    </row>
    <row r="19" ht="14.1" customHeight="1" spans="1:8">
      <c r="A19" s="353" t="s">
        <v>10396</v>
      </c>
      <c r="B19" s="358" t="s">
        <v>10397</v>
      </c>
      <c r="C19" s="372">
        <f>SUMPRODUCT('表二（录入表）'!C$6:C$1121*(LEFT('表二（录入表）'!$A$6:$A$1121,LEN($A19))=$A19))</f>
        <v>0</v>
      </c>
      <c r="D19" s="372">
        <f ca="1">SUMPRODUCT('表二（录入表）'!D$6:D$1121*(LEFT('表二（录入表）'!$A$6:$A$1121,LEN($A19))=$A19))</f>
        <v>0</v>
      </c>
      <c r="E19" s="372">
        <f>SUMPRODUCT('表二（录入表）'!E$6:E$1121*(LEFT('表二（录入表）'!$A$6:$A$1121,LEN($A19))=$A19))</f>
        <v>0</v>
      </c>
      <c r="F19" s="372">
        <f ca="1">SUMPRODUCT('表二（录入表）'!F$6:F$1121*(LEFT('表二（录入表）'!$A$6:$A$1121,LEN($A19))=$A19))</f>
        <v>0</v>
      </c>
      <c r="G19" s="191" t="str">
        <f ca="1" t="shared" si="0"/>
        <v/>
      </c>
      <c r="H19" s="191" t="str">
        <f ca="1" t="shared" si="1"/>
        <v/>
      </c>
    </row>
    <row r="20" ht="14.1" customHeight="1" spans="1:8">
      <c r="A20" s="353" t="s">
        <v>10398</v>
      </c>
      <c r="B20" s="358" t="s">
        <v>10399</v>
      </c>
      <c r="C20" s="372">
        <f>SUMPRODUCT('表二（录入表）'!C$6:C$1121*(LEFT('表二（录入表）'!$A$6:$A$1121,LEN($A20))=$A20))</f>
        <v>0</v>
      </c>
      <c r="D20" s="372">
        <f ca="1">SUMPRODUCT('表二（录入表）'!D$6:D$1121*(LEFT('表二（录入表）'!$A$6:$A$1121,LEN($A20))=$A20))</f>
        <v>0</v>
      </c>
      <c r="E20" s="372">
        <f>SUMPRODUCT('表二（录入表）'!E$6:E$1121*(LEFT('表二（录入表）'!$A$6:$A$1121,LEN($A20))=$A20))</f>
        <v>0</v>
      </c>
      <c r="F20" s="372">
        <f ca="1">SUMPRODUCT('表二（录入表）'!F$6:F$1121*(LEFT('表二（录入表）'!$A$6:$A$1121,LEN($A20))=$A20))</f>
        <v>0</v>
      </c>
      <c r="G20" s="191" t="str">
        <f ca="1" t="shared" si="0"/>
        <v/>
      </c>
      <c r="H20" s="191" t="str">
        <f ca="1" t="shared" si="1"/>
        <v/>
      </c>
    </row>
    <row r="21" ht="14.1" customHeight="1" spans="1:8">
      <c r="A21" s="353" t="s">
        <v>10400</v>
      </c>
      <c r="B21" s="358" t="s">
        <v>10401</v>
      </c>
      <c r="C21" s="372">
        <f>SUMPRODUCT('表二（录入表）'!C$6:C$1121*(LEFT('表二（录入表）'!$A$6:$A$1121,LEN($A21))=$A21))</f>
        <v>30</v>
      </c>
      <c r="D21" s="372">
        <f ca="1">SUMPRODUCT('表二（录入表）'!D$6:D$1121*(LEFT('表二（录入表）'!$A$6:$A$1121,LEN($A21))=$A21))</f>
        <v>15</v>
      </c>
      <c r="E21" s="372">
        <f>SUMPRODUCT('表二（录入表）'!E$6:E$1121*(LEFT('表二（录入表）'!$A$6:$A$1121,LEN($A21))=$A21))</f>
        <v>292</v>
      </c>
      <c r="F21" s="372">
        <f ca="1">SUMPRODUCT('表二（录入表）'!F$6:F$1121*(LEFT('表二（录入表）'!$A$6:$A$1121,LEN($A21))=$A21))</f>
        <v>30</v>
      </c>
      <c r="G21" s="191">
        <f ca="1" t="shared" si="0"/>
        <v>1</v>
      </c>
      <c r="H21" s="191">
        <f ca="1" t="shared" si="1"/>
        <v>0.102739726027397</v>
      </c>
    </row>
    <row r="22" ht="14.1" customHeight="1" spans="1:8">
      <c r="A22" s="353" t="s">
        <v>10402</v>
      </c>
      <c r="B22" s="358" t="s">
        <v>10403</v>
      </c>
      <c r="C22" s="372">
        <f>SUMPRODUCT('表二（录入表）'!C$6:C$1121*(LEFT('表二（录入表）'!$A$6:$A$1121,LEN($A22))=$A22))</f>
        <v>29</v>
      </c>
      <c r="D22" s="372">
        <f ca="1">SUMPRODUCT('表二（录入表）'!D$6:D$1121*(LEFT('表二（录入表）'!$A$6:$A$1121,LEN($A22))=$A22))</f>
        <v>11</v>
      </c>
      <c r="E22" s="372">
        <f>SUMPRODUCT('表二（录入表）'!E$6:E$1121*(LEFT('表二（录入表）'!$A$6:$A$1121,LEN($A22))=$A22))</f>
        <v>713</v>
      </c>
      <c r="F22" s="372">
        <f ca="1">SUMPRODUCT('表二（录入表）'!F$6:F$1121*(LEFT('表二（录入表）'!$A$6:$A$1121,LEN($A22))=$A22))</f>
        <v>129</v>
      </c>
      <c r="G22" s="191">
        <f ca="1" t="shared" si="0"/>
        <v>4.44827586206897</v>
      </c>
      <c r="H22" s="191">
        <f ca="1" t="shared" si="1"/>
        <v>0.180925666199158</v>
      </c>
    </row>
    <row r="23" ht="14.1" customHeight="1" spans="1:8">
      <c r="A23" s="353" t="s">
        <v>10404</v>
      </c>
      <c r="B23" s="358" t="s">
        <v>10405</v>
      </c>
      <c r="C23" s="372">
        <f>SUMPRODUCT('表二（录入表）'!C$6:C$1121*(LEFT('表二（录入表）'!$A$6:$A$1121,LEN($A23))=$A23))</f>
        <v>114</v>
      </c>
      <c r="D23" s="372">
        <f ca="1">SUMPRODUCT('表二（录入表）'!D$6:D$1121*(LEFT('表二（录入表）'!$A$6:$A$1121,LEN($A23))=$A23))</f>
        <v>36</v>
      </c>
      <c r="E23" s="372">
        <f>SUMPRODUCT('表二（录入表）'!E$6:E$1121*(LEFT('表二（录入表）'!$A$6:$A$1121,LEN($A23))=$A23))</f>
        <v>931</v>
      </c>
      <c r="F23" s="372">
        <f ca="1">SUMPRODUCT('表二（录入表）'!F$6:F$1121*(LEFT('表二（录入表）'!$A$6:$A$1121,LEN($A23))=$A23))</f>
        <v>314</v>
      </c>
      <c r="G23" s="191">
        <f ca="1" t="shared" si="0"/>
        <v>2.75438596491228</v>
      </c>
      <c r="H23" s="191">
        <f ca="1" t="shared" si="1"/>
        <v>0.337271750805585</v>
      </c>
    </row>
    <row r="24" ht="14.1" customHeight="1" spans="1:8">
      <c r="A24" s="353" t="s">
        <v>10406</v>
      </c>
      <c r="B24" s="358" t="s">
        <v>10407</v>
      </c>
      <c r="C24" s="372">
        <f>SUMPRODUCT('表二（录入表）'!C$6:C$1121*(LEFT('表二（录入表）'!$A$6:$A$1121,LEN($A24))=$A24))</f>
        <v>430</v>
      </c>
      <c r="D24" s="372">
        <f ca="1">SUMPRODUCT('表二（录入表）'!D$6:D$1121*(LEFT('表二（录入表）'!$A$6:$A$1121,LEN($A24))=$A24))</f>
        <v>82</v>
      </c>
      <c r="E24" s="372">
        <f>SUMPRODUCT('表二（录入表）'!E$6:E$1121*(LEFT('表二（录入表）'!$A$6:$A$1121,LEN($A24))=$A24))</f>
        <v>869</v>
      </c>
      <c r="F24" s="372">
        <f ca="1">SUMPRODUCT('表二（录入表）'!F$6:F$1121*(LEFT('表二（录入表）'!$A$6:$A$1121,LEN($A24))=$A24))</f>
        <v>340</v>
      </c>
      <c r="G24" s="191">
        <f ca="1" t="shared" si="0"/>
        <v>0.790697674418605</v>
      </c>
      <c r="H24" s="191">
        <f ca="1" t="shared" si="1"/>
        <v>0.391254315304948</v>
      </c>
    </row>
    <row r="25" ht="14.1" customHeight="1" spans="1:8">
      <c r="A25" s="353" t="s">
        <v>10408</v>
      </c>
      <c r="B25" s="358" t="s">
        <v>10409</v>
      </c>
      <c r="C25" s="372">
        <f>SUMPRODUCT('表二（录入表）'!C$6:C$1121*(LEFT('表二（录入表）'!$A$6:$A$1121,LEN($A25))=$A25))</f>
        <v>275</v>
      </c>
      <c r="D25" s="372">
        <f ca="1">SUMPRODUCT('表二（录入表）'!D$6:D$1121*(LEFT('表二（录入表）'!$A$6:$A$1121,LEN($A25))=$A25))</f>
        <v>58</v>
      </c>
      <c r="E25" s="372">
        <f>SUMPRODUCT('表二（录入表）'!E$6:E$1121*(LEFT('表二（录入表）'!$A$6:$A$1121,LEN($A25))=$A25))</f>
        <v>922</v>
      </c>
      <c r="F25" s="372">
        <f ca="1">SUMPRODUCT('表二（录入表）'!F$6:F$1121*(LEFT('表二（录入表）'!$A$6:$A$1121,LEN($A25))=$A25))</f>
        <v>85</v>
      </c>
      <c r="G25" s="191">
        <f ca="1" t="shared" si="0"/>
        <v>0.309090909090909</v>
      </c>
      <c r="H25" s="191">
        <f ca="1" t="shared" si="1"/>
        <v>0.0921908893709328</v>
      </c>
    </row>
    <row r="26" ht="14.1" customHeight="1" spans="1:8">
      <c r="A26" s="353" t="s">
        <v>10410</v>
      </c>
      <c r="B26" s="358" t="s">
        <v>10411</v>
      </c>
      <c r="C26" s="372">
        <f>SUMPRODUCT('表二（录入表）'!C$6:C$1121*(LEFT('表二（录入表）'!$A$6:$A$1121,LEN($A26))=$A26))</f>
        <v>144</v>
      </c>
      <c r="D26" s="372">
        <f ca="1">SUMPRODUCT('表二（录入表）'!D$6:D$1121*(LEFT('表二（录入表）'!$A$6:$A$1121,LEN($A26))=$A26))</f>
        <v>22</v>
      </c>
      <c r="E26" s="372">
        <f>SUMPRODUCT('表二（录入表）'!E$6:E$1121*(LEFT('表二（录入表）'!$A$6:$A$1121,LEN($A26))=$A26))</f>
        <v>1029</v>
      </c>
      <c r="F26" s="372">
        <f ca="1">SUMPRODUCT('表二（录入表）'!F$6:F$1121*(LEFT('表二（录入表）'!$A$6:$A$1121,LEN($A26))=$A26))</f>
        <v>266</v>
      </c>
      <c r="G26" s="191">
        <f ca="1" t="shared" si="0"/>
        <v>1.84722222222222</v>
      </c>
      <c r="H26" s="191">
        <f ca="1" t="shared" si="1"/>
        <v>0.258503401360544</v>
      </c>
    </row>
    <row r="27" ht="14.1" customHeight="1" spans="1:8">
      <c r="A27" s="353" t="s">
        <v>10412</v>
      </c>
      <c r="B27" s="358" t="s">
        <v>10413</v>
      </c>
      <c r="C27" s="372">
        <f>SUMPRODUCT('表二（录入表）'!C$6:C$1121*(LEFT('表二（录入表）'!$A$6:$A$1121,LEN($A27))=$A27))</f>
        <v>183</v>
      </c>
      <c r="D27" s="372">
        <f ca="1">SUMPRODUCT('表二（录入表）'!D$6:D$1121*(LEFT('表二（录入表）'!$A$6:$A$1121,LEN($A27))=$A27))</f>
        <v>24</v>
      </c>
      <c r="E27" s="372">
        <f>SUMPRODUCT('表二（录入表）'!E$6:E$1121*(LEFT('表二（录入表）'!$A$6:$A$1121,LEN($A27))=$A27))</f>
        <v>751</v>
      </c>
      <c r="F27" s="372">
        <f ca="1">SUMPRODUCT('表二（录入表）'!F$6:F$1121*(LEFT('表二（录入表）'!$A$6:$A$1121,LEN($A27))=$A27))</f>
        <v>188</v>
      </c>
      <c r="G27" s="191">
        <f ca="1" t="shared" si="0"/>
        <v>1.02732240437158</v>
      </c>
      <c r="H27" s="191">
        <f ca="1" t="shared" si="1"/>
        <v>0.250332889480692</v>
      </c>
    </row>
    <row r="28" ht="14.1" customHeight="1" spans="1:8">
      <c r="A28" s="353" t="s">
        <v>10414</v>
      </c>
      <c r="B28" s="358" t="s">
        <v>10415</v>
      </c>
      <c r="C28" s="372">
        <f>SUMPRODUCT('表二（录入表）'!C$6:C$1121*(LEFT('表二（录入表）'!$A$6:$A$1121,LEN($A28))=$A28))</f>
        <v>0</v>
      </c>
      <c r="D28" s="372">
        <f ca="1">SUMPRODUCT('表二（录入表）'!D$6:D$1121*(LEFT('表二（录入表）'!$A$6:$A$1121,LEN($A28))=$A28))</f>
        <v>0</v>
      </c>
      <c r="E28" s="372">
        <f>SUMPRODUCT('表二（录入表）'!E$6:E$1121*(LEFT('表二（录入表）'!$A$6:$A$1121,LEN($A28))=$A28))</f>
        <v>0</v>
      </c>
      <c r="F28" s="372">
        <f ca="1">SUMPRODUCT('表二（录入表）'!F$6:F$1121*(LEFT('表二（录入表）'!$A$6:$A$1121,LEN($A28))=$A28))</f>
        <v>0</v>
      </c>
      <c r="G28" s="191" t="str">
        <f ca="1" t="shared" si="0"/>
        <v/>
      </c>
      <c r="H28" s="191" t="str">
        <f ca="1" t="shared" si="1"/>
        <v/>
      </c>
    </row>
    <row r="29" ht="14.1" customHeight="1" spans="1:8">
      <c r="A29" s="353" t="s">
        <v>10416</v>
      </c>
      <c r="B29" s="358" t="s">
        <v>10417</v>
      </c>
      <c r="C29" s="372">
        <f>SUMPRODUCT('表二（录入表）'!C$6:C$1121*(LEFT('表二（录入表）'!$A$6:$A$1121,LEN($A29))=$A29))</f>
        <v>200</v>
      </c>
      <c r="D29" s="372">
        <f ca="1">SUMPRODUCT('表二（录入表）'!D$6:D$1121*(LEFT('表二（录入表）'!$A$6:$A$1121,LEN($A29))=$A29))</f>
        <v>36</v>
      </c>
      <c r="E29" s="372">
        <f>SUMPRODUCT('表二（录入表）'!E$6:E$1121*(LEFT('表二（录入表）'!$A$6:$A$1121,LEN($A29))=$A29))</f>
        <v>622</v>
      </c>
      <c r="F29" s="372">
        <f ca="1">SUMPRODUCT('表二（录入表）'!F$6:F$1121*(LEFT('表二（录入表）'!$A$6:$A$1121,LEN($A29))=$A29))</f>
        <v>250</v>
      </c>
      <c r="G29" s="191">
        <f ca="1" t="shared" si="0"/>
        <v>1.25</v>
      </c>
      <c r="H29" s="191">
        <f ca="1" t="shared" si="1"/>
        <v>0.401929260450161</v>
      </c>
    </row>
    <row r="30" ht="14.1" customHeight="1" spans="1:8">
      <c r="A30" s="353" t="s">
        <v>10418</v>
      </c>
      <c r="B30" s="358" t="s">
        <v>10419</v>
      </c>
      <c r="C30" s="372">
        <f>SUMPRODUCT('表二（录入表）'!C$6:C$1121*(LEFT('表二（录入表）'!$A$6:$A$1121,LEN($A30))=$A30))</f>
        <v>0</v>
      </c>
      <c r="D30" s="372">
        <f ca="1">SUMPRODUCT('表二（录入表）'!D$6:D$1121*(LEFT('表二（录入表）'!$A$6:$A$1121,LEN($A30))=$A30))</f>
        <v>0</v>
      </c>
      <c r="E30" s="372">
        <f>SUMPRODUCT('表二（录入表）'!E$6:E$1121*(LEFT('表二（录入表）'!$A$6:$A$1121,LEN($A30))=$A30))</f>
        <v>0</v>
      </c>
      <c r="F30" s="372">
        <f ca="1">SUMPRODUCT('表二（录入表）'!F$6:F$1121*(LEFT('表二（录入表）'!$A$6:$A$1121,LEN($A30))=$A30))</f>
        <v>0</v>
      </c>
      <c r="G30" s="191" t="str">
        <f ca="1" t="shared" si="0"/>
        <v/>
      </c>
      <c r="H30" s="191" t="str">
        <f ca="1" t="shared" si="1"/>
        <v/>
      </c>
    </row>
    <row r="31" ht="14.1" customHeight="1" spans="1:8">
      <c r="A31" s="353" t="s">
        <v>10420</v>
      </c>
      <c r="B31" s="358" t="s">
        <v>10421</v>
      </c>
      <c r="C31" s="372">
        <f>SUMPRODUCT('表二（录入表）'!C$6:C$1121*(LEFT('表二（录入表）'!$A$6:$A$1121,LEN($A31))=$A31))</f>
        <v>141</v>
      </c>
      <c r="D31" s="372">
        <f ca="1">SUMPRODUCT('表二（录入表）'!D$6:D$1121*(LEFT('表二（录入表）'!$A$6:$A$1121,LEN($A31))=$A31))</f>
        <v>49</v>
      </c>
      <c r="E31" s="372">
        <f>SUMPRODUCT('表二（录入表）'!E$6:E$1121*(LEFT('表二（录入表）'!$A$6:$A$1121,LEN($A31))=$A31))</f>
        <v>826</v>
      </c>
      <c r="F31" s="372">
        <f ca="1">SUMPRODUCT('表二（录入表）'!F$6:F$1121*(LEFT('表二（录入表）'!$A$6:$A$1121,LEN($A31))=$A31))</f>
        <v>295</v>
      </c>
      <c r="G31" s="191">
        <f ca="1" t="shared" si="0"/>
        <v>2.09219858156028</v>
      </c>
      <c r="H31" s="191">
        <f ca="1" t="shared" si="1"/>
        <v>0.357142857142857</v>
      </c>
    </row>
    <row r="32" ht="14.1" customHeight="1" spans="1:8">
      <c r="A32" s="353" t="s">
        <v>10422</v>
      </c>
      <c r="B32" s="358" t="s">
        <v>10423</v>
      </c>
      <c r="C32" s="372">
        <f>SUMPRODUCT('表二（录入表）'!C$6:C$1121*(LEFT('表二（录入表）'!$A$6:$A$1121,LEN($A32))=$A32))</f>
        <v>150</v>
      </c>
      <c r="D32" s="372">
        <f ca="1">SUMPRODUCT('表二（录入表）'!D$6:D$1121*(LEFT('表二（录入表）'!$A$6:$A$1121,LEN($A32))=$A32))</f>
        <v>69</v>
      </c>
      <c r="E32" s="372">
        <f>SUMPRODUCT('表二（录入表）'!E$6:E$1121*(LEFT('表二（录入表）'!$A$6:$A$1121,LEN($A32))=$A32))</f>
        <v>153</v>
      </c>
      <c r="F32" s="372">
        <f ca="1">SUMPRODUCT('表二（录入表）'!F$6:F$1121*(LEFT('表二（录入表）'!$A$6:$A$1121,LEN($A32))=$A32))</f>
        <v>49</v>
      </c>
      <c r="G32" s="191">
        <f ca="1" t="shared" si="0"/>
        <v>0.326666666666667</v>
      </c>
      <c r="H32" s="191">
        <f ca="1" t="shared" si="1"/>
        <v>0.320261437908497</v>
      </c>
    </row>
    <row r="33" ht="14.1" customHeight="1" spans="1:8">
      <c r="A33" s="353" t="s">
        <v>10424</v>
      </c>
      <c r="B33" s="358" t="s">
        <v>10425</v>
      </c>
      <c r="C33" s="372">
        <f>SUMPRODUCT('表二（录入表）'!C$6:C$1121*(LEFT('表二（录入表）'!$A$6:$A$1121,LEN($A33))=$A33))</f>
        <v>130</v>
      </c>
      <c r="D33" s="372">
        <f ca="1">SUMPRODUCT('表二（录入表）'!D$6:D$1121*(LEFT('表二（录入表）'!$A$6:$A$1121,LEN($A33))=$A33))</f>
        <v>55</v>
      </c>
      <c r="E33" s="372">
        <f>SUMPRODUCT('表二（录入表）'!E$6:E$1121*(LEFT('表二（录入表）'!$A$6:$A$1121,LEN($A33))=$A33))</f>
        <v>1181</v>
      </c>
      <c r="F33" s="372">
        <f ca="1">SUMPRODUCT('表二（录入表）'!F$6:F$1121*(LEFT('表二（录入表）'!$A$6:$A$1121,LEN($A33))=$A33))</f>
        <v>330</v>
      </c>
      <c r="G33" s="191">
        <f ca="1" t="shared" si="0"/>
        <v>2.53846153846154</v>
      </c>
      <c r="H33" s="191">
        <f ca="1" t="shared" si="1"/>
        <v>0.279424216765453</v>
      </c>
    </row>
    <row r="34" ht="14.1" customHeight="1" spans="1:8">
      <c r="A34" s="353" t="s">
        <v>10426</v>
      </c>
      <c r="B34" s="358" t="s">
        <v>10427</v>
      </c>
      <c r="C34" s="372">
        <f>SUMPRODUCT('表二（录入表）'!C$6:C$1121*(LEFT('表二（录入表）'!$A$6:$A$1121,LEN($A34))=$A34))</f>
        <v>0</v>
      </c>
      <c r="D34" s="372">
        <f ca="1">SUMPRODUCT('表二（录入表）'!D$6:D$1121*(LEFT('表二（录入表）'!$A$6:$A$1121,LEN($A34))=$A34))</f>
        <v>0</v>
      </c>
      <c r="E34" s="372">
        <f>SUMPRODUCT('表二（录入表）'!E$6:E$1121*(LEFT('表二（录入表）'!$A$6:$A$1121,LEN($A34))=$A34))</f>
        <v>0</v>
      </c>
      <c r="F34" s="372">
        <f ca="1">SUMPRODUCT('表二（录入表）'!F$6:F$1121*(LEFT('表二（录入表）'!$A$6:$A$1121,LEN($A34))=$A34))</f>
        <v>0</v>
      </c>
      <c r="G34" s="191" t="str">
        <f ca="1" t="shared" si="0"/>
        <v/>
      </c>
      <c r="H34" s="191" t="str">
        <f ca="1" t="shared" si="1"/>
        <v/>
      </c>
    </row>
    <row r="35" ht="14.1" customHeight="1" spans="1:8">
      <c r="A35" s="353" t="s">
        <v>10428</v>
      </c>
      <c r="B35" s="358" t="s">
        <v>10429</v>
      </c>
      <c r="C35" s="372">
        <f>SUMPRODUCT('表二（录入表）'!C$6:C$1121*(LEFT('表二（录入表）'!$A$6:$A$1121,LEN($A35))=$A35))</f>
        <v>656</v>
      </c>
      <c r="D35" s="372">
        <f ca="1">SUMPRODUCT('表二（录入表）'!D$6:D$1121*(LEFT('表二（录入表）'!$A$6:$A$1121,LEN($A35))=$A35))</f>
        <v>56</v>
      </c>
      <c r="E35" s="372">
        <f>SUMPRODUCT('表二（录入表）'!E$6:E$1121*(LEFT('表二（录入表）'!$A$6:$A$1121,LEN($A35))=$A35))</f>
        <v>0</v>
      </c>
      <c r="F35" s="372">
        <f ca="1">SUMPRODUCT('表二（录入表）'!F$6:F$1121*(LEFT('表二（录入表）'!$A$6:$A$1121,LEN($A35))=$A35))</f>
        <v>732</v>
      </c>
      <c r="G35" s="191">
        <f ca="1" t="shared" si="0"/>
        <v>1.11585365853659</v>
      </c>
      <c r="H35" s="191" t="str">
        <f ca="1" t="shared" si="1"/>
        <v/>
      </c>
    </row>
    <row r="36" ht="14.1" customHeight="1" spans="1:8">
      <c r="A36" s="353" t="s">
        <v>10430</v>
      </c>
      <c r="B36" s="358" t="s">
        <v>10431</v>
      </c>
      <c r="C36" s="372">
        <f>SUMPRODUCT('表二（录入表）'!C$6:C$1121*(LEFT('表二（录入表）'!$A$6:$A$1121,LEN($A36))=$A36))</f>
        <v>0</v>
      </c>
      <c r="D36" s="372">
        <f ca="1">SUMPRODUCT('表二（录入表）'!D$6:D$1121*(LEFT('表二（录入表）'!$A$6:$A$1121,LEN($A36))=$A36))</f>
        <v>0</v>
      </c>
      <c r="E36" s="372">
        <f>SUMPRODUCT('表二（录入表）'!E$6:E$1121*(LEFT('表二（录入表）'!$A$6:$A$1121,LEN($A36))=$A36))</f>
        <v>0</v>
      </c>
      <c r="F36" s="372">
        <f ca="1">SUMPRODUCT('表二（录入表）'!F$6:F$1121*(LEFT('表二（录入表）'!$A$6:$A$1121,LEN($A36))=$A36))</f>
        <v>0</v>
      </c>
      <c r="G36" s="191" t="str">
        <f ca="1" t="shared" si="0"/>
        <v/>
      </c>
      <c r="H36" s="191" t="str">
        <f ca="1" t="shared" si="1"/>
        <v/>
      </c>
    </row>
    <row r="37" ht="14.1" customHeight="1" spans="1:8">
      <c r="A37" s="353" t="s">
        <v>10432</v>
      </c>
      <c r="B37" s="358" t="s">
        <v>10433</v>
      </c>
      <c r="C37" s="372">
        <f>SUMPRODUCT('表二（录入表）'!C$6:C$1121*(LEFT('表二（录入表）'!$A$6:$A$1121,LEN($A37))=$A37))</f>
        <v>0</v>
      </c>
      <c r="D37" s="372">
        <f ca="1">SUMPRODUCT('表二（录入表）'!D$6:D$1121*(LEFT('表二（录入表）'!$A$6:$A$1121,LEN($A37))=$A37))</f>
        <v>0</v>
      </c>
      <c r="E37" s="372">
        <f>SUMPRODUCT('表二（录入表）'!E$6:E$1121*(LEFT('表二（录入表）'!$A$6:$A$1121,LEN($A37))=$A37))</f>
        <v>0</v>
      </c>
      <c r="F37" s="372">
        <f ca="1">SUMPRODUCT('表二（录入表）'!F$6:F$1121*(LEFT('表二（录入表）'!$A$6:$A$1121,LEN($A37))=$A37))</f>
        <v>0</v>
      </c>
      <c r="G37" s="191" t="str">
        <f ca="1" t="shared" si="0"/>
        <v/>
      </c>
      <c r="H37" s="191" t="str">
        <f ca="1" t="shared" si="1"/>
        <v/>
      </c>
    </row>
    <row r="38" ht="14.1" customHeight="1" spans="1:8">
      <c r="A38" s="353" t="s">
        <v>10434</v>
      </c>
      <c r="B38" s="358" t="s">
        <v>10435</v>
      </c>
      <c r="C38" s="372">
        <f>SUMPRODUCT('表二（录入表）'!C$6:C$1121*(LEFT('表二（录入表）'!$A$6:$A$1121,LEN($A38))=$A38))</f>
        <v>0</v>
      </c>
      <c r="D38" s="372">
        <f ca="1">SUMPRODUCT('表二（录入表）'!D$6:D$1121*(LEFT('表二（录入表）'!$A$6:$A$1121,LEN($A38))=$A38))</f>
        <v>0</v>
      </c>
      <c r="E38" s="372">
        <f>SUMPRODUCT('表二（录入表）'!E$6:E$1121*(LEFT('表二（录入表）'!$A$6:$A$1121,LEN($A38))=$A38))</f>
        <v>0</v>
      </c>
      <c r="F38" s="372">
        <f ca="1">SUMPRODUCT('表二（录入表）'!F$6:F$1121*(LEFT('表二（录入表）'!$A$6:$A$1121,LEN($A38))=$A38))</f>
        <v>0</v>
      </c>
      <c r="G38" s="191" t="str">
        <f ca="1" t="shared" si="0"/>
        <v/>
      </c>
      <c r="H38" s="191" t="str">
        <f ca="1" t="shared" si="1"/>
        <v/>
      </c>
    </row>
    <row r="39" ht="14.1" customHeight="1" spans="1:8">
      <c r="A39" s="353" t="s">
        <v>10436</v>
      </c>
      <c r="B39" s="358" t="s">
        <v>10437</v>
      </c>
      <c r="C39" s="372">
        <f>SUMPRODUCT('表二（录入表）'!C$6:C$1121*(LEFT('表二（录入表）'!$A$6:$A$1121,LEN($A39))=$A39))</f>
        <v>0</v>
      </c>
      <c r="D39" s="372">
        <f ca="1">SUMPRODUCT('表二（录入表）'!D$6:D$1121*(LEFT('表二（录入表）'!$A$6:$A$1121,LEN($A39))=$A39))</f>
        <v>0</v>
      </c>
      <c r="E39" s="372">
        <f>SUMPRODUCT('表二（录入表）'!E$6:E$1121*(LEFT('表二（录入表）'!$A$6:$A$1121,LEN($A39))=$A39))</f>
        <v>0</v>
      </c>
      <c r="F39" s="372">
        <f ca="1">SUMPRODUCT('表二（录入表）'!F$6:F$1121*(LEFT('表二（录入表）'!$A$6:$A$1121,LEN($A39))=$A39))</f>
        <v>0</v>
      </c>
      <c r="G39" s="191" t="str">
        <f ca="1" t="shared" si="0"/>
        <v/>
      </c>
      <c r="H39" s="191" t="str">
        <f ca="1" t="shared" si="1"/>
        <v/>
      </c>
    </row>
    <row r="40" ht="14.1" customHeight="1" spans="1:8">
      <c r="A40" s="353" t="s">
        <v>10438</v>
      </c>
      <c r="B40" s="358" t="s">
        <v>10439</v>
      </c>
      <c r="C40" s="372">
        <f>SUMPRODUCT('表二（录入表）'!C$6:C$1121*(LEFT('表二（录入表）'!$A$6:$A$1121,LEN($A40))=$A40))</f>
        <v>0</v>
      </c>
      <c r="D40" s="372">
        <f ca="1">SUMPRODUCT('表二（录入表）'!D$6:D$1121*(LEFT('表二（录入表）'!$A$6:$A$1121,LEN($A40))=$A40))</f>
        <v>0</v>
      </c>
      <c r="E40" s="372">
        <f>SUMPRODUCT('表二（录入表）'!E$6:E$1121*(LEFT('表二（录入表）'!$A$6:$A$1121,LEN($A40))=$A40))</f>
        <v>0</v>
      </c>
      <c r="F40" s="372">
        <f ca="1">SUMPRODUCT('表二（录入表）'!F$6:F$1121*(LEFT('表二（录入表）'!$A$6:$A$1121,LEN($A40))=$A40))</f>
        <v>0</v>
      </c>
      <c r="G40" s="191" t="str">
        <f ca="1" t="shared" si="0"/>
        <v/>
      </c>
      <c r="H40" s="191" t="str">
        <f ca="1" t="shared" si="1"/>
        <v/>
      </c>
    </row>
    <row r="41" ht="14.1" customHeight="1" spans="1:8">
      <c r="A41" s="353" t="s">
        <v>10440</v>
      </c>
      <c r="B41" s="358" t="s">
        <v>10441</v>
      </c>
      <c r="C41" s="372">
        <f>SUMPRODUCT('表二（录入表）'!C$6:C$1121*(LEFT('表二（录入表）'!$A$6:$A$1121,LEN($A41))=$A41))</f>
        <v>0</v>
      </c>
      <c r="D41" s="372">
        <f ca="1">SUMPRODUCT('表二（录入表）'!D$6:D$1121*(LEFT('表二（录入表）'!$A$6:$A$1121,LEN($A41))=$A41))</f>
        <v>0</v>
      </c>
      <c r="E41" s="372">
        <f>SUMPRODUCT('表二（录入表）'!E$6:E$1121*(LEFT('表二（录入表）'!$A$6:$A$1121,LEN($A41))=$A41))</f>
        <v>0</v>
      </c>
      <c r="F41" s="372">
        <f ca="1">SUMPRODUCT('表二（录入表）'!F$6:F$1121*(LEFT('表二（录入表）'!$A$6:$A$1121,LEN($A41))=$A41))</f>
        <v>0</v>
      </c>
      <c r="G41" s="191" t="str">
        <f ca="1" t="shared" si="0"/>
        <v/>
      </c>
      <c r="H41" s="191" t="str">
        <f ca="1" t="shared" si="1"/>
        <v/>
      </c>
    </row>
    <row r="42" ht="14.1" customHeight="1" spans="1:8">
      <c r="A42" s="353" t="s">
        <v>10442</v>
      </c>
      <c r="B42" s="358" t="s">
        <v>10443</v>
      </c>
      <c r="C42" s="372">
        <f>SUMPRODUCT('表二（录入表）'!C$6:C$1121*(LEFT('表二（录入表）'!$A$6:$A$1121,LEN($A42))=$A42))</f>
        <v>0</v>
      </c>
      <c r="D42" s="372">
        <f ca="1">SUMPRODUCT('表二（录入表）'!D$6:D$1121*(LEFT('表二（录入表）'!$A$6:$A$1121,LEN($A42))=$A42))</f>
        <v>0</v>
      </c>
      <c r="E42" s="372">
        <f>SUMPRODUCT('表二（录入表）'!E$6:E$1121*(LEFT('表二（录入表）'!$A$6:$A$1121,LEN($A42))=$A42))</f>
        <v>0</v>
      </c>
      <c r="F42" s="372">
        <f ca="1">SUMPRODUCT('表二（录入表）'!F$6:F$1121*(LEFT('表二（录入表）'!$A$6:$A$1121,LEN($A42))=$A42))</f>
        <v>0</v>
      </c>
      <c r="G42" s="191" t="str">
        <f ca="1" t="shared" si="0"/>
        <v/>
      </c>
      <c r="H42" s="191" t="str">
        <f ca="1" t="shared" si="1"/>
        <v/>
      </c>
    </row>
    <row r="43" ht="14.1" customHeight="1" spans="1:8">
      <c r="A43" s="353" t="s">
        <v>10444</v>
      </c>
      <c r="B43" s="358" t="s">
        <v>10445</v>
      </c>
      <c r="C43" s="372">
        <f>SUMPRODUCT('表二（录入表）'!C$6:C$1121*(LEFT('表二（录入表）'!$A$6:$A$1121,LEN($A43))=$A43))</f>
        <v>0</v>
      </c>
      <c r="D43" s="372">
        <f ca="1">SUMPRODUCT('表二（录入表）'!D$6:D$1121*(LEFT('表二（录入表）'!$A$6:$A$1121,LEN($A43))=$A43))</f>
        <v>0</v>
      </c>
      <c r="E43" s="372">
        <f>SUMPRODUCT('表二（录入表）'!E$6:E$1121*(LEFT('表二（录入表）'!$A$6:$A$1121,LEN($A43))=$A43))</f>
        <v>0</v>
      </c>
      <c r="F43" s="372">
        <f ca="1">SUMPRODUCT('表二（录入表）'!F$6:F$1121*(LEFT('表二（录入表）'!$A$6:$A$1121,LEN($A43))=$A43))</f>
        <v>0</v>
      </c>
      <c r="G43" s="191" t="str">
        <f ca="1" t="shared" si="0"/>
        <v/>
      </c>
      <c r="H43" s="191" t="str">
        <f ca="1" t="shared" si="1"/>
        <v/>
      </c>
    </row>
    <row r="44" ht="14.1" customHeight="1" spans="1:8">
      <c r="A44" s="353" t="s">
        <v>10446</v>
      </c>
      <c r="B44" s="358" t="s">
        <v>10447</v>
      </c>
      <c r="C44" s="372">
        <f>SUMPRODUCT('表二（录入表）'!C$6:C$1121*(LEFT('表二（录入表）'!$A$6:$A$1121,LEN($A44))=$A44))</f>
        <v>0</v>
      </c>
      <c r="D44" s="372">
        <f ca="1">SUMPRODUCT('表二（录入表）'!D$6:D$1121*(LEFT('表二（录入表）'!$A$6:$A$1121,LEN($A44))=$A44))</f>
        <v>0</v>
      </c>
      <c r="E44" s="372">
        <f>SUMPRODUCT('表二（录入表）'!E$6:E$1121*(LEFT('表二（录入表）'!$A$6:$A$1121,LEN($A44))=$A44))</f>
        <v>0</v>
      </c>
      <c r="F44" s="372">
        <f ca="1">SUMPRODUCT('表二（录入表）'!F$6:F$1121*(LEFT('表二（录入表）'!$A$6:$A$1121,LEN($A44))=$A44))</f>
        <v>0</v>
      </c>
      <c r="G44" s="191" t="str">
        <f ca="1" t="shared" si="0"/>
        <v/>
      </c>
      <c r="H44" s="191" t="str">
        <f ca="1" t="shared" si="1"/>
        <v/>
      </c>
    </row>
    <row r="45" ht="14.1" customHeight="1" spans="1:8">
      <c r="A45" s="353" t="s">
        <v>10448</v>
      </c>
      <c r="B45" s="358" t="s">
        <v>10449</v>
      </c>
      <c r="C45" s="372">
        <f>SUMPRODUCT('表二（录入表）'!C$6:C$1121*(LEFT('表二（录入表）'!$A$6:$A$1121,LEN($A45))=$A45))</f>
        <v>0</v>
      </c>
      <c r="D45" s="372">
        <f ca="1">SUMPRODUCT('表二（录入表）'!D$6:D$1121*(LEFT('表二（录入表）'!$A$6:$A$1121,LEN($A45))=$A45))</f>
        <v>0</v>
      </c>
      <c r="E45" s="372">
        <f>SUMPRODUCT('表二（录入表）'!E$6:E$1121*(LEFT('表二（录入表）'!$A$6:$A$1121,LEN($A45))=$A45))</f>
        <v>0</v>
      </c>
      <c r="F45" s="372">
        <f ca="1">SUMPRODUCT('表二（录入表）'!F$6:F$1121*(LEFT('表二（录入表）'!$A$6:$A$1121,LEN($A45))=$A45))</f>
        <v>0</v>
      </c>
      <c r="G45" s="191" t="str">
        <f ca="1" t="shared" si="0"/>
        <v/>
      </c>
      <c r="H45" s="191" t="str">
        <f ca="1" t="shared" si="1"/>
        <v/>
      </c>
    </row>
    <row r="46" ht="14.1" customHeight="1" spans="1:8">
      <c r="A46" s="353" t="s">
        <v>10450</v>
      </c>
      <c r="B46" s="358" t="s">
        <v>10451</v>
      </c>
      <c r="C46" s="372">
        <f>SUMPRODUCT('表二（录入表）'!C$6:C$1121*(LEFT('表二（录入表）'!$A$6:$A$1121,LEN($A46))=$A46))</f>
        <v>49</v>
      </c>
      <c r="D46" s="372">
        <f ca="1">SUMPRODUCT('表二（录入表）'!D$6:D$1121*(LEFT('表二（录入表）'!$A$6:$A$1121,LEN($A46))=$A46))</f>
        <v>49</v>
      </c>
      <c r="E46" s="372">
        <f>SUMPRODUCT('表二（录入表）'!E$6:E$1121*(LEFT('表二（录入表）'!$A$6:$A$1121,LEN($A46))=$A46))</f>
        <v>62</v>
      </c>
      <c r="F46" s="372">
        <f ca="1">SUMPRODUCT('表二（录入表）'!F$6:F$1121*(LEFT('表二（录入表）'!$A$6:$A$1121,LEN($A46))=$A46))</f>
        <v>49</v>
      </c>
      <c r="G46" s="191">
        <f ca="1" t="shared" si="0"/>
        <v>1</v>
      </c>
      <c r="H46" s="191">
        <f ca="1" t="shared" si="1"/>
        <v>0.790322580645161</v>
      </c>
    </row>
    <row r="47" ht="14.1" customHeight="1" spans="1:8">
      <c r="A47" s="353" t="s">
        <v>10452</v>
      </c>
      <c r="B47" s="358" t="s">
        <v>10453</v>
      </c>
      <c r="C47" s="372">
        <f>SUMPRODUCT('表二（录入表）'!C$6:C$1121*(LEFT('表二（录入表）'!$A$6:$A$1121,LEN($A47))=$A47))</f>
        <v>0</v>
      </c>
      <c r="D47" s="372">
        <f ca="1">SUMPRODUCT('表二（录入表）'!D$6:D$1121*(LEFT('表二（录入表）'!$A$6:$A$1121,LEN($A47))=$A47))</f>
        <v>0</v>
      </c>
      <c r="E47" s="372">
        <f>SUMPRODUCT('表二（录入表）'!E$6:E$1121*(LEFT('表二（录入表）'!$A$6:$A$1121,LEN($A47))=$A47))</f>
        <v>0</v>
      </c>
      <c r="F47" s="372">
        <f ca="1">SUMPRODUCT('表二（录入表）'!F$6:F$1121*(LEFT('表二（录入表）'!$A$6:$A$1121,LEN($A47))=$A47))</f>
        <v>0</v>
      </c>
      <c r="G47" s="191" t="str">
        <f ca="1" t="shared" si="0"/>
        <v/>
      </c>
      <c r="H47" s="191" t="str">
        <f ca="1" t="shared" si="1"/>
        <v/>
      </c>
    </row>
    <row r="48" ht="14.1" customHeight="1" spans="1:8">
      <c r="A48" s="353" t="s">
        <v>10454</v>
      </c>
      <c r="B48" s="358" t="s">
        <v>10455</v>
      </c>
      <c r="C48" s="372">
        <f>SUMPRODUCT('表二（录入表）'!C$6:C$1121*(LEFT('表二（录入表）'!$A$6:$A$1121,LEN($A48))=$A48))</f>
        <v>0</v>
      </c>
      <c r="D48" s="372">
        <f ca="1">SUMPRODUCT('表二（录入表）'!D$6:D$1121*(LEFT('表二（录入表）'!$A$6:$A$1121,LEN($A48))=$A48))</f>
        <v>0</v>
      </c>
      <c r="E48" s="372">
        <f>SUMPRODUCT('表二（录入表）'!E$6:E$1121*(LEFT('表二（录入表）'!$A$6:$A$1121,LEN($A48))=$A48))</f>
        <v>0</v>
      </c>
      <c r="F48" s="372">
        <f ca="1">SUMPRODUCT('表二（录入表）'!F$6:F$1121*(LEFT('表二（录入表）'!$A$6:$A$1121,LEN($A48))=$A48))</f>
        <v>0</v>
      </c>
      <c r="G48" s="191" t="str">
        <f ca="1" t="shared" si="0"/>
        <v/>
      </c>
      <c r="H48" s="191" t="str">
        <f ca="1" t="shared" si="1"/>
        <v/>
      </c>
    </row>
    <row r="49" ht="14.1" customHeight="1" spans="1:8">
      <c r="A49" s="353" t="s">
        <v>10456</v>
      </c>
      <c r="B49" s="358" t="s">
        <v>10457</v>
      </c>
      <c r="C49" s="372">
        <f>SUMPRODUCT('表二（录入表）'!C$6:C$1121*(LEFT('表二（录入表）'!$A$6:$A$1121,LEN($A49))=$A49))</f>
        <v>0</v>
      </c>
      <c r="D49" s="372">
        <f ca="1">SUMPRODUCT('表二（录入表）'!D$6:D$1121*(LEFT('表二（录入表）'!$A$6:$A$1121,LEN($A49))=$A49))</f>
        <v>0</v>
      </c>
      <c r="E49" s="372">
        <f>SUMPRODUCT('表二（录入表）'!E$6:E$1121*(LEFT('表二（录入表）'!$A$6:$A$1121,LEN($A49))=$A49))</f>
        <v>0</v>
      </c>
      <c r="F49" s="372">
        <f ca="1">SUMPRODUCT('表二（录入表）'!F$6:F$1121*(LEFT('表二（录入表）'!$A$6:$A$1121,LEN($A49))=$A49))</f>
        <v>0</v>
      </c>
      <c r="G49" s="191" t="str">
        <f ca="1" t="shared" si="0"/>
        <v/>
      </c>
      <c r="H49" s="191" t="str">
        <f ca="1" t="shared" si="1"/>
        <v/>
      </c>
    </row>
    <row r="50" ht="14.1" customHeight="1" spans="1:8">
      <c r="A50" s="353" t="s">
        <v>10458</v>
      </c>
      <c r="B50" s="358" t="s">
        <v>10459</v>
      </c>
      <c r="C50" s="372">
        <f>SUMPRODUCT('表二（录入表）'!C$6:C$1121*(LEFT('表二（录入表）'!$A$6:$A$1121,LEN($A50))=$A50))</f>
        <v>49</v>
      </c>
      <c r="D50" s="372">
        <f ca="1">SUMPRODUCT('表二（录入表）'!D$6:D$1121*(LEFT('表二（录入表）'!$A$6:$A$1121,LEN($A50))=$A50))</f>
        <v>49</v>
      </c>
      <c r="E50" s="372">
        <f>SUMPRODUCT('表二（录入表）'!E$6:E$1121*(LEFT('表二（录入表）'!$A$6:$A$1121,LEN($A50))=$A50))</f>
        <v>62</v>
      </c>
      <c r="F50" s="372">
        <f ca="1">SUMPRODUCT('表二（录入表）'!F$6:F$1121*(LEFT('表二（录入表）'!$A$6:$A$1121,LEN($A50))=$A50))</f>
        <v>49</v>
      </c>
      <c r="G50" s="191">
        <f ca="1" t="shared" si="0"/>
        <v>1</v>
      </c>
      <c r="H50" s="191">
        <f ca="1" t="shared" si="1"/>
        <v>0.790322580645161</v>
      </c>
    </row>
    <row r="51" ht="14.1" customHeight="1" spans="1:8">
      <c r="A51" s="353" t="s">
        <v>10460</v>
      </c>
      <c r="B51" s="358" t="s">
        <v>10461</v>
      </c>
      <c r="C51" s="372">
        <f>SUMPRODUCT('表二（录入表）'!C$6:C$1121*(LEFT('表二（录入表）'!$A$6:$A$1121,LEN($A51))=$A51))</f>
        <v>0</v>
      </c>
      <c r="D51" s="372">
        <f ca="1">SUMPRODUCT('表二（录入表）'!D$6:D$1121*(LEFT('表二（录入表）'!$A$6:$A$1121,LEN($A51))=$A51))</f>
        <v>0</v>
      </c>
      <c r="E51" s="372">
        <f>SUMPRODUCT('表二（录入表）'!E$6:E$1121*(LEFT('表二（录入表）'!$A$6:$A$1121,LEN($A51))=$A51))</f>
        <v>0</v>
      </c>
      <c r="F51" s="372">
        <f ca="1">SUMPRODUCT('表二（录入表）'!F$6:F$1121*(LEFT('表二（录入表）'!$A$6:$A$1121,LEN($A51))=$A51))</f>
        <v>0</v>
      </c>
      <c r="G51" s="191" t="str">
        <f ca="1" t="shared" si="0"/>
        <v/>
      </c>
      <c r="H51" s="191" t="str">
        <f ca="1" t="shared" si="1"/>
        <v/>
      </c>
    </row>
    <row r="52" ht="14.1" customHeight="1" spans="1:8">
      <c r="A52" s="353" t="s">
        <v>10462</v>
      </c>
      <c r="B52" s="358" t="s">
        <v>10463</v>
      </c>
      <c r="C52" s="372">
        <f>SUMPRODUCT('表二（录入表）'!C$6:C$1121*(LEFT('表二（录入表）'!$A$6:$A$1121,LEN($A52))=$A52))</f>
        <v>5634</v>
      </c>
      <c r="D52" s="372">
        <f ca="1">SUMPRODUCT('表二（录入表）'!D$6:D$1121*(LEFT('表二（录入表）'!$A$6:$A$1121,LEN($A52))=$A52))</f>
        <v>5493</v>
      </c>
      <c r="E52" s="372">
        <f>SUMPRODUCT('表二（录入表）'!E$6:E$1121*(LEFT('表二（录入表）'!$A$6:$A$1121,LEN($A52))=$A52))</f>
        <v>4746</v>
      </c>
      <c r="F52" s="372">
        <f ca="1">SUMPRODUCT('表二（录入表）'!F$6:F$1121*(LEFT('表二（录入表）'!$A$6:$A$1121,LEN($A52))=$A52))</f>
        <v>5334</v>
      </c>
      <c r="G52" s="191">
        <f ca="1" t="shared" si="0"/>
        <v>0.946751863684771</v>
      </c>
      <c r="H52" s="191">
        <f ca="1" t="shared" si="1"/>
        <v>1.12389380530973</v>
      </c>
    </row>
    <row r="53" ht="14.1" customHeight="1" spans="1:8">
      <c r="A53" s="353" t="s">
        <v>10464</v>
      </c>
      <c r="B53" s="358" t="s">
        <v>10465</v>
      </c>
      <c r="C53" s="372">
        <f>SUMPRODUCT('表二（录入表）'!C$6:C$1121*(LEFT('表二（录入表）'!$A$6:$A$1121,LEN($A53))=$A53))</f>
        <v>0</v>
      </c>
      <c r="D53" s="372">
        <f ca="1">SUMPRODUCT('表二（录入表）'!D$6:D$1121*(LEFT('表二（录入表）'!$A$6:$A$1121,LEN($A53))=$A53))</f>
        <v>0</v>
      </c>
      <c r="E53" s="372">
        <f>SUMPRODUCT('表二（录入表）'!E$6:E$1121*(LEFT('表二（录入表）'!$A$6:$A$1121,LEN($A53))=$A53))</f>
        <v>0</v>
      </c>
      <c r="F53" s="372">
        <f ca="1">SUMPRODUCT('表二（录入表）'!F$6:F$1121*(LEFT('表二（录入表）'!$A$6:$A$1121,LEN($A53))=$A53))</f>
        <v>0</v>
      </c>
      <c r="G53" s="191" t="str">
        <f ca="1" t="shared" si="0"/>
        <v/>
      </c>
      <c r="H53" s="191" t="str">
        <f ca="1" t="shared" si="1"/>
        <v/>
      </c>
    </row>
    <row r="54" ht="14.1" customHeight="1" spans="1:8">
      <c r="A54" s="353" t="s">
        <v>10466</v>
      </c>
      <c r="B54" s="358" t="s">
        <v>10467</v>
      </c>
      <c r="C54" s="372">
        <f>SUMPRODUCT('表二（录入表）'!C$6:C$1121*(LEFT('表二（录入表）'!$A$6:$A$1121,LEN($A54))=$A54))</f>
        <v>400</v>
      </c>
      <c r="D54" s="372">
        <f ca="1">SUMPRODUCT('表二（录入表）'!D$6:D$1121*(LEFT('表二（录入表）'!$A$6:$A$1121,LEN($A54))=$A54))</f>
        <v>400</v>
      </c>
      <c r="E54" s="372">
        <f>SUMPRODUCT('表二（录入表）'!E$6:E$1121*(LEFT('表二（录入表）'!$A$6:$A$1121,LEN($A54))=$A54))</f>
        <v>2947</v>
      </c>
      <c r="F54" s="372">
        <f ca="1">SUMPRODUCT('表二（录入表）'!F$6:F$1121*(LEFT('表二（录入表）'!$A$6:$A$1121,LEN($A54))=$A54))</f>
        <v>400</v>
      </c>
      <c r="G54" s="191">
        <f ca="1" t="shared" si="0"/>
        <v>1</v>
      </c>
      <c r="H54" s="191">
        <f ca="1" t="shared" si="1"/>
        <v>0.135731252120801</v>
      </c>
    </row>
    <row r="55" ht="14.1" customHeight="1" spans="1:8">
      <c r="A55" s="353" t="s">
        <v>10468</v>
      </c>
      <c r="B55" s="358" t="s">
        <v>10469</v>
      </c>
      <c r="C55" s="372">
        <f>SUMPRODUCT('表二（录入表）'!C$6:C$1121*(LEFT('表二（录入表）'!$A$6:$A$1121,LEN($A55))=$A55))</f>
        <v>0</v>
      </c>
      <c r="D55" s="372">
        <f ca="1">SUMPRODUCT('表二（录入表）'!D$6:D$1121*(LEFT('表二（录入表）'!$A$6:$A$1121,LEN($A55))=$A55))</f>
        <v>0</v>
      </c>
      <c r="E55" s="372">
        <f>SUMPRODUCT('表二（录入表）'!E$6:E$1121*(LEFT('表二（录入表）'!$A$6:$A$1121,LEN($A55))=$A55))</f>
        <v>0</v>
      </c>
      <c r="F55" s="372">
        <f ca="1">SUMPRODUCT('表二（录入表）'!F$6:F$1121*(LEFT('表二（录入表）'!$A$6:$A$1121,LEN($A55))=$A55))</f>
        <v>0</v>
      </c>
      <c r="G55" s="191" t="str">
        <f ca="1" t="shared" si="0"/>
        <v/>
      </c>
      <c r="H55" s="191" t="str">
        <f ca="1" t="shared" si="1"/>
        <v/>
      </c>
    </row>
    <row r="56" ht="14.1" customHeight="1" spans="1:8">
      <c r="A56" s="353" t="s">
        <v>10470</v>
      </c>
      <c r="B56" s="358" t="s">
        <v>10471</v>
      </c>
      <c r="C56" s="372">
        <f>SUMPRODUCT('表二（录入表）'!C$6:C$1121*(LEFT('表二（录入表）'!$A$6:$A$1121,LEN($A56))=$A56))</f>
        <v>70</v>
      </c>
      <c r="D56" s="372">
        <f ca="1">SUMPRODUCT('表二（录入表）'!D$6:D$1121*(LEFT('表二（录入表）'!$A$6:$A$1121,LEN($A56))=$A56))</f>
        <v>70</v>
      </c>
      <c r="E56" s="372">
        <f>SUMPRODUCT('表二（录入表）'!E$6:E$1121*(LEFT('表二（录入表）'!$A$6:$A$1121,LEN($A56))=$A56))</f>
        <v>35</v>
      </c>
      <c r="F56" s="372">
        <f ca="1">SUMPRODUCT('表二（录入表）'!F$6:F$1121*(LEFT('表二（录入表）'!$A$6:$A$1121,LEN($A56))=$A56))</f>
        <v>70</v>
      </c>
      <c r="G56" s="191">
        <f ca="1" t="shared" si="0"/>
        <v>1</v>
      </c>
      <c r="H56" s="191">
        <f ca="1" t="shared" si="1"/>
        <v>2</v>
      </c>
    </row>
    <row r="57" ht="14.1" customHeight="1" spans="1:8">
      <c r="A57" s="353" t="s">
        <v>10472</v>
      </c>
      <c r="B57" s="358" t="s">
        <v>10473</v>
      </c>
      <c r="C57" s="372">
        <f>SUMPRODUCT('表二（录入表）'!C$6:C$1121*(LEFT('表二（录入表）'!$A$6:$A$1121,LEN($A57))=$A57))</f>
        <v>78</v>
      </c>
      <c r="D57" s="372">
        <f ca="1">SUMPRODUCT('表二（录入表）'!D$6:D$1121*(LEFT('表二（录入表）'!$A$6:$A$1121,LEN($A57))=$A57))</f>
        <v>68</v>
      </c>
      <c r="E57" s="372">
        <f>SUMPRODUCT('表二（录入表）'!E$6:E$1121*(LEFT('表二（录入表）'!$A$6:$A$1121,LEN($A57))=$A57))</f>
        <v>110</v>
      </c>
      <c r="F57" s="372">
        <f ca="1">SUMPRODUCT('表二（录入表）'!F$6:F$1121*(LEFT('表二（录入表）'!$A$6:$A$1121,LEN($A57))=$A57))</f>
        <v>68</v>
      </c>
      <c r="G57" s="191">
        <f ca="1" t="shared" si="0"/>
        <v>0.871794871794872</v>
      </c>
      <c r="H57" s="191">
        <f ca="1" t="shared" si="1"/>
        <v>0.618181818181818</v>
      </c>
    </row>
    <row r="58" ht="14.1" customHeight="1" spans="1:8">
      <c r="A58" s="353" t="s">
        <v>10474</v>
      </c>
      <c r="B58" s="358" t="s">
        <v>10475</v>
      </c>
      <c r="C58" s="372">
        <f>SUMPRODUCT('表二（录入表）'!C$6:C$1121*(LEFT('表二（录入表）'!$A$6:$A$1121,LEN($A58))=$A58))</f>
        <v>1180</v>
      </c>
      <c r="D58" s="372">
        <f ca="1">SUMPRODUCT('表二（录入表）'!D$6:D$1121*(LEFT('表二（录入表）'!$A$6:$A$1121,LEN($A58))=$A58))</f>
        <v>1180</v>
      </c>
      <c r="E58" s="372">
        <f>SUMPRODUCT('表二（录入表）'!E$6:E$1121*(LEFT('表二（录入表）'!$A$6:$A$1121,LEN($A58))=$A58))</f>
        <v>961</v>
      </c>
      <c r="F58" s="372">
        <f ca="1">SUMPRODUCT('表二（录入表）'!F$6:F$1121*(LEFT('表二（录入表）'!$A$6:$A$1121,LEN($A58))=$A58))</f>
        <v>1050</v>
      </c>
      <c r="G58" s="191">
        <f ca="1" t="shared" si="0"/>
        <v>0.889830508474576</v>
      </c>
      <c r="H58" s="191">
        <f ca="1" t="shared" si="1"/>
        <v>1.09261186264308</v>
      </c>
    </row>
    <row r="59" ht="14.1" customHeight="1" spans="1:8">
      <c r="A59" s="353" t="s">
        <v>10476</v>
      </c>
      <c r="B59" s="358" t="s">
        <v>10477</v>
      </c>
      <c r="C59" s="372">
        <f>SUMPRODUCT('表二（录入表）'!C$6:C$1121*(LEFT('表二（录入表）'!$A$6:$A$1121,LEN($A59))=$A59))</f>
        <v>0</v>
      </c>
      <c r="D59" s="372">
        <f ca="1">SUMPRODUCT('表二（录入表）'!D$6:D$1121*(LEFT('表二（录入表）'!$A$6:$A$1121,LEN($A59))=$A59))</f>
        <v>0</v>
      </c>
      <c r="E59" s="372">
        <f>SUMPRODUCT('表二（录入表）'!E$6:E$1121*(LEFT('表二（录入表）'!$A$6:$A$1121,LEN($A59))=$A59))</f>
        <v>0</v>
      </c>
      <c r="F59" s="372">
        <f ca="1">SUMPRODUCT('表二（录入表）'!F$6:F$1121*(LEFT('表二（录入表）'!$A$6:$A$1121,LEN($A59))=$A59))</f>
        <v>0</v>
      </c>
      <c r="G59" s="191" t="str">
        <f ca="1" t="shared" si="0"/>
        <v/>
      </c>
      <c r="H59" s="191" t="str">
        <f ca="1" t="shared" si="1"/>
        <v/>
      </c>
    </row>
    <row r="60" ht="14.1" customHeight="1" spans="1:8">
      <c r="A60" s="353" t="s">
        <v>10478</v>
      </c>
      <c r="B60" s="358" t="s">
        <v>10479</v>
      </c>
      <c r="C60" s="372">
        <f>SUMPRODUCT('表二（录入表）'!C$6:C$1121*(LEFT('表二（录入表）'!$A$6:$A$1121,LEN($A60))=$A60))</f>
        <v>0</v>
      </c>
      <c r="D60" s="372">
        <f ca="1">SUMPRODUCT('表二（录入表）'!D$6:D$1121*(LEFT('表二（录入表）'!$A$6:$A$1121,LEN($A60))=$A60))</f>
        <v>0</v>
      </c>
      <c r="E60" s="372">
        <f>SUMPRODUCT('表二（录入表）'!E$6:E$1121*(LEFT('表二（录入表）'!$A$6:$A$1121,LEN($A60))=$A60))</f>
        <v>0</v>
      </c>
      <c r="F60" s="372">
        <f ca="1">SUMPRODUCT('表二（录入表）'!F$6:F$1121*(LEFT('表二（录入表）'!$A$6:$A$1121,LEN($A60))=$A60))</f>
        <v>0</v>
      </c>
      <c r="G60" s="191" t="str">
        <f ca="1" t="shared" si="0"/>
        <v/>
      </c>
      <c r="H60" s="191" t="str">
        <f ca="1" t="shared" si="1"/>
        <v/>
      </c>
    </row>
    <row r="61" ht="14.1" customHeight="1" spans="1:8">
      <c r="A61" s="353" t="s">
        <v>10480</v>
      </c>
      <c r="B61" s="358" t="s">
        <v>10481</v>
      </c>
      <c r="C61" s="372">
        <f>SUMPRODUCT('表二（录入表）'!C$6:C$1121*(LEFT('表二（录入表）'!$A$6:$A$1121,LEN($A61))=$A61))</f>
        <v>0</v>
      </c>
      <c r="D61" s="372">
        <f ca="1">SUMPRODUCT('表二（录入表）'!D$6:D$1121*(LEFT('表二（录入表）'!$A$6:$A$1121,LEN($A61))=$A61))</f>
        <v>0</v>
      </c>
      <c r="E61" s="372">
        <f>SUMPRODUCT('表二（录入表）'!E$6:E$1121*(LEFT('表二（录入表）'!$A$6:$A$1121,LEN($A61))=$A61))</f>
        <v>1</v>
      </c>
      <c r="F61" s="372">
        <f ca="1">SUMPRODUCT('表二（录入表）'!F$6:F$1121*(LEFT('表二（录入表）'!$A$6:$A$1121,LEN($A61))=$A61))</f>
        <v>0</v>
      </c>
      <c r="G61" s="191" t="str">
        <f ca="1" t="shared" si="0"/>
        <v/>
      </c>
      <c r="H61" s="191">
        <f ca="1" t="shared" si="1"/>
        <v>0</v>
      </c>
    </row>
    <row r="62" ht="14.1" customHeight="1" spans="1:8">
      <c r="A62" s="353" t="s">
        <v>10482</v>
      </c>
      <c r="B62" s="358" t="s">
        <v>10483</v>
      </c>
      <c r="C62" s="372">
        <f>SUMPRODUCT('表二（录入表）'!C$6:C$1121*(LEFT('表二（录入表）'!$A$6:$A$1121,LEN($A62))=$A62))</f>
        <v>0</v>
      </c>
      <c r="D62" s="372">
        <f ca="1">SUMPRODUCT('表二（录入表）'!D$6:D$1121*(LEFT('表二（录入表）'!$A$6:$A$1121,LEN($A62))=$A62))</f>
        <v>0</v>
      </c>
      <c r="E62" s="372">
        <f>SUMPRODUCT('表二（录入表）'!E$6:E$1121*(LEFT('表二（录入表）'!$A$6:$A$1121,LEN($A62))=$A62))</f>
        <v>0</v>
      </c>
      <c r="F62" s="372">
        <f ca="1">SUMPRODUCT('表二（录入表）'!F$6:F$1121*(LEFT('表二（录入表）'!$A$6:$A$1121,LEN($A62))=$A62))</f>
        <v>0</v>
      </c>
      <c r="G62" s="191" t="str">
        <f ca="1" t="shared" si="0"/>
        <v/>
      </c>
      <c r="H62" s="191" t="str">
        <f ca="1" t="shared" si="1"/>
        <v/>
      </c>
    </row>
    <row r="63" ht="14.1" customHeight="1" spans="1:8">
      <c r="A63" s="353" t="s">
        <v>10484</v>
      </c>
      <c r="B63" s="358" t="s">
        <v>10485</v>
      </c>
      <c r="C63" s="372">
        <f>SUMPRODUCT('表二（录入表）'!C$6:C$1121*(LEFT('表二（录入表）'!$A$6:$A$1121,LEN($A63))=$A63))</f>
        <v>3906</v>
      </c>
      <c r="D63" s="372">
        <f ca="1">SUMPRODUCT('表二（录入表）'!D$6:D$1121*(LEFT('表二（录入表）'!$A$6:$A$1121,LEN($A63))=$A63))</f>
        <v>3775</v>
      </c>
      <c r="E63" s="372">
        <f>SUMPRODUCT('表二（录入表）'!E$6:E$1121*(LEFT('表二（录入表）'!$A$6:$A$1121,LEN($A63))=$A63))</f>
        <v>692</v>
      </c>
      <c r="F63" s="372">
        <f ca="1">SUMPRODUCT('表二（录入表）'!F$6:F$1121*(LEFT('表二（录入表）'!$A$6:$A$1121,LEN($A63))=$A63))</f>
        <v>3746</v>
      </c>
      <c r="G63" s="191">
        <f ca="1" t="shared" si="0"/>
        <v>0.959037378392217</v>
      </c>
      <c r="H63" s="191">
        <f ca="1" t="shared" si="1"/>
        <v>5.41329479768786</v>
      </c>
    </row>
    <row r="64" ht="14.1" customHeight="1" spans="1:8">
      <c r="A64" s="353" t="s">
        <v>10486</v>
      </c>
      <c r="B64" s="358" t="s">
        <v>10487</v>
      </c>
      <c r="C64" s="372">
        <f>SUMPRODUCT('表二（录入表）'!C$6:C$1121*(LEFT('表二（录入表）'!$A$6:$A$1121,LEN($A64))=$A64))</f>
        <v>112841</v>
      </c>
      <c r="D64" s="372">
        <f ca="1">SUMPRODUCT('表二（录入表）'!D$6:D$1121*(LEFT('表二（录入表）'!$A$6:$A$1121,LEN($A64))=$A64))</f>
        <v>103685</v>
      </c>
      <c r="E64" s="372">
        <f>SUMPRODUCT('表二（录入表）'!E$6:E$1121*(LEFT('表二（录入表）'!$A$6:$A$1121,LEN($A64))=$A64))</f>
        <v>134920</v>
      </c>
      <c r="F64" s="372">
        <f ca="1">SUMPRODUCT('表二（录入表）'!F$6:F$1121*(LEFT('表二（录入表）'!$A$6:$A$1121,LEN($A64))=$A64))</f>
        <v>108368</v>
      </c>
      <c r="G64" s="191">
        <f ca="1" t="shared" si="0"/>
        <v>0.960360152781347</v>
      </c>
      <c r="H64" s="191">
        <f ca="1" t="shared" si="1"/>
        <v>0.803201897420694</v>
      </c>
    </row>
    <row r="65" ht="14.1" customHeight="1" spans="1:8">
      <c r="A65" s="353" t="s">
        <v>10488</v>
      </c>
      <c r="B65" s="358" t="s">
        <v>10489</v>
      </c>
      <c r="C65" s="372">
        <f>SUMPRODUCT('表二（录入表）'!C$6:C$1121*(LEFT('表二（录入表）'!$A$6:$A$1121,LEN($A65))=$A65))</f>
        <v>3100</v>
      </c>
      <c r="D65" s="372">
        <f ca="1">SUMPRODUCT('表二（录入表）'!D$6:D$1121*(LEFT('表二（录入表）'!$A$6:$A$1121,LEN($A65))=$A65))</f>
        <v>3100</v>
      </c>
      <c r="E65" s="372">
        <f>SUMPRODUCT('表二（录入表）'!E$6:E$1121*(LEFT('表二（录入表）'!$A$6:$A$1121,LEN($A65))=$A65))</f>
        <v>8410</v>
      </c>
      <c r="F65" s="372">
        <f ca="1">SUMPRODUCT('表二（录入表）'!F$6:F$1121*(LEFT('表二（录入表）'!$A$6:$A$1121,LEN($A65))=$A65))</f>
        <v>5100</v>
      </c>
      <c r="G65" s="191">
        <f ca="1" t="shared" si="0"/>
        <v>1.64516129032258</v>
      </c>
      <c r="H65" s="191">
        <f ca="1" t="shared" si="1"/>
        <v>0.606420927467301</v>
      </c>
    </row>
    <row r="66" ht="14.1" customHeight="1" spans="1:8">
      <c r="A66" s="353" t="s">
        <v>10490</v>
      </c>
      <c r="B66" s="358" t="s">
        <v>10491</v>
      </c>
      <c r="C66" s="372">
        <f>SUMPRODUCT('表二（录入表）'!C$6:C$1121*(LEFT('表二（录入表）'!$A$6:$A$1121,LEN($A66))=$A66))</f>
        <v>101000</v>
      </c>
      <c r="D66" s="372">
        <f ca="1">SUMPRODUCT('表二（录入表）'!D$6:D$1121*(LEFT('表二（录入表）'!$A$6:$A$1121,LEN($A66))=$A66))</f>
        <v>91844</v>
      </c>
      <c r="E66" s="372">
        <f>SUMPRODUCT('表二（录入表）'!E$6:E$1121*(LEFT('表二（录入表）'!$A$6:$A$1121,LEN($A66))=$A66))</f>
        <v>110378</v>
      </c>
      <c r="F66" s="372">
        <f ca="1">SUMPRODUCT('表二（录入表）'!F$6:F$1121*(LEFT('表二（录入表）'!$A$6:$A$1121,LEN($A66))=$A66))</f>
        <v>92527</v>
      </c>
      <c r="G66" s="191">
        <f ca="1" t="shared" si="0"/>
        <v>0.916108910891089</v>
      </c>
      <c r="H66" s="191">
        <f ca="1" t="shared" si="1"/>
        <v>0.838273931399373</v>
      </c>
    </row>
    <row r="67" ht="14.1" customHeight="1" spans="1:8">
      <c r="A67" s="353" t="s">
        <v>10492</v>
      </c>
      <c r="B67" s="358" t="s">
        <v>10493</v>
      </c>
      <c r="C67" s="372">
        <f>SUMPRODUCT('表二（录入表）'!C$6:C$1121*(LEFT('表二（录入表）'!$A$6:$A$1121,LEN($A67))=$A67))</f>
        <v>3000</v>
      </c>
      <c r="D67" s="372">
        <f ca="1">SUMPRODUCT('表二（录入表）'!D$6:D$1121*(LEFT('表二（录入表）'!$A$6:$A$1121,LEN($A67))=$A67))</f>
        <v>3000</v>
      </c>
      <c r="E67" s="372">
        <f>SUMPRODUCT('表二（录入表）'!E$6:E$1121*(LEFT('表二（录入表）'!$A$6:$A$1121,LEN($A67))=$A67))</f>
        <v>6182</v>
      </c>
      <c r="F67" s="372">
        <f ca="1">SUMPRODUCT('表二（录入表）'!F$6:F$1121*(LEFT('表二（录入表）'!$A$6:$A$1121,LEN($A67))=$A67))</f>
        <v>3000</v>
      </c>
      <c r="G67" s="191">
        <f ca="1" t="shared" si="0"/>
        <v>1</v>
      </c>
      <c r="H67" s="191">
        <f ca="1" t="shared" si="1"/>
        <v>0.48527984471045</v>
      </c>
    </row>
    <row r="68" ht="14.1" customHeight="1" spans="1:8">
      <c r="A68" s="353" t="s">
        <v>10494</v>
      </c>
      <c r="B68" s="358" t="s">
        <v>10495</v>
      </c>
      <c r="C68" s="372">
        <f>SUMPRODUCT('表二（录入表）'!C$6:C$1121*(LEFT('表二（录入表）'!$A$6:$A$1121,LEN($A68))=$A68))</f>
        <v>0</v>
      </c>
      <c r="D68" s="372">
        <f ca="1">SUMPRODUCT('表二（录入表）'!D$6:D$1121*(LEFT('表二（录入表）'!$A$6:$A$1121,LEN($A68))=$A68))</f>
        <v>0</v>
      </c>
      <c r="E68" s="372">
        <f>SUMPRODUCT('表二（录入表）'!E$6:E$1121*(LEFT('表二（录入表）'!$A$6:$A$1121,LEN($A68))=$A68))</f>
        <v>0</v>
      </c>
      <c r="F68" s="372">
        <f ca="1">SUMPRODUCT('表二（录入表）'!F$6:F$1121*(LEFT('表二（录入表）'!$A$6:$A$1121,LEN($A68))=$A68))</f>
        <v>0</v>
      </c>
      <c r="G68" s="191" t="str">
        <f ca="1" t="shared" si="0"/>
        <v/>
      </c>
      <c r="H68" s="191" t="str">
        <f ca="1" t="shared" si="1"/>
        <v/>
      </c>
    </row>
    <row r="69" ht="14.1" customHeight="1" spans="1:8">
      <c r="A69" s="353" t="s">
        <v>10496</v>
      </c>
      <c r="B69" s="358" t="s">
        <v>10497</v>
      </c>
      <c r="C69" s="372">
        <f>SUMPRODUCT('表二（录入表）'!C$6:C$1121*(LEFT('表二（录入表）'!$A$6:$A$1121,LEN($A69))=$A69))</f>
        <v>0</v>
      </c>
      <c r="D69" s="372">
        <f ca="1">SUMPRODUCT('表二（录入表）'!D$6:D$1121*(LEFT('表二（录入表）'!$A$6:$A$1121,LEN($A69))=$A69))</f>
        <v>0</v>
      </c>
      <c r="E69" s="372">
        <f>SUMPRODUCT('表二（录入表）'!E$6:E$1121*(LEFT('表二（录入表）'!$A$6:$A$1121,LEN($A69))=$A69))</f>
        <v>0</v>
      </c>
      <c r="F69" s="372">
        <f ca="1">SUMPRODUCT('表二（录入表）'!F$6:F$1121*(LEFT('表二（录入表）'!$A$6:$A$1121,LEN($A69))=$A69))</f>
        <v>0</v>
      </c>
      <c r="G69" s="191" t="str">
        <f ca="1" t="shared" si="0"/>
        <v/>
      </c>
      <c r="H69" s="191" t="str">
        <f ca="1" t="shared" si="1"/>
        <v/>
      </c>
    </row>
    <row r="70" ht="14.1" customHeight="1" spans="1:8">
      <c r="A70" s="353" t="s">
        <v>10498</v>
      </c>
      <c r="B70" s="358" t="s">
        <v>10499</v>
      </c>
      <c r="C70" s="372">
        <f>SUMPRODUCT('表二（录入表）'!C$6:C$1121*(LEFT('表二（录入表）'!$A$6:$A$1121,LEN($A70))=$A70))</f>
        <v>0</v>
      </c>
      <c r="D70" s="372">
        <f ca="1">SUMPRODUCT('表二（录入表）'!D$6:D$1121*(LEFT('表二（录入表）'!$A$6:$A$1121,LEN($A70))=$A70))</f>
        <v>0</v>
      </c>
      <c r="E70" s="372">
        <f>SUMPRODUCT('表二（录入表）'!E$6:E$1121*(LEFT('表二（录入表）'!$A$6:$A$1121,LEN($A70))=$A70))</f>
        <v>0</v>
      </c>
      <c r="F70" s="372">
        <f ca="1">SUMPRODUCT('表二（录入表）'!F$6:F$1121*(LEFT('表二（录入表）'!$A$6:$A$1121,LEN($A70))=$A70))</f>
        <v>0</v>
      </c>
      <c r="G70" s="191" t="str">
        <f ca="1" t="shared" si="0"/>
        <v/>
      </c>
      <c r="H70" s="191" t="str">
        <f ca="1" t="shared" si="1"/>
        <v/>
      </c>
    </row>
    <row r="71" ht="14.1" customHeight="1" spans="1:8">
      <c r="A71" s="353" t="s">
        <v>10500</v>
      </c>
      <c r="B71" s="358" t="s">
        <v>10501</v>
      </c>
      <c r="C71" s="372">
        <f>SUMPRODUCT('表二（录入表）'!C$6:C$1121*(LEFT('表二（录入表）'!$A$6:$A$1121,LEN($A71))=$A71))</f>
        <v>120</v>
      </c>
      <c r="D71" s="372">
        <f ca="1">SUMPRODUCT('表二（录入表）'!D$6:D$1121*(LEFT('表二（录入表）'!$A$6:$A$1121,LEN($A71))=$A71))</f>
        <v>120</v>
      </c>
      <c r="E71" s="372">
        <f>SUMPRODUCT('表二（录入表）'!E$6:E$1121*(LEFT('表二（录入表）'!$A$6:$A$1121,LEN($A71))=$A71))</f>
        <v>320</v>
      </c>
      <c r="F71" s="372">
        <f ca="1">SUMPRODUCT('表二（录入表）'!F$6:F$1121*(LEFT('表二（录入表）'!$A$6:$A$1121,LEN($A71))=$A71))</f>
        <v>120</v>
      </c>
      <c r="G71" s="191">
        <f ca="1" t="shared" ref="G71:G134" si="2">IFERROR($F71/C71,"")</f>
        <v>1</v>
      </c>
      <c r="H71" s="191">
        <f ca="1" t="shared" ref="H71:H133" si="3">IFERROR($F71/E71,"")</f>
        <v>0.375</v>
      </c>
    </row>
    <row r="72" ht="14.1" customHeight="1" spans="1:8">
      <c r="A72" s="353" t="s">
        <v>10502</v>
      </c>
      <c r="B72" s="358" t="s">
        <v>10503</v>
      </c>
      <c r="C72" s="372">
        <f>SUMPRODUCT('表二（录入表）'!C$6:C$1121*(LEFT('表二（录入表）'!$A$6:$A$1121,LEN($A72))=$A72))</f>
        <v>300</v>
      </c>
      <c r="D72" s="372">
        <f ca="1">SUMPRODUCT('表二（录入表）'!D$6:D$1121*(LEFT('表二（录入表）'!$A$6:$A$1121,LEN($A72))=$A72))</f>
        <v>300</v>
      </c>
      <c r="E72" s="372">
        <f>SUMPRODUCT('表二（录入表）'!E$6:E$1121*(LEFT('表二（录入表）'!$A$6:$A$1121,LEN($A72))=$A72))</f>
        <v>600</v>
      </c>
      <c r="F72" s="372">
        <f ca="1">SUMPRODUCT('表二（录入表）'!F$6:F$1121*(LEFT('表二（录入表）'!$A$6:$A$1121,LEN($A72))=$A72))</f>
        <v>300</v>
      </c>
      <c r="G72" s="191">
        <f ca="1" t="shared" si="2"/>
        <v>1</v>
      </c>
      <c r="H72" s="191">
        <f ca="1" t="shared" si="3"/>
        <v>0.5</v>
      </c>
    </row>
    <row r="73" ht="14.1" customHeight="1" spans="1:8">
      <c r="A73" s="353" t="s">
        <v>10504</v>
      </c>
      <c r="B73" s="358" t="s">
        <v>10505</v>
      </c>
      <c r="C73" s="372">
        <f>SUMPRODUCT('表二（录入表）'!C$6:C$1121*(LEFT('表二（录入表）'!$A$6:$A$1121,LEN($A73))=$A73))</f>
        <v>4200</v>
      </c>
      <c r="D73" s="372">
        <f ca="1">SUMPRODUCT('表二（录入表）'!D$6:D$1121*(LEFT('表二（录入表）'!$A$6:$A$1121,LEN($A73))=$A73))</f>
        <v>4200</v>
      </c>
      <c r="E73" s="372">
        <f>SUMPRODUCT('表二（录入表）'!E$6:E$1121*(LEFT('表二（录入表）'!$A$6:$A$1121,LEN($A73))=$A73))</f>
        <v>4200</v>
      </c>
      <c r="F73" s="372">
        <f ca="1">SUMPRODUCT('表二（录入表）'!F$6:F$1121*(LEFT('表二（录入表）'!$A$6:$A$1121,LEN($A73))=$A73))</f>
        <v>4200</v>
      </c>
      <c r="G73" s="191">
        <f ca="1" t="shared" si="2"/>
        <v>1</v>
      </c>
      <c r="H73" s="191">
        <f ca="1" t="shared" si="3"/>
        <v>1</v>
      </c>
    </row>
    <row r="74" ht="14.1" customHeight="1" spans="1:8">
      <c r="A74" s="353" t="s">
        <v>10506</v>
      </c>
      <c r="B74" s="358" t="s">
        <v>10507</v>
      </c>
      <c r="C74" s="372">
        <f>SUMPRODUCT('表二（录入表）'!C$6:C$1121*(LEFT('表二（录入表）'!$A$6:$A$1121,LEN($A74))=$A74))</f>
        <v>1121</v>
      </c>
      <c r="D74" s="372">
        <f ca="1">SUMPRODUCT('表二（录入表）'!D$6:D$1121*(LEFT('表二（录入表）'!$A$6:$A$1121,LEN($A74))=$A74))</f>
        <v>1121</v>
      </c>
      <c r="E74" s="372">
        <f>SUMPRODUCT('表二（录入表）'!E$6:E$1121*(LEFT('表二（录入表）'!$A$6:$A$1121,LEN($A74))=$A74))</f>
        <v>4830</v>
      </c>
      <c r="F74" s="372">
        <f ca="1">SUMPRODUCT('表二（录入表）'!F$6:F$1121*(LEFT('表二（录入表）'!$A$6:$A$1121,LEN($A74))=$A74))</f>
        <v>3121</v>
      </c>
      <c r="G74" s="191">
        <f ca="1" t="shared" si="2"/>
        <v>2.78412132024978</v>
      </c>
      <c r="H74" s="191">
        <f ca="1" t="shared" si="3"/>
        <v>0.646169772256729</v>
      </c>
    </row>
    <row r="75" ht="14.1" customHeight="1" spans="1:8">
      <c r="A75" s="353" t="s">
        <v>10508</v>
      </c>
      <c r="B75" s="358" t="s">
        <v>10509</v>
      </c>
      <c r="C75" s="372">
        <f>SUMPRODUCT('表二（录入表）'!C$6:C$1121*(LEFT('表二（录入表）'!$A$6:$A$1121,LEN($A75))=$A75))</f>
        <v>11568</v>
      </c>
      <c r="D75" s="372">
        <f ca="1">SUMPRODUCT('表二（录入表）'!D$6:D$1121*(LEFT('表二（录入表）'!$A$6:$A$1121,LEN($A75))=$A75))</f>
        <v>11551</v>
      </c>
      <c r="E75" s="372">
        <f>SUMPRODUCT('表二（录入表）'!E$6:E$1121*(LEFT('表二（录入表）'!$A$6:$A$1121,LEN($A75))=$A75))</f>
        <v>16684</v>
      </c>
      <c r="F75" s="372">
        <f ca="1">SUMPRODUCT('表二（录入表）'!F$6:F$1121*(LEFT('表二（录入表）'!$A$6:$A$1121,LEN($A75))=$A75))</f>
        <v>11891</v>
      </c>
      <c r="G75" s="191">
        <f ca="1" t="shared" si="2"/>
        <v>1.02792185338866</v>
      </c>
      <c r="H75" s="191">
        <f ca="1" t="shared" si="3"/>
        <v>0.712718772476624</v>
      </c>
    </row>
    <row r="76" ht="14.1" customHeight="1" spans="1:8">
      <c r="A76" s="353" t="s">
        <v>10510</v>
      </c>
      <c r="B76" s="358" t="s">
        <v>10511</v>
      </c>
      <c r="C76" s="372">
        <f>SUMPRODUCT('表二（录入表）'!C$6:C$1121*(LEFT('表二（录入表）'!$A$6:$A$1121,LEN($A76))=$A76))</f>
        <v>1800</v>
      </c>
      <c r="D76" s="372">
        <f ca="1">SUMPRODUCT('表二（录入表）'!D$6:D$1121*(LEFT('表二（录入表）'!$A$6:$A$1121,LEN($A76))=$A76))</f>
        <v>1800</v>
      </c>
      <c r="E76" s="372">
        <f>SUMPRODUCT('表二（录入表）'!E$6:E$1121*(LEFT('表二（录入表）'!$A$6:$A$1121,LEN($A76))=$A76))</f>
        <v>2247</v>
      </c>
      <c r="F76" s="372">
        <f ca="1">SUMPRODUCT('表二（录入表）'!F$6:F$1121*(LEFT('表二（录入表）'!$A$6:$A$1121,LEN($A76))=$A76))</f>
        <v>2300</v>
      </c>
      <c r="G76" s="191">
        <f ca="1" t="shared" si="2"/>
        <v>1.27777777777778</v>
      </c>
      <c r="H76" s="191">
        <f ca="1" t="shared" si="3"/>
        <v>1.02358700489542</v>
      </c>
    </row>
    <row r="77" ht="14.1" customHeight="1" spans="1:8">
      <c r="A77" s="353" t="s">
        <v>10512</v>
      </c>
      <c r="B77" s="358" t="s">
        <v>10513</v>
      </c>
      <c r="C77" s="372">
        <f>SUMPRODUCT('表二（录入表）'!C$6:C$1121*(LEFT('表二（录入表）'!$A$6:$A$1121,LEN($A77))=$A77))</f>
        <v>0</v>
      </c>
      <c r="D77" s="372">
        <f ca="1">SUMPRODUCT('表二（录入表）'!D$6:D$1121*(LEFT('表二（录入表）'!$A$6:$A$1121,LEN($A77))=$A77))</f>
        <v>0</v>
      </c>
      <c r="E77" s="372">
        <f>SUMPRODUCT('表二（录入表）'!E$6:E$1121*(LEFT('表二（录入表）'!$A$6:$A$1121,LEN($A77))=$A77))</f>
        <v>3916</v>
      </c>
      <c r="F77" s="372">
        <f ca="1">SUMPRODUCT('表二（录入表）'!F$6:F$1121*(LEFT('表二（录入表）'!$A$6:$A$1121,LEN($A77))=$A77))</f>
        <v>1000</v>
      </c>
      <c r="G77" s="191" t="str">
        <f ca="1" t="shared" si="2"/>
        <v/>
      </c>
      <c r="H77" s="191">
        <f ca="1" t="shared" si="3"/>
        <v>0.255362614913177</v>
      </c>
    </row>
    <row r="78" ht="14.1" customHeight="1" spans="1:8">
      <c r="A78" s="353" t="s">
        <v>10514</v>
      </c>
      <c r="B78" s="358" t="s">
        <v>10515</v>
      </c>
      <c r="C78" s="372">
        <f>SUMPRODUCT('表二（录入表）'!C$6:C$1121*(LEFT('表二（录入表）'!$A$6:$A$1121,LEN($A78))=$A78))</f>
        <v>5510</v>
      </c>
      <c r="D78" s="372">
        <f ca="1">SUMPRODUCT('表二（录入表）'!D$6:D$1121*(LEFT('表二（录入表）'!$A$6:$A$1121,LEN($A78))=$A78))</f>
        <v>5510</v>
      </c>
      <c r="E78" s="372">
        <f>SUMPRODUCT('表二（录入表）'!E$6:E$1121*(LEFT('表二（录入表）'!$A$6:$A$1121,LEN($A78))=$A78))</f>
        <v>1098</v>
      </c>
      <c r="F78" s="372">
        <f ca="1">SUMPRODUCT('表二（录入表）'!F$6:F$1121*(LEFT('表二（录入表）'!$A$6:$A$1121,LEN($A78))=$A78))</f>
        <v>50</v>
      </c>
      <c r="G78" s="191">
        <f ca="1" t="shared" si="2"/>
        <v>0.00907441016333938</v>
      </c>
      <c r="H78" s="191">
        <f ca="1" t="shared" si="3"/>
        <v>0.0455373406193078</v>
      </c>
    </row>
    <row r="79" ht="14.1" customHeight="1" spans="1:8">
      <c r="A79" s="353" t="s">
        <v>10516</v>
      </c>
      <c r="B79" s="358" t="s">
        <v>10517</v>
      </c>
      <c r="C79" s="372">
        <f>SUMPRODUCT('表二（录入表）'!C$6:C$1121*(LEFT('表二（录入表）'!$A$6:$A$1121,LEN($A79))=$A79))</f>
        <v>2600</v>
      </c>
      <c r="D79" s="372">
        <f ca="1">SUMPRODUCT('表二（录入表）'!D$6:D$1121*(LEFT('表二（录入表）'!$A$6:$A$1121,LEN($A79))=$A79))</f>
        <v>2600</v>
      </c>
      <c r="E79" s="372">
        <f>SUMPRODUCT('表二（录入表）'!E$6:E$1121*(LEFT('表二（录入表）'!$A$6:$A$1121,LEN($A79))=$A79))</f>
        <v>4356</v>
      </c>
      <c r="F79" s="372">
        <f ca="1">SUMPRODUCT('表二（录入表）'!F$6:F$1121*(LEFT('表二（录入表）'!$A$6:$A$1121,LEN($A79))=$A79))</f>
        <v>4300</v>
      </c>
      <c r="G79" s="191">
        <f ca="1" t="shared" si="2"/>
        <v>1.65384615384615</v>
      </c>
      <c r="H79" s="191">
        <f ca="1" t="shared" si="3"/>
        <v>0.987144168962351</v>
      </c>
    </row>
    <row r="80" ht="14.1" customHeight="1" spans="1:8">
      <c r="A80" s="353" t="s">
        <v>10518</v>
      </c>
      <c r="B80" s="358" t="s">
        <v>10519</v>
      </c>
      <c r="C80" s="372">
        <f>SUMPRODUCT('表二（录入表）'!C$6:C$1121*(LEFT('表二（录入表）'!$A$6:$A$1121,LEN($A80))=$A80))</f>
        <v>0</v>
      </c>
      <c r="D80" s="372">
        <f ca="1">SUMPRODUCT('表二（录入表）'!D$6:D$1121*(LEFT('表二（录入表）'!$A$6:$A$1121,LEN($A80))=$A80))</f>
        <v>0</v>
      </c>
      <c r="E80" s="372">
        <f>SUMPRODUCT('表二（录入表）'!E$6:E$1121*(LEFT('表二（录入表）'!$A$6:$A$1121,LEN($A80))=$A80))</f>
        <v>0</v>
      </c>
      <c r="F80" s="372">
        <f ca="1">SUMPRODUCT('表二（录入表）'!F$6:F$1121*(LEFT('表二（录入表）'!$A$6:$A$1121,LEN($A80))=$A80))</f>
        <v>0</v>
      </c>
      <c r="G80" s="191" t="str">
        <f ca="1" t="shared" si="2"/>
        <v/>
      </c>
      <c r="H80" s="191" t="str">
        <f ca="1" t="shared" si="3"/>
        <v/>
      </c>
    </row>
    <row r="81" ht="14.1" customHeight="1" spans="1:8">
      <c r="A81" s="353" t="s">
        <v>10520</v>
      </c>
      <c r="B81" s="358" t="s">
        <v>10521</v>
      </c>
      <c r="C81" s="372">
        <f>SUMPRODUCT('表二（录入表）'!C$6:C$1121*(LEFT('表二（录入表）'!$A$6:$A$1121,LEN($A81))=$A81))</f>
        <v>0</v>
      </c>
      <c r="D81" s="372">
        <f ca="1">SUMPRODUCT('表二（录入表）'!D$6:D$1121*(LEFT('表二（录入表）'!$A$6:$A$1121,LEN($A81))=$A81))</f>
        <v>0</v>
      </c>
      <c r="E81" s="372">
        <f>SUMPRODUCT('表二（录入表）'!E$6:E$1121*(LEFT('表二（录入表）'!$A$6:$A$1121,LEN($A81))=$A81))</f>
        <v>0</v>
      </c>
      <c r="F81" s="372">
        <f ca="1">SUMPRODUCT('表二（录入表）'!F$6:F$1121*(LEFT('表二（录入表）'!$A$6:$A$1121,LEN($A81))=$A81))</f>
        <v>0</v>
      </c>
      <c r="G81" s="191" t="str">
        <f ca="1" t="shared" si="2"/>
        <v/>
      </c>
      <c r="H81" s="191" t="str">
        <f ca="1" t="shared" si="3"/>
        <v/>
      </c>
    </row>
    <row r="82" ht="14.1" customHeight="1" spans="1:8">
      <c r="A82" s="353" t="s">
        <v>10522</v>
      </c>
      <c r="B82" s="358" t="s">
        <v>10523</v>
      </c>
      <c r="C82" s="372">
        <f>SUMPRODUCT('表二（录入表）'!C$6:C$1121*(LEFT('表二（录入表）'!$A$6:$A$1121,LEN($A82))=$A82))</f>
        <v>280</v>
      </c>
      <c r="D82" s="372">
        <f ca="1">SUMPRODUCT('表二（录入表）'!D$6:D$1121*(LEFT('表二（录入表）'!$A$6:$A$1121,LEN($A82))=$A82))</f>
        <v>280</v>
      </c>
      <c r="E82" s="372">
        <f>SUMPRODUCT('表二（录入表）'!E$6:E$1121*(LEFT('表二（录入表）'!$A$6:$A$1121,LEN($A82))=$A82))</f>
        <v>157</v>
      </c>
      <c r="F82" s="372">
        <f ca="1">SUMPRODUCT('表二（录入表）'!F$6:F$1121*(LEFT('表二（录入表）'!$A$6:$A$1121,LEN($A82))=$A82))</f>
        <v>280</v>
      </c>
      <c r="G82" s="191">
        <f ca="1" t="shared" si="2"/>
        <v>1</v>
      </c>
      <c r="H82" s="191">
        <f ca="1" t="shared" si="3"/>
        <v>1.78343949044586</v>
      </c>
    </row>
    <row r="83" ht="14.1" customHeight="1" spans="1:8">
      <c r="A83" s="353" t="s">
        <v>10524</v>
      </c>
      <c r="B83" s="358" t="s">
        <v>10525</v>
      </c>
      <c r="C83" s="372">
        <f>SUMPRODUCT('表二（录入表）'!C$6:C$1121*(LEFT('表二（录入表）'!$A$6:$A$1121,LEN($A83))=$A83))</f>
        <v>0</v>
      </c>
      <c r="D83" s="372">
        <f ca="1">SUMPRODUCT('表二（录入表）'!D$6:D$1121*(LEFT('表二（录入表）'!$A$6:$A$1121,LEN($A83))=$A83))</f>
        <v>0</v>
      </c>
      <c r="E83" s="372">
        <f>SUMPRODUCT('表二（录入表）'!E$6:E$1121*(LEFT('表二（录入表）'!$A$6:$A$1121,LEN($A83))=$A83))</f>
        <v>0</v>
      </c>
      <c r="F83" s="372">
        <f ca="1">SUMPRODUCT('表二（录入表）'!F$6:F$1121*(LEFT('表二（录入表）'!$A$6:$A$1121,LEN($A83))=$A83))</f>
        <v>0</v>
      </c>
      <c r="G83" s="191" t="str">
        <f ca="1" t="shared" si="2"/>
        <v/>
      </c>
      <c r="H83" s="191" t="str">
        <f ca="1" t="shared" si="3"/>
        <v/>
      </c>
    </row>
    <row r="84" ht="14.1" customHeight="1" spans="1:8">
      <c r="A84" s="353" t="s">
        <v>10526</v>
      </c>
      <c r="B84" s="358" t="s">
        <v>10527</v>
      </c>
      <c r="C84" s="372">
        <f>SUMPRODUCT('表二（录入表）'!C$6:C$1121*(LEFT('表二（录入表）'!$A$6:$A$1121,LEN($A84))=$A84))</f>
        <v>50</v>
      </c>
      <c r="D84" s="372">
        <f ca="1">SUMPRODUCT('表二（录入表）'!D$6:D$1121*(LEFT('表二（录入表）'!$A$6:$A$1121,LEN($A84))=$A84))</f>
        <v>50</v>
      </c>
      <c r="E84" s="372">
        <f>SUMPRODUCT('表二（录入表）'!E$6:E$1121*(LEFT('表二（录入表）'!$A$6:$A$1121,LEN($A84))=$A84))</f>
        <v>50</v>
      </c>
      <c r="F84" s="372">
        <f ca="1">SUMPRODUCT('表二（录入表）'!F$6:F$1121*(LEFT('表二（录入表）'!$A$6:$A$1121,LEN($A84))=$A84))</f>
        <v>50</v>
      </c>
      <c r="G84" s="191">
        <f ca="1" t="shared" si="2"/>
        <v>1</v>
      </c>
      <c r="H84" s="191">
        <f ca="1" t="shared" si="3"/>
        <v>1</v>
      </c>
    </row>
    <row r="85" ht="14.1" customHeight="1" spans="1:8">
      <c r="A85" s="353" t="s">
        <v>10528</v>
      </c>
      <c r="B85" s="358" t="s">
        <v>10529</v>
      </c>
      <c r="C85" s="372">
        <f>SUMPRODUCT('表二（录入表）'!C$6:C$1121*(LEFT('表二（录入表）'!$A$6:$A$1121,LEN($A85))=$A85))</f>
        <v>1328</v>
      </c>
      <c r="D85" s="372">
        <f ca="1">SUMPRODUCT('表二（录入表）'!D$6:D$1121*(LEFT('表二（录入表）'!$A$6:$A$1121,LEN($A85))=$A85))</f>
        <v>1311</v>
      </c>
      <c r="E85" s="372">
        <f>SUMPRODUCT('表二（录入表）'!E$6:E$1121*(LEFT('表二（录入表）'!$A$6:$A$1121,LEN($A85))=$A85))</f>
        <v>4860</v>
      </c>
      <c r="F85" s="372">
        <f ca="1">SUMPRODUCT('表二（录入表）'!F$6:F$1121*(LEFT('表二（录入表）'!$A$6:$A$1121,LEN($A85))=$A85))</f>
        <v>3911</v>
      </c>
      <c r="G85" s="191">
        <f ca="1" t="shared" si="2"/>
        <v>2.94503012048193</v>
      </c>
      <c r="H85" s="191">
        <f ca="1" t="shared" si="3"/>
        <v>0.804732510288066</v>
      </c>
    </row>
    <row r="86" ht="14.1" customHeight="1" spans="1:8">
      <c r="A86" s="353" t="s">
        <v>10530</v>
      </c>
      <c r="B86" s="358" t="s">
        <v>10531</v>
      </c>
      <c r="C86" s="372">
        <f>SUMPRODUCT('表二（录入表）'!C$6:C$1121*(LEFT('表二（录入表）'!$A$6:$A$1121,LEN($A86))=$A86))</f>
        <v>6671</v>
      </c>
      <c r="D86" s="372">
        <f ca="1">SUMPRODUCT('表二（录入表）'!D$6:D$1121*(LEFT('表二（录入表）'!$A$6:$A$1121,LEN($A86))=$A86))</f>
        <v>6595</v>
      </c>
      <c r="E86" s="372">
        <f>SUMPRODUCT('表二（录入表）'!E$6:E$1121*(LEFT('表二（录入表）'!$A$6:$A$1121,LEN($A86))=$A86))</f>
        <v>3039</v>
      </c>
      <c r="F86" s="372">
        <f ca="1">SUMPRODUCT('表二（录入表）'!F$6:F$1121*(LEFT('表二（录入表）'!$A$6:$A$1121,LEN($A86))=$A86))</f>
        <v>6795</v>
      </c>
      <c r="G86" s="191">
        <f ca="1" t="shared" si="2"/>
        <v>1.0185879178534</v>
      </c>
      <c r="H86" s="191">
        <f ca="1" t="shared" si="3"/>
        <v>2.23593287265548</v>
      </c>
    </row>
    <row r="87" ht="14.1" customHeight="1" spans="1:8">
      <c r="A87" s="353" t="s">
        <v>10532</v>
      </c>
      <c r="B87" s="358" t="s">
        <v>10533</v>
      </c>
      <c r="C87" s="372">
        <f>SUMPRODUCT('表二（录入表）'!C$6:C$1121*(LEFT('表二（录入表）'!$A$6:$A$1121,LEN($A87))=$A87))</f>
        <v>3860</v>
      </c>
      <c r="D87" s="372">
        <f ca="1">SUMPRODUCT('表二（录入表）'!D$6:D$1121*(LEFT('表二（录入表）'!$A$6:$A$1121,LEN($A87))=$A87))</f>
        <v>3860</v>
      </c>
      <c r="E87" s="372">
        <f>SUMPRODUCT('表二（录入表）'!E$6:E$1121*(LEFT('表二（录入表）'!$A$6:$A$1121,LEN($A87))=$A87))</f>
        <v>1425</v>
      </c>
      <c r="F87" s="372">
        <f ca="1">SUMPRODUCT('表二（录入表）'!F$6:F$1121*(LEFT('表二（录入表）'!$A$6:$A$1121,LEN($A87))=$A87))</f>
        <v>3860</v>
      </c>
      <c r="G87" s="191">
        <f ca="1" t="shared" si="2"/>
        <v>1</v>
      </c>
      <c r="H87" s="191">
        <f ca="1" t="shared" si="3"/>
        <v>2.70877192982456</v>
      </c>
    </row>
    <row r="88" ht="14.1" customHeight="1" spans="1:8">
      <c r="A88" s="353" t="s">
        <v>10534</v>
      </c>
      <c r="B88" s="358" t="s">
        <v>10535</v>
      </c>
      <c r="C88" s="372">
        <f>SUMPRODUCT('表二（录入表）'!C$6:C$1121*(LEFT('表二（录入表）'!$A$6:$A$1121,LEN($A88))=$A88))</f>
        <v>140</v>
      </c>
      <c r="D88" s="372">
        <f ca="1">SUMPRODUCT('表二（录入表）'!D$6:D$1121*(LEFT('表二（录入表）'!$A$6:$A$1121,LEN($A88))=$A88))</f>
        <v>140</v>
      </c>
      <c r="E88" s="372">
        <f>SUMPRODUCT('表二（录入表）'!E$6:E$1121*(LEFT('表二（录入表）'!$A$6:$A$1121,LEN($A88))=$A88))</f>
        <v>286</v>
      </c>
      <c r="F88" s="372">
        <f ca="1">SUMPRODUCT('表二（录入表）'!F$6:F$1121*(LEFT('表二（录入表）'!$A$6:$A$1121,LEN($A88))=$A88))</f>
        <v>140</v>
      </c>
      <c r="G88" s="191">
        <f ca="1" t="shared" si="2"/>
        <v>1</v>
      </c>
      <c r="H88" s="191">
        <f ca="1" t="shared" si="3"/>
        <v>0.48951048951049</v>
      </c>
    </row>
    <row r="89" ht="14.1" customHeight="1" spans="1:8">
      <c r="A89" s="353" t="s">
        <v>10536</v>
      </c>
      <c r="B89" s="358" t="s">
        <v>10537</v>
      </c>
      <c r="C89" s="372">
        <f>SUMPRODUCT('表二（录入表）'!C$6:C$1121*(LEFT('表二（录入表）'!$A$6:$A$1121,LEN($A89))=$A89))</f>
        <v>406</v>
      </c>
      <c r="D89" s="372">
        <f ca="1">SUMPRODUCT('表二（录入表）'!D$6:D$1121*(LEFT('表二（录入表）'!$A$6:$A$1121,LEN($A89))=$A89))</f>
        <v>406</v>
      </c>
      <c r="E89" s="372">
        <f>SUMPRODUCT('表二（录入表）'!E$6:E$1121*(LEFT('表二（录入表）'!$A$6:$A$1121,LEN($A89))=$A89))</f>
        <v>235</v>
      </c>
      <c r="F89" s="372">
        <f ca="1">SUMPRODUCT('表二（录入表）'!F$6:F$1121*(LEFT('表二（录入表）'!$A$6:$A$1121,LEN($A89))=$A89))</f>
        <v>406</v>
      </c>
      <c r="G89" s="191">
        <f ca="1" t="shared" si="2"/>
        <v>1</v>
      </c>
      <c r="H89" s="191">
        <f ca="1" t="shared" si="3"/>
        <v>1.72765957446809</v>
      </c>
    </row>
    <row r="90" ht="14.1" customHeight="1" spans="1:8">
      <c r="A90" s="353" t="s">
        <v>10538</v>
      </c>
      <c r="B90" s="358" t="s">
        <v>10539</v>
      </c>
      <c r="C90" s="372">
        <f>SUMPRODUCT('表二（录入表）'!C$6:C$1121*(LEFT('表二（录入表）'!$A$6:$A$1121,LEN($A90))=$A90))</f>
        <v>20</v>
      </c>
      <c r="D90" s="372">
        <f ca="1">SUMPRODUCT('表二（录入表）'!D$6:D$1121*(LEFT('表二（录入表）'!$A$6:$A$1121,LEN($A90))=$A90))</f>
        <v>20</v>
      </c>
      <c r="E90" s="372">
        <f>SUMPRODUCT('表二（录入表）'!E$6:E$1121*(LEFT('表二（录入表）'!$A$6:$A$1121,LEN($A90))=$A90))</f>
        <v>23</v>
      </c>
      <c r="F90" s="372">
        <f ca="1">SUMPRODUCT('表二（录入表）'!F$6:F$1121*(LEFT('表二（录入表）'!$A$6:$A$1121,LEN($A90))=$A90))</f>
        <v>20</v>
      </c>
      <c r="G90" s="191">
        <f ca="1" t="shared" si="2"/>
        <v>1</v>
      </c>
      <c r="H90" s="191">
        <f ca="1" t="shared" si="3"/>
        <v>0.869565217391304</v>
      </c>
    </row>
    <row r="91" ht="14.1" customHeight="1" spans="1:8">
      <c r="A91" s="353" t="s">
        <v>10540</v>
      </c>
      <c r="B91" s="358" t="s">
        <v>10541</v>
      </c>
      <c r="C91" s="372">
        <f>SUMPRODUCT('表二（录入表）'!C$6:C$1121*(LEFT('表二（录入表）'!$A$6:$A$1121,LEN($A91))=$A91))</f>
        <v>200</v>
      </c>
      <c r="D91" s="372">
        <f ca="1">SUMPRODUCT('表二（录入表）'!D$6:D$1121*(LEFT('表二（录入表）'!$A$6:$A$1121,LEN($A91))=$A91))</f>
        <v>200</v>
      </c>
      <c r="E91" s="372">
        <f>SUMPRODUCT('表二（录入表）'!E$6:E$1121*(LEFT('表二（录入表）'!$A$6:$A$1121,LEN($A91))=$A91))</f>
        <v>471</v>
      </c>
      <c r="F91" s="372">
        <f ca="1">SUMPRODUCT('表二（录入表）'!F$6:F$1121*(LEFT('表二（录入表）'!$A$6:$A$1121,LEN($A91))=$A91))</f>
        <v>200</v>
      </c>
      <c r="G91" s="191">
        <f ca="1" t="shared" si="2"/>
        <v>1</v>
      </c>
      <c r="H91" s="191">
        <f ca="1" t="shared" si="3"/>
        <v>0.424628450106157</v>
      </c>
    </row>
    <row r="92" ht="14.1" customHeight="1" spans="1:8">
      <c r="A92" s="353" t="s">
        <v>10542</v>
      </c>
      <c r="B92" s="358" t="s">
        <v>10543</v>
      </c>
      <c r="C92" s="372">
        <f>SUMPRODUCT('表二（录入表）'!C$6:C$1121*(LEFT('表二（录入表）'!$A$6:$A$1121,LEN($A92))=$A92))</f>
        <v>2045</v>
      </c>
      <c r="D92" s="372">
        <f ca="1">SUMPRODUCT('表二（录入表）'!D$6:D$1121*(LEFT('表二（录入表）'!$A$6:$A$1121,LEN($A92))=$A92))</f>
        <v>1969</v>
      </c>
      <c r="E92" s="372">
        <f>SUMPRODUCT('表二（录入表）'!E$6:E$1121*(LEFT('表二（录入表）'!$A$6:$A$1121,LEN($A92))=$A92))</f>
        <v>599</v>
      </c>
      <c r="F92" s="372">
        <f ca="1">SUMPRODUCT('表二（录入表）'!F$6:F$1121*(LEFT('表二（录入表）'!$A$6:$A$1121,LEN($A92))=$A92))</f>
        <v>2169</v>
      </c>
      <c r="G92" s="191">
        <f ca="1" t="shared" si="2"/>
        <v>1.06063569682152</v>
      </c>
      <c r="H92" s="191">
        <f ca="1" t="shared" si="3"/>
        <v>3.62103505843072</v>
      </c>
    </row>
    <row r="93" ht="14.1" customHeight="1" spans="1:8">
      <c r="A93" s="353" t="s">
        <v>10544</v>
      </c>
      <c r="B93" s="358" t="s">
        <v>10545</v>
      </c>
      <c r="C93" s="372">
        <f>SUMPRODUCT('表二（录入表）'!C$6:C$1121*(LEFT('表二（录入表）'!$A$6:$A$1121,LEN($A93))=$A93))</f>
        <v>61517</v>
      </c>
      <c r="D93" s="372">
        <f ca="1">SUMPRODUCT('表二（录入表）'!D$6:D$1121*(LEFT('表二（录入表）'!$A$6:$A$1121,LEN($A93))=$A93))</f>
        <v>56869</v>
      </c>
      <c r="E93" s="372">
        <f>SUMPRODUCT('表二（录入表）'!E$6:E$1121*(LEFT('表二（录入表）'!$A$6:$A$1121,LEN($A93))=$A93))</f>
        <v>54703</v>
      </c>
      <c r="F93" s="372">
        <f ca="1">SUMPRODUCT('表二（录入表）'!F$6:F$1121*(LEFT('表二（录入表）'!$A$6:$A$1121,LEN($A93))=$A93))</f>
        <v>58575</v>
      </c>
      <c r="G93" s="191">
        <f ca="1" t="shared" si="2"/>
        <v>0.952175821317685</v>
      </c>
      <c r="H93" s="191">
        <f ca="1" t="shared" si="3"/>
        <v>1.07078222400965</v>
      </c>
    </row>
    <row r="94" ht="14.1" customHeight="1" spans="1:8">
      <c r="A94" s="353" t="s">
        <v>10546</v>
      </c>
      <c r="B94" s="358" t="s">
        <v>10547</v>
      </c>
      <c r="C94" s="372">
        <f>SUMPRODUCT('表二（录入表）'!C$6:C$1121*(LEFT('表二（录入表）'!$A$6:$A$1121,LEN($A94))=$A94))</f>
        <v>1670</v>
      </c>
      <c r="D94" s="372">
        <f ca="1">SUMPRODUCT('表二（录入表）'!D$6:D$1121*(LEFT('表二（录入表）'!$A$6:$A$1121,LEN($A94))=$A94))</f>
        <v>1670</v>
      </c>
      <c r="E94" s="372">
        <f>SUMPRODUCT('表二（录入表）'!E$6:E$1121*(LEFT('表二（录入表）'!$A$6:$A$1121,LEN($A94))=$A94))</f>
        <v>1432</v>
      </c>
      <c r="F94" s="372">
        <f ca="1">SUMPRODUCT('表二（录入表）'!F$6:F$1121*(LEFT('表二（录入表）'!$A$6:$A$1121,LEN($A94))=$A94))</f>
        <v>820</v>
      </c>
      <c r="G94" s="191">
        <f ca="1" t="shared" si="2"/>
        <v>0.491017964071856</v>
      </c>
      <c r="H94" s="191">
        <f ca="1" t="shared" si="3"/>
        <v>0.572625698324022</v>
      </c>
    </row>
    <row r="95" ht="14.1" customHeight="1" spans="1:8">
      <c r="A95" s="353" t="s">
        <v>10548</v>
      </c>
      <c r="B95" s="358" t="s">
        <v>10549</v>
      </c>
      <c r="C95" s="372">
        <f>SUMPRODUCT('表二（录入表）'!C$6:C$1121*(LEFT('表二（录入表）'!$A$6:$A$1121,LEN($A95))=$A95))</f>
        <v>620</v>
      </c>
      <c r="D95" s="372">
        <f ca="1">SUMPRODUCT('表二（录入表）'!D$6:D$1121*(LEFT('表二（录入表）'!$A$6:$A$1121,LEN($A95))=$A95))</f>
        <v>620</v>
      </c>
      <c r="E95" s="372">
        <f>SUMPRODUCT('表二（录入表）'!E$6:E$1121*(LEFT('表二（录入表）'!$A$6:$A$1121,LEN($A95))=$A95))</f>
        <v>895</v>
      </c>
      <c r="F95" s="372">
        <f ca="1">SUMPRODUCT('表二（录入表）'!F$6:F$1121*(LEFT('表二（录入表）'!$A$6:$A$1121,LEN($A95))=$A95))</f>
        <v>480</v>
      </c>
      <c r="G95" s="191">
        <f ca="1" t="shared" si="2"/>
        <v>0.774193548387097</v>
      </c>
      <c r="H95" s="191">
        <f ca="1" t="shared" si="3"/>
        <v>0.536312849162011</v>
      </c>
    </row>
    <row r="96" ht="14.1" customHeight="1" spans="1:8">
      <c r="A96" s="353" t="s">
        <v>10550</v>
      </c>
      <c r="B96" s="358" t="s">
        <v>10551</v>
      </c>
      <c r="C96" s="372">
        <f>SUMPRODUCT('表二（录入表）'!C$6:C$1121*(LEFT('表二（录入表）'!$A$6:$A$1121,LEN($A96))=$A96))</f>
        <v>30800</v>
      </c>
      <c r="D96" s="372">
        <f ca="1">SUMPRODUCT('表二（录入表）'!D$6:D$1121*(LEFT('表二（录入表）'!$A$6:$A$1121,LEN($A96))=$A96))</f>
        <v>27452</v>
      </c>
      <c r="E96" s="372">
        <f>SUMPRODUCT('表二（录入表）'!E$6:E$1121*(LEFT('表二（录入表）'!$A$6:$A$1121,LEN($A96))=$A96))</f>
        <v>27870</v>
      </c>
      <c r="F96" s="372">
        <f ca="1">SUMPRODUCT('表二（录入表）'!F$6:F$1121*(LEFT('表二（录入表）'!$A$6:$A$1121,LEN($A96))=$A96))</f>
        <v>28652</v>
      </c>
      <c r="G96" s="191">
        <f ca="1" t="shared" si="2"/>
        <v>0.93025974025974</v>
      </c>
      <c r="H96" s="191">
        <f ca="1" t="shared" si="3"/>
        <v>1.02805884463581</v>
      </c>
    </row>
    <row r="97" ht="14.1" customHeight="1" spans="1:8">
      <c r="A97" s="353" t="s">
        <v>10552</v>
      </c>
      <c r="B97" s="358" t="s">
        <v>10553</v>
      </c>
      <c r="C97" s="372">
        <f>SUMPRODUCT('表二（录入表）'!C$6:C$1121*(LEFT('表二（录入表）'!$A$6:$A$1121,LEN($A97))=$A97))</f>
        <v>20</v>
      </c>
      <c r="D97" s="372">
        <f ca="1">SUMPRODUCT('表二（录入表）'!D$6:D$1121*(LEFT('表二（录入表）'!$A$6:$A$1121,LEN($A97))=$A97))</f>
        <v>20</v>
      </c>
      <c r="E97" s="372">
        <f>SUMPRODUCT('表二（录入表）'!E$6:E$1121*(LEFT('表二（录入表）'!$A$6:$A$1121,LEN($A97))=$A97))</f>
        <v>19</v>
      </c>
      <c r="F97" s="372">
        <f ca="1">SUMPRODUCT('表二（录入表）'!F$6:F$1121*(LEFT('表二（录入表）'!$A$6:$A$1121,LEN($A97))=$A97))</f>
        <v>20</v>
      </c>
      <c r="G97" s="191">
        <f ca="1" t="shared" si="2"/>
        <v>1</v>
      </c>
      <c r="H97" s="191">
        <f ca="1" t="shared" si="3"/>
        <v>1.05263157894737</v>
      </c>
    </row>
    <row r="98" ht="14.1" customHeight="1" spans="1:8">
      <c r="A98" s="353" t="s">
        <v>10554</v>
      </c>
      <c r="B98" s="358" t="s">
        <v>10555</v>
      </c>
      <c r="C98" s="372">
        <f>SUMPRODUCT('表二（录入表）'!C$6:C$1121*(LEFT('表二（录入表）'!$A$6:$A$1121,LEN($A98))=$A98))</f>
        <v>3100</v>
      </c>
      <c r="D98" s="372">
        <f ca="1">SUMPRODUCT('表二（录入表）'!D$6:D$1121*(LEFT('表二（录入表）'!$A$6:$A$1121,LEN($A98))=$A98))</f>
        <v>2200</v>
      </c>
      <c r="E98" s="372">
        <f>SUMPRODUCT('表二（录入表）'!E$6:E$1121*(LEFT('表二（录入表）'!$A$6:$A$1121,LEN($A98))=$A98))</f>
        <v>2050</v>
      </c>
      <c r="F98" s="372">
        <f ca="1">SUMPRODUCT('表二（录入表）'!F$6:F$1121*(LEFT('表二（录入表）'!$A$6:$A$1121,LEN($A98))=$A98))</f>
        <v>1900</v>
      </c>
      <c r="G98" s="191">
        <f ca="1" t="shared" si="2"/>
        <v>0.612903225806452</v>
      </c>
      <c r="H98" s="191">
        <f ca="1" t="shared" si="3"/>
        <v>0.926829268292683</v>
      </c>
    </row>
    <row r="99" ht="14.1" customHeight="1" spans="1:8">
      <c r="A99" s="353" t="s">
        <v>10556</v>
      </c>
      <c r="B99" s="358" t="s">
        <v>10557</v>
      </c>
      <c r="C99" s="372">
        <f>SUMPRODUCT('表二（录入表）'!C$6:C$1121*(LEFT('表二（录入表）'!$A$6:$A$1121,LEN($A99))=$A99))</f>
        <v>5300</v>
      </c>
      <c r="D99" s="372">
        <f ca="1">SUMPRODUCT('表二（录入表）'!D$6:D$1121*(LEFT('表二（录入表）'!$A$6:$A$1121,LEN($A99))=$A99))</f>
        <v>5100</v>
      </c>
      <c r="E99" s="372">
        <f>SUMPRODUCT('表二（录入表）'!E$6:E$1121*(LEFT('表二（录入表）'!$A$6:$A$1121,LEN($A99))=$A99))</f>
        <v>2517</v>
      </c>
      <c r="F99" s="372">
        <f ca="1">SUMPRODUCT('表二（录入表）'!F$6:F$1121*(LEFT('表二（录入表）'!$A$6:$A$1121,LEN($A99))=$A99))</f>
        <v>5100</v>
      </c>
      <c r="G99" s="191">
        <f ca="1" t="shared" si="2"/>
        <v>0.962264150943396</v>
      </c>
      <c r="H99" s="191">
        <f ca="1" t="shared" si="3"/>
        <v>2.02622169249106</v>
      </c>
    </row>
    <row r="100" ht="14.1" customHeight="1" spans="1:8">
      <c r="A100" s="353" t="s">
        <v>10558</v>
      </c>
      <c r="B100" s="358" t="s">
        <v>10559</v>
      </c>
      <c r="C100" s="372">
        <f>SUMPRODUCT('表二（录入表）'!C$6:C$1121*(LEFT('表二（录入表）'!$A$6:$A$1121,LEN($A100))=$A100))</f>
        <v>900</v>
      </c>
      <c r="D100" s="372">
        <f ca="1">SUMPRODUCT('表二（录入表）'!D$6:D$1121*(LEFT('表二（录入表）'!$A$6:$A$1121,LEN($A100))=$A100))</f>
        <v>900</v>
      </c>
      <c r="E100" s="372">
        <f>SUMPRODUCT('表二（录入表）'!E$6:E$1121*(LEFT('表二（录入表）'!$A$6:$A$1121,LEN($A100))=$A100))</f>
        <v>566</v>
      </c>
      <c r="F100" s="372">
        <f ca="1">SUMPRODUCT('表二（录入表）'!F$6:F$1121*(LEFT('表二（录入表）'!$A$6:$A$1121,LEN($A100))=$A100))</f>
        <v>900</v>
      </c>
      <c r="G100" s="191">
        <f ca="1" t="shared" si="2"/>
        <v>1</v>
      </c>
      <c r="H100" s="191">
        <f ca="1" t="shared" si="3"/>
        <v>1.59010600706714</v>
      </c>
    </row>
    <row r="101" ht="14.1" customHeight="1" spans="1:8">
      <c r="A101" s="353" t="s">
        <v>10560</v>
      </c>
      <c r="B101" s="358" t="s">
        <v>10561</v>
      </c>
      <c r="C101" s="372">
        <f>SUMPRODUCT('表二（录入表）'!C$6:C$1121*(LEFT('表二（录入表）'!$A$6:$A$1121,LEN($A101))=$A101))</f>
        <v>3450</v>
      </c>
      <c r="D101" s="372">
        <f ca="1">SUMPRODUCT('表二（录入表）'!D$6:D$1121*(LEFT('表二（录入表）'!$A$6:$A$1121,LEN($A101))=$A101))</f>
        <v>3250</v>
      </c>
      <c r="E101" s="372">
        <f>SUMPRODUCT('表二（录入表）'!E$6:E$1121*(LEFT('表二（录入表）'!$A$6:$A$1121,LEN($A101))=$A101))</f>
        <v>2262</v>
      </c>
      <c r="F101" s="372">
        <f ca="1">SUMPRODUCT('表二（录入表）'!F$6:F$1121*(LEFT('表二（录入表）'!$A$6:$A$1121,LEN($A101))=$A101))</f>
        <v>3250</v>
      </c>
      <c r="G101" s="191">
        <f ca="1" t="shared" si="2"/>
        <v>0.942028985507246</v>
      </c>
      <c r="H101" s="191">
        <f ca="1" t="shared" si="3"/>
        <v>1.4367816091954</v>
      </c>
    </row>
    <row r="102" ht="14.1" customHeight="1" spans="1:8">
      <c r="A102" s="353" t="s">
        <v>10562</v>
      </c>
      <c r="B102" s="358" t="s">
        <v>10563</v>
      </c>
      <c r="C102" s="372">
        <f>SUMPRODUCT('表二（录入表）'!C$6:C$1121*(LEFT('表二（录入表）'!$A$6:$A$1121,LEN($A102))=$A102))</f>
        <v>1880</v>
      </c>
      <c r="D102" s="372">
        <f ca="1">SUMPRODUCT('表二（录入表）'!D$6:D$1121*(LEFT('表二（录入表）'!$A$6:$A$1121,LEN($A102))=$A102))</f>
        <v>1880</v>
      </c>
      <c r="E102" s="372">
        <f>SUMPRODUCT('表二（录入表）'!E$6:E$1121*(LEFT('表二（录入表）'!$A$6:$A$1121,LEN($A102))=$A102))</f>
        <v>1039</v>
      </c>
      <c r="F102" s="372">
        <f ca="1">SUMPRODUCT('表二（录入表）'!F$6:F$1121*(LEFT('表二（录入表）'!$A$6:$A$1121,LEN($A102))=$A102))</f>
        <v>1880</v>
      </c>
      <c r="G102" s="191">
        <f ca="1" t="shared" si="2"/>
        <v>1</v>
      </c>
      <c r="H102" s="191">
        <f ca="1" t="shared" si="3"/>
        <v>1.80943214629451</v>
      </c>
    </row>
    <row r="103" ht="14.1" customHeight="1" spans="1:8">
      <c r="A103" s="353" t="s">
        <v>10564</v>
      </c>
      <c r="B103" s="358" t="s">
        <v>10565</v>
      </c>
      <c r="C103" s="372">
        <f>SUMPRODUCT('表二（录入表）'!C$6:C$1121*(LEFT('表二（录入表）'!$A$6:$A$1121,LEN($A103))=$A103))</f>
        <v>0</v>
      </c>
      <c r="D103" s="372">
        <f ca="1">SUMPRODUCT('表二（录入表）'!D$6:D$1121*(LEFT('表二（录入表）'!$A$6:$A$1121,LEN($A103))=$A103))</f>
        <v>0</v>
      </c>
      <c r="E103" s="372">
        <f>SUMPRODUCT('表二（录入表）'!E$6:E$1121*(LEFT('表二（录入表）'!$A$6:$A$1121,LEN($A103))=$A103))</f>
        <v>0</v>
      </c>
      <c r="F103" s="372">
        <f ca="1">SUMPRODUCT('表二（录入表）'!F$6:F$1121*(LEFT('表二（录入表）'!$A$6:$A$1121,LEN($A103))=$A103))</f>
        <v>0</v>
      </c>
      <c r="G103" s="191" t="str">
        <f ca="1" t="shared" si="2"/>
        <v/>
      </c>
      <c r="H103" s="191" t="str">
        <f ca="1" t="shared" si="3"/>
        <v/>
      </c>
    </row>
    <row r="104" ht="14.1" customHeight="1" spans="1:8">
      <c r="A104" s="353" t="s">
        <v>10566</v>
      </c>
      <c r="B104" s="358" t="s">
        <v>10567</v>
      </c>
      <c r="C104" s="372">
        <f>SUMPRODUCT('表二（录入表）'!C$6:C$1121*(LEFT('表二（录入表）'!$A$6:$A$1121,LEN($A104))=$A104))</f>
        <v>6847</v>
      </c>
      <c r="D104" s="372">
        <f ca="1">SUMPRODUCT('表二（录入表）'!D$6:D$1121*(LEFT('表二（录入表）'!$A$6:$A$1121,LEN($A104))=$A104))</f>
        <v>6847</v>
      </c>
      <c r="E104" s="372">
        <f>SUMPRODUCT('表二（录入表）'!E$6:E$1121*(LEFT('表二（录入表）'!$A$6:$A$1121,LEN($A104))=$A104))</f>
        <v>3679</v>
      </c>
      <c r="F104" s="372">
        <f ca="1">SUMPRODUCT('表二（录入表）'!F$6:F$1121*(LEFT('表二（录入表）'!$A$6:$A$1121,LEN($A104))=$A104))</f>
        <v>6847</v>
      </c>
      <c r="G104" s="191">
        <f ca="1" t="shared" si="2"/>
        <v>1</v>
      </c>
      <c r="H104" s="191">
        <f ca="1" t="shared" si="3"/>
        <v>1.8611035607502</v>
      </c>
    </row>
    <row r="105" ht="14.1" customHeight="1" spans="1:8">
      <c r="A105" s="353" t="s">
        <v>10568</v>
      </c>
      <c r="B105" s="358" t="s">
        <v>10569</v>
      </c>
      <c r="C105" s="372">
        <f>SUMPRODUCT('表二（录入表）'!C$6:C$1121*(LEFT('表二（录入表）'!$A$6:$A$1121,LEN($A105))=$A105))</f>
        <v>200</v>
      </c>
      <c r="D105" s="372">
        <f ca="1">SUMPRODUCT('表二（录入表）'!D$6:D$1121*(LEFT('表二（录入表）'!$A$6:$A$1121,LEN($A105))=$A105))</f>
        <v>200</v>
      </c>
      <c r="E105" s="372">
        <f>SUMPRODUCT('表二（录入表）'!E$6:E$1121*(LEFT('表二（录入表）'!$A$6:$A$1121,LEN($A105))=$A105))</f>
        <v>463</v>
      </c>
      <c r="F105" s="372">
        <f ca="1">SUMPRODUCT('表二（录入表）'!F$6:F$1121*(LEFT('表二（录入表）'!$A$6:$A$1121,LEN($A105))=$A105))</f>
        <v>300</v>
      </c>
      <c r="G105" s="191">
        <f ca="1" t="shared" si="2"/>
        <v>1.5</v>
      </c>
      <c r="H105" s="191">
        <f ca="1" t="shared" si="3"/>
        <v>0.647948164146868</v>
      </c>
    </row>
    <row r="106" ht="14.1" customHeight="1" spans="1:8">
      <c r="A106" s="353" t="s">
        <v>10570</v>
      </c>
      <c r="B106" s="358" t="s">
        <v>10571</v>
      </c>
      <c r="C106" s="372">
        <f>SUMPRODUCT('表二（录入表）'!C$6:C$1121*(LEFT('表二（录入表）'!$A$6:$A$1121,LEN($A106))=$A106))</f>
        <v>3110</v>
      </c>
      <c r="D106" s="372">
        <f ca="1">SUMPRODUCT('表二（录入表）'!D$6:D$1121*(LEFT('表二（录入表）'!$A$6:$A$1121,LEN($A106))=$A106))</f>
        <v>3110</v>
      </c>
      <c r="E106" s="372">
        <f>SUMPRODUCT('表二（录入表）'!E$6:E$1121*(LEFT('表二（录入表）'!$A$6:$A$1121,LEN($A106))=$A106))</f>
        <v>6868</v>
      </c>
      <c r="F106" s="372">
        <f ca="1">SUMPRODUCT('表二（录入表）'!F$6:F$1121*(LEFT('表二（录入表）'!$A$6:$A$1121,LEN($A106))=$A106))</f>
        <v>4610</v>
      </c>
      <c r="G106" s="191">
        <f ca="1" t="shared" si="2"/>
        <v>1.48231511254019</v>
      </c>
      <c r="H106" s="191">
        <f ca="1" t="shared" si="3"/>
        <v>0.671228887594642</v>
      </c>
    </row>
    <row r="107" ht="14.1" customHeight="1" spans="1:8">
      <c r="A107" s="353" t="s">
        <v>10572</v>
      </c>
      <c r="B107" s="358" t="s">
        <v>10573</v>
      </c>
      <c r="C107" s="372">
        <f>SUMPRODUCT('表二（录入表）'!C$6:C$1121*(LEFT('表二（录入表）'!$A$6:$A$1121,LEN($A107))=$A107))</f>
        <v>0</v>
      </c>
      <c r="D107" s="372">
        <f ca="1">SUMPRODUCT('表二（录入表）'!D$6:D$1121*(LEFT('表二（录入表）'!$A$6:$A$1121,LEN($A107))=$A107))</f>
        <v>0</v>
      </c>
      <c r="E107" s="372">
        <f>SUMPRODUCT('表二（录入表）'!E$6:E$1121*(LEFT('表二（录入表）'!$A$6:$A$1121,LEN($A107))=$A107))</f>
        <v>0</v>
      </c>
      <c r="F107" s="372">
        <f ca="1">SUMPRODUCT('表二（录入表）'!F$6:F$1121*(LEFT('表二（录入表）'!$A$6:$A$1121,LEN($A107))=$A107))</f>
        <v>0</v>
      </c>
      <c r="G107" s="191" t="str">
        <f ca="1" t="shared" si="2"/>
        <v/>
      </c>
      <c r="H107" s="191" t="str">
        <f ca="1" t="shared" si="3"/>
        <v/>
      </c>
    </row>
    <row r="108" ht="14.1" customHeight="1" spans="1:8">
      <c r="A108" s="353" t="s">
        <v>10574</v>
      </c>
      <c r="B108" s="358" t="s">
        <v>10575</v>
      </c>
      <c r="C108" s="372">
        <f>SUMPRODUCT('表二（录入表）'!C$6:C$1121*(LEFT('表二（录入表）'!$A$6:$A$1121,LEN($A108))=$A108))</f>
        <v>300</v>
      </c>
      <c r="D108" s="372">
        <f ca="1">SUMPRODUCT('表二（录入表）'!D$6:D$1121*(LEFT('表二（录入表）'!$A$6:$A$1121,LEN($A108))=$A108))</f>
        <v>300</v>
      </c>
      <c r="E108" s="372">
        <f>SUMPRODUCT('表二（录入表）'!E$6:E$1121*(LEFT('表二（录入表）'!$A$6:$A$1121,LEN($A108))=$A108))</f>
        <v>15</v>
      </c>
      <c r="F108" s="372">
        <f ca="1">SUMPRODUCT('表二（录入表）'!F$6:F$1121*(LEFT('表二（录入表）'!$A$6:$A$1121,LEN($A108))=$A108))</f>
        <v>300</v>
      </c>
      <c r="G108" s="191">
        <f ca="1" t="shared" si="2"/>
        <v>1</v>
      </c>
      <c r="H108" s="191">
        <f ca="1" t="shared" si="3"/>
        <v>20</v>
      </c>
    </row>
    <row r="109" ht="14.1" customHeight="1" spans="1:8">
      <c r="A109" s="353" t="s">
        <v>10576</v>
      </c>
      <c r="B109" s="358" t="s">
        <v>10577</v>
      </c>
      <c r="C109" s="372">
        <f>SUMPRODUCT('表二（录入表）'!C$6:C$1121*(LEFT('表二（录入表）'!$A$6:$A$1121,LEN($A109))=$A109))</f>
        <v>3000</v>
      </c>
      <c r="D109" s="372">
        <f ca="1">SUMPRODUCT('表二（录入表）'!D$6:D$1121*(LEFT('表二（录入表）'!$A$6:$A$1121,LEN($A109))=$A109))</f>
        <v>3000</v>
      </c>
      <c r="E109" s="372">
        <f>SUMPRODUCT('表二（录入表）'!E$6:E$1121*(LEFT('表二（录入表）'!$A$6:$A$1121,LEN($A109))=$A109))</f>
        <v>4786</v>
      </c>
      <c r="F109" s="372">
        <f ca="1">SUMPRODUCT('表二（录入表）'!F$6:F$1121*(LEFT('表二（录入表）'!$A$6:$A$1121,LEN($A109))=$A109))</f>
        <v>3196</v>
      </c>
      <c r="G109" s="191">
        <f ca="1" t="shared" si="2"/>
        <v>1.06533333333333</v>
      </c>
      <c r="H109" s="191">
        <f ca="1" t="shared" si="3"/>
        <v>0.667781027998329</v>
      </c>
    </row>
    <row r="110" ht="14.1" customHeight="1" spans="1:8">
      <c r="A110" s="353" t="s">
        <v>10578</v>
      </c>
      <c r="B110" s="358" t="s">
        <v>10579</v>
      </c>
      <c r="C110" s="372">
        <f>SUMPRODUCT('表二（录入表）'!C$6:C$1121*(LEFT('表二（录入表）'!$A$6:$A$1121,LEN($A110))=$A110))</f>
        <v>0</v>
      </c>
      <c r="D110" s="372">
        <f ca="1">SUMPRODUCT('表二（录入表）'!D$6:D$1121*(LEFT('表二（录入表）'!$A$6:$A$1121,LEN($A110))=$A110))</f>
        <v>0</v>
      </c>
      <c r="E110" s="372">
        <f>SUMPRODUCT('表二（录入表）'!E$6:E$1121*(LEFT('表二（录入表）'!$A$6:$A$1121,LEN($A110))=$A110))</f>
        <v>0</v>
      </c>
      <c r="F110" s="372">
        <f ca="1">SUMPRODUCT('表二（录入表）'!F$6:F$1121*(LEFT('表二（录入表）'!$A$6:$A$1121,LEN($A110))=$A110))</f>
        <v>0</v>
      </c>
      <c r="G110" s="191" t="str">
        <f ca="1" t="shared" si="2"/>
        <v/>
      </c>
      <c r="H110" s="191" t="str">
        <f ca="1" t="shared" si="3"/>
        <v/>
      </c>
    </row>
    <row r="111" ht="14.1" customHeight="1" spans="1:8">
      <c r="A111" s="353" t="s">
        <v>10580</v>
      </c>
      <c r="B111" s="358" t="s">
        <v>10581</v>
      </c>
      <c r="C111" s="372">
        <f>SUMPRODUCT('表二（录入表）'!C$6:C$1121*(LEFT('表二（录入表）'!$A$6:$A$1121,LEN($A111))=$A111))</f>
        <v>170</v>
      </c>
      <c r="D111" s="372">
        <f ca="1">SUMPRODUCT('表二（录入表）'!D$6:D$1121*(LEFT('表二（录入表）'!$A$6:$A$1121,LEN($A111))=$A111))</f>
        <v>170</v>
      </c>
      <c r="E111" s="372">
        <f>SUMPRODUCT('表二（录入表）'!E$6:E$1121*(LEFT('表二（录入表）'!$A$6:$A$1121,LEN($A111))=$A111))</f>
        <v>242</v>
      </c>
      <c r="F111" s="372">
        <f ca="1">SUMPRODUCT('表二（录入表）'!F$6:F$1121*(LEFT('表二（录入表）'!$A$6:$A$1121,LEN($A111))=$A111))</f>
        <v>170</v>
      </c>
      <c r="G111" s="191">
        <f ca="1" t="shared" si="2"/>
        <v>1</v>
      </c>
      <c r="H111" s="191">
        <f ca="1" t="shared" si="3"/>
        <v>0.702479338842975</v>
      </c>
    </row>
    <row r="112" ht="14.1" customHeight="1" spans="1:8">
      <c r="A112" s="353" t="s">
        <v>10582</v>
      </c>
      <c r="B112" s="358" t="s">
        <v>10583</v>
      </c>
      <c r="C112" s="372">
        <f>SUMPRODUCT('表二（录入表）'!C$6:C$1121*(LEFT('表二（录入表）'!$A$6:$A$1121,LEN($A112))=$A112))</f>
        <v>50</v>
      </c>
      <c r="D112" s="372">
        <f ca="1">SUMPRODUCT('表二（录入表）'!D$6:D$1121*(LEFT('表二（录入表）'!$A$6:$A$1121,LEN($A112))=$A112))</f>
        <v>50</v>
      </c>
      <c r="E112" s="372">
        <f>SUMPRODUCT('表二（录入表）'!E$6:E$1121*(LEFT('表二（录入表）'!$A$6:$A$1121,LEN($A112))=$A112))</f>
        <v>0</v>
      </c>
      <c r="F112" s="372">
        <f ca="1">SUMPRODUCT('表二（录入表）'!F$6:F$1121*(LEFT('表二（录入表）'!$A$6:$A$1121,LEN($A112))=$A112))</f>
        <v>50</v>
      </c>
      <c r="G112" s="191">
        <f ca="1" t="shared" si="2"/>
        <v>1</v>
      </c>
      <c r="H112" s="191" t="str">
        <f ca="1" t="shared" si="3"/>
        <v/>
      </c>
    </row>
    <row r="113" ht="14.1" customHeight="1" spans="1:8">
      <c r="A113" s="353" t="s">
        <v>10584</v>
      </c>
      <c r="B113" s="358" t="s">
        <v>10585</v>
      </c>
      <c r="C113" s="372">
        <f>SUMPRODUCT('表二（录入表）'!C$6:C$1121*(LEFT('表二（录入表）'!$A$6:$A$1121,LEN($A113))=$A113))</f>
        <v>100</v>
      </c>
      <c r="D113" s="372">
        <f ca="1">SUMPRODUCT('表二（录入表）'!D$6:D$1121*(LEFT('表二（录入表）'!$A$6:$A$1121,LEN($A113))=$A113))</f>
        <v>100</v>
      </c>
      <c r="E113" s="372">
        <f>SUMPRODUCT('表二（录入表）'!E$6:E$1121*(LEFT('表二（录入表）'!$A$6:$A$1121,LEN($A113))=$A113))</f>
        <v>0</v>
      </c>
      <c r="F113" s="372">
        <f ca="1">SUMPRODUCT('表二（录入表）'!F$6:F$1121*(LEFT('表二（录入表）'!$A$6:$A$1121,LEN($A113))=$A113))</f>
        <v>100</v>
      </c>
      <c r="G113" s="191">
        <f ca="1" t="shared" si="2"/>
        <v>1</v>
      </c>
      <c r="H113" s="191" t="str">
        <f ca="1" t="shared" si="3"/>
        <v/>
      </c>
    </row>
    <row r="114" ht="14.1" customHeight="1" spans="1:8">
      <c r="A114" s="353" t="s">
        <v>10586</v>
      </c>
      <c r="B114" s="358" t="s">
        <v>10587</v>
      </c>
      <c r="C114" s="372">
        <f>SUMPRODUCT('表二（录入表）'!C$6:C$1121*(LEFT('表二（录入表）'!$A$6:$A$1121,LEN($A114))=$A114))</f>
        <v>40388</v>
      </c>
      <c r="D114" s="372">
        <f ca="1">SUMPRODUCT('表二（录入表）'!D$6:D$1121*(LEFT('表二（录入表）'!$A$6:$A$1121,LEN($A114))=$A114))</f>
        <v>40255</v>
      </c>
      <c r="E114" s="372">
        <f>SUMPRODUCT('表二（录入表）'!E$6:E$1121*(LEFT('表二（录入表）'!$A$6:$A$1121,LEN($A114))=$A114))</f>
        <v>43698</v>
      </c>
      <c r="F114" s="372">
        <f ca="1">SUMPRODUCT('表二（录入表）'!F$6:F$1121*(LEFT('表二（录入表）'!$A$6:$A$1121,LEN($A114))=$A114))</f>
        <v>41462</v>
      </c>
      <c r="G114" s="191">
        <f ca="1" t="shared" si="2"/>
        <v>1.02659205704665</v>
      </c>
      <c r="H114" s="191">
        <f ca="1" t="shared" si="3"/>
        <v>0.948830610096572</v>
      </c>
    </row>
    <row r="115" ht="14.1" customHeight="1" spans="1:8">
      <c r="A115" s="353" t="s">
        <v>10588</v>
      </c>
      <c r="B115" s="358" t="s">
        <v>10589</v>
      </c>
      <c r="C115" s="372">
        <f>SUMPRODUCT('表二（录入表）'!C$6:C$1121*(LEFT('表二（录入表）'!$A$6:$A$1121,LEN($A115))=$A115))</f>
        <v>790</v>
      </c>
      <c r="D115" s="372">
        <f ca="1">SUMPRODUCT('表二（录入表）'!D$6:D$1121*(LEFT('表二（录入表）'!$A$6:$A$1121,LEN($A115))=$A115))</f>
        <v>790</v>
      </c>
      <c r="E115" s="372">
        <f>SUMPRODUCT('表二（录入表）'!E$6:E$1121*(LEFT('表二（录入表）'!$A$6:$A$1121,LEN($A115))=$A115))</f>
        <v>812</v>
      </c>
      <c r="F115" s="372">
        <f ca="1">SUMPRODUCT('表二（录入表）'!F$6:F$1121*(LEFT('表二（录入表）'!$A$6:$A$1121,LEN($A115))=$A115))</f>
        <v>790</v>
      </c>
      <c r="G115" s="191">
        <f ca="1" t="shared" si="2"/>
        <v>1</v>
      </c>
      <c r="H115" s="191">
        <f ca="1" t="shared" si="3"/>
        <v>0.972906403940887</v>
      </c>
    </row>
    <row r="116" ht="14.1" customHeight="1" spans="1:8">
      <c r="A116" s="353" t="s">
        <v>10590</v>
      </c>
      <c r="B116" s="358" t="s">
        <v>10591</v>
      </c>
      <c r="C116" s="372">
        <f>SUMPRODUCT('表二（录入表）'!C$6:C$1121*(LEFT('表二（录入表）'!$A$6:$A$1121,LEN($A116))=$A116))</f>
        <v>5200</v>
      </c>
      <c r="D116" s="372">
        <f ca="1">SUMPRODUCT('表二（录入表）'!D$6:D$1121*(LEFT('表二（录入表）'!$A$6:$A$1121,LEN($A116))=$A116))</f>
        <v>5200</v>
      </c>
      <c r="E116" s="372">
        <f>SUMPRODUCT('表二（录入表）'!E$6:E$1121*(LEFT('表二（录入表）'!$A$6:$A$1121,LEN($A116))=$A116))</f>
        <v>6874</v>
      </c>
      <c r="F116" s="372">
        <f ca="1">SUMPRODUCT('表二（录入表）'!F$6:F$1121*(LEFT('表二（录入表）'!$A$6:$A$1121,LEN($A116))=$A116))</f>
        <v>5200</v>
      </c>
      <c r="G116" s="191">
        <f ca="1" t="shared" si="2"/>
        <v>1</v>
      </c>
      <c r="H116" s="191">
        <f ca="1" t="shared" si="3"/>
        <v>0.756473668897294</v>
      </c>
    </row>
    <row r="117" ht="14.1" customHeight="1" spans="1:8">
      <c r="A117" s="353" t="s">
        <v>10592</v>
      </c>
      <c r="B117" s="358" t="s">
        <v>10593</v>
      </c>
      <c r="C117" s="372">
        <f>SUMPRODUCT('表二（录入表）'!C$6:C$1121*(LEFT('表二（录入表）'!$A$6:$A$1121,LEN($A117))=$A117))</f>
        <v>3500</v>
      </c>
      <c r="D117" s="372">
        <f ca="1">SUMPRODUCT('表二（录入表）'!D$6:D$1121*(LEFT('表二（录入表）'!$A$6:$A$1121,LEN($A117))=$A117))</f>
        <v>3500</v>
      </c>
      <c r="E117" s="372">
        <f>SUMPRODUCT('表二（录入表）'!E$6:E$1121*(LEFT('表二（录入表）'!$A$6:$A$1121,LEN($A117))=$A117))</f>
        <v>6276</v>
      </c>
      <c r="F117" s="372">
        <f ca="1">SUMPRODUCT('表二（录入表）'!F$6:F$1121*(LEFT('表二（录入表）'!$A$6:$A$1121,LEN($A117))=$A117))</f>
        <v>3800</v>
      </c>
      <c r="G117" s="191">
        <f ca="1" t="shared" si="2"/>
        <v>1.08571428571429</v>
      </c>
      <c r="H117" s="191">
        <f ca="1" t="shared" si="3"/>
        <v>0.605481198215424</v>
      </c>
    </row>
    <row r="118" ht="14.1" customHeight="1" spans="1:8">
      <c r="A118" s="353" t="s">
        <v>10594</v>
      </c>
      <c r="B118" s="358" t="s">
        <v>10595</v>
      </c>
      <c r="C118" s="372">
        <f>SUMPRODUCT('表二（录入表）'!C$6:C$1121*(LEFT('表二（录入表）'!$A$6:$A$1121,LEN($A118))=$A118))</f>
        <v>10640</v>
      </c>
      <c r="D118" s="372">
        <f ca="1">SUMPRODUCT('表二（录入表）'!D$6:D$1121*(LEFT('表二（录入表）'!$A$6:$A$1121,LEN($A118))=$A118))</f>
        <v>10540</v>
      </c>
      <c r="E118" s="372">
        <f>SUMPRODUCT('表二（录入表）'!E$6:E$1121*(LEFT('表二（录入表）'!$A$6:$A$1121,LEN($A118))=$A118))</f>
        <v>19864</v>
      </c>
      <c r="F118" s="372">
        <f ca="1">SUMPRODUCT('表二（录入表）'!F$6:F$1121*(LEFT('表二（录入表）'!$A$6:$A$1121,LEN($A118))=$A118))</f>
        <v>9590</v>
      </c>
      <c r="G118" s="191">
        <f ca="1" t="shared" si="2"/>
        <v>0.901315789473684</v>
      </c>
      <c r="H118" s="191">
        <f ca="1" t="shared" si="3"/>
        <v>0.4827829238824</v>
      </c>
    </row>
    <row r="119" ht="14.1" customHeight="1" spans="1:8">
      <c r="A119" s="353" t="s">
        <v>10596</v>
      </c>
      <c r="B119" s="358" t="s">
        <v>10597</v>
      </c>
      <c r="C119" s="372">
        <f>SUMPRODUCT('表二（录入表）'!C$6:C$1121*(LEFT('表二（录入表）'!$A$6:$A$1121,LEN($A119))=$A119))</f>
        <v>1600</v>
      </c>
      <c r="D119" s="372">
        <f ca="1">SUMPRODUCT('表二（录入表）'!D$6:D$1121*(LEFT('表二（录入表）'!$A$6:$A$1121,LEN($A119))=$A119))</f>
        <v>1600</v>
      </c>
      <c r="E119" s="372">
        <f>SUMPRODUCT('表二（录入表）'!E$6:E$1121*(LEFT('表二（录入表）'!$A$6:$A$1121,LEN($A119))=$A119))</f>
        <v>2567</v>
      </c>
      <c r="F119" s="372">
        <f ca="1">SUMPRODUCT('表二（录入表）'!F$6:F$1121*(LEFT('表二（录入表）'!$A$6:$A$1121,LEN($A119))=$A119))</f>
        <v>1800</v>
      </c>
      <c r="G119" s="191">
        <f ca="1" t="shared" si="2"/>
        <v>1.125</v>
      </c>
      <c r="H119" s="191">
        <f ca="1" t="shared" si="3"/>
        <v>0.70120763537203</v>
      </c>
    </row>
    <row r="120" ht="14.1" customHeight="1" spans="1:8">
      <c r="A120" s="353" t="s">
        <v>10598</v>
      </c>
      <c r="B120" s="358" t="s">
        <v>10599</v>
      </c>
      <c r="C120" s="372">
        <f>SUMPRODUCT('表二（录入表）'!C$6:C$1121*(LEFT('表二（录入表）'!$A$6:$A$1121,LEN($A120))=$A120))</f>
        <v>200</v>
      </c>
      <c r="D120" s="372">
        <f ca="1">SUMPRODUCT('表二（录入表）'!D$6:D$1121*(LEFT('表二（录入表）'!$A$6:$A$1121,LEN($A120))=$A120))</f>
        <v>200</v>
      </c>
      <c r="E120" s="372">
        <f>SUMPRODUCT('表二（录入表）'!E$6:E$1121*(LEFT('表二（录入表）'!$A$6:$A$1121,LEN($A120))=$A120))</f>
        <v>1929</v>
      </c>
      <c r="F120" s="372">
        <f ca="1">SUMPRODUCT('表二（录入表）'!F$6:F$1121*(LEFT('表二（录入表）'!$A$6:$A$1121,LEN($A120))=$A120))</f>
        <v>1700</v>
      </c>
      <c r="G120" s="191">
        <f ca="1" t="shared" si="2"/>
        <v>8.5</v>
      </c>
      <c r="H120" s="191">
        <f ca="1" t="shared" si="3"/>
        <v>0.881285640228097</v>
      </c>
    </row>
    <row r="121" ht="14.1" customHeight="1" spans="1:8">
      <c r="A121" s="353" t="s">
        <v>10600</v>
      </c>
      <c r="B121" s="358" t="s">
        <v>10601</v>
      </c>
      <c r="C121" s="372">
        <f>SUMPRODUCT('表二（录入表）'!C$6:C$1121*(LEFT('表二（录入表）'!$A$6:$A$1121,LEN($A121))=$A121))</f>
        <v>12100</v>
      </c>
      <c r="D121" s="372">
        <f ca="1">SUMPRODUCT('表二（录入表）'!D$6:D$1121*(LEFT('表二（录入表）'!$A$6:$A$1121,LEN($A121))=$A121))</f>
        <v>12100</v>
      </c>
      <c r="E121" s="372">
        <f>SUMPRODUCT('表二（录入表）'!E$6:E$1121*(LEFT('表二（录入表）'!$A$6:$A$1121,LEN($A121))=$A121))</f>
        <v>3320</v>
      </c>
      <c r="F121" s="372">
        <f ca="1">SUMPRODUCT('表二（录入表）'!F$6:F$1121*(LEFT('表二（录入表）'!$A$6:$A$1121,LEN($A121))=$A121))</f>
        <v>12100</v>
      </c>
      <c r="G121" s="191">
        <f ca="1" t="shared" si="2"/>
        <v>1</v>
      </c>
      <c r="H121" s="191">
        <f ca="1" t="shared" si="3"/>
        <v>3.64457831325301</v>
      </c>
    </row>
    <row r="122" ht="14.1" customHeight="1" spans="1:8">
      <c r="A122" s="353" t="s">
        <v>10602</v>
      </c>
      <c r="B122" s="358" t="s">
        <v>10603</v>
      </c>
      <c r="C122" s="372">
        <f>SUMPRODUCT('表二（录入表）'!C$6:C$1121*(LEFT('表二（录入表）'!$A$6:$A$1121,LEN($A122))=$A122))</f>
        <v>1220</v>
      </c>
      <c r="D122" s="372">
        <f ca="1">SUMPRODUCT('表二（录入表）'!D$6:D$1121*(LEFT('表二（录入表）'!$A$6:$A$1121,LEN($A122))=$A122))</f>
        <v>1220</v>
      </c>
      <c r="E122" s="372">
        <f>SUMPRODUCT('表二（录入表）'!E$6:E$1121*(LEFT('表二（录入表）'!$A$6:$A$1121,LEN($A122))=$A122))</f>
        <v>1345</v>
      </c>
      <c r="F122" s="372">
        <f ca="1">SUMPRODUCT('表二（录入表）'!F$6:F$1121*(LEFT('表二（录入表）'!$A$6:$A$1121,LEN($A122))=$A122))</f>
        <v>1220</v>
      </c>
      <c r="G122" s="191">
        <f ca="1" t="shared" si="2"/>
        <v>1</v>
      </c>
      <c r="H122" s="191">
        <f ca="1" t="shared" si="3"/>
        <v>0.907063197026022</v>
      </c>
    </row>
    <row r="123" ht="14.1" customHeight="1" spans="1:8">
      <c r="A123" s="353" t="s">
        <v>10604</v>
      </c>
      <c r="B123" s="358" t="s">
        <v>10605</v>
      </c>
      <c r="C123" s="372">
        <f>SUMPRODUCT('表二（录入表）'!C$6:C$1121*(LEFT('表二（录入表）'!$A$6:$A$1121,LEN($A123))=$A123))</f>
        <v>50</v>
      </c>
      <c r="D123" s="372">
        <f ca="1">SUMPRODUCT('表二（录入表）'!D$6:D$1121*(LEFT('表二（录入表）'!$A$6:$A$1121,LEN($A123))=$A123))</f>
        <v>50</v>
      </c>
      <c r="E123" s="372">
        <f>SUMPRODUCT('表二（录入表）'!E$6:E$1121*(LEFT('表二（录入表）'!$A$6:$A$1121,LEN($A123))=$A123))</f>
        <v>65</v>
      </c>
      <c r="F123" s="372">
        <f ca="1">SUMPRODUCT('表二（录入表）'!F$6:F$1121*(LEFT('表二（录入表）'!$A$6:$A$1121,LEN($A123))=$A123))</f>
        <v>50</v>
      </c>
      <c r="G123" s="191">
        <f ca="1" t="shared" si="2"/>
        <v>1</v>
      </c>
      <c r="H123" s="191">
        <f ca="1" t="shared" si="3"/>
        <v>0.769230769230769</v>
      </c>
    </row>
    <row r="124" ht="14.1" customHeight="1" spans="1:8">
      <c r="A124" s="353" t="s">
        <v>10606</v>
      </c>
      <c r="B124" s="358" t="s">
        <v>10607</v>
      </c>
      <c r="C124" s="372">
        <f>SUMPRODUCT('表二（录入表）'!C$6:C$1121*(LEFT('表二（录入表）'!$A$6:$A$1121,LEN($A124))=$A124))</f>
        <v>100</v>
      </c>
      <c r="D124" s="372">
        <f ca="1">SUMPRODUCT('表二（录入表）'!D$6:D$1121*(LEFT('表二（录入表）'!$A$6:$A$1121,LEN($A124))=$A124))</f>
        <v>100</v>
      </c>
      <c r="E124" s="372">
        <f>SUMPRODUCT('表二（录入表）'!E$6:E$1121*(LEFT('表二（录入表）'!$A$6:$A$1121,LEN($A124))=$A124))</f>
        <v>491</v>
      </c>
      <c r="F124" s="372">
        <f ca="1">SUMPRODUCT('表二（录入表）'!F$6:F$1121*(LEFT('表二（录入表）'!$A$6:$A$1121,LEN($A124))=$A124))</f>
        <v>200</v>
      </c>
      <c r="G124" s="191">
        <f ca="1" t="shared" si="2"/>
        <v>2</v>
      </c>
      <c r="H124" s="191">
        <f ca="1" t="shared" si="3"/>
        <v>0.407331975560081</v>
      </c>
    </row>
    <row r="125" ht="14.1" customHeight="1" spans="1:8">
      <c r="A125" s="353" t="s">
        <v>10608</v>
      </c>
      <c r="B125" s="358" t="s">
        <v>10609</v>
      </c>
      <c r="C125" s="372">
        <f>SUMPRODUCT('表二（录入表）'!C$6:C$1121*(LEFT('表二（录入表）'!$A$6:$A$1121,LEN($A125))=$A125))</f>
        <v>400</v>
      </c>
      <c r="D125" s="372">
        <f ca="1">SUMPRODUCT('表二（录入表）'!D$6:D$1121*(LEFT('表二（录入表）'!$A$6:$A$1121,LEN($A125))=$A125))</f>
        <v>400</v>
      </c>
      <c r="E125" s="372">
        <f>SUMPRODUCT('表二（录入表）'!E$6:E$1121*(LEFT('表二（录入表）'!$A$6:$A$1121,LEN($A125))=$A125))</f>
        <v>62</v>
      </c>
      <c r="F125" s="372">
        <f ca="1">SUMPRODUCT('表二（录入表）'!F$6:F$1121*(LEFT('表二（录入表）'!$A$6:$A$1121,LEN($A125))=$A125))</f>
        <v>400</v>
      </c>
      <c r="G125" s="191">
        <f ca="1" t="shared" si="2"/>
        <v>1</v>
      </c>
      <c r="H125" s="191">
        <f ca="1" t="shared" si="3"/>
        <v>6.45161290322581</v>
      </c>
    </row>
    <row r="126" ht="14.1" customHeight="1" spans="1:8">
      <c r="A126" s="353" t="s">
        <v>10610</v>
      </c>
      <c r="B126" s="358" t="s">
        <v>10611</v>
      </c>
      <c r="C126" s="372">
        <f>SUMPRODUCT('表二（录入表）'!C$6:C$1121*(LEFT('表二（录入表）'!$A$6:$A$1121,LEN($A126))=$A126))</f>
        <v>0</v>
      </c>
      <c r="D126" s="372">
        <f ca="1">SUMPRODUCT('表二（录入表）'!D$6:D$1121*(LEFT('表二（录入表）'!$A$6:$A$1121,LEN($A126))=$A126))</f>
        <v>0</v>
      </c>
      <c r="E126" s="372">
        <f>SUMPRODUCT('表二（录入表）'!E$6:E$1121*(LEFT('表二（录入表）'!$A$6:$A$1121,LEN($A126))=$A126))</f>
        <v>0</v>
      </c>
      <c r="F126" s="372">
        <f ca="1">SUMPRODUCT('表二（录入表）'!F$6:F$1121*(LEFT('表二（录入表）'!$A$6:$A$1121,LEN($A126))=$A126))</f>
        <v>0</v>
      </c>
      <c r="G126" s="191" t="str">
        <f ca="1" t="shared" si="2"/>
        <v/>
      </c>
      <c r="H126" s="191" t="str">
        <f ca="1" t="shared" si="3"/>
        <v/>
      </c>
    </row>
    <row r="127" ht="14.1" customHeight="1" spans="1:8">
      <c r="A127" s="353" t="s">
        <v>10612</v>
      </c>
      <c r="B127" s="358" t="s">
        <v>10613</v>
      </c>
      <c r="C127" s="372">
        <f>SUMPRODUCT('表二（录入表）'!C$6:C$1121*(LEFT('表二（录入表）'!$A$6:$A$1121,LEN($A127))=$A127))</f>
        <v>0</v>
      </c>
      <c r="D127" s="372">
        <f ca="1">SUMPRODUCT('表二（录入表）'!D$6:D$1121*(LEFT('表二（录入表）'!$A$6:$A$1121,LEN($A127))=$A127))</f>
        <v>0</v>
      </c>
      <c r="E127" s="372">
        <f>SUMPRODUCT('表二（录入表）'!E$6:E$1121*(LEFT('表二（录入表）'!$A$6:$A$1121,LEN($A127))=$A127))</f>
        <v>0</v>
      </c>
      <c r="F127" s="372">
        <f ca="1">SUMPRODUCT('表二（录入表）'!F$6:F$1121*(LEFT('表二（录入表）'!$A$6:$A$1121,LEN($A127))=$A127))</f>
        <v>172</v>
      </c>
      <c r="G127" s="191" t="str">
        <f ca="1" t="shared" si="2"/>
        <v/>
      </c>
      <c r="H127" s="191" t="str">
        <f ca="1" t="shared" si="3"/>
        <v/>
      </c>
    </row>
    <row r="128" ht="14.1" customHeight="1" spans="1:8">
      <c r="A128" s="353" t="s">
        <v>10614</v>
      </c>
      <c r="B128" s="358" t="s">
        <v>10615</v>
      </c>
      <c r="C128" s="372">
        <f>SUMPRODUCT('表二（录入表）'!C$6:C$1121*(LEFT('表二（录入表）'!$A$6:$A$1121,LEN($A128))=$A128))</f>
        <v>4588</v>
      </c>
      <c r="D128" s="372">
        <f ca="1">SUMPRODUCT('表二（录入表）'!D$6:D$1121*(LEFT('表二（录入表）'!$A$6:$A$1121,LEN($A128))=$A128))</f>
        <v>4555</v>
      </c>
      <c r="E128" s="372">
        <f>SUMPRODUCT('表二（录入表）'!E$6:E$1121*(LEFT('表二（录入表）'!$A$6:$A$1121,LEN($A128))=$A128))</f>
        <v>93</v>
      </c>
      <c r="F128" s="372">
        <f ca="1">SUMPRODUCT('表二（录入表）'!F$6:F$1121*(LEFT('表二（录入表）'!$A$6:$A$1121,LEN($A128))=$A128))</f>
        <v>4440</v>
      </c>
      <c r="G128" s="191">
        <f ca="1" t="shared" si="2"/>
        <v>0.967741935483871</v>
      </c>
      <c r="H128" s="191">
        <f ca="1" t="shared" si="3"/>
        <v>47.741935483871</v>
      </c>
    </row>
    <row r="129" ht="14.1" customHeight="1" spans="1:8">
      <c r="A129" s="353" t="s">
        <v>10616</v>
      </c>
      <c r="B129" s="358" t="s">
        <v>10617</v>
      </c>
      <c r="C129" s="372">
        <f>SUMPRODUCT('表二（录入表）'!C$6:C$1121*(LEFT('表二（录入表）'!$A$6:$A$1121,LEN($A129))=$A129))</f>
        <v>10067</v>
      </c>
      <c r="D129" s="372">
        <f ca="1">SUMPRODUCT('表二（录入表）'!D$6:D$1121*(LEFT('表二（录入表）'!$A$6:$A$1121,LEN($A129))=$A129))</f>
        <v>10065</v>
      </c>
      <c r="E129" s="372">
        <f>SUMPRODUCT('表二（录入表）'!E$6:E$1121*(LEFT('表二（录入表）'!$A$6:$A$1121,LEN($A129))=$A129))</f>
        <v>21274</v>
      </c>
      <c r="F129" s="372">
        <f ca="1">SUMPRODUCT('表二（录入表）'!F$6:F$1121*(LEFT('表二（录入表）'!$A$6:$A$1121,LEN($A129))=$A129))</f>
        <v>10565</v>
      </c>
      <c r="G129" s="191">
        <f ca="1" t="shared" si="2"/>
        <v>1.04946856064369</v>
      </c>
      <c r="H129" s="191">
        <f ca="1" t="shared" si="3"/>
        <v>0.496615587101626</v>
      </c>
    </row>
    <row r="130" ht="14.1" customHeight="1" spans="1:8">
      <c r="A130" s="353" t="s">
        <v>10618</v>
      </c>
      <c r="B130" s="358" t="s">
        <v>10619</v>
      </c>
      <c r="C130" s="372">
        <f>SUMPRODUCT('表二（录入表）'!C$6:C$1121*(LEFT('表二（录入表）'!$A$6:$A$1121,LEN($A130))=$A130))</f>
        <v>300</v>
      </c>
      <c r="D130" s="372">
        <f ca="1">SUMPRODUCT('表二（录入表）'!D$6:D$1121*(LEFT('表二（录入表）'!$A$6:$A$1121,LEN($A130))=$A130))</f>
        <v>300</v>
      </c>
      <c r="E130" s="372">
        <f>SUMPRODUCT('表二（录入表）'!E$6:E$1121*(LEFT('表二（录入表）'!$A$6:$A$1121,LEN($A130))=$A130))</f>
        <v>2137</v>
      </c>
      <c r="F130" s="372">
        <f ca="1">SUMPRODUCT('表二（录入表）'!F$6:F$1121*(LEFT('表二（录入表）'!$A$6:$A$1121,LEN($A130))=$A130))</f>
        <v>300</v>
      </c>
      <c r="G130" s="191">
        <f ca="1" t="shared" si="2"/>
        <v>1</v>
      </c>
      <c r="H130" s="191">
        <f ca="1" t="shared" si="3"/>
        <v>0.140383715489003</v>
      </c>
    </row>
    <row r="131" ht="14.1" customHeight="1" spans="1:8">
      <c r="A131" s="353" t="s">
        <v>10620</v>
      </c>
      <c r="B131" s="358" t="s">
        <v>10621</v>
      </c>
      <c r="C131" s="372">
        <f>SUMPRODUCT('表二（录入表）'!C$6:C$1121*(LEFT('表二（录入表）'!$A$6:$A$1121,LEN($A131))=$A131))</f>
        <v>0</v>
      </c>
      <c r="D131" s="372">
        <f ca="1">SUMPRODUCT('表二（录入表）'!D$6:D$1121*(LEFT('表二（录入表）'!$A$6:$A$1121,LEN($A131))=$A131))</f>
        <v>0</v>
      </c>
      <c r="E131" s="372">
        <f>SUMPRODUCT('表二（录入表）'!E$6:E$1121*(LEFT('表二（录入表）'!$A$6:$A$1121,LEN($A131))=$A131))</f>
        <v>260</v>
      </c>
      <c r="F131" s="372">
        <f ca="1">SUMPRODUCT('表二（录入表）'!F$6:F$1121*(LEFT('表二（录入表）'!$A$6:$A$1121,LEN($A131))=$A131))</f>
        <v>0</v>
      </c>
      <c r="G131" s="191" t="str">
        <f ca="1" t="shared" si="2"/>
        <v/>
      </c>
      <c r="H131" s="191">
        <f ca="1" t="shared" si="3"/>
        <v>0</v>
      </c>
    </row>
    <row r="132" ht="14.1" customHeight="1" spans="1:8">
      <c r="A132" s="353" t="s">
        <v>10622</v>
      </c>
      <c r="B132" s="358" t="s">
        <v>10623</v>
      </c>
      <c r="C132" s="372">
        <f>SUMPRODUCT('表二（录入表）'!C$6:C$1121*(LEFT('表二（录入表）'!$A$6:$A$1121,LEN($A132))=$A132))</f>
        <v>5400</v>
      </c>
      <c r="D132" s="372">
        <f ca="1">SUMPRODUCT('表二（录入表）'!D$6:D$1121*(LEFT('表二（录入表）'!$A$6:$A$1121,LEN($A132))=$A132))</f>
        <v>5400</v>
      </c>
      <c r="E132" s="372">
        <f>SUMPRODUCT('表二（录入表）'!E$6:E$1121*(LEFT('表二（录入表）'!$A$6:$A$1121,LEN($A132))=$A132))</f>
        <v>13869</v>
      </c>
      <c r="F132" s="372">
        <f ca="1">SUMPRODUCT('表二（录入表）'!F$6:F$1121*(LEFT('表二（录入表）'!$A$6:$A$1121,LEN($A132))=$A132))</f>
        <v>5900</v>
      </c>
      <c r="G132" s="191">
        <f ca="1" t="shared" si="2"/>
        <v>1.09259259259259</v>
      </c>
      <c r="H132" s="191">
        <f ca="1" t="shared" si="3"/>
        <v>0.425409185954287</v>
      </c>
    </row>
    <row r="133" ht="14.1" customHeight="1" spans="1:8">
      <c r="A133" s="353" t="s">
        <v>10624</v>
      </c>
      <c r="B133" s="358" t="s">
        <v>10625</v>
      </c>
      <c r="C133" s="372">
        <f>SUMPRODUCT('表二（录入表）'!C$6:C$1121*(LEFT('表二（录入表）'!$A$6:$A$1121,LEN($A133))=$A133))</f>
        <v>1700</v>
      </c>
      <c r="D133" s="372">
        <f ca="1">SUMPRODUCT('表二（录入表）'!D$6:D$1121*(LEFT('表二（录入表）'!$A$6:$A$1121,LEN($A133))=$A133))</f>
        <v>1700</v>
      </c>
      <c r="E133" s="372">
        <f>SUMPRODUCT('表二（录入表）'!E$6:E$1121*(LEFT('表二（录入表）'!$A$6:$A$1121,LEN($A133))=$A133))</f>
        <v>4347</v>
      </c>
      <c r="F133" s="372">
        <f ca="1">SUMPRODUCT('表二（录入表）'!F$6:F$1121*(LEFT('表二（录入表）'!$A$6:$A$1121,LEN($A133))=$A133))</f>
        <v>1700</v>
      </c>
      <c r="G133" s="191">
        <f ca="1" t="shared" si="2"/>
        <v>1</v>
      </c>
      <c r="H133" s="191">
        <f ca="1" t="shared" si="3"/>
        <v>0.391074304117782</v>
      </c>
    </row>
    <row r="134" ht="14.1" customHeight="1" spans="1:8">
      <c r="A134" s="353" t="s">
        <v>10626</v>
      </c>
      <c r="B134" s="358" t="s">
        <v>10627</v>
      </c>
      <c r="C134" s="372">
        <f>SUMPRODUCT('表二（录入表）'!C$6:C$1121*(LEFT('表二（录入表）'!$A$6:$A$1121,LEN($A134))=$A134))</f>
        <v>400</v>
      </c>
      <c r="D134" s="372">
        <f ca="1">SUMPRODUCT('表二（录入表）'!D$6:D$1121*(LEFT('表二（录入表）'!$A$6:$A$1121,LEN($A134))=$A134))</f>
        <v>400</v>
      </c>
      <c r="E134" s="372">
        <f>SUMPRODUCT('表二（录入表）'!E$6:E$1121*(LEFT('表二（录入表）'!$A$6:$A$1121,LEN($A134))=$A134))</f>
        <v>98</v>
      </c>
      <c r="F134" s="372">
        <f ca="1">SUMPRODUCT('表二（录入表）'!F$6:F$1121*(LEFT('表二（录入表）'!$A$6:$A$1121,LEN($A134))=$A134))</f>
        <v>400</v>
      </c>
      <c r="G134" s="191">
        <f ca="1" t="shared" si="2"/>
        <v>1</v>
      </c>
      <c r="H134" s="191">
        <f ca="1" t="shared" ref="H134:H197" si="4">IFERROR($F134/E134,"")</f>
        <v>4.08163265306122</v>
      </c>
    </row>
    <row r="135" ht="14.1" customHeight="1" spans="1:8">
      <c r="A135" s="353" t="s">
        <v>10628</v>
      </c>
      <c r="B135" s="358" t="s">
        <v>10629</v>
      </c>
      <c r="C135" s="372">
        <f>SUMPRODUCT('表二（录入表）'!C$6:C$1121*(LEFT('表二（录入表）'!$A$6:$A$1121,LEN($A135))=$A135))</f>
        <v>0</v>
      </c>
      <c r="D135" s="372">
        <f ca="1">SUMPRODUCT('表二（录入表）'!D$6:D$1121*(LEFT('表二（录入表）'!$A$6:$A$1121,LEN($A135))=$A135))</f>
        <v>0</v>
      </c>
      <c r="E135" s="372">
        <f>SUMPRODUCT('表二（录入表）'!E$6:E$1121*(LEFT('表二（录入表）'!$A$6:$A$1121,LEN($A135))=$A135))</f>
        <v>0</v>
      </c>
      <c r="F135" s="372">
        <f ca="1">SUMPRODUCT('表二（录入表）'!F$6:F$1121*(LEFT('表二（录入表）'!$A$6:$A$1121,LEN($A135))=$A135))</f>
        <v>0</v>
      </c>
      <c r="G135" s="191" t="str">
        <f ca="1" t="shared" ref="G135:G198" si="5">IFERROR($F135/C135,"")</f>
        <v/>
      </c>
      <c r="H135" s="191" t="str">
        <f ca="1" t="shared" si="4"/>
        <v/>
      </c>
    </row>
    <row r="136" ht="14.1" customHeight="1" spans="1:8">
      <c r="A136" s="353" t="s">
        <v>10630</v>
      </c>
      <c r="B136" s="358" t="s">
        <v>10631</v>
      </c>
      <c r="C136" s="372">
        <f>SUMPRODUCT('表二（录入表）'!C$6:C$1121*(LEFT('表二（录入表）'!$A$6:$A$1121,LEN($A136))=$A136))</f>
        <v>0</v>
      </c>
      <c r="D136" s="372">
        <f ca="1">SUMPRODUCT('表二（录入表）'!D$6:D$1121*(LEFT('表二（录入表）'!$A$6:$A$1121,LEN($A136))=$A136))</f>
        <v>0</v>
      </c>
      <c r="E136" s="372">
        <f>SUMPRODUCT('表二（录入表）'!E$6:E$1121*(LEFT('表二（录入表）'!$A$6:$A$1121,LEN($A136))=$A136))</f>
        <v>0</v>
      </c>
      <c r="F136" s="372">
        <f ca="1">SUMPRODUCT('表二（录入表）'!F$6:F$1121*(LEFT('表二（录入表）'!$A$6:$A$1121,LEN($A136))=$A136))</f>
        <v>0</v>
      </c>
      <c r="G136" s="191" t="str">
        <f ca="1" t="shared" si="5"/>
        <v/>
      </c>
      <c r="H136" s="191" t="str">
        <f ca="1" t="shared" si="4"/>
        <v/>
      </c>
    </row>
    <row r="137" ht="14.1" customHeight="1" spans="1:8">
      <c r="A137" s="353" t="s">
        <v>10632</v>
      </c>
      <c r="B137" s="358" t="s">
        <v>10633</v>
      </c>
      <c r="C137" s="372">
        <f>SUMPRODUCT('表二（录入表）'!C$6:C$1121*(LEFT('表二（录入表）'!$A$6:$A$1121,LEN($A137))=$A137))</f>
        <v>0</v>
      </c>
      <c r="D137" s="372">
        <f ca="1">SUMPRODUCT('表二（录入表）'!D$6:D$1121*(LEFT('表二（录入表）'!$A$6:$A$1121,LEN($A137))=$A137))</f>
        <v>0</v>
      </c>
      <c r="E137" s="372">
        <f>SUMPRODUCT('表二（录入表）'!E$6:E$1121*(LEFT('表二（录入表）'!$A$6:$A$1121,LEN($A137))=$A137))</f>
        <v>0</v>
      </c>
      <c r="F137" s="372">
        <f ca="1">SUMPRODUCT('表二（录入表）'!F$6:F$1121*(LEFT('表二（录入表）'!$A$6:$A$1121,LEN($A137))=$A137))</f>
        <v>0</v>
      </c>
      <c r="G137" s="191" t="str">
        <f ca="1" t="shared" si="5"/>
        <v/>
      </c>
      <c r="H137" s="191" t="str">
        <f ca="1" t="shared" si="4"/>
        <v/>
      </c>
    </row>
    <row r="138" ht="14.1" customHeight="1" spans="1:8">
      <c r="A138" s="353" t="s">
        <v>10634</v>
      </c>
      <c r="B138" s="358" t="s">
        <v>10635</v>
      </c>
      <c r="C138" s="372">
        <f>SUMPRODUCT('表二（录入表）'!C$6:C$1121*(LEFT('表二（录入表）'!$A$6:$A$1121,LEN($A138))=$A138))</f>
        <v>0</v>
      </c>
      <c r="D138" s="372">
        <f ca="1">SUMPRODUCT('表二（录入表）'!D$6:D$1121*(LEFT('表二（录入表）'!$A$6:$A$1121,LEN($A138))=$A138))</f>
        <v>0</v>
      </c>
      <c r="E138" s="372">
        <f>SUMPRODUCT('表二（录入表）'!E$6:E$1121*(LEFT('表二（录入表）'!$A$6:$A$1121,LEN($A138))=$A138))</f>
        <v>0</v>
      </c>
      <c r="F138" s="372">
        <f ca="1">SUMPRODUCT('表二（录入表）'!F$6:F$1121*(LEFT('表二（录入表）'!$A$6:$A$1121,LEN($A138))=$A138))</f>
        <v>0</v>
      </c>
      <c r="G138" s="191" t="str">
        <f ca="1" t="shared" si="5"/>
        <v/>
      </c>
      <c r="H138" s="191" t="str">
        <f ca="1" t="shared" si="4"/>
        <v/>
      </c>
    </row>
    <row r="139" ht="14.1" customHeight="1" spans="1:8">
      <c r="A139" s="353" t="s">
        <v>10636</v>
      </c>
      <c r="B139" s="358" t="s">
        <v>10637</v>
      </c>
      <c r="C139" s="372">
        <f>SUMPRODUCT('表二（录入表）'!C$6:C$1121*(LEFT('表二（录入表）'!$A$6:$A$1121,LEN($A139))=$A139))</f>
        <v>200</v>
      </c>
      <c r="D139" s="372">
        <f ca="1">SUMPRODUCT('表二（录入表）'!D$6:D$1121*(LEFT('表二（录入表）'!$A$6:$A$1121,LEN($A139))=$A139))</f>
        <v>200</v>
      </c>
      <c r="E139" s="372">
        <f>SUMPRODUCT('表二（录入表）'!E$6:E$1121*(LEFT('表二（录入表）'!$A$6:$A$1121,LEN($A139))=$A139))</f>
        <v>0</v>
      </c>
      <c r="F139" s="372">
        <f ca="1">SUMPRODUCT('表二（录入表）'!F$6:F$1121*(LEFT('表二（录入表）'!$A$6:$A$1121,LEN($A139))=$A139))</f>
        <v>200</v>
      </c>
      <c r="G139" s="191">
        <f ca="1" t="shared" si="5"/>
        <v>1</v>
      </c>
      <c r="H139" s="191" t="str">
        <f ca="1" t="shared" si="4"/>
        <v/>
      </c>
    </row>
    <row r="140" ht="14.1" customHeight="1" spans="1:8">
      <c r="A140" s="353" t="s">
        <v>10638</v>
      </c>
      <c r="B140" s="358" t="s">
        <v>10639</v>
      </c>
      <c r="C140" s="372">
        <f>SUMPRODUCT('表二（录入表）'!C$6:C$1121*(LEFT('表二（录入表）'!$A$6:$A$1121,LEN($A140))=$A140))</f>
        <v>0</v>
      </c>
      <c r="D140" s="372">
        <f ca="1">SUMPRODUCT('表二（录入表）'!D$6:D$1121*(LEFT('表二（录入表）'!$A$6:$A$1121,LEN($A140))=$A140))</f>
        <v>0</v>
      </c>
      <c r="E140" s="372">
        <f>SUMPRODUCT('表二（录入表）'!E$6:E$1121*(LEFT('表二（录入表）'!$A$6:$A$1121,LEN($A140))=$A140))</f>
        <v>0</v>
      </c>
      <c r="F140" s="372">
        <f ca="1">SUMPRODUCT('表二（录入表）'!F$6:F$1121*(LEFT('表二（录入表）'!$A$6:$A$1121,LEN($A140))=$A140))</f>
        <v>0</v>
      </c>
      <c r="G140" s="191" t="str">
        <f ca="1" t="shared" si="5"/>
        <v/>
      </c>
      <c r="H140" s="191" t="str">
        <f ca="1" t="shared" si="4"/>
        <v/>
      </c>
    </row>
    <row r="141" ht="14.1" customHeight="1" spans="1:8">
      <c r="A141" s="353" t="s">
        <v>10640</v>
      </c>
      <c r="B141" s="358" t="s">
        <v>10641</v>
      </c>
      <c r="C141" s="372">
        <f>SUMPRODUCT('表二（录入表）'!C$6:C$1121*(LEFT('表二（录入表）'!$A$6:$A$1121,LEN($A141))=$A141))</f>
        <v>0</v>
      </c>
      <c r="D141" s="372">
        <f ca="1">SUMPRODUCT('表二（录入表）'!D$6:D$1121*(LEFT('表二（录入表）'!$A$6:$A$1121,LEN($A141))=$A141))</f>
        <v>0</v>
      </c>
      <c r="E141" s="372">
        <f>SUMPRODUCT('表二（录入表）'!E$6:E$1121*(LEFT('表二（录入表）'!$A$6:$A$1121,LEN($A141))=$A141))</f>
        <v>0</v>
      </c>
      <c r="F141" s="372">
        <f ca="1">SUMPRODUCT('表二（录入表）'!F$6:F$1121*(LEFT('表二（录入表）'!$A$6:$A$1121,LEN($A141))=$A141))</f>
        <v>0</v>
      </c>
      <c r="G141" s="191" t="str">
        <f ca="1" t="shared" si="5"/>
        <v/>
      </c>
      <c r="H141" s="191" t="str">
        <f ca="1" t="shared" si="4"/>
        <v/>
      </c>
    </row>
    <row r="142" ht="14.1" customHeight="1" spans="1:8">
      <c r="A142" s="353" t="s">
        <v>10642</v>
      </c>
      <c r="B142" s="358" t="s">
        <v>10643</v>
      </c>
      <c r="C142" s="372">
        <f>SUMPRODUCT('表二（录入表）'!C$6:C$1121*(LEFT('表二（录入表）'!$A$6:$A$1121,LEN($A142))=$A142))</f>
        <v>0</v>
      </c>
      <c r="D142" s="372">
        <f ca="1">SUMPRODUCT('表二（录入表）'!D$6:D$1121*(LEFT('表二（录入表）'!$A$6:$A$1121,LEN($A142))=$A142))</f>
        <v>0</v>
      </c>
      <c r="E142" s="372">
        <f>SUMPRODUCT('表二（录入表）'!E$6:E$1121*(LEFT('表二（录入表）'!$A$6:$A$1121,LEN($A142))=$A142))</f>
        <v>0</v>
      </c>
      <c r="F142" s="372">
        <f ca="1">SUMPRODUCT('表二（录入表）'!F$6:F$1121*(LEFT('表二（录入表）'!$A$6:$A$1121,LEN($A142))=$A142))</f>
        <v>0</v>
      </c>
      <c r="G142" s="191" t="str">
        <f ca="1" t="shared" si="5"/>
        <v/>
      </c>
      <c r="H142" s="191" t="str">
        <f ca="1" t="shared" si="4"/>
        <v/>
      </c>
    </row>
    <row r="143" ht="14.1" customHeight="1" spans="1:8">
      <c r="A143" s="353" t="s">
        <v>10644</v>
      </c>
      <c r="B143" s="358" t="s">
        <v>10645</v>
      </c>
      <c r="C143" s="372">
        <f>SUMPRODUCT('表二（录入表）'!C$6:C$1121*(LEFT('表二（录入表）'!$A$6:$A$1121,LEN($A143))=$A143))</f>
        <v>2067</v>
      </c>
      <c r="D143" s="372">
        <f ca="1">SUMPRODUCT('表二（录入表）'!D$6:D$1121*(LEFT('表二（录入表）'!$A$6:$A$1121,LEN($A143))=$A143))</f>
        <v>2065</v>
      </c>
      <c r="E143" s="372">
        <f>SUMPRODUCT('表二（录入表）'!E$6:E$1121*(LEFT('表二（录入表）'!$A$6:$A$1121,LEN($A143))=$A143))</f>
        <v>563</v>
      </c>
      <c r="F143" s="372">
        <f ca="1">SUMPRODUCT('表二（录入表）'!F$6:F$1121*(LEFT('表二（录入表）'!$A$6:$A$1121,LEN($A143))=$A143))</f>
        <v>2065</v>
      </c>
      <c r="G143" s="191">
        <f ca="1" t="shared" si="5"/>
        <v>0.999032414126754</v>
      </c>
      <c r="H143" s="191">
        <f ca="1" t="shared" si="4"/>
        <v>3.66785079928952</v>
      </c>
    </row>
    <row r="144" ht="14.1" customHeight="1" spans="1:8">
      <c r="A144" s="353" t="s">
        <v>10646</v>
      </c>
      <c r="B144" s="358" t="s">
        <v>10647</v>
      </c>
      <c r="C144" s="372">
        <f>SUMPRODUCT('表二（录入表）'!C$6:C$1121*(LEFT('表二（录入表）'!$A$6:$A$1121,LEN($A144))=$A144))</f>
        <v>3974</v>
      </c>
      <c r="D144" s="372">
        <f ca="1">SUMPRODUCT('表二（录入表）'!D$6:D$1121*(LEFT('表二（录入表）'!$A$6:$A$1121,LEN($A144))=$A144))</f>
        <v>3770</v>
      </c>
      <c r="E144" s="372">
        <f>SUMPRODUCT('表二（录入表）'!E$6:E$1121*(LEFT('表二（录入表）'!$A$6:$A$1121,LEN($A144))=$A144))</f>
        <v>3675</v>
      </c>
      <c r="F144" s="372">
        <f ca="1">SUMPRODUCT('表二（录入表）'!F$6:F$1121*(LEFT('表二（录入表）'!$A$6:$A$1121,LEN($A144))=$A144))</f>
        <v>3770</v>
      </c>
      <c r="G144" s="191">
        <f ca="1" t="shared" si="5"/>
        <v>0.948666331152491</v>
      </c>
      <c r="H144" s="191">
        <f ca="1" t="shared" si="4"/>
        <v>1.02585034013605</v>
      </c>
    </row>
    <row r="145" ht="14.1" customHeight="1" spans="1:8">
      <c r="A145" s="353" t="s">
        <v>10648</v>
      </c>
      <c r="B145" s="358" t="s">
        <v>10649</v>
      </c>
      <c r="C145" s="372">
        <f>SUMPRODUCT('表二（录入表）'!C$6:C$1121*(LEFT('表二（录入表）'!$A$6:$A$1121,LEN($A145))=$A145))</f>
        <v>1250</v>
      </c>
      <c r="D145" s="372">
        <f ca="1">SUMPRODUCT('表二（录入表）'!D$6:D$1121*(LEFT('表二（录入表）'!$A$6:$A$1121,LEN($A145))=$A145))</f>
        <v>650</v>
      </c>
      <c r="E145" s="372">
        <f>SUMPRODUCT('表二（录入表）'!E$6:E$1121*(LEFT('表二（录入表）'!$A$6:$A$1121,LEN($A145))=$A145))</f>
        <v>430</v>
      </c>
      <c r="F145" s="372">
        <f ca="1">SUMPRODUCT('表二（录入表）'!F$6:F$1121*(LEFT('表二（录入表）'!$A$6:$A$1121,LEN($A145))=$A145))</f>
        <v>650</v>
      </c>
      <c r="G145" s="191">
        <f ca="1" t="shared" si="5"/>
        <v>0.52</v>
      </c>
      <c r="H145" s="191">
        <f ca="1" t="shared" si="4"/>
        <v>1.51162790697674</v>
      </c>
    </row>
    <row r="146" ht="14.1" customHeight="1" spans="1:8">
      <c r="A146" s="353" t="s">
        <v>10650</v>
      </c>
      <c r="B146" s="358" t="s">
        <v>10651</v>
      </c>
      <c r="C146" s="372">
        <f>SUMPRODUCT('表二（录入表）'!C$6:C$1121*(LEFT('表二（录入表）'!$A$6:$A$1121,LEN($A146))=$A146))</f>
        <v>50</v>
      </c>
      <c r="D146" s="372">
        <f ca="1">SUMPRODUCT('表二（录入表）'!D$6:D$1121*(LEFT('表二（录入表）'!$A$6:$A$1121,LEN($A146))=$A146))</f>
        <v>50</v>
      </c>
      <c r="E146" s="372">
        <f>SUMPRODUCT('表二（录入表）'!E$6:E$1121*(LEFT('表二（录入表）'!$A$6:$A$1121,LEN($A146))=$A146))</f>
        <v>19</v>
      </c>
      <c r="F146" s="372">
        <f ca="1">SUMPRODUCT('表二（录入表）'!F$6:F$1121*(LEFT('表二（录入表）'!$A$6:$A$1121,LEN($A146))=$A146))</f>
        <v>50</v>
      </c>
      <c r="G146" s="191">
        <f ca="1" t="shared" si="5"/>
        <v>1</v>
      </c>
      <c r="H146" s="191">
        <f ca="1" t="shared" si="4"/>
        <v>2.63157894736842</v>
      </c>
    </row>
    <row r="147" ht="14.1" customHeight="1" spans="1:8">
      <c r="A147" s="353" t="s">
        <v>10652</v>
      </c>
      <c r="B147" s="358" t="s">
        <v>10653</v>
      </c>
      <c r="C147" s="372">
        <f>SUMPRODUCT('表二（录入表）'!C$6:C$1121*(LEFT('表二（录入表）'!$A$6:$A$1121,LEN($A147))=$A147))</f>
        <v>100</v>
      </c>
      <c r="D147" s="372">
        <f ca="1">SUMPRODUCT('表二（录入表）'!D$6:D$1121*(LEFT('表二（录入表）'!$A$6:$A$1121,LEN($A147))=$A147))</f>
        <v>100</v>
      </c>
      <c r="E147" s="372">
        <f>SUMPRODUCT('表二（录入表）'!E$6:E$1121*(LEFT('表二（录入表）'!$A$6:$A$1121,LEN($A147))=$A147))</f>
        <v>5</v>
      </c>
      <c r="F147" s="372">
        <f ca="1">SUMPRODUCT('表二（录入表）'!F$6:F$1121*(LEFT('表二（录入表）'!$A$6:$A$1121,LEN($A147))=$A147))</f>
        <v>100</v>
      </c>
      <c r="G147" s="191">
        <f ca="1" t="shared" si="5"/>
        <v>1</v>
      </c>
      <c r="H147" s="191">
        <f ca="1" t="shared" si="4"/>
        <v>20</v>
      </c>
    </row>
    <row r="148" ht="14.1" customHeight="1" spans="1:8">
      <c r="A148" s="353" t="s">
        <v>10654</v>
      </c>
      <c r="B148" s="358" t="s">
        <v>10655</v>
      </c>
      <c r="C148" s="372">
        <f>SUMPRODUCT('表二（录入表）'!C$6:C$1121*(LEFT('表二（录入表）'!$A$6:$A$1121,LEN($A148))=$A148))</f>
        <v>1000</v>
      </c>
      <c r="D148" s="372">
        <f ca="1">SUMPRODUCT('表二（录入表）'!D$6:D$1121*(LEFT('表二（录入表）'!$A$6:$A$1121,LEN($A148))=$A148))</f>
        <v>1800</v>
      </c>
      <c r="E148" s="372">
        <f>SUMPRODUCT('表二（录入表）'!E$6:E$1121*(LEFT('表二（录入表）'!$A$6:$A$1121,LEN($A148))=$A148))</f>
        <v>2286</v>
      </c>
      <c r="F148" s="372">
        <f ca="1">SUMPRODUCT('表二（录入表）'!F$6:F$1121*(LEFT('表二（录入表）'!$A$6:$A$1121,LEN($A148))=$A148))</f>
        <v>1800</v>
      </c>
      <c r="G148" s="191">
        <f ca="1" t="shared" si="5"/>
        <v>1.8</v>
      </c>
      <c r="H148" s="191">
        <f ca="1" t="shared" si="4"/>
        <v>0.78740157480315</v>
      </c>
    </row>
    <row r="149" ht="14.1" customHeight="1" spans="1:8">
      <c r="A149" s="353" t="s">
        <v>10656</v>
      </c>
      <c r="B149" s="358" t="s">
        <v>10657</v>
      </c>
      <c r="C149" s="372">
        <f>SUMPRODUCT('表二（录入表）'!C$6:C$1121*(LEFT('表二（录入表）'!$A$6:$A$1121,LEN($A149))=$A149))</f>
        <v>1000</v>
      </c>
      <c r="D149" s="372">
        <f ca="1">SUMPRODUCT('表二（录入表）'!D$6:D$1121*(LEFT('表二（录入表）'!$A$6:$A$1121,LEN($A149))=$A149))</f>
        <v>300</v>
      </c>
      <c r="E149" s="372">
        <f>SUMPRODUCT('表二（录入表）'!E$6:E$1121*(LEFT('表二（录入表）'!$A$6:$A$1121,LEN($A149))=$A149))</f>
        <v>105</v>
      </c>
      <c r="F149" s="372">
        <f ca="1">SUMPRODUCT('表二（录入表）'!F$6:F$1121*(LEFT('表二（录入表）'!$A$6:$A$1121,LEN($A149))=$A149))</f>
        <v>300</v>
      </c>
      <c r="G149" s="191">
        <f ca="1" t="shared" si="5"/>
        <v>0.3</v>
      </c>
      <c r="H149" s="191">
        <f ca="1" t="shared" si="4"/>
        <v>2.85714285714286</v>
      </c>
    </row>
    <row r="150" ht="14.1" customHeight="1" spans="1:8">
      <c r="A150" s="353" t="s">
        <v>10658</v>
      </c>
      <c r="B150" s="358" t="s">
        <v>10659</v>
      </c>
      <c r="C150" s="372">
        <f>SUMPRODUCT('表二（录入表）'!C$6:C$1121*(LEFT('表二（录入表）'!$A$6:$A$1121,LEN($A150))=$A150))</f>
        <v>574</v>
      </c>
      <c r="D150" s="372">
        <f ca="1">SUMPRODUCT('表二（录入表）'!D$6:D$1121*(LEFT('表二（录入表）'!$A$6:$A$1121,LEN($A150))=$A150))</f>
        <v>870</v>
      </c>
      <c r="E150" s="372">
        <f>SUMPRODUCT('表二（录入表）'!E$6:E$1121*(LEFT('表二（录入表）'!$A$6:$A$1121,LEN($A150))=$A150))</f>
        <v>830</v>
      </c>
      <c r="F150" s="372">
        <f ca="1">SUMPRODUCT('表二（录入表）'!F$6:F$1121*(LEFT('表二（录入表）'!$A$6:$A$1121,LEN($A150))=$A150))</f>
        <v>870</v>
      </c>
      <c r="G150" s="191">
        <f ca="1" t="shared" si="5"/>
        <v>1.51567944250871</v>
      </c>
      <c r="H150" s="191">
        <f ca="1" t="shared" si="4"/>
        <v>1.04819277108434</v>
      </c>
    </row>
    <row r="151" ht="14.1" customHeight="1" spans="1:8">
      <c r="A151" s="353" t="s">
        <v>10660</v>
      </c>
      <c r="B151" s="358" t="s">
        <v>10661</v>
      </c>
      <c r="C151" s="372">
        <f>SUMPRODUCT('表二（录入表）'!C$6:C$1121*(LEFT('表二（录入表）'!$A$6:$A$1121,LEN($A151))=$A151))</f>
        <v>67088</v>
      </c>
      <c r="D151" s="372">
        <f ca="1">SUMPRODUCT('表二（录入表）'!D$6:D$1121*(LEFT('表二（录入表）'!$A$6:$A$1121,LEN($A151))=$A151))</f>
        <v>56168</v>
      </c>
      <c r="E151" s="372">
        <f>SUMPRODUCT('表二（录入表）'!E$6:E$1121*(LEFT('表二（录入表）'!$A$6:$A$1121,LEN($A151))=$A151))</f>
        <v>60095</v>
      </c>
      <c r="F151" s="372">
        <f ca="1">SUMPRODUCT('表二（录入表）'!F$6:F$1121*(LEFT('表二（录入表）'!$A$6:$A$1121,LEN($A151))=$A151))</f>
        <v>58021</v>
      </c>
      <c r="G151" s="191">
        <f ca="1" t="shared" si="5"/>
        <v>0.864849153350823</v>
      </c>
      <c r="H151" s="191">
        <f ca="1" t="shared" si="4"/>
        <v>0.965487977369165</v>
      </c>
    </row>
    <row r="152" ht="14.1" customHeight="1" spans="1:8">
      <c r="A152" s="353" t="s">
        <v>10662</v>
      </c>
      <c r="B152" s="358" t="s">
        <v>10663</v>
      </c>
      <c r="C152" s="372">
        <f>SUMPRODUCT('表二（录入表）'!C$6:C$1121*(LEFT('表二（录入表）'!$A$6:$A$1121,LEN($A152))=$A152))</f>
        <v>11490</v>
      </c>
      <c r="D152" s="372">
        <f ca="1">SUMPRODUCT('表二（录入表）'!D$6:D$1121*(LEFT('表二（录入表）'!$A$6:$A$1121,LEN($A152))=$A152))</f>
        <v>9490</v>
      </c>
      <c r="E152" s="372">
        <f>SUMPRODUCT('表二（录入表）'!E$6:E$1121*(LEFT('表二（录入表）'!$A$6:$A$1121,LEN($A152))=$A152))</f>
        <v>12698</v>
      </c>
      <c r="F152" s="372">
        <f ca="1">SUMPRODUCT('表二（录入表）'!F$6:F$1121*(LEFT('表二（录入表）'!$A$6:$A$1121,LEN($A152))=$A152))</f>
        <v>9490</v>
      </c>
      <c r="G152" s="191">
        <f ca="1" t="shared" si="5"/>
        <v>0.825935596170583</v>
      </c>
      <c r="H152" s="191">
        <f ca="1" t="shared" si="4"/>
        <v>0.747361789258151</v>
      </c>
    </row>
    <row r="153" ht="14.1" customHeight="1" spans="1:8">
      <c r="A153" s="353" t="s">
        <v>10664</v>
      </c>
      <c r="B153" s="358" t="s">
        <v>10665</v>
      </c>
      <c r="C153" s="372">
        <f>SUMPRODUCT('表二（录入表）'!C$6:C$1121*(LEFT('表二（录入表）'!$A$6:$A$1121,LEN($A153))=$A153))</f>
        <v>10060</v>
      </c>
      <c r="D153" s="372">
        <f ca="1">SUMPRODUCT('表二（录入表）'!D$6:D$1121*(LEFT('表二（录入表）'!$A$6:$A$1121,LEN($A153))=$A153))</f>
        <v>7060</v>
      </c>
      <c r="E153" s="372">
        <f>SUMPRODUCT('表二（录入表）'!E$6:E$1121*(LEFT('表二（录入表）'!$A$6:$A$1121,LEN($A153))=$A153))</f>
        <v>7906</v>
      </c>
      <c r="F153" s="372">
        <f ca="1">SUMPRODUCT('表二（录入表）'!F$6:F$1121*(LEFT('表二（录入表）'!$A$6:$A$1121,LEN($A153))=$A153))</f>
        <v>8060</v>
      </c>
      <c r="G153" s="191">
        <f ca="1" t="shared" si="5"/>
        <v>0.801192842942346</v>
      </c>
      <c r="H153" s="191">
        <f ca="1" t="shared" si="4"/>
        <v>1.01947887680243</v>
      </c>
    </row>
    <row r="154" ht="14.1" customHeight="1" spans="1:8">
      <c r="A154" s="353" t="s">
        <v>10666</v>
      </c>
      <c r="B154" s="358" t="s">
        <v>10667</v>
      </c>
      <c r="C154" s="372">
        <f>SUMPRODUCT('表二（录入表）'!C$6:C$1121*(LEFT('表二（录入表）'!$A$6:$A$1121,LEN($A154))=$A154))</f>
        <v>13150</v>
      </c>
      <c r="D154" s="372">
        <f ca="1">SUMPRODUCT('表二（录入表）'!D$6:D$1121*(LEFT('表二（录入表）'!$A$6:$A$1121,LEN($A154))=$A154))</f>
        <v>12150</v>
      </c>
      <c r="E154" s="372">
        <f>SUMPRODUCT('表二（录入表）'!E$6:E$1121*(LEFT('表二（录入表）'!$A$6:$A$1121,LEN($A154))=$A154))</f>
        <v>17139</v>
      </c>
      <c r="F154" s="372">
        <f ca="1">SUMPRODUCT('表二（录入表）'!F$6:F$1121*(LEFT('表二（录入表）'!$A$6:$A$1121,LEN($A154))=$A154))</f>
        <v>12450</v>
      </c>
      <c r="G154" s="191">
        <f ca="1" t="shared" si="5"/>
        <v>0.946768060836502</v>
      </c>
      <c r="H154" s="191">
        <f ca="1" t="shared" si="4"/>
        <v>0.726413443024681</v>
      </c>
    </row>
    <row r="155" ht="14.1" customHeight="1" spans="1:8">
      <c r="A155" s="353" t="s">
        <v>10668</v>
      </c>
      <c r="B155" s="358" t="s">
        <v>10669</v>
      </c>
      <c r="C155" s="372">
        <f>SUMPRODUCT('表二（录入表）'!C$6:C$1121*(LEFT('表二（录入表）'!$A$6:$A$1121,LEN($A155))=$A155))</f>
        <v>2900</v>
      </c>
      <c r="D155" s="372">
        <f ca="1">SUMPRODUCT('表二（录入表）'!D$6:D$1121*(LEFT('表二（录入表）'!$A$6:$A$1121,LEN($A155))=$A155))</f>
        <v>2900</v>
      </c>
      <c r="E155" s="372">
        <f>SUMPRODUCT('表二（录入表）'!E$6:E$1121*(LEFT('表二（录入表）'!$A$6:$A$1121,LEN($A155))=$A155))</f>
        <v>7111</v>
      </c>
      <c r="F155" s="372">
        <f ca="1">SUMPRODUCT('表二（录入表）'!F$6:F$1121*(LEFT('表二（录入表）'!$A$6:$A$1121,LEN($A155))=$A155))</f>
        <v>3400</v>
      </c>
      <c r="G155" s="191">
        <f ca="1" t="shared" si="5"/>
        <v>1.17241379310345</v>
      </c>
      <c r="H155" s="191">
        <f ca="1" t="shared" si="4"/>
        <v>0.478132470819857</v>
      </c>
    </row>
    <row r="156" ht="14.1" customHeight="1" spans="1:8">
      <c r="A156" s="353" t="s">
        <v>10670</v>
      </c>
      <c r="B156" s="358" t="s">
        <v>10671</v>
      </c>
      <c r="C156" s="372">
        <f>SUMPRODUCT('表二（录入表）'!C$6:C$1121*(LEFT('表二（录入表）'!$A$6:$A$1121,LEN($A156))=$A156))</f>
        <v>23038</v>
      </c>
      <c r="D156" s="372">
        <f ca="1">SUMPRODUCT('表二（录入表）'!D$6:D$1121*(LEFT('表二（录入表）'!$A$6:$A$1121,LEN($A156))=$A156))</f>
        <v>19038</v>
      </c>
      <c r="E156" s="372">
        <f>SUMPRODUCT('表二（录入表）'!E$6:E$1121*(LEFT('表二（录入表）'!$A$6:$A$1121,LEN($A156))=$A156))</f>
        <v>11915</v>
      </c>
      <c r="F156" s="372">
        <f ca="1">SUMPRODUCT('表二（录入表）'!F$6:F$1121*(LEFT('表二（录入表）'!$A$6:$A$1121,LEN($A156))=$A156))</f>
        <v>20038</v>
      </c>
      <c r="G156" s="191">
        <f ca="1" t="shared" si="5"/>
        <v>0.869780362878722</v>
      </c>
      <c r="H156" s="191">
        <f ca="1" t="shared" si="4"/>
        <v>1.68174569869912</v>
      </c>
    </row>
    <row r="157" ht="14.1" customHeight="1" spans="1:8">
      <c r="A157" s="353" t="s">
        <v>10672</v>
      </c>
      <c r="B157" s="358" t="s">
        <v>10673</v>
      </c>
      <c r="C157" s="372">
        <f>SUMPRODUCT('表二（录入表）'!C$6:C$1121*(LEFT('表二（录入表）'!$A$6:$A$1121,LEN($A157))=$A157))</f>
        <v>1050</v>
      </c>
      <c r="D157" s="372">
        <f ca="1">SUMPRODUCT('表二（录入表）'!D$6:D$1121*(LEFT('表二（录入表）'!$A$6:$A$1121,LEN($A157))=$A157))</f>
        <v>1030</v>
      </c>
      <c r="E157" s="372">
        <f>SUMPRODUCT('表二（录入表）'!E$6:E$1121*(LEFT('表二（录入表）'!$A$6:$A$1121,LEN($A157))=$A157))</f>
        <v>1582</v>
      </c>
      <c r="F157" s="372">
        <f ca="1">SUMPRODUCT('表二（录入表）'!F$6:F$1121*(LEFT('表二（录入表）'!$A$6:$A$1121,LEN($A157))=$A157))</f>
        <v>1030</v>
      </c>
      <c r="G157" s="191">
        <f ca="1" t="shared" si="5"/>
        <v>0.980952380952381</v>
      </c>
      <c r="H157" s="191">
        <f ca="1" t="shared" si="4"/>
        <v>0.651074589127686</v>
      </c>
    </row>
    <row r="158" ht="14.1" customHeight="1" spans="1:8">
      <c r="A158" s="353" t="s">
        <v>10674</v>
      </c>
      <c r="B158" s="358" t="s">
        <v>10675</v>
      </c>
      <c r="C158" s="372">
        <f>SUMPRODUCT('表二（录入表）'!C$6:C$1121*(LEFT('表二（录入表）'!$A$6:$A$1121,LEN($A158))=$A158))</f>
        <v>500</v>
      </c>
      <c r="D158" s="372">
        <f ca="1">SUMPRODUCT('表二（录入表）'!D$6:D$1121*(LEFT('表二（录入表）'!$A$6:$A$1121,LEN($A158))=$A158))</f>
        <v>500</v>
      </c>
      <c r="E158" s="372">
        <f>SUMPRODUCT('表二（录入表）'!E$6:E$1121*(LEFT('表二（录入表）'!$A$6:$A$1121,LEN($A158))=$A158))</f>
        <v>0</v>
      </c>
      <c r="F158" s="372">
        <f ca="1">SUMPRODUCT('表二（录入表）'!F$6:F$1121*(LEFT('表二（录入表）'!$A$6:$A$1121,LEN($A158))=$A158))</f>
        <v>500</v>
      </c>
      <c r="G158" s="191">
        <f ca="1" t="shared" si="5"/>
        <v>1</v>
      </c>
      <c r="H158" s="191" t="str">
        <f ca="1" t="shared" si="4"/>
        <v/>
      </c>
    </row>
    <row r="159" ht="14.1" customHeight="1" spans="1:8">
      <c r="A159" s="353" t="s">
        <v>10676</v>
      </c>
      <c r="B159" s="358" t="s">
        <v>10677</v>
      </c>
      <c r="C159" s="372">
        <f>SUMPRODUCT('表二（录入表）'!C$6:C$1121*(LEFT('表二（录入表）'!$A$6:$A$1121,LEN($A159))=$A159))</f>
        <v>4900</v>
      </c>
      <c r="D159" s="372">
        <f ca="1">SUMPRODUCT('表二（录入表）'!D$6:D$1121*(LEFT('表二（录入表）'!$A$6:$A$1121,LEN($A159))=$A159))</f>
        <v>4000</v>
      </c>
      <c r="E159" s="372">
        <f>SUMPRODUCT('表二（录入表）'!E$6:E$1121*(LEFT('表二（录入表）'!$A$6:$A$1121,LEN($A159))=$A159))</f>
        <v>1744</v>
      </c>
      <c r="F159" s="372">
        <f ca="1">SUMPRODUCT('表二（录入表）'!F$6:F$1121*(LEFT('表二（录入表）'!$A$6:$A$1121,LEN($A159))=$A159))</f>
        <v>3053</v>
      </c>
      <c r="G159" s="191">
        <f ca="1" t="shared" si="5"/>
        <v>0.623061224489796</v>
      </c>
      <c r="H159" s="191">
        <f ca="1" t="shared" si="4"/>
        <v>1.75057339449541</v>
      </c>
    </row>
    <row r="160" ht="14.1" customHeight="1" spans="1:8">
      <c r="A160" s="353" t="s">
        <v>10678</v>
      </c>
      <c r="B160" s="358" t="s">
        <v>10679</v>
      </c>
      <c r="C160" s="372">
        <f>SUMPRODUCT('表二（录入表）'!C$6:C$1121*(LEFT('表二（录入表）'!$A$6:$A$1121,LEN($A160))=$A160))</f>
        <v>3571</v>
      </c>
      <c r="D160" s="372">
        <f ca="1">SUMPRODUCT('表二（录入表）'!D$6:D$1121*(LEFT('表二（录入表）'!$A$6:$A$1121,LEN($A160))=$A160))</f>
        <v>3523</v>
      </c>
      <c r="E160" s="372">
        <f>SUMPRODUCT('表二（录入表）'!E$6:E$1121*(LEFT('表二（录入表）'!$A$6:$A$1121,LEN($A160))=$A160))</f>
        <v>9937</v>
      </c>
      <c r="F160" s="372">
        <f ca="1">SUMPRODUCT('表二（录入表）'!F$6:F$1121*(LEFT('表二（录入表）'!$A$6:$A$1121,LEN($A160))=$A160))</f>
        <v>3523</v>
      </c>
      <c r="G160" s="191">
        <f ca="1" t="shared" si="5"/>
        <v>0.986558387006441</v>
      </c>
      <c r="H160" s="191">
        <f ca="1" t="shared" si="4"/>
        <v>0.354533561437053</v>
      </c>
    </row>
    <row r="161" ht="14.1" customHeight="1" spans="1:8">
      <c r="A161" s="353" t="s">
        <v>10680</v>
      </c>
      <c r="B161" s="358" t="s">
        <v>10681</v>
      </c>
      <c r="C161" s="372">
        <f>SUMPRODUCT('表二（录入表）'!C$6:C$1121*(LEFT('表二（录入表）'!$A$6:$A$1121,LEN($A161))=$A161))</f>
        <v>3171</v>
      </c>
      <c r="D161" s="372">
        <f ca="1">SUMPRODUCT('表二（录入表）'!D$6:D$1121*(LEFT('表二（录入表）'!$A$6:$A$1121,LEN($A161))=$A161))</f>
        <v>3123</v>
      </c>
      <c r="E161" s="372">
        <f>SUMPRODUCT('表二（录入表）'!E$6:E$1121*(LEFT('表二（录入表）'!$A$6:$A$1121,LEN($A161))=$A161))</f>
        <v>9429</v>
      </c>
      <c r="F161" s="372">
        <f ca="1">SUMPRODUCT('表二（录入表）'!F$6:F$1121*(LEFT('表二（录入表）'!$A$6:$A$1121,LEN($A161))=$A161))</f>
        <v>3123</v>
      </c>
      <c r="G161" s="191">
        <f ca="1" t="shared" si="5"/>
        <v>0.984862819299905</v>
      </c>
      <c r="H161" s="191">
        <f ca="1" t="shared" si="4"/>
        <v>0.331212217626472</v>
      </c>
    </row>
    <row r="162" ht="14.1" customHeight="1" spans="1:8">
      <c r="A162" s="353" t="s">
        <v>10682</v>
      </c>
      <c r="B162" s="358" t="s">
        <v>10683</v>
      </c>
      <c r="C162" s="372">
        <f>SUMPRODUCT('表二（录入表）'!C$6:C$1121*(LEFT('表二（录入表）'!$A$6:$A$1121,LEN($A162))=$A162))</f>
        <v>100</v>
      </c>
      <c r="D162" s="372">
        <f ca="1">SUMPRODUCT('表二（录入表）'!D$6:D$1121*(LEFT('表二（录入表）'!$A$6:$A$1121,LEN($A162))=$A162))</f>
        <v>100</v>
      </c>
      <c r="E162" s="372">
        <f>SUMPRODUCT('表二（录入表）'!E$6:E$1121*(LEFT('表二（录入表）'!$A$6:$A$1121,LEN($A162))=$A162))</f>
        <v>0</v>
      </c>
      <c r="F162" s="372">
        <f ca="1">SUMPRODUCT('表二（录入表）'!F$6:F$1121*(LEFT('表二（录入表）'!$A$6:$A$1121,LEN($A162))=$A162))</f>
        <v>100</v>
      </c>
      <c r="G162" s="191">
        <f ca="1" t="shared" si="5"/>
        <v>1</v>
      </c>
      <c r="H162" s="191" t="str">
        <f ca="1" t="shared" si="4"/>
        <v/>
      </c>
    </row>
    <row r="163" ht="14.1" customHeight="1" spans="1:8">
      <c r="A163" s="353" t="s">
        <v>10684</v>
      </c>
      <c r="B163" s="358" t="s">
        <v>10685</v>
      </c>
      <c r="C163" s="372">
        <f>SUMPRODUCT('表二（录入表）'!C$6:C$1121*(LEFT('表二（录入表）'!$A$6:$A$1121,LEN($A163))=$A163))</f>
        <v>0</v>
      </c>
      <c r="D163" s="372">
        <f ca="1">SUMPRODUCT('表二（录入表）'!D$6:D$1121*(LEFT('表二（录入表）'!$A$6:$A$1121,LEN($A163))=$A163))</f>
        <v>0</v>
      </c>
      <c r="E163" s="372">
        <f>SUMPRODUCT('表二（录入表）'!E$6:E$1121*(LEFT('表二（录入表）'!$A$6:$A$1121,LEN($A163))=$A163))</f>
        <v>0</v>
      </c>
      <c r="F163" s="372">
        <f ca="1">SUMPRODUCT('表二（录入表）'!F$6:F$1121*(LEFT('表二（录入表）'!$A$6:$A$1121,LEN($A163))=$A163))</f>
        <v>0</v>
      </c>
      <c r="G163" s="191" t="str">
        <f ca="1" t="shared" si="5"/>
        <v/>
      </c>
      <c r="H163" s="191" t="str">
        <f ca="1" t="shared" si="4"/>
        <v/>
      </c>
    </row>
    <row r="164" ht="14.1" customHeight="1" spans="1:8">
      <c r="A164" s="353" t="s">
        <v>10686</v>
      </c>
      <c r="B164" s="358" t="s">
        <v>10687</v>
      </c>
      <c r="C164" s="372">
        <f>SUMPRODUCT('表二（录入表）'!C$6:C$1121*(LEFT('表二（录入表）'!$A$6:$A$1121,LEN($A164))=$A164))</f>
        <v>0</v>
      </c>
      <c r="D164" s="372">
        <f ca="1">SUMPRODUCT('表二（录入表）'!D$6:D$1121*(LEFT('表二（录入表）'!$A$6:$A$1121,LEN($A164))=$A164))</f>
        <v>0</v>
      </c>
      <c r="E164" s="372">
        <f>SUMPRODUCT('表二（录入表）'!E$6:E$1121*(LEFT('表二（录入表）'!$A$6:$A$1121,LEN($A164))=$A164))</f>
        <v>0</v>
      </c>
      <c r="F164" s="372">
        <f ca="1">SUMPRODUCT('表二（录入表）'!F$6:F$1121*(LEFT('表二（录入表）'!$A$6:$A$1121,LEN($A164))=$A164))</f>
        <v>0</v>
      </c>
      <c r="G164" s="191" t="str">
        <f ca="1" t="shared" si="5"/>
        <v/>
      </c>
      <c r="H164" s="191" t="str">
        <f ca="1" t="shared" si="4"/>
        <v/>
      </c>
    </row>
    <row r="165" ht="14.1" customHeight="1" spans="1:8">
      <c r="A165" s="353" t="s">
        <v>10688</v>
      </c>
      <c r="B165" s="358" t="s">
        <v>10689</v>
      </c>
      <c r="C165" s="372">
        <f>SUMPRODUCT('表二（录入表）'!C$6:C$1121*(LEFT('表二（录入表）'!$A$6:$A$1121,LEN($A165))=$A165))</f>
        <v>300</v>
      </c>
      <c r="D165" s="372">
        <f ca="1">SUMPRODUCT('表二（录入表）'!D$6:D$1121*(LEFT('表二（录入表）'!$A$6:$A$1121,LEN($A165))=$A165))</f>
        <v>300</v>
      </c>
      <c r="E165" s="372">
        <f>SUMPRODUCT('表二（录入表）'!E$6:E$1121*(LEFT('表二（录入表）'!$A$6:$A$1121,LEN($A165))=$A165))</f>
        <v>508</v>
      </c>
      <c r="F165" s="372">
        <f ca="1">SUMPRODUCT('表二（录入表）'!F$6:F$1121*(LEFT('表二（录入表）'!$A$6:$A$1121,LEN($A165))=$A165))</f>
        <v>300</v>
      </c>
      <c r="G165" s="191">
        <f ca="1" t="shared" si="5"/>
        <v>1</v>
      </c>
      <c r="H165" s="191">
        <f ca="1" t="shared" si="4"/>
        <v>0.590551181102362</v>
      </c>
    </row>
    <row r="166" ht="14.1" customHeight="1" spans="1:8">
      <c r="A166" s="353" t="s">
        <v>10690</v>
      </c>
      <c r="B166" s="358" t="s">
        <v>10691</v>
      </c>
      <c r="C166" s="372">
        <f>SUMPRODUCT('表二（录入表）'!C$6:C$1121*(LEFT('表二（录入表）'!$A$6:$A$1121,LEN($A166))=$A166))</f>
        <v>1350</v>
      </c>
      <c r="D166" s="372">
        <f ca="1">SUMPRODUCT('表二（录入表）'!D$6:D$1121*(LEFT('表二（录入表）'!$A$6:$A$1121,LEN($A166))=$A166))</f>
        <v>1336</v>
      </c>
      <c r="E166" s="372">
        <f>SUMPRODUCT('表二（录入表）'!E$6:E$1121*(LEFT('表二（录入表）'!$A$6:$A$1121,LEN($A166))=$A166))</f>
        <v>2405</v>
      </c>
      <c r="F166" s="372">
        <f ca="1">SUMPRODUCT('表二（录入表）'!F$6:F$1121*(LEFT('表二（录入表）'!$A$6:$A$1121,LEN($A166))=$A166))</f>
        <v>1336</v>
      </c>
      <c r="G166" s="191">
        <f ca="1" t="shared" si="5"/>
        <v>0.98962962962963</v>
      </c>
      <c r="H166" s="191">
        <f ca="1" t="shared" si="4"/>
        <v>0.555509355509356</v>
      </c>
    </row>
    <row r="167" ht="14.1" customHeight="1" spans="1:8">
      <c r="A167" s="353" t="s">
        <v>10692</v>
      </c>
      <c r="B167" s="358" t="s">
        <v>10693</v>
      </c>
      <c r="C167" s="372">
        <f>SUMPRODUCT('表二（录入表）'!C$6:C$1121*(LEFT('表二（录入表）'!$A$6:$A$1121,LEN($A167))=$A167))</f>
        <v>0</v>
      </c>
      <c r="D167" s="372">
        <f ca="1">SUMPRODUCT('表二（录入表）'!D$6:D$1121*(LEFT('表二（录入表）'!$A$6:$A$1121,LEN($A167))=$A167))</f>
        <v>0</v>
      </c>
      <c r="E167" s="372">
        <f>SUMPRODUCT('表二（录入表）'!E$6:E$1121*(LEFT('表二（录入表）'!$A$6:$A$1121,LEN($A167))=$A167))</f>
        <v>0</v>
      </c>
      <c r="F167" s="372">
        <f ca="1">SUMPRODUCT('表二（录入表）'!F$6:F$1121*(LEFT('表二（录入表）'!$A$6:$A$1121,LEN($A167))=$A167))</f>
        <v>0</v>
      </c>
      <c r="G167" s="191" t="str">
        <f ca="1" t="shared" si="5"/>
        <v/>
      </c>
      <c r="H167" s="191" t="str">
        <f ca="1" t="shared" si="4"/>
        <v/>
      </c>
    </row>
    <row r="168" ht="14.1" customHeight="1" spans="1:8">
      <c r="A168" s="353" t="s">
        <v>10694</v>
      </c>
      <c r="B168" s="358" t="s">
        <v>10695</v>
      </c>
      <c r="C168" s="372">
        <f>SUMPRODUCT('表二（录入表）'!C$6:C$1121*(LEFT('表二（录入表）'!$A$6:$A$1121,LEN($A168))=$A168))</f>
        <v>800</v>
      </c>
      <c r="D168" s="372">
        <f ca="1">SUMPRODUCT('表二（录入表）'!D$6:D$1121*(LEFT('表二（录入表）'!$A$6:$A$1121,LEN($A168))=$A168))</f>
        <v>786</v>
      </c>
      <c r="E168" s="372">
        <f>SUMPRODUCT('表二（录入表）'!E$6:E$1121*(LEFT('表二（录入表）'!$A$6:$A$1121,LEN($A168))=$A168))</f>
        <v>0</v>
      </c>
      <c r="F168" s="372">
        <f ca="1">SUMPRODUCT('表二（录入表）'!F$6:F$1121*(LEFT('表二（录入表）'!$A$6:$A$1121,LEN($A168))=$A168))</f>
        <v>786</v>
      </c>
      <c r="G168" s="191">
        <f ca="1" t="shared" si="5"/>
        <v>0.9825</v>
      </c>
      <c r="H168" s="191" t="str">
        <f ca="1" t="shared" si="4"/>
        <v/>
      </c>
    </row>
    <row r="169" ht="14.1" customHeight="1" spans="1:8">
      <c r="A169" s="353" t="s">
        <v>10696</v>
      </c>
      <c r="B169" s="358" t="s">
        <v>10697</v>
      </c>
      <c r="C169" s="372">
        <f>SUMPRODUCT('表二（录入表）'!C$6:C$1121*(LEFT('表二（录入表）'!$A$6:$A$1121,LEN($A169))=$A169))</f>
        <v>0</v>
      </c>
      <c r="D169" s="372">
        <f ca="1">SUMPRODUCT('表二（录入表）'!D$6:D$1121*(LEFT('表二（录入表）'!$A$6:$A$1121,LEN($A169))=$A169))</f>
        <v>0</v>
      </c>
      <c r="E169" s="372">
        <f>SUMPRODUCT('表二（录入表）'!E$6:E$1121*(LEFT('表二（录入表）'!$A$6:$A$1121,LEN($A169))=$A169))</f>
        <v>0</v>
      </c>
      <c r="F169" s="372">
        <f ca="1">SUMPRODUCT('表二（录入表）'!F$6:F$1121*(LEFT('表二（录入表）'!$A$6:$A$1121,LEN($A169))=$A169))</f>
        <v>0</v>
      </c>
      <c r="G169" s="191" t="str">
        <f ca="1" t="shared" si="5"/>
        <v/>
      </c>
      <c r="H169" s="191" t="str">
        <f ca="1" t="shared" si="4"/>
        <v/>
      </c>
    </row>
    <row r="170" ht="14.1" customHeight="1" spans="1:8">
      <c r="A170" s="353" t="s">
        <v>10698</v>
      </c>
      <c r="B170" s="358" t="s">
        <v>10699</v>
      </c>
      <c r="C170" s="372">
        <f>SUMPRODUCT('表二（录入表）'!C$6:C$1121*(LEFT('表二（录入表）'!$A$6:$A$1121,LEN($A170))=$A170))</f>
        <v>40</v>
      </c>
      <c r="D170" s="372">
        <f ca="1">SUMPRODUCT('表二（录入表）'!D$6:D$1121*(LEFT('表二（录入表）'!$A$6:$A$1121,LEN($A170))=$A170))</f>
        <v>40</v>
      </c>
      <c r="E170" s="372">
        <f>SUMPRODUCT('表二（录入表）'!E$6:E$1121*(LEFT('表二（录入表）'!$A$6:$A$1121,LEN($A170))=$A170))</f>
        <v>670</v>
      </c>
      <c r="F170" s="372">
        <f ca="1">SUMPRODUCT('表二（录入表）'!F$6:F$1121*(LEFT('表二（录入表）'!$A$6:$A$1121,LEN($A170))=$A170))</f>
        <v>40</v>
      </c>
      <c r="G170" s="191">
        <f ca="1" t="shared" si="5"/>
        <v>1</v>
      </c>
      <c r="H170" s="191">
        <f ca="1" t="shared" si="4"/>
        <v>0.0597014925373134</v>
      </c>
    </row>
    <row r="171" ht="14.1" customHeight="1" spans="1:8">
      <c r="A171" s="353" t="s">
        <v>10700</v>
      </c>
      <c r="B171" s="358" t="s">
        <v>10701</v>
      </c>
      <c r="C171" s="372">
        <f>SUMPRODUCT('表二（录入表）'!C$6:C$1121*(LEFT('表二（录入表）'!$A$6:$A$1121,LEN($A171))=$A171))</f>
        <v>0</v>
      </c>
      <c r="D171" s="372">
        <f ca="1">SUMPRODUCT('表二（录入表）'!D$6:D$1121*(LEFT('表二（录入表）'!$A$6:$A$1121,LEN($A171))=$A171))</f>
        <v>0</v>
      </c>
      <c r="E171" s="372">
        <f>SUMPRODUCT('表二（录入表）'!E$6:E$1121*(LEFT('表二（录入表）'!$A$6:$A$1121,LEN($A171))=$A171))</f>
        <v>0</v>
      </c>
      <c r="F171" s="372">
        <f ca="1">SUMPRODUCT('表二（录入表）'!F$6:F$1121*(LEFT('表二（录入表）'!$A$6:$A$1121,LEN($A171))=$A171))</f>
        <v>0</v>
      </c>
      <c r="G171" s="191" t="str">
        <f ca="1" t="shared" si="5"/>
        <v/>
      </c>
      <c r="H171" s="191" t="str">
        <f ca="1" t="shared" si="4"/>
        <v/>
      </c>
    </row>
    <row r="172" ht="14.1" customHeight="1" spans="1:8">
      <c r="A172" s="353" t="s">
        <v>10702</v>
      </c>
      <c r="B172" s="358" t="s">
        <v>10703</v>
      </c>
      <c r="C172" s="372">
        <f>SUMPRODUCT('表二（录入表）'!C$6:C$1121*(LEFT('表二（录入表）'!$A$6:$A$1121,LEN($A172))=$A172))</f>
        <v>510</v>
      </c>
      <c r="D172" s="372">
        <f ca="1">SUMPRODUCT('表二（录入表）'!D$6:D$1121*(LEFT('表二（录入表）'!$A$6:$A$1121,LEN($A172))=$A172))</f>
        <v>510</v>
      </c>
      <c r="E172" s="372">
        <f>SUMPRODUCT('表二（录入表）'!E$6:E$1121*(LEFT('表二（录入表）'!$A$6:$A$1121,LEN($A172))=$A172))</f>
        <v>1735</v>
      </c>
      <c r="F172" s="372">
        <f ca="1">SUMPRODUCT('表二（录入表）'!F$6:F$1121*(LEFT('表二（录入表）'!$A$6:$A$1121,LEN($A172))=$A172))</f>
        <v>510</v>
      </c>
      <c r="G172" s="191">
        <f ca="1" t="shared" si="5"/>
        <v>1</v>
      </c>
      <c r="H172" s="191">
        <f ca="1" t="shared" si="4"/>
        <v>0.293948126801153</v>
      </c>
    </row>
    <row r="173" ht="14.1" customHeight="1" spans="1:8">
      <c r="A173" s="353" t="s">
        <v>10704</v>
      </c>
      <c r="B173" s="358" t="s">
        <v>10705</v>
      </c>
      <c r="C173" s="372">
        <f>SUMPRODUCT('表二（录入表）'!C$6:C$1121*(LEFT('表二（录入表）'!$A$6:$A$1121,LEN($A173))=$A173))</f>
        <v>0</v>
      </c>
      <c r="D173" s="372">
        <f ca="1">SUMPRODUCT('表二（录入表）'!D$6:D$1121*(LEFT('表二（录入表）'!$A$6:$A$1121,LEN($A173))=$A173))</f>
        <v>0</v>
      </c>
      <c r="E173" s="372">
        <f>SUMPRODUCT('表二（录入表）'!E$6:E$1121*(LEFT('表二（录入表）'!$A$6:$A$1121,LEN($A173))=$A173))</f>
        <v>0</v>
      </c>
      <c r="F173" s="372">
        <f ca="1">SUMPRODUCT('表二（录入表）'!F$6:F$1121*(LEFT('表二（录入表）'!$A$6:$A$1121,LEN($A173))=$A173))</f>
        <v>0</v>
      </c>
      <c r="G173" s="191" t="str">
        <f ca="1" t="shared" si="5"/>
        <v/>
      </c>
      <c r="H173" s="191" t="str">
        <f ca="1" t="shared" si="4"/>
        <v/>
      </c>
    </row>
    <row r="174" ht="14.1" customHeight="1" spans="1:8">
      <c r="A174" s="353" t="s">
        <v>10706</v>
      </c>
      <c r="B174" s="358" t="s">
        <v>10707</v>
      </c>
      <c r="C174" s="372">
        <f>SUMPRODUCT('表二（录入表）'!C$6:C$1121*(LEFT('表二（录入表）'!$A$6:$A$1121,LEN($A174))=$A174))</f>
        <v>1099</v>
      </c>
      <c r="D174" s="372">
        <f ca="1">SUMPRODUCT('表二（录入表）'!D$6:D$1121*(LEFT('表二（录入表）'!$A$6:$A$1121,LEN($A174))=$A174))</f>
        <v>1099</v>
      </c>
      <c r="E174" s="372">
        <f>SUMPRODUCT('表二（录入表）'!E$6:E$1121*(LEFT('表二（录入表）'!$A$6:$A$1121,LEN($A174))=$A174))</f>
        <v>201</v>
      </c>
      <c r="F174" s="372">
        <f ca="1">SUMPRODUCT('表二（录入表）'!F$6:F$1121*(LEFT('表二（录入表）'!$A$6:$A$1121,LEN($A174))=$A174))</f>
        <v>1099</v>
      </c>
      <c r="G174" s="191">
        <f ca="1" t="shared" si="5"/>
        <v>1</v>
      </c>
      <c r="H174" s="191">
        <f ca="1" t="shared" si="4"/>
        <v>5.46766169154229</v>
      </c>
    </row>
    <row r="175" ht="14.1" customHeight="1" spans="1:8">
      <c r="A175" s="353" t="s">
        <v>10708</v>
      </c>
      <c r="B175" s="358" t="s">
        <v>10709</v>
      </c>
      <c r="C175" s="372">
        <f>SUMPRODUCT('表二（录入表）'!C$6:C$1121*(LEFT('表二（录入表）'!$A$6:$A$1121,LEN($A175))=$A175))</f>
        <v>550</v>
      </c>
      <c r="D175" s="372">
        <f ca="1">SUMPRODUCT('表二（录入表）'!D$6:D$1121*(LEFT('表二（录入表）'!$A$6:$A$1121,LEN($A175))=$A175))</f>
        <v>550</v>
      </c>
      <c r="E175" s="372">
        <f>SUMPRODUCT('表二（录入表）'!E$6:E$1121*(LEFT('表二（录入表）'!$A$6:$A$1121,LEN($A175))=$A175))</f>
        <v>199</v>
      </c>
      <c r="F175" s="372">
        <f ca="1">SUMPRODUCT('表二（录入表）'!F$6:F$1121*(LEFT('表二（录入表）'!$A$6:$A$1121,LEN($A175))=$A175))</f>
        <v>550</v>
      </c>
      <c r="G175" s="191">
        <f ca="1" t="shared" si="5"/>
        <v>1</v>
      </c>
      <c r="H175" s="191">
        <f ca="1" t="shared" si="4"/>
        <v>2.76381909547739</v>
      </c>
    </row>
    <row r="176" ht="14.1" customHeight="1" spans="1:8">
      <c r="A176" s="353" t="s">
        <v>10710</v>
      </c>
      <c r="B176" s="358" t="s">
        <v>10711</v>
      </c>
      <c r="C176" s="372">
        <f>SUMPRODUCT('表二（录入表）'!C$6:C$1121*(LEFT('表二（录入表）'!$A$6:$A$1121,LEN($A176))=$A176))</f>
        <v>0</v>
      </c>
      <c r="D176" s="372">
        <f ca="1">SUMPRODUCT('表二（录入表）'!D$6:D$1121*(LEFT('表二（录入表）'!$A$6:$A$1121,LEN($A176))=$A176))</f>
        <v>0</v>
      </c>
      <c r="E176" s="372">
        <f>SUMPRODUCT('表二（录入表）'!E$6:E$1121*(LEFT('表二（录入表）'!$A$6:$A$1121,LEN($A176))=$A176))</f>
        <v>0</v>
      </c>
      <c r="F176" s="372">
        <f ca="1">SUMPRODUCT('表二（录入表）'!F$6:F$1121*(LEFT('表二（录入表）'!$A$6:$A$1121,LEN($A176))=$A176))</f>
        <v>0</v>
      </c>
      <c r="G176" s="191" t="str">
        <f ca="1" t="shared" si="5"/>
        <v/>
      </c>
      <c r="H176" s="191" t="str">
        <f ca="1" t="shared" si="4"/>
        <v/>
      </c>
    </row>
    <row r="177" ht="14.1" customHeight="1" spans="1:8">
      <c r="A177" s="353" t="s">
        <v>10712</v>
      </c>
      <c r="B177" s="358" t="s">
        <v>10713</v>
      </c>
      <c r="C177" s="372">
        <f>SUMPRODUCT('表二（录入表）'!C$6:C$1121*(LEFT('表二（录入表）'!$A$6:$A$1121,LEN($A177))=$A177))</f>
        <v>549</v>
      </c>
      <c r="D177" s="372">
        <f ca="1">SUMPRODUCT('表二（录入表）'!D$6:D$1121*(LEFT('表二（录入表）'!$A$6:$A$1121,LEN($A177))=$A177))</f>
        <v>549</v>
      </c>
      <c r="E177" s="372">
        <f>SUMPRODUCT('表二（录入表）'!E$6:E$1121*(LEFT('表二（录入表）'!$A$6:$A$1121,LEN($A177))=$A177))</f>
        <v>2</v>
      </c>
      <c r="F177" s="372">
        <f ca="1">SUMPRODUCT('表二（录入表）'!F$6:F$1121*(LEFT('表二（录入表）'!$A$6:$A$1121,LEN($A177))=$A177))</f>
        <v>549</v>
      </c>
      <c r="G177" s="191">
        <f ca="1" t="shared" si="5"/>
        <v>1</v>
      </c>
      <c r="H177" s="191">
        <f ca="1" t="shared" si="4"/>
        <v>274.5</v>
      </c>
    </row>
    <row r="178" ht="14.1" customHeight="1" spans="1:8">
      <c r="A178" s="353" t="s">
        <v>10714</v>
      </c>
      <c r="B178" s="358" t="s">
        <v>10715</v>
      </c>
      <c r="C178" s="372">
        <f>SUMPRODUCT('表二（录入表）'!C$6:C$1121*(LEFT('表二（录入表）'!$A$6:$A$1121,LEN($A178))=$A178))</f>
        <v>26</v>
      </c>
      <c r="D178" s="372">
        <f ca="1">SUMPRODUCT('表二（录入表）'!D$6:D$1121*(LEFT('表二（录入表）'!$A$6:$A$1121,LEN($A178))=$A178))</f>
        <v>23</v>
      </c>
      <c r="E178" s="372">
        <f>SUMPRODUCT('表二（录入表）'!E$6:E$1121*(LEFT('表二（录入表）'!$A$6:$A$1121,LEN($A178))=$A178))</f>
        <v>0</v>
      </c>
      <c r="F178" s="372">
        <f ca="1">SUMPRODUCT('表二（录入表）'!F$6:F$1121*(LEFT('表二（录入表）'!$A$6:$A$1121,LEN($A178))=$A178))</f>
        <v>0</v>
      </c>
      <c r="G178" s="191">
        <f ca="1" t="shared" si="5"/>
        <v>0</v>
      </c>
      <c r="H178" s="191" t="str">
        <f ca="1" t="shared" si="4"/>
        <v/>
      </c>
    </row>
    <row r="179" ht="14.1" customHeight="1" spans="1:8">
      <c r="A179" s="353" t="s">
        <v>10716</v>
      </c>
      <c r="B179" s="358" t="s">
        <v>10717</v>
      </c>
      <c r="C179" s="372">
        <f>SUMPRODUCT('表二（录入表）'!C$6:C$1121*(LEFT('表二（录入表）'!$A$6:$A$1121,LEN($A179))=$A179))</f>
        <v>0</v>
      </c>
      <c r="D179" s="372">
        <f ca="1">SUMPRODUCT('表二（录入表）'!D$6:D$1121*(LEFT('表二（录入表）'!$A$6:$A$1121,LEN($A179))=$A179))</f>
        <v>0</v>
      </c>
      <c r="E179" s="372">
        <f>SUMPRODUCT('表二（录入表）'!E$6:E$1121*(LEFT('表二（录入表）'!$A$6:$A$1121,LEN($A179))=$A179))</f>
        <v>0</v>
      </c>
      <c r="F179" s="372">
        <f ca="1">SUMPRODUCT('表二（录入表）'!F$6:F$1121*(LEFT('表二（录入表）'!$A$6:$A$1121,LEN($A179))=$A179))</f>
        <v>0</v>
      </c>
      <c r="G179" s="191" t="str">
        <f ca="1" t="shared" si="5"/>
        <v/>
      </c>
      <c r="H179" s="191" t="str">
        <f ca="1" t="shared" si="4"/>
        <v/>
      </c>
    </row>
    <row r="180" ht="14.1" customHeight="1" spans="1:8">
      <c r="A180" s="353" t="s">
        <v>10718</v>
      </c>
      <c r="B180" s="358" t="s">
        <v>10719</v>
      </c>
      <c r="C180" s="372">
        <f>SUMPRODUCT('表二（录入表）'!C$6:C$1121*(LEFT('表二（录入表）'!$A$6:$A$1121,LEN($A180))=$A180))</f>
        <v>0</v>
      </c>
      <c r="D180" s="372">
        <f ca="1">SUMPRODUCT('表二（录入表）'!D$6:D$1121*(LEFT('表二（录入表）'!$A$6:$A$1121,LEN($A180))=$A180))</f>
        <v>0</v>
      </c>
      <c r="E180" s="372">
        <f>SUMPRODUCT('表二（录入表）'!E$6:E$1121*(LEFT('表二（录入表）'!$A$6:$A$1121,LEN($A180))=$A180))</f>
        <v>0</v>
      </c>
      <c r="F180" s="372">
        <f ca="1">SUMPRODUCT('表二（录入表）'!F$6:F$1121*(LEFT('表二（录入表）'!$A$6:$A$1121,LEN($A180))=$A180))</f>
        <v>0</v>
      </c>
      <c r="G180" s="191" t="str">
        <f ca="1" t="shared" si="5"/>
        <v/>
      </c>
      <c r="H180" s="191" t="str">
        <f ca="1" t="shared" si="4"/>
        <v/>
      </c>
    </row>
    <row r="181" ht="14.1" customHeight="1" spans="1:8">
      <c r="A181" s="353" t="s">
        <v>10720</v>
      </c>
      <c r="B181" s="358" t="s">
        <v>10721</v>
      </c>
      <c r="C181" s="372">
        <f>SUMPRODUCT('表二（录入表）'!C$6:C$1121*(LEFT('表二（录入表）'!$A$6:$A$1121,LEN($A181))=$A181))</f>
        <v>0</v>
      </c>
      <c r="D181" s="372">
        <f ca="1">SUMPRODUCT('表二（录入表）'!D$6:D$1121*(LEFT('表二（录入表）'!$A$6:$A$1121,LEN($A181))=$A181))</f>
        <v>0</v>
      </c>
      <c r="E181" s="372">
        <f>SUMPRODUCT('表二（录入表）'!E$6:E$1121*(LEFT('表二（录入表）'!$A$6:$A$1121,LEN($A181))=$A181))</f>
        <v>0</v>
      </c>
      <c r="F181" s="372">
        <f ca="1">SUMPRODUCT('表二（录入表）'!F$6:F$1121*(LEFT('表二（录入表）'!$A$6:$A$1121,LEN($A181))=$A181))</f>
        <v>0</v>
      </c>
      <c r="G181" s="191" t="str">
        <f ca="1" t="shared" si="5"/>
        <v/>
      </c>
      <c r="H181" s="191" t="str">
        <f ca="1" t="shared" si="4"/>
        <v/>
      </c>
    </row>
    <row r="182" ht="14.1" customHeight="1" spans="1:8">
      <c r="A182" s="353" t="s">
        <v>10722</v>
      </c>
      <c r="B182" s="358" t="s">
        <v>10723</v>
      </c>
      <c r="C182" s="372">
        <f>SUMPRODUCT('表二（录入表）'!C$6:C$1121*(LEFT('表二（录入表）'!$A$6:$A$1121,LEN($A182))=$A182))</f>
        <v>0</v>
      </c>
      <c r="D182" s="372">
        <f ca="1">SUMPRODUCT('表二（录入表）'!D$6:D$1121*(LEFT('表二（录入表）'!$A$6:$A$1121,LEN($A182))=$A182))</f>
        <v>0</v>
      </c>
      <c r="E182" s="372">
        <f>SUMPRODUCT('表二（录入表）'!E$6:E$1121*(LEFT('表二（录入表）'!$A$6:$A$1121,LEN($A182))=$A182))</f>
        <v>0</v>
      </c>
      <c r="F182" s="372">
        <f ca="1">SUMPRODUCT('表二（录入表）'!F$6:F$1121*(LEFT('表二（录入表）'!$A$6:$A$1121,LEN($A182))=$A182))</f>
        <v>0</v>
      </c>
      <c r="G182" s="191" t="str">
        <f ca="1" t="shared" si="5"/>
        <v/>
      </c>
      <c r="H182" s="191" t="str">
        <f ca="1" t="shared" si="4"/>
        <v/>
      </c>
    </row>
    <row r="183" ht="14.1" customHeight="1" spans="1:8">
      <c r="A183" s="353" t="s">
        <v>10724</v>
      </c>
      <c r="B183" s="358" t="s">
        <v>10725</v>
      </c>
      <c r="C183" s="372">
        <f>SUMPRODUCT('表二（录入表）'!C$6:C$1121*(LEFT('表二（录入表）'!$A$6:$A$1121,LEN($A183))=$A183))</f>
        <v>26</v>
      </c>
      <c r="D183" s="372">
        <f ca="1">SUMPRODUCT('表二（录入表）'!D$6:D$1121*(LEFT('表二（录入表）'!$A$6:$A$1121,LEN($A183))=$A183))</f>
        <v>23</v>
      </c>
      <c r="E183" s="372">
        <f>SUMPRODUCT('表二（录入表）'!E$6:E$1121*(LEFT('表二（录入表）'!$A$6:$A$1121,LEN($A183))=$A183))</f>
        <v>0</v>
      </c>
      <c r="F183" s="372">
        <f ca="1">SUMPRODUCT('表二（录入表）'!F$6:F$1121*(LEFT('表二（录入表）'!$A$6:$A$1121,LEN($A183))=$A183))</f>
        <v>0</v>
      </c>
      <c r="G183" s="191">
        <f ca="1" t="shared" si="5"/>
        <v>0</v>
      </c>
      <c r="H183" s="191" t="str">
        <f ca="1" t="shared" si="4"/>
        <v/>
      </c>
    </row>
    <row r="184" ht="14.1" customHeight="1" spans="1:8">
      <c r="A184" s="353" t="s">
        <v>10726</v>
      </c>
      <c r="B184" s="358" t="s">
        <v>10727</v>
      </c>
      <c r="C184" s="372">
        <f>SUMPRODUCT('表二（录入表）'!C$6:C$1121*(LEFT('表二（录入表）'!$A$6:$A$1121,LEN($A184))=$A184))</f>
        <v>0</v>
      </c>
      <c r="D184" s="372">
        <f ca="1">SUMPRODUCT('表二（录入表）'!D$6:D$1121*(LEFT('表二（录入表）'!$A$6:$A$1121,LEN($A184))=$A184))</f>
        <v>0</v>
      </c>
      <c r="E184" s="372">
        <f>SUMPRODUCT('表二（录入表）'!E$6:E$1121*(LEFT('表二（录入表）'!$A$6:$A$1121,LEN($A184))=$A184))</f>
        <v>0</v>
      </c>
      <c r="F184" s="372">
        <f ca="1">SUMPRODUCT('表二（录入表）'!F$6:F$1121*(LEFT('表二（录入表）'!$A$6:$A$1121,LEN($A184))=$A184))</f>
        <v>0</v>
      </c>
      <c r="G184" s="191" t="str">
        <f ca="1" t="shared" si="5"/>
        <v/>
      </c>
      <c r="H184" s="191" t="str">
        <f ca="1" t="shared" si="4"/>
        <v/>
      </c>
    </row>
    <row r="185" ht="14.1" customHeight="1" spans="1:8">
      <c r="A185" s="353" t="s">
        <v>10728</v>
      </c>
      <c r="B185" s="358" t="s">
        <v>10729</v>
      </c>
      <c r="C185" s="372">
        <f>SUMPRODUCT('表二（录入表）'!C$6:C$1121*(LEFT('表二（录入表）'!$A$6:$A$1121,LEN($A185))=$A185))</f>
        <v>0</v>
      </c>
      <c r="D185" s="372">
        <f ca="1">SUMPRODUCT('表二（录入表）'!D$6:D$1121*(LEFT('表二（录入表）'!$A$6:$A$1121,LEN($A185))=$A185))</f>
        <v>0</v>
      </c>
      <c r="E185" s="372">
        <f>SUMPRODUCT('表二（录入表）'!E$6:E$1121*(LEFT('表二（录入表）'!$A$6:$A$1121,LEN($A185))=$A185))</f>
        <v>0</v>
      </c>
      <c r="F185" s="372">
        <f ca="1">SUMPRODUCT('表二（录入表）'!F$6:F$1121*(LEFT('表二（录入表）'!$A$6:$A$1121,LEN($A185))=$A185))</f>
        <v>0</v>
      </c>
      <c r="G185" s="191" t="str">
        <f ca="1" t="shared" si="5"/>
        <v/>
      </c>
      <c r="H185" s="191" t="str">
        <f ca="1" t="shared" si="4"/>
        <v/>
      </c>
    </row>
    <row r="186" ht="14.1" customHeight="1" spans="1:8">
      <c r="A186" s="353" t="s">
        <v>10730</v>
      </c>
      <c r="B186" s="358" t="s">
        <v>10731</v>
      </c>
      <c r="C186" s="372">
        <f>SUMPRODUCT('表二（录入表）'!C$6:C$1121*(LEFT('表二（录入表）'!$A$6:$A$1121,LEN($A186))=$A186))</f>
        <v>0</v>
      </c>
      <c r="D186" s="372">
        <f ca="1">SUMPRODUCT('表二（录入表）'!D$6:D$1121*(LEFT('表二（录入表）'!$A$6:$A$1121,LEN($A186))=$A186))</f>
        <v>0</v>
      </c>
      <c r="E186" s="372">
        <f>SUMPRODUCT('表二（录入表）'!E$6:E$1121*(LEFT('表二（录入表）'!$A$6:$A$1121,LEN($A186))=$A186))</f>
        <v>0</v>
      </c>
      <c r="F186" s="372">
        <f ca="1">SUMPRODUCT('表二（录入表）'!F$6:F$1121*(LEFT('表二（录入表）'!$A$6:$A$1121,LEN($A186))=$A186))</f>
        <v>0</v>
      </c>
      <c r="G186" s="191" t="str">
        <f ca="1" t="shared" si="5"/>
        <v/>
      </c>
      <c r="H186" s="191" t="str">
        <f ca="1" t="shared" si="4"/>
        <v/>
      </c>
    </row>
    <row r="187" ht="14.1" customHeight="1" spans="1:8">
      <c r="A187" s="353" t="s">
        <v>10732</v>
      </c>
      <c r="B187" s="358" t="s">
        <v>10733</v>
      </c>
      <c r="C187" s="372">
        <f>SUMPRODUCT('表二（录入表）'!C$6:C$1121*(LEFT('表二（录入表）'!$A$6:$A$1121,LEN($A187))=$A187))</f>
        <v>0</v>
      </c>
      <c r="D187" s="372">
        <f ca="1">SUMPRODUCT('表二（录入表）'!D$6:D$1121*(LEFT('表二（录入表）'!$A$6:$A$1121,LEN($A187))=$A187))</f>
        <v>0</v>
      </c>
      <c r="E187" s="372">
        <f>SUMPRODUCT('表二（录入表）'!E$6:E$1121*(LEFT('表二（录入表）'!$A$6:$A$1121,LEN($A187))=$A187))</f>
        <v>0</v>
      </c>
      <c r="F187" s="372">
        <f ca="1">SUMPRODUCT('表二（录入表）'!F$6:F$1121*(LEFT('表二（录入表）'!$A$6:$A$1121,LEN($A187))=$A187))</f>
        <v>0</v>
      </c>
      <c r="G187" s="191" t="str">
        <f ca="1" t="shared" si="5"/>
        <v/>
      </c>
      <c r="H187" s="191" t="str">
        <f ca="1" t="shared" si="4"/>
        <v/>
      </c>
    </row>
    <row r="188" ht="14.1" customHeight="1" spans="1:8">
      <c r="A188" s="353" t="s">
        <v>10734</v>
      </c>
      <c r="B188" s="358" t="s">
        <v>10735</v>
      </c>
      <c r="C188" s="372">
        <f>SUMPRODUCT('表二（录入表）'!C$6:C$1121*(LEFT('表二（录入表）'!$A$6:$A$1121,LEN($A188))=$A188))</f>
        <v>0</v>
      </c>
      <c r="D188" s="372">
        <f ca="1">SUMPRODUCT('表二（录入表）'!D$6:D$1121*(LEFT('表二（录入表）'!$A$6:$A$1121,LEN($A188))=$A188))</f>
        <v>0</v>
      </c>
      <c r="E188" s="372">
        <f>SUMPRODUCT('表二（录入表）'!E$6:E$1121*(LEFT('表二（录入表）'!$A$6:$A$1121,LEN($A188))=$A188))</f>
        <v>0</v>
      </c>
      <c r="F188" s="372">
        <f ca="1">SUMPRODUCT('表二（录入表）'!F$6:F$1121*(LEFT('表二（录入表）'!$A$6:$A$1121,LEN($A188))=$A188))</f>
        <v>0</v>
      </c>
      <c r="G188" s="191" t="str">
        <f ca="1" t="shared" si="5"/>
        <v/>
      </c>
      <c r="H188" s="191" t="str">
        <f ca="1" t="shared" si="4"/>
        <v/>
      </c>
    </row>
    <row r="189" ht="14.1" customHeight="1" spans="1:8">
      <c r="A189" s="353" t="s">
        <v>10736</v>
      </c>
      <c r="B189" s="358" t="s">
        <v>10737</v>
      </c>
      <c r="C189" s="372">
        <f>SUMPRODUCT('表二（录入表）'!C$6:C$1121*(LEFT('表二（录入表）'!$A$6:$A$1121,LEN($A189))=$A189))</f>
        <v>0</v>
      </c>
      <c r="D189" s="372">
        <f ca="1">SUMPRODUCT('表二（录入表）'!D$6:D$1121*(LEFT('表二（录入表）'!$A$6:$A$1121,LEN($A189))=$A189))</f>
        <v>0</v>
      </c>
      <c r="E189" s="372">
        <f>SUMPRODUCT('表二（录入表）'!E$6:E$1121*(LEFT('表二（录入表）'!$A$6:$A$1121,LEN($A189))=$A189))</f>
        <v>0</v>
      </c>
      <c r="F189" s="372">
        <f ca="1">SUMPRODUCT('表二（录入表）'!F$6:F$1121*(LEFT('表二（录入表）'!$A$6:$A$1121,LEN($A189))=$A189))</f>
        <v>0</v>
      </c>
      <c r="G189" s="191" t="str">
        <f ca="1" t="shared" si="5"/>
        <v/>
      </c>
      <c r="H189" s="191" t="str">
        <f ca="1" t="shared" si="4"/>
        <v/>
      </c>
    </row>
    <row r="190" ht="14.1" customHeight="1" spans="1:8">
      <c r="A190" s="353" t="s">
        <v>10738</v>
      </c>
      <c r="B190" s="358" t="s">
        <v>10663</v>
      </c>
      <c r="C190" s="372">
        <f>SUMPRODUCT('表二（录入表）'!C$6:C$1121*(LEFT('表二（录入表）'!$A$6:$A$1121,LEN($A190))=$A190))</f>
        <v>0</v>
      </c>
      <c r="D190" s="372">
        <f ca="1">SUMPRODUCT('表二（录入表）'!D$6:D$1121*(LEFT('表二（录入表）'!$A$6:$A$1121,LEN($A190))=$A190))</f>
        <v>0</v>
      </c>
      <c r="E190" s="372">
        <f>SUMPRODUCT('表二（录入表）'!E$6:E$1121*(LEFT('表二（录入表）'!$A$6:$A$1121,LEN($A190))=$A190))</f>
        <v>0</v>
      </c>
      <c r="F190" s="372">
        <f ca="1">SUMPRODUCT('表二（录入表）'!F$6:F$1121*(LEFT('表二（录入表）'!$A$6:$A$1121,LEN($A190))=$A190))</f>
        <v>0</v>
      </c>
      <c r="G190" s="191" t="str">
        <f ca="1" t="shared" si="5"/>
        <v/>
      </c>
      <c r="H190" s="191" t="str">
        <f ca="1" t="shared" si="4"/>
        <v/>
      </c>
    </row>
    <row r="191" ht="14.1" customHeight="1" spans="1:8">
      <c r="A191" s="353" t="s">
        <v>10739</v>
      </c>
      <c r="B191" s="358" t="s">
        <v>10740</v>
      </c>
      <c r="C191" s="372">
        <f>SUMPRODUCT('表二（录入表）'!C$6:C$1121*(LEFT('表二（录入表）'!$A$6:$A$1121,LEN($A191))=$A191))</f>
        <v>0</v>
      </c>
      <c r="D191" s="372">
        <f ca="1">SUMPRODUCT('表二（录入表）'!D$6:D$1121*(LEFT('表二（录入表）'!$A$6:$A$1121,LEN($A191))=$A191))</f>
        <v>0</v>
      </c>
      <c r="E191" s="372">
        <f>SUMPRODUCT('表二（录入表）'!E$6:E$1121*(LEFT('表二（录入表）'!$A$6:$A$1121,LEN($A191))=$A191))</f>
        <v>0</v>
      </c>
      <c r="F191" s="372">
        <f ca="1">SUMPRODUCT('表二（录入表）'!F$6:F$1121*(LEFT('表二（录入表）'!$A$6:$A$1121,LEN($A191))=$A191))</f>
        <v>0</v>
      </c>
      <c r="G191" s="191" t="str">
        <f ca="1" t="shared" si="5"/>
        <v/>
      </c>
      <c r="H191" s="191" t="str">
        <f ca="1" t="shared" si="4"/>
        <v/>
      </c>
    </row>
    <row r="192" ht="14.1" customHeight="1" spans="1:8">
      <c r="A192" s="353" t="s">
        <v>10741</v>
      </c>
      <c r="B192" s="358" t="s">
        <v>10742</v>
      </c>
      <c r="C192" s="372">
        <f>SUMPRODUCT('表二（录入表）'!C$6:C$1121*(LEFT('表二（录入表）'!$A$6:$A$1121,LEN($A192))=$A192))</f>
        <v>0</v>
      </c>
      <c r="D192" s="372">
        <f ca="1">SUMPRODUCT('表二（录入表）'!D$6:D$1121*(LEFT('表二（录入表）'!$A$6:$A$1121,LEN($A192))=$A192))</f>
        <v>0</v>
      </c>
      <c r="E192" s="372">
        <f>SUMPRODUCT('表二（录入表）'!E$6:E$1121*(LEFT('表二（录入表）'!$A$6:$A$1121,LEN($A192))=$A192))</f>
        <v>0</v>
      </c>
      <c r="F192" s="372">
        <f ca="1">SUMPRODUCT('表二（录入表）'!F$6:F$1121*(LEFT('表二（录入表）'!$A$6:$A$1121,LEN($A192))=$A192))</f>
        <v>0</v>
      </c>
      <c r="G192" s="191" t="str">
        <f ca="1" t="shared" si="5"/>
        <v/>
      </c>
      <c r="H192" s="191" t="str">
        <f ca="1" t="shared" si="4"/>
        <v/>
      </c>
    </row>
    <row r="193" ht="14.1" customHeight="1" spans="1:8">
      <c r="A193" s="353" t="s">
        <v>10743</v>
      </c>
      <c r="B193" s="358" t="s">
        <v>10744</v>
      </c>
      <c r="C193" s="372">
        <f>SUMPRODUCT('表二（录入表）'!C$6:C$1121*(LEFT('表二（录入表）'!$A$6:$A$1121,LEN($A193))=$A193))</f>
        <v>0</v>
      </c>
      <c r="D193" s="372">
        <f ca="1">SUMPRODUCT('表二（录入表）'!D$6:D$1121*(LEFT('表二（录入表）'!$A$6:$A$1121,LEN($A193))=$A193))</f>
        <v>0</v>
      </c>
      <c r="E193" s="372">
        <f>SUMPRODUCT('表二（录入表）'!E$6:E$1121*(LEFT('表二（录入表）'!$A$6:$A$1121,LEN($A193))=$A193))</f>
        <v>0</v>
      </c>
      <c r="F193" s="372">
        <f ca="1">SUMPRODUCT('表二（录入表）'!F$6:F$1121*(LEFT('表二（录入表）'!$A$6:$A$1121,LEN($A193))=$A193))</f>
        <v>0</v>
      </c>
      <c r="G193" s="191" t="str">
        <f ca="1" t="shared" si="5"/>
        <v/>
      </c>
      <c r="H193" s="191" t="str">
        <f ca="1" t="shared" si="4"/>
        <v/>
      </c>
    </row>
    <row r="194" ht="14.1" customHeight="1" spans="1:8">
      <c r="A194" s="353" t="s">
        <v>10745</v>
      </c>
      <c r="B194" s="358" t="s">
        <v>10746</v>
      </c>
      <c r="C194" s="372">
        <f>SUMPRODUCT('表二（录入表）'!C$6:C$1121*(LEFT('表二（录入表）'!$A$6:$A$1121,LEN($A194))=$A194))</f>
        <v>374</v>
      </c>
      <c r="D194" s="372">
        <f ca="1">SUMPRODUCT('表二（录入表）'!D$6:D$1121*(LEFT('表二（录入表）'!$A$6:$A$1121,LEN($A194))=$A194))</f>
        <v>374</v>
      </c>
      <c r="E194" s="372">
        <f>SUMPRODUCT('表二（录入表）'!E$6:E$1121*(LEFT('表二（录入表）'!$A$6:$A$1121,LEN($A194))=$A194))</f>
        <v>4923</v>
      </c>
      <c r="F194" s="372">
        <f ca="1">SUMPRODUCT('表二（录入表）'!F$6:F$1121*(LEFT('表二（录入表）'!$A$6:$A$1121,LEN($A194))=$A194))</f>
        <v>374</v>
      </c>
      <c r="G194" s="191">
        <f ca="1" t="shared" si="5"/>
        <v>1</v>
      </c>
      <c r="H194" s="191">
        <f ca="1" t="shared" si="4"/>
        <v>0.0759699370302661</v>
      </c>
    </row>
    <row r="195" ht="14.1" customHeight="1" spans="1:8">
      <c r="A195" s="353" t="s">
        <v>10747</v>
      </c>
      <c r="B195" s="358" t="s">
        <v>10748</v>
      </c>
      <c r="C195" s="372">
        <f>SUMPRODUCT('表二（录入表）'!C$6:C$1121*(LEFT('表二（录入表）'!$A$6:$A$1121,LEN($A195))=$A195))</f>
        <v>374</v>
      </c>
      <c r="D195" s="372">
        <f ca="1">SUMPRODUCT('表二（录入表）'!D$6:D$1121*(LEFT('表二（录入表）'!$A$6:$A$1121,LEN($A195))=$A195))</f>
        <v>374</v>
      </c>
      <c r="E195" s="372">
        <f>SUMPRODUCT('表二（录入表）'!E$6:E$1121*(LEFT('表二（录入表）'!$A$6:$A$1121,LEN($A195))=$A195))</f>
        <v>4836</v>
      </c>
      <c r="F195" s="372">
        <f ca="1">SUMPRODUCT('表二（录入表）'!F$6:F$1121*(LEFT('表二（录入表）'!$A$6:$A$1121,LEN($A195))=$A195))</f>
        <v>374</v>
      </c>
      <c r="G195" s="191">
        <f ca="1" t="shared" si="5"/>
        <v>1</v>
      </c>
      <c r="H195" s="191">
        <f ca="1" t="shared" si="4"/>
        <v>0.0773366418527709</v>
      </c>
    </row>
    <row r="196" ht="14.1" customHeight="1" spans="1:8">
      <c r="A196" s="353" t="s">
        <v>10749</v>
      </c>
      <c r="B196" s="358" t="s">
        <v>10750</v>
      </c>
      <c r="C196" s="372">
        <f>SUMPRODUCT('表二（录入表）'!C$6:C$1121*(LEFT('表二（录入表）'!$A$6:$A$1121,LEN($A196))=$A196))</f>
        <v>0</v>
      </c>
      <c r="D196" s="372">
        <f ca="1">SUMPRODUCT('表二（录入表）'!D$6:D$1121*(LEFT('表二（录入表）'!$A$6:$A$1121,LEN($A196))=$A196))</f>
        <v>0</v>
      </c>
      <c r="E196" s="372">
        <f>SUMPRODUCT('表二（录入表）'!E$6:E$1121*(LEFT('表二（录入表）'!$A$6:$A$1121,LEN($A196))=$A196))</f>
        <v>87</v>
      </c>
      <c r="F196" s="372">
        <f ca="1">SUMPRODUCT('表二（录入表）'!F$6:F$1121*(LEFT('表二（录入表）'!$A$6:$A$1121,LEN($A196))=$A196))</f>
        <v>0</v>
      </c>
      <c r="G196" s="191" t="str">
        <f ca="1" t="shared" si="5"/>
        <v/>
      </c>
      <c r="H196" s="191">
        <f ca="1" t="shared" si="4"/>
        <v>0</v>
      </c>
    </row>
    <row r="197" ht="14.1" customHeight="1" spans="1:8">
      <c r="A197" s="353" t="s">
        <v>10751</v>
      </c>
      <c r="B197" s="358" t="s">
        <v>10752</v>
      </c>
      <c r="C197" s="372">
        <f>SUMPRODUCT('表二（录入表）'!C$6:C$1121*(LEFT('表二（录入表）'!$A$6:$A$1121,LEN($A197))=$A197))</f>
        <v>0</v>
      </c>
      <c r="D197" s="372">
        <f ca="1">SUMPRODUCT('表二（录入表）'!D$6:D$1121*(LEFT('表二（录入表）'!$A$6:$A$1121,LEN($A197))=$A197))</f>
        <v>0</v>
      </c>
      <c r="E197" s="372">
        <f>SUMPRODUCT('表二（录入表）'!E$6:E$1121*(LEFT('表二（录入表）'!$A$6:$A$1121,LEN($A197))=$A197))</f>
        <v>0</v>
      </c>
      <c r="F197" s="372">
        <f ca="1">SUMPRODUCT('表二（录入表）'!F$6:F$1121*(LEFT('表二（录入表）'!$A$6:$A$1121,LEN($A197))=$A197))</f>
        <v>0</v>
      </c>
      <c r="G197" s="191" t="str">
        <f ca="1" t="shared" si="5"/>
        <v/>
      </c>
      <c r="H197" s="191" t="str">
        <f ca="1" t="shared" si="4"/>
        <v/>
      </c>
    </row>
    <row r="198" ht="14.1" customHeight="1" spans="1:8">
      <c r="A198" s="353" t="s">
        <v>10753</v>
      </c>
      <c r="B198" s="358" t="s">
        <v>10754</v>
      </c>
      <c r="C198" s="372">
        <f>SUMPRODUCT('表二（录入表）'!C$6:C$1121*(LEFT('表二（录入表）'!$A$6:$A$1121,LEN($A198))=$A198))</f>
        <v>2753</v>
      </c>
      <c r="D198" s="372">
        <f ca="1">SUMPRODUCT('表二（录入表）'!D$6:D$1121*(LEFT('表二（录入表）'!$A$6:$A$1121,LEN($A198))=$A198))</f>
        <v>2753</v>
      </c>
      <c r="E198" s="372">
        <f>SUMPRODUCT('表二（录入表）'!E$6:E$1121*(LEFT('表二（录入表）'!$A$6:$A$1121,LEN($A198))=$A198))</f>
        <v>6409</v>
      </c>
      <c r="F198" s="372">
        <f ca="1">SUMPRODUCT('表二（录入表）'!F$6:F$1121*(LEFT('表二（录入表）'!$A$6:$A$1121,LEN($A198))=$A198))</f>
        <v>2753</v>
      </c>
      <c r="G198" s="191">
        <f ca="1" t="shared" si="5"/>
        <v>1</v>
      </c>
      <c r="H198" s="191">
        <f ca="1" t="shared" ref="H198:H222" si="6">IFERROR($F198/E198,"")</f>
        <v>0.429552192229677</v>
      </c>
    </row>
    <row r="199" ht="14.1" customHeight="1" spans="1:8">
      <c r="A199" s="353" t="s">
        <v>10755</v>
      </c>
      <c r="B199" s="358" t="s">
        <v>10756</v>
      </c>
      <c r="C199" s="372">
        <f>SUMPRODUCT('表二（录入表）'!C$6:C$1121*(LEFT('表二（录入表）'!$A$6:$A$1121,LEN($A199))=$A199))</f>
        <v>1301</v>
      </c>
      <c r="D199" s="372">
        <f ca="1">SUMPRODUCT('表二（录入表）'!D$6:D$1121*(LEFT('表二（录入表）'!$A$6:$A$1121,LEN($A199))=$A199))</f>
        <v>1301</v>
      </c>
      <c r="E199" s="372">
        <f>SUMPRODUCT('表二（录入表）'!E$6:E$1121*(LEFT('表二（录入表）'!$A$6:$A$1121,LEN($A199))=$A199))</f>
        <v>2534</v>
      </c>
      <c r="F199" s="372">
        <f ca="1">SUMPRODUCT('表二（录入表）'!F$6:F$1121*(LEFT('表二（录入表）'!$A$6:$A$1121,LEN($A199))=$A199))</f>
        <v>941</v>
      </c>
      <c r="G199" s="191">
        <f ca="1" t="shared" ref="G199:G224" si="7">IFERROR($F199/C199,"")</f>
        <v>0.723289777094543</v>
      </c>
      <c r="H199" s="191">
        <f ca="1" t="shared" si="6"/>
        <v>0.371349644830308</v>
      </c>
    </row>
    <row r="200" ht="14.1" customHeight="1" spans="1:8">
      <c r="A200" s="353" t="s">
        <v>10757</v>
      </c>
      <c r="B200" s="358" t="s">
        <v>10758</v>
      </c>
      <c r="C200" s="372">
        <f>SUMPRODUCT('表二（录入表）'!C$6:C$1121*(LEFT('表二（录入表）'!$A$6:$A$1121,LEN($A200))=$A200))</f>
        <v>562</v>
      </c>
      <c r="D200" s="372">
        <f ca="1">SUMPRODUCT('表二（录入表）'!D$6:D$1121*(LEFT('表二（录入表）'!$A$6:$A$1121,LEN($A200))=$A200))</f>
        <v>562</v>
      </c>
      <c r="E200" s="372">
        <f>SUMPRODUCT('表二（录入表）'!E$6:E$1121*(LEFT('表二（录入表）'!$A$6:$A$1121,LEN($A200))=$A200))</f>
        <v>3861</v>
      </c>
      <c r="F200" s="372">
        <f ca="1">SUMPRODUCT('表二（录入表）'!F$6:F$1121*(LEFT('表二（录入表）'!$A$6:$A$1121,LEN($A200))=$A200))</f>
        <v>1562</v>
      </c>
      <c r="G200" s="191">
        <f ca="1" t="shared" si="7"/>
        <v>2.77935943060498</v>
      </c>
      <c r="H200" s="191">
        <f ca="1" t="shared" si="6"/>
        <v>0.404558404558405</v>
      </c>
    </row>
    <row r="201" ht="14.1" customHeight="1" spans="1:8">
      <c r="A201" s="353" t="s">
        <v>10759</v>
      </c>
      <c r="B201" s="358" t="s">
        <v>10760</v>
      </c>
      <c r="C201" s="372">
        <f>SUMPRODUCT('表二（录入表）'!C$6:C$1121*(LEFT('表二（录入表）'!$A$6:$A$1121,LEN($A201))=$A201))</f>
        <v>890</v>
      </c>
      <c r="D201" s="372">
        <f ca="1">SUMPRODUCT('表二（录入表）'!D$6:D$1121*(LEFT('表二（录入表）'!$A$6:$A$1121,LEN($A201))=$A201))</f>
        <v>890</v>
      </c>
      <c r="E201" s="372">
        <f>SUMPRODUCT('表二（录入表）'!E$6:E$1121*(LEFT('表二（录入表）'!$A$6:$A$1121,LEN($A201))=$A201))</f>
        <v>14</v>
      </c>
      <c r="F201" s="372">
        <f ca="1">SUMPRODUCT('表二（录入表）'!F$6:F$1121*(LEFT('表二（录入表）'!$A$6:$A$1121,LEN($A201))=$A201))</f>
        <v>250</v>
      </c>
      <c r="G201" s="191">
        <f ca="1" t="shared" si="7"/>
        <v>0.280898876404494</v>
      </c>
      <c r="H201" s="191">
        <f ca="1" t="shared" si="6"/>
        <v>17.8571428571429</v>
      </c>
    </row>
    <row r="202" ht="14.1" customHeight="1" spans="1:8">
      <c r="A202" s="353" t="s">
        <v>10761</v>
      </c>
      <c r="B202" s="358" t="s">
        <v>10762</v>
      </c>
      <c r="C202" s="372">
        <f>SUMPRODUCT('表二（录入表）'!C$6:C$1121*(LEFT('表二（录入表）'!$A$6:$A$1121,LEN($A202))=$A202))</f>
        <v>42</v>
      </c>
      <c r="D202" s="372">
        <f ca="1">SUMPRODUCT('表二（录入表）'!D$6:D$1121*(LEFT('表二（录入表）'!$A$6:$A$1121,LEN($A202))=$A202))</f>
        <v>42</v>
      </c>
      <c r="E202" s="372">
        <f>SUMPRODUCT('表二（录入表）'!E$6:E$1121*(LEFT('表二（录入表）'!$A$6:$A$1121,LEN($A202))=$A202))</f>
        <v>1247</v>
      </c>
      <c r="F202" s="372">
        <f ca="1">SUMPRODUCT('表二（录入表）'!F$6:F$1121*(LEFT('表二（录入表）'!$A$6:$A$1121,LEN($A202))=$A202))</f>
        <v>42</v>
      </c>
      <c r="G202" s="191">
        <f ca="1" t="shared" si="7"/>
        <v>1</v>
      </c>
      <c r="H202" s="191">
        <f ca="1" t="shared" si="6"/>
        <v>0.0336808340016038</v>
      </c>
    </row>
    <row r="203" ht="14.1" customHeight="1" spans="1:8">
      <c r="A203" s="353" t="s">
        <v>10763</v>
      </c>
      <c r="B203" s="358" t="s">
        <v>10764</v>
      </c>
      <c r="C203" s="372">
        <f>SUMPRODUCT('表二（录入表）'!C$6:C$1121*(LEFT('表二（录入表）'!$A$6:$A$1121,LEN($A203))=$A203))</f>
        <v>42</v>
      </c>
      <c r="D203" s="372">
        <f ca="1">SUMPRODUCT('表二（录入表）'!D$6:D$1121*(LEFT('表二（录入表）'!$A$6:$A$1121,LEN($A203))=$A203))</f>
        <v>42</v>
      </c>
      <c r="E203" s="372">
        <f>SUMPRODUCT('表二（录入表）'!E$6:E$1121*(LEFT('表二（录入表）'!$A$6:$A$1121,LEN($A203))=$A203))</f>
        <v>947</v>
      </c>
      <c r="F203" s="372">
        <f ca="1">SUMPRODUCT('表二（录入表）'!F$6:F$1121*(LEFT('表二（录入表）'!$A$6:$A$1121,LEN($A203))=$A203))</f>
        <v>42</v>
      </c>
      <c r="G203" s="191">
        <f ca="1" t="shared" si="7"/>
        <v>1</v>
      </c>
      <c r="H203" s="191">
        <f ca="1" t="shared" si="6"/>
        <v>0.044350580781415</v>
      </c>
    </row>
    <row r="204" ht="14.1" customHeight="1" spans="1:8">
      <c r="A204" s="353" t="s">
        <v>10765</v>
      </c>
      <c r="B204" s="358" t="s">
        <v>10766</v>
      </c>
      <c r="C204" s="372">
        <f>SUMPRODUCT('表二（录入表）'!C$6:C$1121*(LEFT('表二（录入表）'!$A$6:$A$1121,LEN($A204))=$A204))</f>
        <v>0</v>
      </c>
      <c r="D204" s="372">
        <f ca="1">SUMPRODUCT('表二（录入表）'!D$6:D$1121*(LEFT('表二（录入表）'!$A$6:$A$1121,LEN($A204))=$A204))</f>
        <v>0</v>
      </c>
      <c r="E204" s="372">
        <f>SUMPRODUCT('表二（录入表）'!E$6:E$1121*(LEFT('表二（录入表）'!$A$6:$A$1121,LEN($A204))=$A204))</f>
        <v>0</v>
      </c>
      <c r="F204" s="372">
        <f ca="1">SUMPRODUCT('表二（录入表）'!F$6:F$1121*(LEFT('表二（录入表）'!$A$6:$A$1121,LEN($A204))=$A204))</f>
        <v>0</v>
      </c>
      <c r="G204" s="191" t="str">
        <f ca="1" t="shared" si="7"/>
        <v/>
      </c>
      <c r="H204" s="191" t="str">
        <f ca="1" t="shared" si="6"/>
        <v/>
      </c>
    </row>
    <row r="205" ht="14.1" customHeight="1" spans="1:8">
      <c r="A205" s="353" t="s">
        <v>10767</v>
      </c>
      <c r="B205" s="358" t="s">
        <v>10768</v>
      </c>
      <c r="C205" s="372">
        <f>SUMPRODUCT('表二（录入表）'!C$6:C$1121*(LEFT('表二（录入表）'!$A$6:$A$1121,LEN($A205))=$A205))</f>
        <v>0</v>
      </c>
      <c r="D205" s="372">
        <f ca="1">SUMPRODUCT('表二（录入表）'!D$6:D$1121*(LEFT('表二（录入表）'!$A$6:$A$1121,LEN($A205))=$A205))</f>
        <v>0</v>
      </c>
      <c r="E205" s="372">
        <f>SUMPRODUCT('表二（录入表）'!E$6:E$1121*(LEFT('表二（录入表）'!$A$6:$A$1121,LEN($A205))=$A205))</f>
        <v>260</v>
      </c>
      <c r="F205" s="372">
        <f ca="1">SUMPRODUCT('表二（录入表）'!F$6:F$1121*(LEFT('表二（录入表）'!$A$6:$A$1121,LEN($A205))=$A205))</f>
        <v>0</v>
      </c>
      <c r="G205" s="191" t="str">
        <f ca="1" t="shared" si="7"/>
        <v/>
      </c>
      <c r="H205" s="191">
        <f ca="1" t="shared" si="6"/>
        <v>0</v>
      </c>
    </row>
    <row r="206" ht="14.1" customHeight="1" spans="1:8">
      <c r="A206" s="353" t="s">
        <v>10769</v>
      </c>
      <c r="B206" s="358" t="s">
        <v>10770</v>
      </c>
      <c r="C206" s="372">
        <f>SUMPRODUCT('表二（录入表）'!C$6:C$1121*(LEFT('表二（录入表）'!$A$6:$A$1121,LEN($A206))=$A206))</f>
        <v>0</v>
      </c>
      <c r="D206" s="372">
        <f ca="1">SUMPRODUCT('表二（录入表）'!D$6:D$1121*(LEFT('表二（录入表）'!$A$6:$A$1121,LEN($A206))=$A206))</f>
        <v>0</v>
      </c>
      <c r="E206" s="372">
        <f>SUMPRODUCT('表二（录入表）'!E$6:E$1121*(LEFT('表二（录入表）'!$A$6:$A$1121,LEN($A206))=$A206))</f>
        <v>40</v>
      </c>
      <c r="F206" s="372">
        <f ca="1">SUMPRODUCT('表二（录入表）'!F$6:F$1121*(LEFT('表二（录入表）'!$A$6:$A$1121,LEN($A206))=$A206))</f>
        <v>0</v>
      </c>
      <c r="G206" s="191" t="str">
        <f ca="1" t="shared" si="7"/>
        <v/>
      </c>
      <c r="H206" s="191">
        <f ca="1" t="shared" si="6"/>
        <v>0</v>
      </c>
    </row>
    <row r="207" ht="14.1" customHeight="1" spans="1:8">
      <c r="A207" s="353" t="s">
        <v>10771</v>
      </c>
      <c r="B207" s="358" t="s">
        <v>10772</v>
      </c>
      <c r="C207" s="372">
        <f>SUMPRODUCT('表二（录入表）'!C$6:C$1121*(LEFT('表二（录入表）'!$A$6:$A$1121,LEN($A207))=$A207))</f>
        <v>1956</v>
      </c>
      <c r="D207" s="372">
        <f ca="1">SUMPRODUCT('表二（录入表）'!D$6:D$1121*(LEFT('表二（录入表）'!$A$6:$A$1121,LEN($A207))=$A207))</f>
        <v>1956</v>
      </c>
      <c r="E207" s="372">
        <f>SUMPRODUCT('表二（录入表）'!E$6:E$1121*(LEFT('表二（录入表）'!$A$6:$A$1121,LEN($A207))=$A207))</f>
        <v>2446</v>
      </c>
      <c r="F207" s="372">
        <f ca="1">SUMPRODUCT('表二（录入表）'!F$6:F$1121*(LEFT('表二（录入表）'!$A$6:$A$1121,LEN($A207))=$A207))</f>
        <v>1456</v>
      </c>
      <c r="G207" s="191">
        <f ca="1" t="shared" si="7"/>
        <v>0.744376278118609</v>
      </c>
      <c r="H207" s="191">
        <f ca="1" t="shared" si="6"/>
        <v>0.595257563368765</v>
      </c>
    </row>
    <row r="208" ht="14.1" customHeight="1" spans="1:8">
      <c r="A208" s="353" t="s">
        <v>10773</v>
      </c>
      <c r="B208" s="358" t="s">
        <v>10774</v>
      </c>
      <c r="C208" s="372">
        <f>SUMPRODUCT('表二（录入表）'!C$6:C$1121*(LEFT('表二（录入表）'!$A$6:$A$1121,LEN($A208))=$A208))</f>
        <v>90</v>
      </c>
      <c r="D208" s="372">
        <f ca="1">SUMPRODUCT('表二（录入表）'!D$6:D$1121*(LEFT('表二（录入表）'!$A$6:$A$1121,LEN($A208))=$A208))</f>
        <v>90</v>
      </c>
      <c r="E208" s="372">
        <f>SUMPRODUCT('表二（录入表）'!E$6:E$1121*(LEFT('表二（录入表）'!$A$6:$A$1121,LEN($A208))=$A208))</f>
        <v>446</v>
      </c>
      <c r="F208" s="372">
        <f ca="1">SUMPRODUCT('表二（录入表）'!F$6:F$1121*(LEFT('表二（录入表）'!$A$6:$A$1121,LEN($A208))=$A208))</f>
        <v>90</v>
      </c>
      <c r="G208" s="191">
        <f ca="1" t="shared" si="7"/>
        <v>1</v>
      </c>
      <c r="H208" s="191">
        <f ca="1" t="shared" si="6"/>
        <v>0.201793721973094</v>
      </c>
    </row>
    <row r="209" ht="14.1" customHeight="1" spans="1:8">
      <c r="A209" s="353" t="s">
        <v>10775</v>
      </c>
      <c r="B209" s="358" t="s">
        <v>10776</v>
      </c>
      <c r="C209" s="372">
        <f>SUMPRODUCT('表二（录入表）'!C$6:C$1121*(LEFT('表二（录入表）'!$A$6:$A$1121,LEN($A209))=$A209))</f>
        <v>380</v>
      </c>
      <c r="D209" s="372">
        <f ca="1">SUMPRODUCT('表二（录入表）'!D$6:D$1121*(LEFT('表二（录入表）'!$A$6:$A$1121,LEN($A209))=$A209))</f>
        <v>380</v>
      </c>
      <c r="E209" s="372">
        <f>SUMPRODUCT('表二（录入表）'!E$6:E$1121*(LEFT('表二（录入表）'!$A$6:$A$1121,LEN($A209))=$A209))</f>
        <v>0</v>
      </c>
      <c r="F209" s="372">
        <f ca="1">SUMPRODUCT('表二（录入表）'!F$6:F$1121*(LEFT('表二（录入表）'!$A$6:$A$1121,LEN($A209))=$A209))</f>
        <v>380</v>
      </c>
      <c r="G209" s="191">
        <f ca="1" t="shared" si="7"/>
        <v>1</v>
      </c>
      <c r="H209" s="191" t="str">
        <f ca="1" t="shared" si="6"/>
        <v/>
      </c>
    </row>
    <row r="210" ht="14.1" customHeight="1" spans="1:8">
      <c r="A210" s="353" t="s">
        <v>10777</v>
      </c>
      <c r="B210" s="358" t="s">
        <v>10778</v>
      </c>
      <c r="C210" s="372">
        <f>SUMPRODUCT('表二（录入表）'!C$6:C$1121*(LEFT('表二（录入表）'!$A$6:$A$1121,LEN($A210))=$A210))</f>
        <v>0</v>
      </c>
      <c r="D210" s="372">
        <f ca="1">SUMPRODUCT('表二（录入表）'!D$6:D$1121*(LEFT('表二（录入表）'!$A$6:$A$1121,LEN($A210))=$A210))</f>
        <v>0</v>
      </c>
      <c r="E210" s="372">
        <f>SUMPRODUCT('表二（录入表）'!E$6:E$1121*(LEFT('表二（录入表）'!$A$6:$A$1121,LEN($A210))=$A210))</f>
        <v>0</v>
      </c>
      <c r="F210" s="372">
        <f ca="1">SUMPRODUCT('表二（录入表）'!F$6:F$1121*(LEFT('表二（录入表）'!$A$6:$A$1121,LEN($A210))=$A210))</f>
        <v>0</v>
      </c>
      <c r="G210" s="191" t="str">
        <f ca="1" t="shared" si="7"/>
        <v/>
      </c>
      <c r="H210" s="191" t="str">
        <f ca="1" t="shared" si="6"/>
        <v/>
      </c>
    </row>
    <row r="211" ht="14.1" customHeight="1" spans="1:8">
      <c r="A211" s="353" t="s">
        <v>10779</v>
      </c>
      <c r="B211" s="358" t="s">
        <v>10780</v>
      </c>
      <c r="C211" s="372">
        <f>SUMPRODUCT('表二（录入表）'!C$6:C$1121*(LEFT('表二（录入表）'!$A$6:$A$1121,LEN($A211))=$A211))</f>
        <v>0</v>
      </c>
      <c r="D211" s="372">
        <f ca="1">SUMPRODUCT('表二（录入表）'!D$6:D$1121*(LEFT('表二（录入表）'!$A$6:$A$1121,LEN($A211))=$A211))</f>
        <v>0</v>
      </c>
      <c r="E211" s="372">
        <f>SUMPRODUCT('表二（录入表）'!E$6:E$1121*(LEFT('表二（录入表）'!$A$6:$A$1121,LEN($A211))=$A211))</f>
        <v>0</v>
      </c>
      <c r="F211" s="372">
        <f ca="1">SUMPRODUCT('表二（录入表）'!F$6:F$1121*(LEFT('表二（录入表）'!$A$6:$A$1121,LEN($A211))=$A211))</f>
        <v>0</v>
      </c>
      <c r="G211" s="191" t="str">
        <f ca="1" t="shared" si="7"/>
        <v/>
      </c>
      <c r="H211" s="191" t="str">
        <f ca="1" t="shared" si="6"/>
        <v/>
      </c>
    </row>
    <row r="212" ht="14.1" customHeight="1" spans="1:8">
      <c r="A212" s="353" t="s">
        <v>10781</v>
      </c>
      <c r="B212" s="358" t="s">
        <v>10782</v>
      </c>
      <c r="C212" s="372">
        <f>SUMPRODUCT('表二（录入表）'!C$6:C$1121*(LEFT('表二（录入表）'!$A$6:$A$1121,LEN($A212))=$A212))</f>
        <v>1000</v>
      </c>
      <c r="D212" s="372">
        <f ca="1">SUMPRODUCT('表二（录入表）'!D$6:D$1121*(LEFT('表二（录入表）'!$A$6:$A$1121,LEN($A212))=$A212))</f>
        <v>1000</v>
      </c>
      <c r="E212" s="372">
        <f>SUMPRODUCT('表二（录入表）'!E$6:E$1121*(LEFT('表二（录入表）'!$A$6:$A$1121,LEN($A212))=$A212))</f>
        <v>0</v>
      </c>
      <c r="F212" s="372">
        <f ca="1">SUMPRODUCT('表二（录入表）'!F$6:F$1121*(LEFT('表二（录入表）'!$A$6:$A$1121,LEN($A212))=$A212))</f>
        <v>300</v>
      </c>
      <c r="G212" s="191">
        <f ca="1" t="shared" si="7"/>
        <v>0.3</v>
      </c>
      <c r="H212" s="191" t="str">
        <f ca="1" t="shared" si="6"/>
        <v/>
      </c>
    </row>
    <row r="213" ht="14.1" customHeight="1" spans="1:8">
      <c r="A213" s="353" t="s">
        <v>10783</v>
      </c>
      <c r="B213" s="358" t="s">
        <v>10784</v>
      </c>
      <c r="C213" s="372">
        <f>SUMPRODUCT('表二（录入表）'!C$6:C$1121*(LEFT('表二（录入表）'!$A$6:$A$1121,LEN($A213))=$A213))</f>
        <v>330</v>
      </c>
      <c r="D213" s="372">
        <f ca="1">SUMPRODUCT('表二（录入表）'!D$6:D$1121*(LEFT('表二（录入表）'!$A$6:$A$1121,LEN($A213))=$A213))</f>
        <v>330</v>
      </c>
      <c r="E213" s="372">
        <f>SUMPRODUCT('表二（录入表）'!E$6:E$1121*(LEFT('表二（录入表）'!$A$6:$A$1121,LEN($A213))=$A213))</f>
        <v>2000</v>
      </c>
      <c r="F213" s="372">
        <f ca="1">SUMPRODUCT('表二（录入表）'!F$6:F$1121*(LEFT('表二（录入表）'!$A$6:$A$1121,LEN($A213))=$A213))</f>
        <v>530</v>
      </c>
      <c r="G213" s="191">
        <f ca="1" t="shared" si="7"/>
        <v>1.60606060606061</v>
      </c>
      <c r="H213" s="191">
        <f ca="1" t="shared" si="6"/>
        <v>0.265</v>
      </c>
    </row>
    <row r="214" ht="14.1" customHeight="1" spans="1:8">
      <c r="A214" s="353" t="s">
        <v>10785</v>
      </c>
      <c r="B214" s="358" t="s">
        <v>10786</v>
      </c>
      <c r="C214" s="372">
        <f>SUMPRODUCT('表二（录入表）'!C$6:C$1121*(LEFT('表二（录入表）'!$A$6:$A$1121,LEN($A214))=$A214))</f>
        <v>156</v>
      </c>
      <c r="D214" s="372">
        <f ca="1">SUMPRODUCT('表二（录入表）'!D$6:D$1121*(LEFT('表二（录入表）'!$A$6:$A$1121,LEN($A214))=$A214))</f>
        <v>156</v>
      </c>
      <c r="E214" s="372">
        <f>SUMPRODUCT('表二（录入表）'!E$6:E$1121*(LEFT('表二（录入表）'!$A$6:$A$1121,LEN($A214))=$A214))</f>
        <v>0</v>
      </c>
      <c r="F214" s="372">
        <f ca="1">SUMPRODUCT('表二（录入表）'!F$6:F$1121*(LEFT('表二（录入表）'!$A$6:$A$1121,LEN($A214))=$A214))</f>
        <v>156</v>
      </c>
      <c r="G214" s="191">
        <f ca="1" t="shared" si="7"/>
        <v>1</v>
      </c>
      <c r="H214" s="191" t="str">
        <f ca="1" t="shared" si="6"/>
        <v/>
      </c>
    </row>
    <row r="215" ht="14.1" customHeight="1" spans="1:8">
      <c r="A215" s="353" t="s">
        <v>10787</v>
      </c>
      <c r="B215" s="358" t="s">
        <v>10788</v>
      </c>
      <c r="C215" s="372">
        <f>SUMPRODUCT('表二（录入表）'!C$6:C$1121*(LEFT('表二（录入表）'!$A$6:$A$1121,LEN($A215))=$A215))</f>
        <v>3505</v>
      </c>
      <c r="D215" s="372">
        <f ca="1">SUMPRODUCT('表二（录入表）'!D$6:D$1121*(LEFT('表二（录入表）'!$A$6:$A$1121,LEN($A215))=$A215))</f>
        <v>0</v>
      </c>
      <c r="E215" s="372">
        <f>SUMPRODUCT('表二（录入表）'!E$6:E$1121*(LEFT('表二（录入表）'!$A$6:$A$1121,LEN($A215))=$A215))</f>
        <v>0</v>
      </c>
      <c r="F215" s="372">
        <f ca="1">SUMPRODUCT('表二（录入表）'!F$6:F$1121*(LEFT('表二（录入表）'!$A$6:$A$1121,LEN($A215))=$A215))</f>
        <v>3300</v>
      </c>
      <c r="G215" s="191">
        <f ca="1" t="shared" si="7"/>
        <v>0.94151212553495</v>
      </c>
      <c r="H215" s="191" t="str">
        <f ca="1" t="shared" si="6"/>
        <v/>
      </c>
    </row>
    <row r="216" ht="14.1" customHeight="1" spans="1:8">
      <c r="A216" s="353" t="s">
        <v>10789</v>
      </c>
      <c r="B216" s="358" t="s">
        <v>10744</v>
      </c>
      <c r="C216" s="372">
        <f>SUMPRODUCT('表二（录入表）'!C$6:C$1121*(LEFT('表二（录入表）'!$A$6:$A$1121,LEN($A216))=$A216))</f>
        <v>0</v>
      </c>
      <c r="D216" s="372">
        <f ca="1">SUMPRODUCT('表二（录入表）'!D$6:D$1121*(LEFT('表二（录入表）'!$A$6:$A$1121,LEN($A216))=$A216))</f>
        <v>0</v>
      </c>
      <c r="E216" s="372">
        <f>SUMPRODUCT('表二（录入表）'!E$6:E$1121*(LEFT('表二（录入表）'!$A$6:$A$1121,LEN($A216))=$A216))</f>
        <v>0</v>
      </c>
      <c r="F216" s="372">
        <f ca="1">SUMPRODUCT('表二（录入表）'!F$6:F$1121*(LEFT('表二（录入表）'!$A$6:$A$1121,LEN($A216))=$A216))</f>
        <v>0</v>
      </c>
      <c r="G216" s="191" t="str">
        <f ca="1" t="shared" si="7"/>
        <v/>
      </c>
      <c r="H216" s="191" t="str">
        <f ca="1" t="shared" si="6"/>
        <v/>
      </c>
    </row>
    <row r="217" ht="14.1" customHeight="1" spans="1:8">
      <c r="A217" s="353" t="s">
        <v>10790</v>
      </c>
      <c r="B217" s="358" t="s">
        <v>10791</v>
      </c>
      <c r="C217" s="372">
        <f>SUMPRODUCT('表二（录入表）'!C$6:C$1121*(LEFT('表二（录入表）'!$A$6:$A$1121,LEN($A217))=$A217))</f>
        <v>0</v>
      </c>
      <c r="D217" s="372">
        <f ca="1">SUMPRODUCT('表二（录入表）'!D$6:D$1121*(LEFT('表二（录入表）'!$A$6:$A$1121,LEN($A217))=$A217))</f>
        <v>0</v>
      </c>
      <c r="E217" s="372">
        <f>SUMPRODUCT('表二（录入表）'!E$6:E$1121*(LEFT('表二（录入表）'!$A$6:$A$1121,LEN($A217))=$A217))</f>
        <v>0</v>
      </c>
      <c r="F217" s="372">
        <f ca="1">SUMPRODUCT('表二（录入表）'!F$6:F$1121*(LEFT('表二（录入表）'!$A$6:$A$1121,LEN($A217))=$A217))</f>
        <v>0</v>
      </c>
      <c r="G217" s="191" t="str">
        <f ca="1" t="shared" si="7"/>
        <v/>
      </c>
      <c r="H217" s="191" t="str">
        <f ca="1" t="shared" si="6"/>
        <v/>
      </c>
    </row>
    <row r="218" ht="14.1" customHeight="1" spans="1:8">
      <c r="A218" s="353" t="s">
        <v>10792</v>
      </c>
      <c r="B218" s="358" t="s">
        <v>10744</v>
      </c>
      <c r="C218" s="372">
        <f>SUMPRODUCT('表二（录入表）'!C$6:C$1121*(LEFT('表二（录入表）'!$A$6:$A$1121,LEN($A218))=$A218))</f>
        <v>0</v>
      </c>
      <c r="D218" s="372">
        <f ca="1">SUMPRODUCT('表二（录入表）'!D$6:D$1121*(LEFT('表二（录入表）'!$A$6:$A$1121,LEN($A218))=$A218))</f>
        <v>0</v>
      </c>
      <c r="E218" s="372">
        <f>SUMPRODUCT('表二（录入表）'!E$6:E$1121*(LEFT('表二（录入表）'!$A$6:$A$1121,LEN($A218))=$A218))</f>
        <v>0</v>
      </c>
      <c r="F218" s="372">
        <f ca="1">SUMPRODUCT('表二（录入表）'!F$6:F$1121*(LEFT('表二（录入表）'!$A$6:$A$1121,LEN($A218))=$A218))</f>
        <v>0</v>
      </c>
      <c r="G218" s="191" t="str">
        <f ca="1" t="shared" si="7"/>
        <v/>
      </c>
      <c r="H218" s="191" t="str">
        <f ca="1" t="shared" si="6"/>
        <v/>
      </c>
    </row>
    <row r="219" ht="14.1" customHeight="1" spans="1:8">
      <c r="A219" s="353" t="s">
        <v>10793</v>
      </c>
      <c r="B219" s="358" t="s">
        <v>10794</v>
      </c>
      <c r="C219" s="372">
        <f>SUMPRODUCT('表二（录入表）'!C$6:C$1121*(LEFT('表二（录入表）'!$A$6:$A$1121,LEN($A219))=$A219))</f>
        <v>5067</v>
      </c>
      <c r="D219" s="372">
        <f ca="1">SUMPRODUCT('表二（录入表）'!D$6:D$1121*(LEFT('表二（录入表）'!$A$6:$A$1121,LEN($A219))=$A219))</f>
        <v>5067</v>
      </c>
      <c r="E219" s="372">
        <f>SUMPRODUCT('表二（录入表）'!E$6:E$1121*(LEFT('表二（录入表）'!$A$6:$A$1121,LEN($A219))=$A219))</f>
        <v>5067</v>
      </c>
      <c r="F219" s="372">
        <f ca="1">SUMPRODUCT('表二（录入表）'!F$6:F$1121*(LEFT('表二（录入表）'!$A$6:$A$1121,LEN($A219))=$A219))</f>
        <v>4712</v>
      </c>
      <c r="G219" s="191">
        <f ca="1" t="shared" si="7"/>
        <v>0.929938819814486</v>
      </c>
      <c r="H219" s="191">
        <f ca="1" t="shared" si="6"/>
        <v>0.929938819814486</v>
      </c>
    </row>
    <row r="220" ht="14.1" customHeight="1" spans="1:8">
      <c r="A220" s="353" t="s">
        <v>10795</v>
      </c>
      <c r="B220" s="358" t="s">
        <v>10796</v>
      </c>
      <c r="C220" s="372">
        <f>SUMPRODUCT('表二（录入表）'!C$6:C$1121*(LEFT('表二（录入表）'!$A$6:$A$1121,LEN($A220))=$A220))</f>
        <v>5067</v>
      </c>
      <c r="D220" s="372">
        <f ca="1">SUMPRODUCT('表二（录入表）'!D$6:D$1121*(LEFT('表二（录入表）'!$A$6:$A$1121,LEN($A220))=$A220))</f>
        <v>5067</v>
      </c>
      <c r="E220" s="372">
        <f>SUMPRODUCT('表二（录入表）'!E$6:E$1121*(LEFT('表二（录入表）'!$A$6:$A$1121,LEN($A220))=$A220))</f>
        <v>5067</v>
      </c>
      <c r="F220" s="372">
        <f ca="1">SUMPRODUCT('表二（录入表）'!F$6:F$1121*(LEFT('表二（录入表）'!$A$6:$A$1121,LEN($A220))=$A220))</f>
        <v>4712</v>
      </c>
      <c r="G220" s="191">
        <f ca="1" t="shared" si="7"/>
        <v>0.929938819814486</v>
      </c>
      <c r="H220" s="191">
        <f ca="1" t="shared" si="6"/>
        <v>0.929938819814486</v>
      </c>
    </row>
    <row r="221" ht="14.1" customHeight="1" spans="1:8">
      <c r="A221" s="353" t="s">
        <v>10797</v>
      </c>
      <c r="B221" s="358" t="s">
        <v>10798</v>
      </c>
      <c r="C221" s="372">
        <f>SUMPRODUCT('表二（录入表）'!C$6:C$1121*(LEFT('表二（录入表）'!$A$6:$A$1121,LEN($A221))=$A221))</f>
        <v>0</v>
      </c>
      <c r="D221" s="372">
        <f ca="1">SUMPRODUCT('表二（录入表）'!D$6:D$1121*(LEFT('表二（录入表）'!$A$6:$A$1121,LEN($A221))=$A221))</f>
        <v>0</v>
      </c>
      <c r="E221" s="372">
        <f>SUMPRODUCT('表二（录入表）'!E$6:E$1121*(LEFT('表二（录入表）'!$A$6:$A$1121,LEN($A221))=$A221))</f>
        <v>1</v>
      </c>
      <c r="F221" s="372">
        <f ca="1">SUMPRODUCT('表二（录入表）'!F$6:F$1121*(LEFT('表二（录入表）'!$A$6:$A$1121,LEN($A221))=$A221))</f>
        <v>0</v>
      </c>
      <c r="G221" s="191" t="str">
        <f ca="1" t="shared" si="7"/>
        <v/>
      </c>
      <c r="H221" s="191">
        <f ca="1" t="shared" si="6"/>
        <v>0</v>
      </c>
    </row>
    <row r="222" ht="14.1" customHeight="1" spans="1:8">
      <c r="A222" s="353" t="s">
        <v>10799</v>
      </c>
      <c r="B222" s="358" t="s">
        <v>10800</v>
      </c>
      <c r="C222" s="372">
        <f>SUMPRODUCT('表二（录入表）'!C$6:C$1121*(LEFT('表二（录入表）'!$A$6:$A$1121,LEN($A222))=$A222))</f>
        <v>0</v>
      </c>
      <c r="D222" s="372">
        <f ca="1">SUMPRODUCT('表二（录入表）'!D$6:D$1121*(LEFT('表二（录入表）'!$A$6:$A$1121,LEN($A222))=$A222))</f>
        <v>0</v>
      </c>
      <c r="E222" s="372">
        <f>SUMPRODUCT('表二（录入表）'!E$6:E$1121*(LEFT('表二（录入表）'!$A$6:$A$1121,LEN($A222))=$A222))</f>
        <v>1</v>
      </c>
      <c r="F222" s="372">
        <f ca="1">SUMPRODUCT('表二（录入表）'!F$6:F$1121*(LEFT('表二（录入表）'!$A$6:$A$1121,LEN($A222))=$A222))</f>
        <v>0</v>
      </c>
      <c r="G222" s="191" t="str">
        <f ca="1" t="shared" si="7"/>
        <v/>
      </c>
      <c r="H222" s="191">
        <f ca="1" t="shared" si="6"/>
        <v>0</v>
      </c>
    </row>
    <row r="223" ht="14.1" customHeight="1" spans="1:8">
      <c r="A223" s="353"/>
      <c r="B223" s="358"/>
      <c r="C223" s="373"/>
      <c r="D223" s="373"/>
      <c r="E223" s="373"/>
      <c r="F223" s="373"/>
      <c r="G223" s="374"/>
      <c r="H223" s="374"/>
    </row>
    <row r="224" ht="14.1" customHeight="1" spans="1:8">
      <c r="A224" s="131" t="s">
        <v>10801</v>
      </c>
      <c r="B224" s="132"/>
      <c r="C224" s="375">
        <f>SUM('表二（录入表）'!C$6:C$1121)</f>
        <v>344894</v>
      </c>
      <c r="D224" s="375">
        <f ca="1">SUM('表二（录入表）'!D$6:D$1121)</f>
        <v>311894</v>
      </c>
      <c r="E224" s="375">
        <f>SUM('表二（录入表）'!E$6:E$1121)</f>
        <v>396177</v>
      </c>
      <c r="F224" s="375">
        <f ca="1">SUM('表二（录入表）'!F$6:F$1121)</f>
        <v>330135</v>
      </c>
      <c r="G224" s="376">
        <f ca="1" t="shared" si="7"/>
        <v>0.957207141904469</v>
      </c>
      <c r="H224" s="376">
        <f ca="1">IFERROR($F224/E224,"")</f>
        <v>0.833301781779356</v>
      </c>
    </row>
    <row r="225" spans="7:7">
      <c r="G225" s="367"/>
    </row>
  </sheetData>
  <sheetProtection algorithmName="SHA-512" hashValue="3gJ1KOhMgezU+Tzxsa6k3ToIPh87DOnv/wYyEPckBSVpnvUd474e1x/geRsES/YLkwNvwuYdr1hEdlblw7W3Ig==" saltValue="2c/21wTl3l8qSwcD9pwvKg==" spinCount="100000" sheet="1" formatColumns="0" formatRows="0" autoFilter="0" objects="1" scenarios="1"/>
  <mergeCells count="7">
    <mergeCell ref="A2:H2"/>
    <mergeCell ref="A4:B4"/>
    <mergeCell ref="F4:H4"/>
    <mergeCell ref="A224:B224"/>
    <mergeCell ref="C4:C5"/>
    <mergeCell ref="D4:D5"/>
    <mergeCell ref="E4:E5"/>
  </mergeCells>
  <printOptions horizontalCentered="1"/>
  <pageMargins left="0.31496062992126" right="0.31496062992126" top="0.354330708661417" bottom="0.354330708661417" header="0.31496062992126" footer="0.15748031496063"/>
  <pageSetup paperSize="9" fitToWidth="0" fitToHeight="0" orientation="portrait" blackAndWhite="1"/>
  <headerFooter>
    <oddFooter>&amp;C&amp;P/&amp;N</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22"/>
  <sheetViews>
    <sheetView showZeros="0" workbookViewId="0">
      <pane xSplit="10" ySplit="11" topLeftCell="K356" activePane="bottomRight" state="frozen"/>
      <selection/>
      <selection pane="topRight"/>
      <selection pane="bottomLeft"/>
      <selection pane="bottomRight" activeCell="I364" sqref="I364"/>
    </sheetView>
  </sheetViews>
  <sheetFormatPr defaultColWidth="9" defaultRowHeight="13.8"/>
  <cols>
    <col min="1" max="1" width="7.5462962962963" style="341" customWidth="1"/>
    <col min="2" max="2" width="28.3981481481481" style="64" customWidth="1"/>
    <col min="3" max="6" width="9.75" style="64" customWidth="1"/>
    <col min="7" max="8" width="8.10185185185185" style="64" customWidth="1"/>
    <col min="9" max="9" width="9.60185185185185" style="64" customWidth="1"/>
    <col min="10" max="10" width="8.7962962962963" style="64" customWidth="1"/>
    <col min="11" max="16384" width="8.7962962962963" style="64"/>
  </cols>
  <sheetData>
    <row r="1" ht="14.4" spans="1:11">
      <c r="A1" s="342" t="s">
        <v>10802</v>
      </c>
      <c r="B1" s="76"/>
      <c r="D1" s="76"/>
      <c r="E1" s="76"/>
      <c r="F1" s="76"/>
      <c r="G1" s="343"/>
      <c r="H1" s="343"/>
    </row>
    <row r="2" s="340" customFormat="1" ht="22.8" spans="1:11">
      <c r="A2" s="75" t="s">
        <v>10368</v>
      </c>
      <c r="B2" s="75"/>
      <c r="C2" s="75"/>
      <c r="D2" s="75"/>
      <c r="E2" s="75"/>
      <c r="F2" s="75"/>
      <c r="G2" s="75"/>
      <c r="H2" s="75"/>
      <c r="I2" s="64"/>
    </row>
    <row r="3" s="329" customFormat="1" ht="17.4" spans="1:11">
      <c r="A3" s="344"/>
      <c r="B3" s="73">
        <f ca="1" t="array" ref="B3">IF(SUMPRODUCT(ISTEXT(C6:J1121)*ROW(C6:J1121))&gt;0,"录入了非数字，请检查表二（录入表）单元格 "&amp;IFERROR(ADDRESS(SUMPRODUCT(MAX(ISTEXT(C6:J1121)*ROW(C6:J1121))),SUMPRODUCT(MAX(ISTEXT(C6:J1121)*COLUMN(C6:J1121))),4),0),IF(SUMPRODUCT(ISERROR(C6:J1121)*COLUMN(C6:J1121))&gt;0,"有错误值，请检查表二（录入表）单元格 "&amp;IFERROR(ADDRESS(SUMPRODUCT(MAX(ISERROR(C6:J1121)*ROW(C6:J1121))),SUMPRODUCT(MAX(ISERROR(C6:J1121)*COLUMN(C6:J1121))),4),0),0))</f>
        <v>0</v>
      </c>
      <c r="C3" s="76"/>
      <c r="D3" s="76"/>
      <c r="E3" s="76"/>
      <c r="F3" s="76"/>
      <c r="G3" s="345" t="s">
        <v>10369</v>
      </c>
      <c r="H3" s="345"/>
      <c r="I3" s="64"/>
    </row>
    <row r="4" s="329" customFormat="1" ht="23.5" customHeight="1" spans="1:11">
      <c r="A4" s="78" t="s">
        <v>10303</v>
      </c>
      <c r="B4" s="79"/>
      <c r="C4" s="141" t="s">
        <v>10304</v>
      </c>
      <c r="D4" s="141" t="s">
        <v>10305</v>
      </c>
      <c r="E4" s="102" t="s">
        <v>10306</v>
      </c>
      <c r="F4" s="78" t="s">
        <v>10307</v>
      </c>
      <c r="G4" s="160"/>
      <c r="H4" s="79"/>
      <c r="I4" s="103">
        <v>1.08</v>
      </c>
    </row>
    <row r="5" s="329" customFormat="1" ht="63" customHeight="1" spans="1:11">
      <c r="A5" s="82" t="s">
        <v>10308</v>
      </c>
      <c r="B5" s="83" t="s">
        <v>10309</v>
      </c>
      <c r="C5" s="104"/>
      <c r="D5" s="104"/>
      <c r="E5" s="104"/>
      <c r="F5" s="162" t="s">
        <v>10310</v>
      </c>
      <c r="G5" s="84" t="s">
        <v>10311</v>
      </c>
      <c r="H5" s="84" t="s">
        <v>10312</v>
      </c>
      <c r="I5" s="105" t="s">
        <v>10313</v>
      </c>
      <c r="J5" s="163" t="str">
        <f>'表一（录入表）'!J5</f>
        <v>录入调整后预算数</v>
      </c>
    </row>
    <row r="6" ht="15.6" hidden="1" spans="1:11">
      <c r="A6" s="346"/>
      <c r="B6" s="347"/>
      <c r="C6" s="348"/>
      <c r="D6" s="348"/>
      <c r="E6" s="349"/>
      <c r="F6" s="349"/>
      <c r="G6" s="350"/>
      <c r="H6" s="350"/>
      <c r="J6" s="329"/>
    </row>
    <row r="7" ht="15.6" hidden="1" spans="1:11">
      <c r="A7" s="346"/>
      <c r="B7" s="347"/>
      <c r="C7" s="348"/>
      <c r="D7" s="348"/>
      <c r="E7" s="349"/>
      <c r="F7" s="349"/>
      <c r="G7" s="350"/>
      <c r="H7" s="350"/>
      <c r="J7" s="329"/>
    </row>
    <row r="8" ht="15.6" hidden="1" spans="1:11">
      <c r="A8" s="346"/>
      <c r="B8" s="347"/>
      <c r="C8" s="348"/>
      <c r="D8" s="348"/>
      <c r="E8" s="349"/>
      <c r="F8" s="349"/>
      <c r="G8" s="350"/>
      <c r="H8" s="350"/>
      <c r="J8" s="329"/>
    </row>
    <row r="9" ht="15.6" hidden="1" spans="1:11">
      <c r="A9" s="346"/>
      <c r="B9" s="347"/>
      <c r="C9" s="348"/>
      <c r="D9" s="348"/>
      <c r="E9" s="349"/>
      <c r="F9" s="349"/>
      <c r="G9" s="350"/>
      <c r="H9" s="350"/>
      <c r="J9" s="329"/>
    </row>
    <row r="10" ht="14.4" spans="1:11">
      <c r="A10" s="441" t="s">
        <v>10803</v>
      </c>
      <c r="B10" s="347" t="s">
        <v>10804</v>
      </c>
      <c r="C10" s="117"/>
      <c r="D10" s="351"/>
      <c r="E10" s="117"/>
      <c r="F10" s="352">
        <f ca="1">IF($I$5="I列录入预算数",OFFSET(H10,0,1),ROUND(IF($I$5="基准为上年预计执行数",OFFSET(D10,0,1),IF($I$5="基准为上年预算数",OFFSET(D10,0,-1),IF($I$5="基准为上年调整预算数",D10,0)))*(IF(_xlfn.ISFORMULA(OFFSET(D10,0,5)),OFFSET($I$3,1,0),OFFSET(D10,0,5))),SSWR))</f>
        <v>172</v>
      </c>
      <c r="G10" s="117"/>
      <c r="H10" s="117"/>
      <c r="I10" s="108">
        <v>172</v>
      </c>
      <c r="J10" s="117"/>
      <c r="K10" s="64" t="s">
        <v>10805</v>
      </c>
    </row>
    <row r="11" ht="14.4" spans="1:11">
      <c r="A11" s="442" t="s">
        <v>10806</v>
      </c>
      <c r="B11" s="354" t="s">
        <v>10807</v>
      </c>
      <c r="C11" s="355">
        <v>150</v>
      </c>
      <c r="D11" s="107">
        <f ca="1" t="shared" ref="D11:D74" si="0">IF(B2TJ="录入调整后预算数",OFFSET(D11,0,6),IF(B2TJ="录入调整差额数",OFFSET(D11,0,6)+OFFSET(D11,0,-1),0))</f>
        <v>69</v>
      </c>
      <c r="E11" s="356">
        <v>0</v>
      </c>
      <c r="F11" s="107">
        <f ca="1">IF($I$5="I列录入预算数",OFFSET(H11,0,1),ROUND(IF($I$5="基准为上年预计执行数",OFFSET(D11,0,1),IF($I$5="基准为上年预算数",OFFSET(D11,0,-1),IF($I$5="基准为上年调整预算数",D11,0)))*(IF(_xlfn.ISFORMULA(OFFSET(D11,0,5)),OFFSET($I$3,1,0),OFFSET(D11,0,5))),SSWR))</f>
        <v>0</v>
      </c>
      <c r="G11" s="191">
        <f ca="1">IFERROR(OFFSET(G11,0,-1)/OFFSET(G11,0,-4),)</f>
        <v>0</v>
      </c>
      <c r="H11" s="191">
        <f ca="1" t="shared" ref="H11:H74" si="1">IFERROR(OFFSET(G11,0,-1)/OFFSET(G11,0,-2),)</f>
        <v>0</v>
      </c>
      <c r="I11" s="108">
        <v>0</v>
      </c>
      <c r="J11" s="357">
        <v>69</v>
      </c>
    </row>
    <row r="12" ht="14.4" spans="1:11">
      <c r="A12" s="353" t="s">
        <v>10808</v>
      </c>
      <c r="B12" s="358" t="s">
        <v>10809</v>
      </c>
      <c r="C12" s="355"/>
      <c r="D12" s="107">
        <f ca="1" t="shared" si="0"/>
        <v>0</v>
      </c>
      <c r="E12" s="356">
        <v>0</v>
      </c>
      <c r="F12" s="107">
        <f ca="1">IF($I$5="I列录入预算数",OFFSET(H12,0,1),ROUND(IF($I$5="基准为上年预计执行数",OFFSET(D12,0,1),IF($I$5="基准为上年预算数",OFFSET(D12,0,-1),IF($I$5="基准为上年调整预算数",D12,0)))*(IF(_xlfn.ISFORMULA(OFFSET(D12,0,5)),OFFSET($I$3,1,0),OFFSET(D12,0,5))),SSWR))</f>
        <v>0</v>
      </c>
      <c r="G12" s="191">
        <f ca="1" t="shared" ref="G12:G75" si="2">IFERROR(OFFSET(G12,0,-1)/OFFSET(G12,0,-4),)</f>
        <v>0</v>
      </c>
      <c r="H12" s="191">
        <f ca="1" t="shared" si="1"/>
        <v>0</v>
      </c>
      <c r="I12" s="108">
        <v>0</v>
      </c>
      <c r="J12" s="357"/>
    </row>
    <row r="13" ht="14.4" spans="1:11">
      <c r="A13" s="353" t="s">
        <v>10810</v>
      </c>
      <c r="B13" s="358" t="s">
        <v>10811</v>
      </c>
      <c r="C13" s="355">
        <v>1100</v>
      </c>
      <c r="D13" s="107">
        <f ca="1" t="shared" si="0"/>
        <v>1100</v>
      </c>
      <c r="E13" s="356">
        <v>1354</v>
      </c>
      <c r="F13" s="107">
        <f ca="1">IF($I$5="I列录入预算数",OFFSET(H13,0,1),ROUND(IF($I$5="基准为上年预计执行数",OFFSET(D13,0,1),IF($I$5="基准为上年预算数",OFFSET(D13,0,-1),IF($I$5="基准为上年调整预算数",D13,0)))*(IF(_xlfn.ISFORMULA(OFFSET(D13,0,5)),OFFSET($I$3,1,0),OFFSET(D13,0,5))),SSWR))</f>
        <v>1100</v>
      </c>
      <c r="G13" s="191">
        <f ca="1" t="shared" si="2"/>
        <v>1</v>
      </c>
      <c r="H13" s="191">
        <f ca="1" t="shared" si="1"/>
        <v>0.812407680945347</v>
      </c>
      <c r="I13" s="355">
        <v>1100</v>
      </c>
      <c r="J13" s="355">
        <v>1100</v>
      </c>
    </row>
    <row r="14" ht="14.4" spans="1:11">
      <c r="A14" s="353" t="s">
        <v>10812</v>
      </c>
      <c r="B14" s="358" t="s">
        <v>10813</v>
      </c>
      <c r="C14" s="355"/>
      <c r="D14" s="107">
        <f ca="1" t="shared" si="0"/>
        <v>0</v>
      </c>
      <c r="E14" s="356">
        <v>0</v>
      </c>
      <c r="F14" s="107">
        <f ca="1">IF($I$5="I列录入预算数",OFFSET(H14,0,1),ROUND(IF($I$5="基准为上年预计执行数",OFFSET(D14,0,1),IF($I$5="基准为上年预算数",OFFSET(D14,0,-1),IF($I$5="基准为上年调整预算数",D14,0)))*(IF(_xlfn.ISFORMULA(OFFSET(D14,0,5)),OFFSET($I$3,1,0),OFFSET(D14,0,5))),SSWR))</f>
        <v>0</v>
      </c>
      <c r="G14" s="191">
        <f ca="1" t="shared" si="2"/>
        <v>0</v>
      </c>
      <c r="H14" s="191">
        <f ca="1" t="shared" si="1"/>
        <v>0</v>
      </c>
      <c r="I14" s="355"/>
      <c r="J14" s="355"/>
    </row>
    <row r="15" ht="14.4" spans="1:11">
      <c r="A15" s="353" t="s">
        <v>10814</v>
      </c>
      <c r="B15" s="358" t="s">
        <v>10815</v>
      </c>
      <c r="C15" s="355"/>
      <c r="D15" s="107">
        <f ca="1" t="shared" si="0"/>
        <v>0</v>
      </c>
      <c r="E15" s="356">
        <v>38</v>
      </c>
      <c r="F15" s="107">
        <f ca="1">IF($I$5="I列录入预算数",OFFSET(H15,0,1),ROUND(IF($I$5="基准为上年预计执行数",OFFSET(D15,0,1),IF($I$5="基准为上年预算数",OFFSET(D15,0,-1),IF($I$5="基准为上年调整预算数",D15,0)))*(IF(_xlfn.ISFORMULA(OFFSET(D15,0,5)),OFFSET($I$3,1,0),OFFSET(D15,0,5))),SSWR))</f>
        <v>0</v>
      </c>
      <c r="G15" s="191">
        <f ca="1" t="shared" si="2"/>
        <v>0</v>
      </c>
      <c r="H15" s="191">
        <f ca="1" t="shared" si="1"/>
        <v>0</v>
      </c>
      <c r="I15" s="355"/>
      <c r="J15" s="355"/>
    </row>
    <row r="16" ht="14.4" spans="1:11">
      <c r="A16" s="353" t="s">
        <v>10816</v>
      </c>
      <c r="B16" s="358" t="s">
        <v>10817</v>
      </c>
      <c r="C16" s="355">
        <v>400</v>
      </c>
      <c r="D16" s="107">
        <f ca="1" t="shared" si="0"/>
        <v>400</v>
      </c>
      <c r="E16" s="356">
        <v>934</v>
      </c>
      <c r="F16" s="107">
        <f ca="1">IF($I$5="I列录入预算数",OFFSET(H16,0,1),ROUND(IF($I$5="基准为上年预计执行数",OFFSET(D16,0,1),IF($I$5="基准为上年预算数",OFFSET(D16,0,-1),IF($I$5="基准为上年调整预算数",D16,0)))*(IF(_xlfn.ISFORMULA(OFFSET(D16,0,5)),OFFSET($I$3,1,0),OFFSET(D16,0,5))),SSWR))</f>
        <v>400</v>
      </c>
      <c r="G16" s="191">
        <f ca="1" t="shared" si="2"/>
        <v>1</v>
      </c>
      <c r="H16" s="191">
        <f ca="1" t="shared" si="1"/>
        <v>0.428265524625268</v>
      </c>
      <c r="I16" s="355">
        <v>400</v>
      </c>
      <c r="J16" s="355">
        <v>400</v>
      </c>
    </row>
    <row r="17" ht="14.4" spans="1:10">
      <c r="A17" s="353" t="s">
        <v>10818</v>
      </c>
      <c r="B17" s="358" t="s">
        <v>10819</v>
      </c>
      <c r="C17" s="355"/>
      <c r="D17" s="107">
        <f ca="1" t="shared" si="0"/>
        <v>0</v>
      </c>
      <c r="E17" s="356">
        <v>0</v>
      </c>
      <c r="F17" s="107">
        <f ca="1">IF($I$5="I列录入预算数",OFFSET(H17,0,1),ROUND(IF($I$5="基准为上年预计执行数",OFFSET(D17,0,1),IF($I$5="基准为上年预算数",OFFSET(D17,0,-1),IF($I$5="基准为上年调整预算数",D17,0)))*(IF(_xlfn.ISFORMULA(OFFSET(D17,0,5)),OFFSET($I$3,1,0),OFFSET(D17,0,5))),SSWR))</f>
        <v>0</v>
      </c>
      <c r="G17" s="191">
        <f ca="1" t="shared" si="2"/>
        <v>0</v>
      </c>
      <c r="H17" s="191">
        <f ca="1" t="shared" si="1"/>
        <v>0</v>
      </c>
      <c r="I17" s="108">
        <v>0</v>
      </c>
      <c r="J17" s="357"/>
    </row>
    <row r="18" ht="14.4" spans="1:10">
      <c r="A18" s="353" t="s">
        <v>10820</v>
      </c>
      <c r="B18" s="354" t="s">
        <v>10811</v>
      </c>
      <c r="C18" s="355">
        <v>200</v>
      </c>
      <c r="D18" s="107">
        <f ca="1" t="shared" si="0"/>
        <v>50</v>
      </c>
      <c r="E18" s="356">
        <v>628</v>
      </c>
      <c r="F18" s="107">
        <f ca="1">IF($I$5="I列录入预算数",OFFSET(H18,0,1),ROUND(IF($I$5="基准为上年预计执行数",OFFSET(D18,0,1),IF($I$5="基准为上年预算数",OFFSET(D18,0,-1),IF($I$5="基准为上年调整预算数",D18,0)))*(IF(_xlfn.ISFORMULA(OFFSET(D18,0,5)),OFFSET($I$3,1,0),OFFSET(D18,0,5))),SSWR))</f>
        <v>330</v>
      </c>
      <c r="G18" s="191">
        <f ca="1" t="shared" si="2"/>
        <v>1.65</v>
      </c>
      <c r="H18" s="191">
        <f ca="1" t="shared" si="1"/>
        <v>0.525477707006369</v>
      </c>
      <c r="I18" s="355">
        <v>330</v>
      </c>
      <c r="J18" s="359">
        <v>50</v>
      </c>
    </row>
    <row r="19" ht="14.4" spans="1:10">
      <c r="A19" s="353" t="s">
        <v>10821</v>
      </c>
      <c r="B19" s="354" t="s">
        <v>10813</v>
      </c>
      <c r="C19" s="355"/>
      <c r="D19" s="107">
        <f ca="1" t="shared" si="0"/>
        <v>0</v>
      </c>
      <c r="E19" s="356">
        <v>57</v>
      </c>
      <c r="F19" s="107">
        <f ca="1">IF($I$5="I列录入预算数",OFFSET(H19,0,1),ROUND(IF($I$5="基准为上年预计执行数",OFFSET(D19,0,1),IF($I$5="基准为上年预算数",OFFSET(D19,0,-1),IF($I$5="基准为上年调整预算数",D19,0)))*(IF(_xlfn.ISFORMULA(OFFSET(D19,0,5)),OFFSET($I$3,1,0),OFFSET(D19,0,5))),SSWR))</f>
        <v>0</v>
      </c>
      <c r="G19" s="191">
        <f ca="1" t="shared" si="2"/>
        <v>0</v>
      </c>
      <c r="H19" s="191">
        <f ca="1" t="shared" si="1"/>
        <v>0</v>
      </c>
      <c r="I19" s="355"/>
      <c r="J19" s="357"/>
    </row>
    <row r="20" ht="14.4" spans="1:10">
      <c r="A20" s="353" t="s">
        <v>10822</v>
      </c>
      <c r="B20" s="360" t="s">
        <v>10815</v>
      </c>
      <c r="C20" s="355"/>
      <c r="D20" s="107">
        <f ca="1" t="shared" si="0"/>
        <v>0</v>
      </c>
      <c r="E20" s="356">
        <v>66</v>
      </c>
      <c r="F20" s="107">
        <f ca="1">IF($I$5="I列录入预算数",OFFSET(H20,0,1),ROUND(IF($I$5="基准为上年预计执行数",OFFSET(D20,0,1),IF($I$5="基准为上年预算数",OFFSET(D20,0,-1),IF($I$5="基准为上年调整预算数",D20,0)))*(IF(_xlfn.ISFORMULA(OFFSET(D20,0,5)),OFFSET($I$3,1,0),OFFSET(D20,0,5))),SSWR))</f>
        <v>0</v>
      </c>
      <c r="G20" s="191">
        <f ca="1" t="shared" si="2"/>
        <v>0</v>
      </c>
      <c r="H20" s="191">
        <f ca="1" t="shared" si="1"/>
        <v>0</v>
      </c>
      <c r="I20" s="355"/>
      <c r="J20" s="357"/>
    </row>
    <row r="21" ht="14.4" spans="1:10">
      <c r="A21" s="353" t="s">
        <v>10823</v>
      </c>
      <c r="B21" s="360" t="s">
        <v>10824</v>
      </c>
      <c r="C21" s="355">
        <v>20</v>
      </c>
      <c r="D21" s="107">
        <f ca="1" t="shared" si="0"/>
        <v>5</v>
      </c>
      <c r="E21" s="356">
        <v>46</v>
      </c>
      <c r="F21" s="107">
        <f ca="1">IF($I$5="I列录入预算数",OFFSET(H21,0,1),ROUND(IF($I$5="基准为上年预计执行数",OFFSET(D21,0,1),IF($I$5="基准为上年预算数",OFFSET(D21,0,-1),IF($I$5="基准为上年调整预算数",D21,0)))*(IF(_xlfn.ISFORMULA(OFFSET(D21,0,5)),OFFSET($I$3,1,0),OFFSET(D21,0,5))),SSWR))</f>
        <v>20</v>
      </c>
      <c r="G21" s="191">
        <f ca="1" t="shared" si="2"/>
        <v>1</v>
      </c>
      <c r="H21" s="191">
        <f ca="1" t="shared" si="1"/>
        <v>0.434782608695652</v>
      </c>
      <c r="I21" s="355">
        <v>20</v>
      </c>
      <c r="J21" s="359">
        <v>5</v>
      </c>
    </row>
    <row r="22" ht="14.4" spans="1:10">
      <c r="A22" s="353" t="s">
        <v>10825</v>
      </c>
      <c r="B22" s="360" t="s">
        <v>10826</v>
      </c>
      <c r="C22" s="355"/>
      <c r="D22" s="107">
        <f ca="1" t="shared" si="0"/>
        <v>0</v>
      </c>
      <c r="E22" s="356">
        <v>4</v>
      </c>
      <c r="F22" s="107">
        <f ca="1">IF($I$5="I列录入预算数",OFFSET(H22,0,1),ROUND(IF($I$5="基准为上年预计执行数",OFFSET(D22,0,1),IF($I$5="基准为上年预算数",OFFSET(D22,0,-1),IF($I$5="基准为上年调整预算数",D22,0)))*(IF(_xlfn.ISFORMULA(OFFSET(D22,0,5)),OFFSET($I$3,1,0),OFFSET(D22,0,5))),SSWR))</f>
        <v>0</v>
      </c>
      <c r="G22" s="191">
        <f ca="1" t="shared" si="2"/>
        <v>0</v>
      </c>
      <c r="H22" s="191">
        <f ca="1" t="shared" si="1"/>
        <v>0</v>
      </c>
      <c r="I22" s="355"/>
      <c r="J22" s="357"/>
    </row>
    <row r="23" ht="14.4" spans="1:10">
      <c r="A23" s="353" t="s">
        <v>10827</v>
      </c>
      <c r="B23" s="358" t="s">
        <v>10828</v>
      </c>
      <c r="C23" s="355">
        <v>15</v>
      </c>
      <c r="D23" s="107">
        <f ca="1" t="shared" si="0"/>
        <v>5</v>
      </c>
      <c r="E23" s="356">
        <v>3</v>
      </c>
      <c r="F23" s="107">
        <f ca="1">IF($I$5="I列录入预算数",OFFSET(H23,0,1),ROUND(IF($I$5="基准为上年预计执行数",OFFSET(D23,0,1),IF($I$5="基准为上年预算数",OFFSET(D23,0,-1),IF($I$5="基准为上年调整预算数",D23,0)))*(IF(_xlfn.ISFORMULA(OFFSET(D23,0,5)),OFFSET($I$3,1,0),OFFSET(D23,0,5))),SSWR))</f>
        <v>15</v>
      </c>
      <c r="G23" s="191">
        <f ca="1" t="shared" si="2"/>
        <v>1</v>
      </c>
      <c r="H23" s="191">
        <f ca="1" t="shared" si="1"/>
        <v>5</v>
      </c>
      <c r="I23" s="355">
        <v>15</v>
      </c>
      <c r="J23" s="359">
        <v>5</v>
      </c>
    </row>
    <row r="24" ht="14.4" spans="1:10">
      <c r="A24" s="353" t="s">
        <v>10829</v>
      </c>
      <c r="B24" s="358" t="s">
        <v>10830</v>
      </c>
      <c r="C24" s="355"/>
      <c r="D24" s="107">
        <f ca="1" t="shared" si="0"/>
        <v>0</v>
      </c>
      <c r="E24" s="356"/>
      <c r="F24" s="107">
        <f ca="1">IF($I$5="I列录入预算数",OFFSET(H24,0,1),ROUND(IF($I$5="基准为上年预计执行数",OFFSET(D24,0,1),IF($I$5="基准为上年预算数",OFFSET(D24,0,-1),IF($I$5="基准为上年调整预算数",D24,0)))*(IF(_xlfn.ISFORMULA(OFFSET(D24,0,5)),OFFSET($I$3,1,0),OFFSET(D24,0,5))),SSWR))</f>
        <v>0</v>
      </c>
      <c r="G24" s="191">
        <f ca="1" t="shared" si="2"/>
        <v>0</v>
      </c>
      <c r="H24" s="191">
        <f ca="1" t="shared" si="1"/>
        <v>0</v>
      </c>
      <c r="I24" s="355"/>
      <c r="J24" s="359"/>
    </row>
    <row r="25" ht="14.4" spans="1:10">
      <c r="A25" s="353" t="s">
        <v>10831</v>
      </c>
      <c r="B25" s="358" t="s">
        <v>10832</v>
      </c>
      <c r="C25" s="355">
        <v>10</v>
      </c>
      <c r="D25" s="107">
        <f ca="1" t="shared" si="0"/>
        <v>5</v>
      </c>
      <c r="E25" s="356">
        <v>45</v>
      </c>
      <c r="F25" s="107">
        <f ca="1">IF($I$5="I列录入预算数",OFFSET(H25,0,1),ROUND(IF($I$5="基准为上年预计执行数",OFFSET(D25,0,1),IF($I$5="基准为上年预算数",OFFSET(D25,0,-1),IF($I$5="基准为上年调整预算数",D25,0)))*(IF(_xlfn.ISFORMULA(OFFSET(D25,0,5)),OFFSET($I$3,1,0),OFFSET(D25,0,5))),SSWR))</f>
        <v>20</v>
      </c>
      <c r="G25" s="191">
        <f ca="1" t="shared" si="2"/>
        <v>2</v>
      </c>
      <c r="H25" s="191">
        <f ca="1" t="shared" si="1"/>
        <v>0.444444444444444</v>
      </c>
      <c r="I25" s="355">
        <v>20</v>
      </c>
      <c r="J25" s="359">
        <v>5</v>
      </c>
    </row>
    <row r="26" ht="14.4" spans="1:10">
      <c r="A26" s="353" t="s">
        <v>10833</v>
      </c>
      <c r="B26" s="358" t="s">
        <v>10834</v>
      </c>
      <c r="C26" s="355"/>
      <c r="D26" s="107">
        <f ca="1" t="shared" si="0"/>
        <v>0</v>
      </c>
      <c r="E26" s="356"/>
      <c r="F26" s="107">
        <f ca="1">IF($I$5="I列录入预算数",OFFSET(H26,0,1),ROUND(IF($I$5="基准为上年预计执行数",OFFSET(D26,0,1),IF($I$5="基准为上年预算数",OFFSET(D26,0,-1),IF($I$5="基准为上年调整预算数",D26,0)))*(IF(_xlfn.ISFORMULA(OFFSET(D26,0,5)),OFFSET($I$3,1,0),OFFSET(D26,0,5))),SSWR))</f>
        <v>0</v>
      </c>
      <c r="G26" s="191">
        <f ca="1" t="shared" si="2"/>
        <v>0</v>
      </c>
      <c r="H26" s="191">
        <f ca="1" t="shared" si="1"/>
        <v>0</v>
      </c>
      <c r="I26" s="355"/>
      <c r="J26" s="357"/>
    </row>
    <row r="27" ht="14.4" spans="1:10">
      <c r="A27" s="353" t="s">
        <v>10835</v>
      </c>
      <c r="B27" s="358" t="s">
        <v>10817</v>
      </c>
      <c r="C27" s="355"/>
      <c r="D27" s="107">
        <f ca="1" t="shared" si="0"/>
        <v>0</v>
      </c>
      <c r="E27" s="356">
        <v>50</v>
      </c>
      <c r="F27" s="107">
        <f ca="1">IF($I$5="I列录入预算数",OFFSET(H27,0,1),ROUND(IF($I$5="基准为上年预计执行数",OFFSET(D27,0,1),IF($I$5="基准为上年预算数",OFFSET(D27,0,-1),IF($I$5="基准为上年调整预算数",D27,0)))*(IF(_xlfn.ISFORMULA(OFFSET(D27,0,5)),OFFSET($I$3,1,0),OFFSET(D27,0,5))),SSWR))</f>
        <v>0</v>
      </c>
      <c r="G27" s="191">
        <f ca="1" t="shared" si="2"/>
        <v>0</v>
      </c>
      <c r="H27" s="191">
        <f ca="1" t="shared" si="1"/>
        <v>0</v>
      </c>
      <c r="I27" s="355"/>
      <c r="J27" s="357"/>
    </row>
    <row r="28" ht="14.4" spans="1:10">
      <c r="A28" s="353" t="s">
        <v>10836</v>
      </c>
      <c r="B28" s="358" t="s">
        <v>10837</v>
      </c>
      <c r="C28" s="355">
        <v>20</v>
      </c>
      <c r="D28" s="107">
        <f ca="1" t="shared" si="0"/>
        <v>4</v>
      </c>
      <c r="E28" s="356">
        <v>274</v>
      </c>
      <c r="F28" s="107">
        <f ca="1">IF($I$5="I列录入预算数",OFFSET(H28,0,1),ROUND(IF($I$5="基准为上年预计执行数",OFFSET(D28,0,1),IF($I$5="基准为上年预算数",OFFSET(D28,0,-1),IF($I$5="基准为上年调整预算数",D28,0)))*(IF(_xlfn.ISFORMULA(OFFSET(D28,0,5)),OFFSET($I$3,1,0),OFFSET(D28,0,5))),SSWR))</f>
        <v>120</v>
      </c>
      <c r="G28" s="191">
        <f ca="1" t="shared" si="2"/>
        <v>6</v>
      </c>
      <c r="H28" s="191">
        <f ca="1" t="shared" si="1"/>
        <v>0.437956204379562</v>
      </c>
      <c r="I28" s="355">
        <v>120</v>
      </c>
      <c r="J28" s="359">
        <v>4</v>
      </c>
    </row>
    <row r="29" ht="14.4" spans="1:10">
      <c r="A29" s="353" t="s">
        <v>10838</v>
      </c>
      <c r="B29" s="354" t="s">
        <v>10811</v>
      </c>
      <c r="C29" s="355">
        <v>53</v>
      </c>
      <c r="D29" s="107">
        <f ca="1" t="shared" si="0"/>
        <v>23</v>
      </c>
      <c r="E29" s="356">
        <v>760</v>
      </c>
      <c r="F29" s="107">
        <f ca="1">IF($I$5="I列录入预算数",OFFSET(H29,0,1),ROUND(IF($I$5="基准为上年预计执行数",OFFSET(D29,0,1),IF($I$5="基准为上年预算数",OFFSET(D29,0,-1),IF($I$5="基准为上年调整预算数",D29,0)))*(IF(_xlfn.ISFORMULA(OFFSET(D29,0,5)),OFFSET($I$3,1,0),OFFSET(D29,0,5))),SSWR))</f>
        <v>253</v>
      </c>
      <c r="G29" s="191">
        <f ca="1" t="shared" si="2"/>
        <v>4.77358490566038</v>
      </c>
      <c r="H29" s="191">
        <f ca="1" t="shared" si="1"/>
        <v>0.332894736842105</v>
      </c>
      <c r="I29" s="355">
        <v>253</v>
      </c>
      <c r="J29" s="359">
        <v>23</v>
      </c>
    </row>
    <row r="30" ht="14.4" spans="1:10">
      <c r="A30" s="353" t="s">
        <v>10839</v>
      </c>
      <c r="B30" s="354" t="s">
        <v>10813</v>
      </c>
      <c r="C30" s="361">
        <v>0</v>
      </c>
      <c r="D30" s="107">
        <f ca="1" t="shared" si="0"/>
        <v>0</v>
      </c>
      <c r="E30" s="356">
        <v>0</v>
      </c>
      <c r="F30" s="107">
        <f ca="1">IF($I$5="I列录入预算数",OFFSET(H30,0,1),ROUND(IF($I$5="基准为上年预计执行数",OFFSET(D30,0,1),IF($I$5="基准为上年预算数",OFFSET(D30,0,-1),IF($I$5="基准为上年调整预算数",D30,0)))*(IF(_xlfn.ISFORMULA(OFFSET(D30,0,5)),OFFSET($I$3,1,0),OFFSET(D30,0,5))),SSWR))</f>
        <v>0</v>
      </c>
      <c r="G30" s="191">
        <f ca="1" t="shared" si="2"/>
        <v>0</v>
      </c>
      <c r="H30" s="191">
        <f ca="1" t="shared" si="1"/>
        <v>0</v>
      </c>
      <c r="I30" s="361">
        <v>0</v>
      </c>
      <c r="J30" s="359"/>
    </row>
    <row r="31" ht="14.4" spans="1:10">
      <c r="A31" s="353" t="s">
        <v>10840</v>
      </c>
      <c r="B31" s="362" t="s">
        <v>10815</v>
      </c>
      <c r="C31" s="361">
        <v>0</v>
      </c>
      <c r="D31" s="107">
        <f ca="1" t="shared" si="0"/>
        <v>0</v>
      </c>
      <c r="E31" s="356">
        <v>0</v>
      </c>
      <c r="F31" s="107">
        <f ca="1">IF($I$5="I列录入预算数",OFFSET(H31,0,1),ROUND(IF($I$5="基准为上年预计执行数",OFFSET(D31,0,1),IF($I$5="基准为上年预算数",OFFSET(D31,0,-1),IF($I$5="基准为上年调整预算数",D31,0)))*(IF(_xlfn.ISFORMULA(OFFSET(D31,0,5)),OFFSET($I$3,1,0),OFFSET(D31,0,5))),SSWR))</f>
        <v>0</v>
      </c>
      <c r="G31" s="191">
        <f ca="1" t="shared" si="2"/>
        <v>0</v>
      </c>
      <c r="H31" s="191">
        <f ca="1" t="shared" si="1"/>
        <v>0</v>
      </c>
      <c r="I31" s="361">
        <v>0</v>
      </c>
      <c r="J31" s="359"/>
    </row>
    <row r="32" ht="14.4" spans="1:10">
      <c r="A32" s="353" t="s">
        <v>10841</v>
      </c>
      <c r="B32" s="360" t="s">
        <v>10842</v>
      </c>
      <c r="C32" s="355">
        <v>20</v>
      </c>
      <c r="D32" s="107">
        <f ca="1" t="shared" si="0"/>
        <v>2</v>
      </c>
      <c r="E32" s="356">
        <v>0</v>
      </c>
      <c r="F32" s="107">
        <f ca="1">IF($I$5="I列录入预算数",OFFSET(H32,0,1),ROUND(IF($I$5="基准为上年预计执行数",OFFSET(D32,0,1),IF($I$5="基准为上年预算数",OFFSET(D32,0,-1),IF($I$5="基准为上年调整预算数",D32,0)))*(IF(_xlfn.ISFORMULA(OFFSET(D32,0,5)),OFFSET($I$3,1,0),OFFSET(D32,0,5))),SSWR))</f>
        <v>0</v>
      </c>
      <c r="G32" s="191">
        <f ca="1" t="shared" si="2"/>
        <v>0</v>
      </c>
      <c r="H32" s="191">
        <f ca="1" t="shared" si="1"/>
        <v>0</v>
      </c>
      <c r="I32" s="355"/>
      <c r="J32" s="359">
        <v>2</v>
      </c>
    </row>
    <row r="33" ht="14.4" spans="1:10">
      <c r="A33" s="353" t="s">
        <v>10843</v>
      </c>
      <c r="B33" s="360" t="s">
        <v>10844</v>
      </c>
      <c r="C33" s="355"/>
      <c r="D33" s="107">
        <f ca="1" t="shared" si="0"/>
        <v>0</v>
      </c>
      <c r="E33" s="356">
        <v>0</v>
      </c>
      <c r="F33" s="107">
        <f ca="1">IF($I$5="I列录入预算数",OFFSET(H33,0,1),ROUND(IF($I$5="基准为上年预计执行数",OFFSET(D33,0,1),IF($I$5="基准为上年预算数",OFFSET(D33,0,-1),IF($I$5="基准为上年调整预算数",D33,0)))*(IF(_xlfn.ISFORMULA(OFFSET(D33,0,5)),OFFSET($I$3,1,0),OFFSET(D33,0,5))),SSWR))</f>
        <v>0</v>
      </c>
      <c r="G33" s="191">
        <f ca="1" t="shared" si="2"/>
        <v>0</v>
      </c>
      <c r="H33" s="191">
        <f ca="1" t="shared" si="1"/>
        <v>0</v>
      </c>
      <c r="I33" s="355"/>
      <c r="J33" s="359"/>
    </row>
    <row r="34" ht="14.4" spans="1:10">
      <c r="A34" s="353" t="s">
        <v>10845</v>
      </c>
      <c r="B34" s="360" t="s">
        <v>10846</v>
      </c>
      <c r="C34" s="355">
        <v>10</v>
      </c>
      <c r="D34" s="107">
        <f ca="1" t="shared" si="0"/>
        <v>1</v>
      </c>
      <c r="E34" s="356">
        <v>0</v>
      </c>
      <c r="F34" s="107">
        <f ca="1">IF($I$5="I列录入预算数",OFFSET(H34,0,1),ROUND(IF($I$5="基准为上年预计执行数",OFFSET(D34,0,1),IF($I$5="基准为上年预算数",OFFSET(D34,0,-1),IF($I$5="基准为上年调整预算数",D34,0)))*(IF(_xlfn.ISFORMULA(OFFSET(D34,0,5)),OFFSET($I$3,1,0),OFFSET(D34,0,5))),SSWR))</f>
        <v>0</v>
      </c>
      <c r="G34" s="191">
        <f ca="1" t="shared" si="2"/>
        <v>0</v>
      </c>
      <c r="H34" s="191">
        <f ca="1" t="shared" si="1"/>
        <v>0</v>
      </c>
      <c r="I34" s="355"/>
      <c r="J34" s="359">
        <v>1</v>
      </c>
    </row>
    <row r="35" ht="14.4" spans="1:10">
      <c r="A35" s="353" t="s">
        <v>10847</v>
      </c>
      <c r="B35" s="360" t="s">
        <v>10817</v>
      </c>
      <c r="C35" s="355"/>
      <c r="D35" s="107">
        <f ca="1" t="shared" si="0"/>
        <v>0</v>
      </c>
      <c r="E35" s="356">
        <v>0</v>
      </c>
      <c r="F35" s="107">
        <f ca="1">IF($I$5="I列录入预算数",OFFSET(H35,0,1),ROUND(IF($I$5="基准为上年预计执行数",OFFSET(D35,0,1),IF($I$5="基准为上年预算数",OFFSET(D35,0,-1),IF($I$5="基准为上年调整预算数",D35,0)))*(IF(_xlfn.ISFORMULA(OFFSET(D35,0,5)),OFFSET($I$3,1,0),OFFSET(D35,0,5))),SSWR))</f>
        <v>0</v>
      </c>
      <c r="G35" s="191">
        <f ca="1" t="shared" si="2"/>
        <v>0</v>
      </c>
      <c r="H35" s="191">
        <f ca="1" t="shared" si="1"/>
        <v>0</v>
      </c>
      <c r="I35" s="355"/>
      <c r="J35" s="357"/>
    </row>
    <row r="36" ht="14.4" spans="1:10">
      <c r="A36" s="353" t="s">
        <v>10848</v>
      </c>
      <c r="B36" s="360" t="s">
        <v>10849</v>
      </c>
      <c r="C36" s="355">
        <v>20</v>
      </c>
      <c r="D36" s="107">
        <f ca="1" t="shared" si="0"/>
        <v>22</v>
      </c>
      <c r="E36" s="356">
        <v>0</v>
      </c>
      <c r="F36" s="107">
        <f ca="1">IF($I$5="I列录入预算数",OFFSET(H36,0,1),ROUND(IF($I$5="基准为上年预计执行数",OFFSET(D36,0,1),IF($I$5="基准为上年预算数",OFFSET(D36,0,-1),IF($I$5="基准为上年调整预算数",D36,0)))*(IF(_xlfn.ISFORMULA(OFFSET(D36,0,5)),OFFSET($I$3,1,0),OFFSET(D36,0,5))),SSWR))</f>
        <v>0</v>
      </c>
      <c r="G36" s="191">
        <f ca="1" t="shared" si="2"/>
        <v>0</v>
      </c>
      <c r="H36" s="191">
        <f ca="1" t="shared" si="1"/>
        <v>0</v>
      </c>
      <c r="I36" s="355"/>
      <c r="J36" s="359">
        <v>22</v>
      </c>
    </row>
    <row r="37" ht="14.4" spans="1:10">
      <c r="A37" s="353" t="s">
        <v>10850</v>
      </c>
      <c r="B37" s="354" t="s">
        <v>10811</v>
      </c>
      <c r="C37" s="355">
        <v>100</v>
      </c>
      <c r="D37" s="107">
        <f ca="1" t="shared" si="0"/>
        <v>50</v>
      </c>
      <c r="E37" s="356">
        <v>762</v>
      </c>
      <c r="F37" s="107">
        <f ca="1">IF($I$5="I列录入预算数",OFFSET(H37,0,1),ROUND(IF($I$5="基准为上年预计执行数",OFFSET(D37,0,1),IF($I$5="基准为上年预算数",OFFSET(D37,0,-1),IF($I$5="基准为上年调整预算数",D37,0)))*(IF(_xlfn.ISFORMULA(OFFSET(D37,0,5)),OFFSET($I$3,1,0),OFFSET(D37,0,5))),SSWR))</f>
        <v>200</v>
      </c>
      <c r="G37" s="191">
        <f ca="1" t="shared" si="2"/>
        <v>2</v>
      </c>
      <c r="H37" s="191">
        <f ca="1" t="shared" si="1"/>
        <v>0.26246719160105</v>
      </c>
      <c r="I37" s="355">
        <v>200</v>
      </c>
      <c r="J37" s="359">
        <v>50</v>
      </c>
    </row>
    <row r="38" ht="14.4" spans="1:10">
      <c r="A38" s="353" t="s">
        <v>10851</v>
      </c>
      <c r="B38" s="354" t="s">
        <v>10813</v>
      </c>
      <c r="C38" s="355"/>
      <c r="D38" s="107">
        <f ca="1" t="shared" si="0"/>
        <v>0</v>
      </c>
      <c r="E38" s="356"/>
      <c r="F38" s="107">
        <f ca="1">IF($I$5="I列录入预算数",OFFSET(H38,0,1),ROUND(IF($I$5="基准为上年预计执行数",OFFSET(D38,0,1),IF($I$5="基准为上年预算数",OFFSET(D38,0,-1),IF($I$5="基准为上年调整预算数",D38,0)))*(IF(_xlfn.ISFORMULA(OFFSET(D38,0,5)),OFFSET($I$3,1,0),OFFSET(D38,0,5))),SSWR))</f>
        <v>0</v>
      </c>
      <c r="G38" s="191">
        <f ca="1" t="shared" si="2"/>
        <v>0</v>
      </c>
      <c r="H38" s="191">
        <f ca="1" t="shared" si="1"/>
        <v>0</v>
      </c>
      <c r="I38" s="355"/>
      <c r="J38" s="359"/>
    </row>
    <row r="39" ht="14.4" spans="1:10">
      <c r="A39" s="353" t="s">
        <v>10852</v>
      </c>
      <c r="B39" s="360" t="s">
        <v>10815</v>
      </c>
      <c r="C39" s="355"/>
      <c r="D39" s="107">
        <f ca="1" t="shared" si="0"/>
        <v>0</v>
      </c>
      <c r="E39" s="356"/>
      <c r="F39" s="107">
        <f ca="1">IF($I$5="I列录入预算数",OFFSET(H39,0,1),ROUND(IF($I$5="基准为上年预计执行数",OFFSET(D39,0,1),IF($I$5="基准为上年预算数",OFFSET(D39,0,-1),IF($I$5="基准为上年调整预算数",D39,0)))*(IF(_xlfn.ISFORMULA(OFFSET(D39,0,5)),OFFSET($I$3,1,0),OFFSET(D39,0,5))),SSWR))</f>
        <v>0</v>
      </c>
      <c r="G39" s="191">
        <f ca="1" t="shared" si="2"/>
        <v>0</v>
      </c>
      <c r="H39" s="191">
        <f ca="1" t="shared" si="1"/>
        <v>0</v>
      </c>
      <c r="I39" s="355"/>
      <c r="J39" s="359"/>
    </row>
    <row r="40" ht="14.4" spans="1:10">
      <c r="A40" s="353" t="s">
        <v>10853</v>
      </c>
      <c r="B40" s="360" t="s">
        <v>10854</v>
      </c>
      <c r="C40" s="355"/>
      <c r="D40" s="107">
        <f ca="1" t="shared" si="0"/>
        <v>0</v>
      </c>
      <c r="E40" s="356"/>
      <c r="F40" s="107">
        <f ca="1">IF($I$5="I列录入预算数",OFFSET(H40,0,1),ROUND(IF($I$5="基准为上年预计执行数",OFFSET(D40,0,1),IF($I$5="基准为上年预算数",OFFSET(D40,0,-1),IF($I$5="基准为上年调整预算数",D40,0)))*(IF(_xlfn.ISFORMULA(OFFSET(D40,0,5)),OFFSET($I$3,1,0),OFFSET(D40,0,5))),SSWR))</f>
        <v>0</v>
      </c>
      <c r="G40" s="191">
        <f ca="1" t="shared" si="2"/>
        <v>0</v>
      </c>
      <c r="H40" s="191">
        <f ca="1" t="shared" si="1"/>
        <v>0</v>
      </c>
      <c r="I40" s="355"/>
      <c r="J40" s="359"/>
    </row>
    <row r="41" ht="14.4" spans="1:10">
      <c r="A41" s="353" t="s">
        <v>10855</v>
      </c>
      <c r="B41" s="360" t="s">
        <v>10856</v>
      </c>
      <c r="C41" s="355">
        <v>40</v>
      </c>
      <c r="D41" s="107">
        <f ca="1" t="shared" si="0"/>
        <v>1</v>
      </c>
      <c r="E41" s="356"/>
      <c r="F41" s="107">
        <f ca="1">IF($I$5="I列录入预算数",OFFSET(H41,0,1),ROUND(IF($I$5="基准为上年预计执行数",OFFSET(D41,0,1),IF($I$5="基准为上年预算数",OFFSET(D41,0,-1),IF($I$5="基准为上年调整预算数",D41,0)))*(IF(_xlfn.ISFORMULA(OFFSET(D41,0,5)),OFFSET($I$3,1,0),OFFSET(D41,0,5))),SSWR))</f>
        <v>0</v>
      </c>
      <c r="G41" s="191">
        <f ca="1" t="shared" si="2"/>
        <v>0</v>
      </c>
      <c r="H41" s="191">
        <f ca="1" t="shared" si="1"/>
        <v>0</v>
      </c>
      <c r="I41" s="355"/>
      <c r="J41" s="359">
        <v>1</v>
      </c>
    </row>
    <row r="42" ht="14.4" spans="1:10">
      <c r="A42" s="353" t="s">
        <v>10857</v>
      </c>
      <c r="B42" s="354" t="s">
        <v>10858</v>
      </c>
      <c r="C42" s="355">
        <v>40</v>
      </c>
      <c r="D42" s="107">
        <f ca="1" t="shared" si="0"/>
        <v>5</v>
      </c>
      <c r="E42" s="356">
        <v>145</v>
      </c>
      <c r="F42" s="107">
        <f ca="1">IF($I$5="I列录入预算数",OFFSET(H42,0,1),ROUND(IF($I$5="基准为上年预计执行数",OFFSET(D42,0,1),IF($I$5="基准为上年预算数",OFFSET(D42,0,-1),IF($I$5="基准为上年调整预算数",D42,0)))*(IF(_xlfn.ISFORMULA(OFFSET(D42,0,5)),OFFSET($I$3,1,0),OFFSET(D42,0,5))),SSWR))</f>
        <v>70</v>
      </c>
      <c r="G42" s="191">
        <f ca="1" t="shared" si="2"/>
        <v>1.75</v>
      </c>
      <c r="H42" s="191">
        <f ca="1" t="shared" si="1"/>
        <v>0.482758620689655</v>
      </c>
      <c r="I42" s="355">
        <v>70</v>
      </c>
      <c r="J42" s="359">
        <v>5</v>
      </c>
    </row>
    <row r="43" ht="14.4" spans="1:10">
      <c r="A43" s="353" t="s">
        <v>10859</v>
      </c>
      <c r="B43" s="360" t="s">
        <v>10860</v>
      </c>
      <c r="C43" s="355"/>
      <c r="D43" s="107">
        <f ca="1" t="shared" si="0"/>
        <v>0</v>
      </c>
      <c r="E43" s="356"/>
      <c r="F43" s="107">
        <f ca="1">IF($I$5="I列录入预算数",OFFSET(H43,0,1),ROUND(IF($I$5="基准为上年预计执行数",OFFSET(D43,0,1),IF($I$5="基准为上年预算数",OFFSET(D43,0,-1),IF($I$5="基准为上年调整预算数",D43,0)))*(IF(_xlfn.ISFORMULA(OFFSET(D43,0,5)),OFFSET($I$3,1,0),OFFSET(D43,0,5))),SSWR))</f>
        <v>0</v>
      </c>
      <c r="G43" s="191">
        <f ca="1" t="shared" si="2"/>
        <v>0</v>
      </c>
      <c r="H43" s="191">
        <f ca="1" t="shared" si="1"/>
        <v>0</v>
      </c>
      <c r="I43" s="355"/>
      <c r="J43" s="357"/>
    </row>
    <row r="44" ht="14.4" spans="1:10">
      <c r="A44" s="353" t="s">
        <v>10861</v>
      </c>
      <c r="B44" s="360" t="s">
        <v>10817</v>
      </c>
      <c r="C44" s="355"/>
      <c r="D44" s="107">
        <f ca="1" t="shared" si="0"/>
        <v>0</v>
      </c>
      <c r="E44" s="356"/>
      <c r="F44" s="107">
        <f ca="1">IF($I$5="I列录入预算数",OFFSET(H44,0,1),ROUND(IF($I$5="基准为上年预计执行数",OFFSET(D44,0,1),IF($I$5="基准为上年预算数",OFFSET(D44,0,-1),IF($I$5="基准为上年调整预算数",D44,0)))*(IF(_xlfn.ISFORMULA(OFFSET(D44,0,5)),OFFSET($I$3,1,0),OFFSET(D44,0,5))),SSWR))</f>
        <v>0</v>
      </c>
      <c r="G44" s="191">
        <f ca="1" t="shared" si="2"/>
        <v>0</v>
      </c>
      <c r="H44" s="191">
        <f ca="1" t="shared" si="1"/>
        <v>0</v>
      </c>
      <c r="I44" s="355"/>
      <c r="J44" s="357"/>
    </row>
    <row r="45" ht="14.4" spans="1:10">
      <c r="A45" s="353" t="s">
        <v>10862</v>
      </c>
      <c r="B45" s="360" t="s">
        <v>10863</v>
      </c>
      <c r="C45" s="355">
        <v>760</v>
      </c>
      <c r="D45" s="107">
        <f ca="1" t="shared" si="0"/>
        <v>36</v>
      </c>
      <c r="E45" s="356">
        <v>271</v>
      </c>
      <c r="F45" s="107">
        <f ca="1">IF($I$5="I列录入预算数",OFFSET(H45,0,1),ROUND(IF($I$5="基准为上年预计执行数",OFFSET(D45,0,1),IF($I$5="基准为上年预算数",OFFSET(D45,0,-1),IF($I$5="基准为上年调整预算数",D45,0)))*(IF(_xlfn.ISFORMULA(OFFSET(D45,0,5)),OFFSET($I$3,1,0),OFFSET(D45,0,5))),SSWR))</f>
        <v>160</v>
      </c>
      <c r="G45" s="191">
        <f ca="1" t="shared" si="2"/>
        <v>0.210526315789474</v>
      </c>
      <c r="H45" s="191">
        <f ca="1" t="shared" si="1"/>
        <v>0.590405904059041</v>
      </c>
      <c r="I45" s="355">
        <v>160</v>
      </c>
      <c r="J45" s="357">
        <v>36</v>
      </c>
    </row>
    <row r="46" ht="14.4" spans="1:10">
      <c r="A46" s="353" t="s">
        <v>10864</v>
      </c>
      <c r="B46" s="354" t="s">
        <v>10811</v>
      </c>
      <c r="C46" s="355">
        <v>70</v>
      </c>
      <c r="D46" s="107">
        <f ca="1" t="shared" si="0"/>
        <v>70</v>
      </c>
      <c r="E46" s="356">
        <v>934</v>
      </c>
      <c r="F46" s="107">
        <f ca="1">IF($I$5="I列录入预算数",OFFSET(H46,0,1),ROUND(IF($I$5="基准为上年预计执行数",OFFSET(D46,0,1),IF($I$5="基准为上年预算数",OFFSET(D46,0,-1),IF($I$5="基准为上年调整预算数",D46,0)))*(IF(_xlfn.ISFORMULA(OFFSET(D46,0,5)),OFFSET($I$3,1,0),OFFSET(D46,0,5))),SSWR))</f>
        <v>370</v>
      </c>
      <c r="G46" s="191">
        <f ca="1" t="shared" si="2"/>
        <v>5.28571428571429</v>
      </c>
      <c r="H46" s="191">
        <f ca="1" t="shared" si="1"/>
        <v>0.396145610278373</v>
      </c>
      <c r="I46" s="355">
        <v>370</v>
      </c>
      <c r="J46" s="359">
        <v>70</v>
      </c>
    </row>
    <row r="47" ht="14.4" spans="1:10">
      <c r="A47" s="353" t="s">
        <v>10865</v>
      </c>
      <c r="B47" s="354" t="s">
        <v>10813</v>
      </c>
      <c r="C47" s="361">
        <v>0</v>
      </c>
      <c r="D47" s="107">
        <f ca="1" t="shared" si="0"/>
        <v>0</v>
      </c>
      <c r="E47" s="356"/>
      <c r="F47" s="107">
        <f ca="1">IF($I$5="I列录入预算数",OFFSET(H47,0,1),ROUND(IF($I$5="基准为上年预计执行数",OFFSET(D47,0,1),IF($I$5="基准为上年预算数",OFFSET(D47,0,-1),IF($I$5="基准为上年调整预算数",D47,0)))*(IF(_xlfn.ISFORMULA(OFFSET(D47,0,5)),OFFSET($I$3,1,0),OFFSET(D47,0,5))),SSWR))</f>
        <v>0</v>
      </c>
      <c r="G47" s="191">
        <f ca="1" t="shared" si="2"/>
        <v>0</v>
      </c>
      <c r="H47" s="191">
        <f ca="1" t="shared" si="1"/>
        <v>0</v>
      </c>
      <c r="I47" s="361">
        <v>0</v>
      </c>
      <c r="J47" s="357"/>
    </row>
    <row r="48" ht="14.4" spans="1:10">
      <c r="A48" s="353" t="s">
        <v>10866</v>
      </c>
      <c r="B48" s="360" t="s">
        <v>10815</v>
      </c>
      <c r="C48" s="361">
        <v>0</v>
      </c>
      <c r="D48" s="107">
        <f ca="1" t="shared" si="0"/>
        <v>0</v>
      </c>
      <c r="E48" s="356">
        <v>1</v>
      </c>
      <c r="F48" s="107">
        <f ca="1">IF($I$5="I列录入预算数",OFFSET(H48,0,1),ROUND(IF($I$5="基准为上年预计执行数",OFFSET(D48,0,1),IF($I$5="基准为上年预算数",OFFSET(D48,0,-1),IF($I$5="基准为上年调整预算数",D48,0)))*(IF(_xlfn.ISFORMULA(OFFSET(D48,0,5)),OFFSET($I$3,1,0),OFFSET(D48,0,5))),SSWR))</f>
        <v>0</v>
      </c>
      <c r="G48" s="191">
        <f ca="1" t="shared" si="2"/>
        <v>0</v>
      </c>
      <c r="H48" s="191">
        <f ca="1" t="shared" si="1"/>
        <v>0</v>
      </c>
      <c r="I48" s="361">
        <v>0</v>
      </c>
      <c r="J48" s="357"/>
    </row>
    <row r="49" ht="14.4" spans="1:10">
      <c r="A49" s="353" t="s">
        <v>10867</v>
      </c>
      <c r="B49" s="360" t="s">
        <v>10868</v>
      </c>
      <c r="C49" s="361">
        <v>0</v>
      </c>
      <c r="D49" s="107">
        <f ca="1" t="shared" si="0"/>
        <v>0</v>
      </c>
      <c r="E49" s="356"/>
      <c r="F49" s="107">
        <f ca="1">IF($I$5="I列录入预算数",OFFSET(H49,0,1),ROUND(IF($I$5="基准为上年预计执行数",OFFSET(D49,0,1),IF($I$5="基准为上年预算数",OFFSET(D49,0,-1),IF($I$5="基准为上年调整预算数",D49,0)))*(IF(_xlfn.ISFORMULA(OFFSET(D49,0,5)),OFFSET($I$3,1,0),OFFSET(D49,0,5))),SSWR))</f>
        <v>0</v>
      </c>
      <c r="G49" s="191">
        <f ca="1" t="shared" si="2"/>
        <v>0</v>
      </c>
      <c r="H49" s="191">
        <f ca="1" t="shared" si="1"/>
        <v>0</v>
      </c>
      <c r="I49" s="361">
        <v>0</v>
      </c>
      <c r="J49" s="357"/>
    </row>
    <row r="50" ht="14.4" spans="1:10">
      <c r="A50" s="353" t="s">
        <v>10869</v>
      </c>
      <c r="B50" s="360" t="s">
        <v>10870</v>
      </c>
      <c r="C50" s="361">
        <v>0</v>
      </c>
      <c r="D50" s="107">
        <f ca="1" t="shared" si="0"/>
        <v>0</v>
      </c>
      <c r="E50" s="356"/>
      <c r="F50" s="107">
        <f ca="1">IF($I$5="I列录入预算数",OFFSET(H50,0,1),ROUND(IF($I$5="基准为上年预计执行数",OFFSET(D50,0,1),IF($I$5="基准为上年预算数",OFFSET(D50,0,-1),IF($I$5="基准为上年调整预算数",D50,0)))*(IF(_xlfn.ISFORMULA(OFFSET(D50,0,5)),OFFSET($I$3,1,0),OFFSET(D50,0,5))),SSWR))</f>
        <v>0</v>
      </c>
      <c r="G50" s="191">
        <f ca="1" t="shared" si="2"/>
        <v>0</v>
      </c>
      <c r="H50" s="191">
        <f ca="1" t="shared" si="1"/>
        <v>0</v>
      </c>
      <c r="I50" s="361">
        <v>0</v>
      </c>
      <c r="J50" s="357"/>
    </row>
    <row r="51" ht="14.4" spans="1:10">
      <c r="A51" s="353" t="s">
        <v>10871</v>
      </c>
      <c r="B51" s="354" t="s">
        <v>10872</v>
      </c>
      <c r="C51" s="361">
        <v>0</v>
      </c>
      <c r="D51" s="107">
        <f ca="1" t="shared" si="0"/>
        <v>0</v>
      </c>
      <c r="E51" s="356"/>
      <c r="F51" s="107">
        <f ca="1">IF($I$5="I列录入预算数",OFFSET(H51,0,1),ROUND(IF($I$5="基准为上年预计执行数",OFFSET(D51,0,1),IF($I$5="基准为上年预算数",OFFSET(D51,0,-1),IF($I$5="基准为上年调整预算数",D51,0)))*(IF(_xlfn.ISFORMULA(OFFSET(D51,0,5)),OFFSET($I$3,1,0),OFFSET(D51,0,5))),SSWR))</f>
        <v>0</v>
      </c>
      <c r="G51" s="191">
        <f ca="1" t="shared" si="2"/>
        <v>0</v>
      </c>
      <c r="H51" s="191">
        <f ca="1" t="shared" si="1"/>
        <v>0</v>
      </c>
      <c r="I51" s="361">
        <v>0</v>
      </c>
      <c r="J51" s="357"/>
    </row>
    <row r="52" ht="14.4" spans="1:10">
      <c r="A52" s="353" t="s">
        <v>10873</v>
      </c>
      <c r="B52" s="354" t="s">
        <v>10874</v>
      </c>
      <c r="C52" s="361">
        <v>0</v>
      </c>
      <c r="D52" s="107">
        <f ca="1" t="shared" si="0"/>
        <v>0</v>
      </c>
      <c r="E52" s="356"/>
      <c r="F52" s="107">
        <f ca="1">IF($I$5="I列录入预算数",OFFSET(H52,0,1),ROUND(IF($I$5="基准为上年预计执行数",OFFSET(D52,0,1),IF($I$5="基准为上年预算数",OFFSET(D52,0,-1),IF($I$5="基准为上年调整预算数",D52,0)))*(IF(_xlfn.ISFORMULA(OFFSET(D52,0,5)),OFFSET($I$3,1,0),OFFSET(D52,0,5))),SSWR))</f>
        <v>0</v>
      </c>
      <c r="G52" s="191">
        <f ca="1" t="shared" si="2"/>
        <v>0</v>
      </c>
      <c r="H52" s="191">
        <f ca="1" t="shared" si="1"/>
        <v>0</v>
      </c>
      <c r="I52" s="361">
        <v>0</v>
      </c>
      <c r="J52" s="357"/>
    </row>
    <row r="53" ht="14.4" spans="1:10">
      <c r="A53" s="353" t="s">
        <v>10875</v>
      </c>
      <c r="B53" s="354" t="s">
        <v>10876</v>
      </c>
      <c r="C53" s="361">
        <v>0</v>
      </c>
      <c r="D53" s="107">
        <f ca="1" t="shared" si="0"/>
        <v>0</v>
      </c>
      <c r="E53" s="356"/>
      <c r="F53" s="107">
        <f ca="1">IF($I$5="I列录入预算数",OFFSET(H53,0,1),ROUND(IF($I$5="基准为上年预计执行数",OFFSET(D53,0,1),IF($I$5="基准为上年预算数",OFFSET(D53,0,-1),IF($I$5="基准为上年调整预算数",D53,0)))*(IF(_xlfn.ISFORMULA(OFFSET(D53,0,5)),OFFSET($I$3,1,0),OFFSET(D53,0,5))),SSWR))</f>
        <v>0</v>
      </c>
      <c r="G53" s="191">
        <f ca="1" t="shared" si="2"/>
        <v>0</v>
      </c>
      <c r="H53" s="191">
        <f ca="1" t="shared" si="1"/>
        <v>0</v>
      </c>
      <c r="I53" s="361">
        <v>0</v>
      </c>
      <c r="J53" s="357"/>
    </row>
    <row r="54" ht="14.4" spans="1:10">
      <c r="A54" s="353" t="s">
        <v>10877</v>
      </c>
      <c r="B54" s="354" t="s">
        <v>10817</v>
      </c>
      <c r="C54" s="361">
        <v>0</v>
      </c>
      <c r="D54" s="107">
        <f ca="1" t="shared" si="0"/>
        <v>0</v>
      </c>
      <c r="E54" s="356">
        <v>100</v>
      </c>
      <c r="F54" s="107">
        <f ca="1">IF($I$5="I列录入预算数",OFFSET(H54,0,1),ROUND(IF($I$5="基准为上年预计执行数",OFFSET(D54,0,1),IF($I$5="基准为上年预算数",OFFSET(D54,0,-1),IF($I$5="基准为上年调整预算数",D54,0)))*(IF(_xlfn.ISFORMULA(OFFSET(D54,0,5)),OFFSET($I$3,1,0),OFFSET(D54,0,5))),SSWR))</f>
        <v>0</v>
      </c>
      <c r="G54" s="191">
        <f ca="1" t="shared" si="2"/>
        <v>0</v>
      </c>
      <c r="H54" s="191">
        <f ca="1" t="shared" si="1"/>
        <v>0</v>
      </c>
      <c r="I54" s="361">
        <v>0</v>
      </c>
      <c r="J54" s="357"/>
    </row>
    <row r="55" ht="14.4" spans="1:10">
      <c r="A55" s="353" t="s">
        <v>10878</v>
      </c>
      <c r="B55" s="360" t="s">
        <v>10879</v>
      </c>
      <c r="C55" s="361">
        <v>0</v>
      </c>
      <c r="D55" s="107">
        <f ca="1" t="shared" si="0"/>
        <v>0</v>
      </c>
      <c r="E55" s="356">
        <v>243</v>
      </c>
      <c r="F55" s="107">
        <f ca="1">IF($I$5="I列录入预算数",OFFSET(H55,0,1),ROUND(IF($I$5="基准为上年预计执行数",OFFSET(D55,0,1),IF($I$5="基准为上年预算数",OFFSET(D55,0,-1),IF($I$5="基准为上年调整预算数",D55,0)))*(IF(_xlfn.ISFORMULA(OFFSET(D55,0,5)),OFFSET($I$3,1,0),OFFSET(D55,0,5))),SSWR))</f>
        <v>0</v>
      </c>
      <c r="G55" s="191">
        <f ca="1" t="shared" si="2"/>
        <v>0</v>
      </c>
      <c r="H55" s="191">
        <f ca="1" t="shared" si="1"/>
        <v>0</v>
      </c>
      <c r="I55" s="361">
        <v>0</v>
      </c>
      <c r="J55" s="357"/>
    </row>
    <row r="56" ht="14.4" spans="1:10">
      <c r="A56" s="353" t="s">
        <v>10880</v>
      </c>
      <c r="B56" s="360" t="s">
        <v>10811</v>
      </c>
      <c r="C56" s="355">
        <v>100</v>
      </c>
      <c r="D56" s="107">
        <f ca="1" t="shared" si="0"/>
        <v>20</v>
      </c>
      <c r="E56" s="356">
        <v>501</v>
      </c>
      <c r="F56" s="107">
        <f ca="1">IF($I$5="I列录入预算数",OFFSET(H56,0,1),ROUND(IF($I$5="基准为上年预计执行数",OFFSET(D56,0,1),IF($I$5="基准为上年预算数",OFFSET(D56,0,-1),IF($I$5="基准为上年调整预算数",D56,0)))*(IF(_xlfn.ISFORMULA(OFFSET(D56,0,5)),OFFSET($I$3,1,0),OFFSET(D56,0,5))),SSWR))</f>
        <v>200</v>
      </c>
      <c r="G56" s="191">
        <f ca="1" t="shared" si="2"/>
        <v>2</v>
      </c>
      <c r="H56" s="191">
        <f ca="1" t="shared" si="1"/>
        <v>0.399201596806387</v>
      </c>
      <c r="I56" s="355">
        <v>200</v>
      </c>
      <c r="J56" s="359">
        <v>20</v>
      </c>
    </row>
    <row r="57" ht="14.4" spans="1:10">
      <c r="A57" s="353" t="s">
        <v>10881</v>
      </c>
      <c r="B57" s="358" t="s">
        <v>10813</v>
      </c>
      <c r="C57" s="355"/>
      <c r="D57" s="107">
        <f ca="1" t="shared" si="0"/>
        <v>0</v>
      </c>
      <c r="E57" s="356"/>
      <c r="F57" s="107">
        <f ca="1">IF($I$5="I列录入预算数",OFFSET(H57,0,1),ROUND(IF($I$5="基准为上年预计执行数",OFFSET(D57,0,1),IF($I$5="基准为上年预算数",OFFSET(D57,0,-1),IF($I$5="基准为上年调整预算数",D57,0)))*(IF(_xlfn.ISFORMULA(OFFSET(D57,0,5)),OFFSET($I$3,1,0),OFFSET(D57,0,5))),SSWR))</f>
        <v>0</v>
      </c>
      <c r="G57" s="191">
        <f ca="1" t="shared" si="2"/>
        <v>0</v>
      </c>
      <c r="H57" s="191">
        <f ca="1" t="shared" si="1"/>
        <v>0</v>
      </c>
      <c r="I57" s="355"/>
      <c r="J57" s="357"/>
    </row>
    <row r="58" ht="14.4" spans="1:10">
      <c r="A58" s="353" t="s">
        <v>10882</v>
      </c>
      <c r="B58" s="354" t="s">
        <v>10815</v>
      </c>
      <c r="C58" s="355"/>
      <c r="D58" s="107">
        <f ca="1" t="shared" si="0"/>
        <v>0</v>
      </c>
      <c r="E58" s="356"/>
      <c r="F58" s="107">
        <f ca="1">IF($I$5="I列录入预算数",OFFSET(H58,0,1),ROUND(IF($I$5="基准为上年预计执行数",OFFSET(D58,0,1),IF($I$5="基准为上年预算数",OFFSET(D58,0,-1),IF($I$5="基准为上年调整预算数",D58,0)))*(IF(_xlfn.ISFORMULA(OFFSET(D58,0,5)),OFFSET($I$3,1,0),OFFSET(D58,0,5))),SSWR))</f>
        <v>0</v>
      </c>
      <c r="G58" s="191">
        <f ca="1" t="shared" si="2"/>
        <v>0</v>
      </c>
      <c r="H58" s="191">
        <f ca="1" t="shared" si="1"/>
        <v>0</v>
      </c>
      <c r="I58" s="355"/>
      <c r="J58" s="357"/>
    </row>
    <row r="59" ht="14.4" spans="1:10">
      <c r="A59" s="353" t="s">
        <v>10883</v>
      </c>
      <c r="B59" s="354" t="s">
        <v>10884</v>
      </c>
      <c r="C59" s="355"/>
      <c r="D59" s="107">
        <f ca="1" t="shared" si="0"/>
        <v>0</v>
      </c>
      <c r="E59" s="356"/>
      <c r="F59" s="107">
        <f ca="1">IF($I$5="I列录入预算数",OFFSET(H59,0,1),ROUND(IF($I$5="基准为上年预计执行数",OFFSET(D59,0,1),IF($I$5="基准为上年预算数",OFFSET(D59,0,-1),IF($I$5="基准为上年调整预算数",D59,0)))*(IF(_xlfn.ISFORMULA(OFFSET(D59,0,5)),OFFSET($I$3,1,0),OFFSET(D59,0,5))),SSWR))</f>
        <v>0</v>
      </c>
      <c r="G59" s="191">
        <f ca="1" t="shared" si="2"/>
        <v>0</v>
      </c>
      <c r="H59" s="191">
        <f ca="1" t="shared" si="1"/>
        <v>0</v>
      </c>
      <c r="I59" s="355"/>
      <c r="J59" s="357"/>
    </row>
    <row r="60" ht="14.4" spans="1:10">
      <c r="A60" s="353" t="s">
        <v>10885</v>
      </c>
      <c r="B60" s="354" t="s">
        <v>10886</v>
      </c>
      <c r="C60" s="355"/>
      <c r="D60" s="107">
        <f ca="1" t="shared" si="0"/>
        <v>0</v>
      </c>
      <c r="E60" s="356"/>
      <c r="F60" s="107">
        <f ca="1">IF($I$5="I列录入预算数",OFFSET(H60,0,1),ROUND(IF($I$5="基准为上年预计执行数",OFFSET(D60,0,1),IF($I$5="基准为上年预算数",OFFSET(D60,0,-1),IF($I$5="基准为上年调整预算数",D60,0)))*(IF(_xlfn.ISFORMULA(OFFSET(D60,0,5)),OFFSET($I$3,1,0),OFFSET(D60,0,5))),SSWR))</f>
        <v>0</v>
      </c>
      <c r="G60" s="191">
        <f ca="1" t="shared" si="2"/>
        <v>0</v>
      </c>
      <c r="H60" s="191">
        <f ca="1" t="shared" si="1"/>
        <v>0</v>
      </c>
      <c r="I60" s="355"/>
      <c r="J60" s="359"/>
    </row>
    <row r="61" ht="14.4" spans="1:10">
      <c r="A61" s="353" t="s">
        <v>10887</v>
      </c>
      <c r="B61" s="360" t="s">
        <v>10888</v>
      </c>
      <c r="C61" s="355"/>
      <c r="D61" s="107">
        <f ca="1" t="shared" si="0"/>
        <v>0</v>
      </c>
      <c r="E61" s="356"/>
      <c r="F61" s="107">
        <f ca="1">IF($I$5="I列录入预算数",OFFSET(H61,0,1),ROUND(IF($I$5="基准为上年预计执行数",OFFSET(D61,0,1),IF($I$5="基准为上年预算数",OFFSET(D61,0,-1),IF($I$5="基准为上年调整预算数",D61,0)))*(IF(_xlfn.ISFORMULA(OFFSET(D61,0,5)),OFFSET($I$3,1,0),OFFSET(D61,0,5))),SSWR))</f>
        <v>0</v>
      </c>
      <c r="G61" s="191">
        <f ca="1" t="shared" si="2"/>
        <v>0</v>
      </c>
      <c r="H61" s="191">
        <f ca="1" t="shared" si="1"/>
        <v>0</v>
      </c>
      <c r="I61" s="355"/>
      <c r="J61" s="359"/>
    </row>
    <row r="62" ht="14.4" spans="1:10">
      <c r="A62" s="353" t="s">
        <v>10889</v>
      </c>
      <c r="B62" s="360" t="s">
        <v>10890</v>
      </c>
      <c r="C62" s="355">
        <v>70</v>
      </c>
      <c r="D62" s="107">
        <f ca="1" t="shared" si="0"/>
        <v>3</v>
      </c>
      <c r="E62" s="356"/>
      <c r="F62" s="107">
        <f ca="1">IF($I$5="I列录入预算数",OFFSET(H62,0,1),ROUND(IF($I$5="基准为上年预计执行数",OFFSET(D62,0,1),IF($I$5="基准为上年预算数",OFFSET(D62,0,-1),IF($I$5="基准为上年调整预算数",D62,0)))*(IF(_xlfn.ISFORMULA(OFFSET(D62,0,5)),OFFSET($I$3,1,0),OFFSET(D62,0,5))),SSWR))</f>
        <v>70</v>
      </c>
      <c r="G62" s="191">
        <f ca="1" t="shared" si="2"/>
        <v>1</v>
      </c>
      <c r="H62" s="191">
        <f ca="1" t="shared" si="1"/>
        <v>0</v>
      </c>
      <c r="I62" s="355">
        <v>70</v>
      </c>
      <c r="J62" s="359">
        <v>3</v>
      </c>
    </row>
    <row r="63" ht="14.4" spans="1:10">
      <c r="A63" s="353" t="s">
        <v>10891</v>
      </c>
      <c r="B63" s="360" t="s">
        <v>10892</v>
      </c>
      <c r="C63" s="355"/>
      <c r="D63" s="107">
        <f ca="1" t="shared" si="0"/>
        <v>0</v>
      </c>
      <c r="E63" s="356"/>
      <c r="F63" s="107">
        <f ca="1">IF($I$5="I列录入预算数",OFFSET(H63,0,1),ROUND(IF($I$5="基准为上年预计执行数",OFFSET(D63,0,1),IF($I$5="基准为上年预算数",OFFSET(D63,0,-1),IF($I$5="基准为上年调整预算数",D63,0)))*(IF(_xlfn.ISFORMULA(OFFSET(D63,0,5)),OFFSET($I$3,1,0),OFFSET(D63,0,5))),SSWR))</f>
        <v>0</v>
      </c>
      <c r="G63" s="191">
        <f ca="1" t="shared" si="2"/>
        <v>0</v>
      </c>
      <c r="H63" s="191">
        <f ca="1" t="shared" si="1"/>
        <v>0</v>
      </c>
      <c r="I63" s="355"/>
      <c r="J63" s="359"/>
    </row>
    <row r="64" ht="14.4" spans="1:10">
      <c r="A64" s="353" t="s">
        <v>10893</v>
      </c>
      <c r="B64" s="354" t="s">
        <v>10817</v>
      </c>
      <c r="C64" s="355"/>
      <c r="D64" s="107">
        <f ca="1" t="shared" si="0"/>
        <v>0</v>
      </c>
      <c r="E64" s="356"/>
      <c r="F64" s="107">
        <f ca="1">IF($I$5="I列录入预算数",OFFSET(H64,0,1),ROUND(IF($I$5="基准为上年预计执行数",OFFSET(D64,0,1),IF($I$5="基准为上年预算数",OFFSET(D64,0,-1),IF($I$5="基准为上年调整预算数",D64,0)))*(IF(_xlfn.ISFORMULA(OFFSET(D64,0,5)),OFFSET($I$3,1,0),OFFSET(D64,0,5))),SSWR))</f>
        <v>0</v>
      </c>
      <c r="G64" s="191">
        <f ca="1" t="shared" si="2"/>
        <v>0</v>
      </c>
      <c r="H64" s="191">
        <f ca="1" t="shared" si="1"/>
        <v>0</v>
      </c>
      <c r="I64" s="355"/>
      <c r="J64" s="359"/>
    </row>
    <row r="65" ht="14.4" spans="1:10">
      <c r="A65" s="353" t="s">
        <v>10894</v>
      </c>
      <c r="B65" s="360" t="s">
        <v>10895</v>
      </c>
      <c r="C65" s="355">
        <v>20</v>
      </c>
      <c r="D65" s="107">
        <f ca="1" t="shared" si="0"/>
        <v>5</v>
      </c>
      <c r="E65" s="356">
        <v>100</v>
      </c>
      <c r="F65" s="107">
        <f ca="1">IF($I$5="I列录入预算数",OFFSET(H65,0,1),ROUND(IF($I$5="基准为上年预计执行数",OFFSET(D65,0,1),IF($I$5="基准为上年预算数",OFFSET(D65,0,-1),IF($I$5="基准为上年调整预算数",D65,0)))*(IF(_xlfn.ISFORMULA(OFFSET(D65,0,5)),OFFSET($I$3,1,0),OFFSET(D65,0,5))),SSWR))</f>
        <v>120</v>
      </c>
      <c r="G65" s="191">
        <f ca="1" t="shared" si="2"/>
        <v>6</v>
      </c>
      <c r="H65" s="191">
        <f ca="1" t="shared" si="1"/>
        <v>1.2</v>
      </c>
      <c r="I65" s="355">
        <v>120</v>
      </c>
      <c r="J65" s="359">
        <v>5</v>
      </c>
    </row>
    <row r="66" ht="14.4" spans="1:10">
      <c r="A66" s="353" t="s">
        <v>10896</v>
      </c>
      <c r="B66" s="360" t="s">
        <v>10811</v>
      </c>
      <c r="C66" s="355">
        <v>140</v>
      </c>
      <c r="D66" s="107">
        <f ca="1" t="shared" si="0"/>
        <v>50</v>
      </c>
      <c r="E66" s="356">
        <v>611</v>
      </c>
      <c r="F66" s="107">
        <f ca="1">IF($I$5="I列录入预算数",OFFSET(H66,0,1),ROUND(IF($I$5="基准为上年预计执行数",OFFSET(D66,0,1),IF($I$5="基准为上年预算数",OFFSET(D66,0,-1),IF($I$5="基准为上年调整预算数",D66,0)))*(IF(_xlfn.ISFORMULA(OFFSET(D66,0,5)),OFFSET($I$3,1,0),OFFSET(D66,0,5))),SSWR))</f>
        <v>340</v>
      </c>
      <c r="G66" s="191">
        <f ca="1" t="shared" si="2"/>
        <v>2.42857142857143</v>
      </c>
      <c r="H66" s="191">
        <f ca="1" t="shared" si="1"/>
        <v>0.556464811783961</v>
      </c>
      <c r="I66" s="355">
        <v>340</v>
      </c>
      <c r="J66" s="359">
        <v>50</v>
      </c>
    </row>
    <row r="67" ht="14.4" spans="1:10">
      <c r="A67" s="353" t="s">
        <v>10897</v>
      </c>
      <c r="B67" s="358" t="s">
        <v>10813</v>
      </c>
      <c r="C67" s="361">
        <v>0</v>
      </c>
      <c r="D67" s="107">
        <f ca="1" t="shared" si="0"/>
        <v>0</v>
      </c>
      <c r="E67" s="356"/>
      <c r="F67" s="107">
        <f ca="1">IF($I$5="I列录入预算数",OFFSET(H67,0,1),ROUND(IF($I$5="基准为上年预计执行数",OFFSET(D67,0,1),IF($I$5="基准为上年预算数",OFFSET(D67,0,-1),IF($I$5="基准为上年调整预算数",D67,0)))*(IF(_xlfn.ISFORMULA(OFFSET(D67,0,5)),OFFSET($I$3,1,0),OFFSET(D67,0,5))),SSWR))</f>
        <v>0</v>
      </c>
      <c r="G67" s="191">
        <f ca="1" t="shared" si="2"/>
        <v>0</v>
      </c>
      <c r="H67" s="191">
        <f ca="1" t="shared" si="1"/>
        <v>0</v>
      </c>
      <c r="I67" s="361">
        <v>0</v>
      </c>
      <c r="J67" s="359"/>
    </row>
    <row r="68" ht="14.4" spans="1:10">
      <c r="A68" s="353" t="s">
        <v>10898</v>
      </c>
      <c r="B68" s="358" t="s">
        <v>10815</v>
      </c>
      <c r="C68" s="361">
        <v>0</v>
      </c>
      <c r="D68" s="107">
        <f ca="1" t="shared" si="0"/>
        <v>0</v>
      </c>
      <c r="E68" s="356"/>
      <c r="F68" s="107">
        <f ca="1">IF($I$5="I列录入预算数",OFFSET(H68,0,1),ROUND(IF($I$5="基准为上年预计执行数",OFFSET(D68,0,1),IF($I$5="基准为上年预算数",OFFSET(D68,0,-1),IF($I$5="基准为上年调整预算数",D68,0)))*(IF(_xlfn.ISFORMULA(OFFSET(D68,0,5)),OFFSET($I$3,1,0),OFFSET(D68,0,5))),SSWR))</f>
        <v>0</v>
      </c>
      <c r="G68" s="191">
        <f ca="1" t="shared" si="2"/>
        <v>0</v>
      </c>
      <c r="H68" s="191">
        <f ca="1" t="shared" si="1"/>
        <v>0</v>
      </c>
      <c r="I68" s="361">
        <v>0</v>
      </c>
      <c r="J68" s="359"/>
    </row>
    <row r="69" ht="14.4" spans="1:10">
      <c r="A69" s="353" t="s">
        <v>10899</v>
      </c>
      <c r="B69" s="358" t="s">
        <v>10900</v>
      </c>
      <c r="C69" s="361">
        <v>0</v>
      </c>
      <c r="D69" s="107">
        <f ca="1" t="shared" si="0"/>
        <v>0</v>
      </c>
      <c r="E69" s="356"/>
      <c r="F69" s="107">
        <f ca="1">IF($I$5="I列录入预算数",OFFSET(H69,0,1),ROUND(IF($I$5="基准为上年预计执行数",OFFSET(D69,0,1),IF($I$5="基准为上年预算数",OFFSET(D69,0,-1),IF($I$5="基准为上年调整预算数",D69,0)))*(IF(_xlfn.ISFORMULA(OFFSET(D69,0,5)),OFFSET($I$3,1,0),OFFSET(D69,0,5))),SSWR))</f>
        <v>0</v>
      </c>
      <c r="G69" s="191">
        <f ca="1" t="shared" si="2"/>
        <v>0</v>
      </c>
      <c r="H69" s="191">
        <f ca="1" t="shared" si="1"/>
        <v>0</v>
      </c>
      <c r="I69" s="361">
        <v>0</v>
      </c>
      <c r="J69" s="357"/>
    </row>
    <row r="70" ht="14.4" spans="1:10">
      <c r="A70" s="353" t="s">
        <v>10901</v>
      </c>
      <c r="B70" s="358" t="s">
        <v>10902</v>
      </c>
      <c r="C70" s="361">
        <v>0</v>
      </c>
      <c r="D70" s="107">
        <f ca="1" t="shared" si="0"/>
        <v>0</v>
      </c>
      <c r="E70" s="356"/>
      <c r="F70" s="107">
        <f ca="1">IF($I$5="I列录入预算数",OFFSET(H70,0,1),ROUND(IF($I$5="基准为上年预计执行数",OFFSET(D70,0,1),IF($I$5="基准为上年预算数",OFFSET(D70,0,-1),IF($I$5="基准为上年调整预算数",D70,0)))*(IF(_xlfn.ISFORMULA(OFFSET(D70,0,5)),OFFSET($I$3,1,0),OFFSET(D70,0,5))),SSWR))</f>
        <v>0</v>
      </c>
      <c r="G70" s="191">
        <f ca="1" t="shared" si="2"/>
        <v>0</v>
      </c>
      <c r="H70" s="191">
        <f ca="1" t="shared" si="1"/>
        <v>0</v>
      </c>
      <c r="I70" s="361">
        <v>0</v>
      </c>
      <c r="J70" s="357"/>
    </row>
    <row r="71" ht="14.4" spans="1:10">
      <c r="A71" s="353" t="s">
        <v>10903</v>
      </c>
      <c r="B71" s="358" t="s">
        <v>10904</v>
      </c>
      <c r="C71" s="361">
        <v>0</v>
      </c>
      <c r="D71" s="107">
        <f ca="1" t="shared" si="0"/>
        <v>0</v>
      </c>
      <c r="E71" s="356"/>
      <c r="F71" s="107">
        <f ca="1">IF($I$5="I列录入预算数",OFFSET(H71,0,1),ROUND(IF($I$5="基准为上年预计执行数",OFFSET(D71,0,1),IF($I$5="基准为上年预算数",OFFSET(D71,0,-1),IF($I$5="基准为上年调整预算数",D71,0)))*(IF(_xlfn.ISFORMULA(OFFSET(D71,0,5)),OFFSET($I$3,1,0),OFFSET(D71,0,5))),SSWR))</f>
        <v>0</v>
      </c>
      <c r="G71" s="191">
        <f ca="1" t="shared" si="2"/>
        <v>0</v>
      </c>
      <c r="H71" s="191">
        <f ca="1" t="shared" si="1"/>
        <v>0</v>
      </c>
      <c r="I71" s="361">
        <v>0</v>
      </c>
      <c r="J71" s="357"/>
    </row>
    <row r="72" ht="14.4" spans="1:10">
      <c r="A72" s="353" t="s">
        <v>10905</v>
      </c>
      <c r="B72" s="354" t="s">
        <v>10906</v>
      </c>
      <c r="C72" s="361">
        <v>0</v>
      </c>
      <c r="D72" s="107">
        <f ca="1" t="shared" si="0"/>
        <v>0</v>
      </c>
      <c r="E72" s="356"/>
      <c r="F72" s="107">
        <f ca="1">IF($I$5="I列录入预算数",OFFSET(H72,0,1),ROUND(IF($I$5="基准为上年预计执行数",OFFSET(D72,0,1),IF($I$5="基准为上年预算数",OFFSET(D72,0,-1),IF($I$5="基准为上年调整预算数",D72,0)))*(IF(_xlfn.ISFORMULA(OFFSET(D72,0,5)),OFFSET($I$3,1,0),OFFSET(D72,0,5))),SSWR))</f>
        <v>0</v>
      </c>
      <c r="G72" s="191">
        <f ca="1" t="shared" si="2"/>
        <v>0</v>
      </c>
      <c r="H72" s="191">
        <f ca="1" t="shared" si="1"/>
        <v>0</v>
      </c>
      <c r="I72" s="361">
        <v>0</v>
      </c>
      <c r="J72" s="357"/>
    </row>
    <row r="73" ht="14.4" spans="1:10">
      <c r="A73" s="353" t="s">
        <v>10907</v>
      </c>
      <c r="B73" s="360" t="s">
        <v>10908</v>
      </c>
      <c r="C73" s="361">
        <v>0</v>
      </c>
      <c r="D73" s="107">
        <f ca="1" t="shared" si="0"/>
        <v>0</v>
      </c>
      <c r="E73" s="356"/>
      <c r="F73" s="107">
        <f ca="1">IF($I$5="I列录入预算数",OFFSET(H73,0,1),ROUND(IF($I$5="基准为上年预计执行数",OFFSET(D73,0,1),IF($I$5="基准为上年预算数",OFFSET(D73,0,-1),IF($I$5="基准为上年调整预算数",D73,0)))*(IF(_xlfn.ISFORMULA(OFFSET(D73,0,5)),OFFSET($I$3,1,0),OFFSET(D73,0,5))),SSWR))</f>
        <v>0</v>
      </c>
      <c r="G73" s="191">
        <f ca="1" t="shared" si="2"/>
        <v>0</v>
      </c>
      <c r="H73" s="191">
        <f ca="1" t="shared" si="1"/>
        <v>0</v>
      </c>
      <c r="I73" s="361">
        <v>0</v>
      </c>
      <c r="J73" s="357"/>
    </row>
    <row r="74" ht="14.4" spans="1:10">
      <c r="A74" s="353" t="s">
        <v>10909</v>
      </c>
      <c r="B74" s="360" t="s">
        <v>10817</v>
      </c>
      <c r="C74" s="361">
        <v>0</v>
      </c>
      <c r="D74" s="107">
        <f ca="1" t="shared" si="0"/>
        <v>0</v>
      </c>
      <c r="E74" s="356"/>
      <c r="F74" s="107">
        <f ca="1">IF($I$5="I列录入预算数",OFFSET(H74,0,1),ROUND(IF($I$5="基准为上年预计执行数",OFFSET(D74,0,1),IF($I$5="基准为上年预算数",OFFSET(D74,0,-1),IF($I$5="基准为上年调整预算数",D74,0)))*(IF(_xlfn.ISFORMULA(OFFSET(D74,0,5)),OFFSET($I$3,1,0),OFFSET(D74,0,5))),SSWR))</f>
        <v>0</v>
      </c>
      <c r="G74" s="191">
        <f ca="1" t="shared" si="2"/>
        <v>0</v>
      </c>
      <c r="H74" s="191">
        <f ca="1" t="shared" si="1"/>
        <v>0</v>
      </c>
      <c r="I74" s="361">
        <v>0</v>
      </c>
      <c r="J74" s="359"/>
    </row>
    <row r="75" ht="14.4" spans="1:10">
      <c r="A75" s="353" t="s">
        <v>10910</v>
      </c>
      <c r="B75" s="362" t="s">
        <v>10911</v>
      </c>
      <c r="C75" s="355">
        <v>150</v>
      </c>
      <c r="D75" s="107">
        <f ca="1" t="shared" ref="D75:D138" si="3">IF(B2TJ="录入调整后预算数",OFFSET(D75,0,6),IF(B2TJ="录入调整差额数",OFFSET(D75,0,6)+OFFSET(D75,0,-1),0))</f>
        <v>16</v>
      </c>
      <c r="E75" s="356">
        <v>86</v>
      </c>
      <c r="F75" s="107">
        <f ca="1">IF($I$5="I列录入预算数",OFFSET(H75,0,1),ROUND(IF($I$5="基准为上年预计执行数",OFFSET(D75,0,1),IF($I$5="基准为上年预算数",OFFSET(D75,0,-1),IF($I$5="基准为上年调整预算数",D75,0)))*(IF(_xlfn.ISFORMULA(OFFSET(D75,0,5)),OFFSET($I$3,1,0),OFFSET(D75,0,5))),SSWR))</f>
        <v>150</v>
      </c>
      <c r="G75" s="191">
        <f ca="1" t="shared" si="2"/>
        <v>1</v>
      </c>
      <c r="H75" s="191">
        <f ca="1" t="shared" ref="H75:H138" si="4">IFERROR(OFFSET(G75,0,-1)/OFFSET(G75,0,-2),)</f>
        <v>1.74418604651163</v>
      </c>
      <c r="I75" s="355">
        <v>150</v>
      </c>
      <c r="J75" s="359">
        <v>16</v>
      </c>
    </row>
    <row r="76" ht="14.4" spans="1:10">
      <c r="A76" s="353" t="s">
        <v>10912</v>
      </c>
      <c r="B76" s="354" t="s">
        <v>10811</v>
      </c>
      <c r="C76" s="355">
        <v>60</v>
      </c>
      <c r="D76" s="107">
        <f ca="1" t="shared" si="3"/>
        <v>5</v>
      </c>
      <c r="E76" s="356">
        <v>0</v>
      </c>
      <c r="F76" s="107">
        <f ca="1">IF($I$5="I列录入预算数",OFFSET(H76,0,1),ROUND(IF($I$5="基准为上年预计执行数",OFFSET(D76,0,1),IF($I$5="基准为上年预算数",OFFSET(D76,0,-1),IF($I$5="基准为上年调整预算数",D76,0)))*(IF(_xlfn.ISFORMULA(OFFSET(D76,0,5)),OFFSET($I$3,1,0),OFFSET(D76,0,5))),SSWR))</f>
        <v>60</v>
      </c>
      <c r="G76" s="191">
        <f ca="1" t="shared" ref="G76:G139" si="5">IFERROR(OFFSET(G76,0,-1)/OFFSET(G76,0,-4),)</f>
        <v>1</v>
      </c>
      <c r="H76" s="191">
        <f ca="1" t="shared" si="4"/>
        <v>0</v>
      </c>
      <c r="I76" s="355">
        <v>60</v>
      </c>
      <c r="J76" s="357">
        <v>5</v>
      </c>
    </row>
    <row r="77" ht="14.4" spans="1:10">
      <c r="A77" s="353" t="s">
        <v>10913</v>
      </c>
      <c r="B77" s="354" t="s">
        <v>10813</v>
      </c>
      <c r="C77" s="355"/>
      <c r="D77" s="107">
        <f ca="1" t="shared" si="3"/>
        <v>0</v>
      </c>
      <c r="E77" s="356">
        <v>0</v>
      </c>
      <c r="F77" s="107">
        <f ca="1">IF($I$5="I列录入预算数",OFFSET(H77,0,1),ROUND(IF($I$5="基准为上年预计执行数",OFFSET(D77,0,1),IF($I$5="基准为上年预算数",OFFSET(D77,0,-1),IF($I$5="基准为上年调整预算数",D77,0)))*(IF(_xlfn.ISFORMULA(OFFSET(D77,0,5)),OFFSET($I$3,1,0),OFFSET(D77,0,5))),SSWR))</f>
        <v>0</v>
      </c>
      <c r="G77" s="191">
        <f ca="1" t="shared" si="5"/>
        <v>0</v>
      </c>
      <c r="H77" s="191">
        <f ca="1" t="shared" si="4"/>
        <v>0</v>
      </c>
      <c r="I77" s="355"/>
      <c r="J77" s="357"/>
    </row>
    <row r="78" ht="14.4" spans="1:10">
      <c r="A78" s="353" t="s">
        <v>10914</v>
      </c>
      <c r="B78" s="360" t="s">
        <v>10815</v>
      </c>
      <c r="C78" s="355"/>
      <c r="D78" s="107">
        <f ca="1" t="shared" si="3"/>
        <v>0</v>
      </c>
      <c r="E78" s="356">
        <v>0</v>
      </c>
      <c r="F78" s="107">
        <f ca="1">IF($I$5="I列录入预算数",OFFSET(H78,0,1),ROUND(IF($I$5="基准为上年预计执行数",OFFSET(D78,0,1),IF($I$5="基准为上年预算数",OFFSET(D78,0,-1),IF($I$5="基准为上年调整预算数",D78,0)))*(IF(_xlfn.ISFORMULA(OFFSET(D78,0,5)),OFFSET($I$3,1,0),OFFSET(D78,0,5))),SSWR))</f>
        <v>0</v>
      </c>
      <c r="G78" s="191">
        <f ca="1" t="shared" si="5"/>
        <v>0</v>
      </c>
      <c r="H78" s="191">
        <f ca="1" t="shared" si="4"/>
        <v>0</v>
      </c>
      <c r="I78" s="355"/>
      <c r="J78" s="357"/>
    </row>
    <row r="79" ht="14.4" spans="1:10">
      <c r="A79" s="353" t="s">
        <v>10915</v>
      </c>
      <c r="B79" s="354" t="s">
        <v>10906</v>
      </c>
      <c r="C79" s="355"/>
      <c r="D79" s="107">
        <f ca="1" t="shared" si="3"/>
        <v>0</v>
      </c>
      <c r="E79" s="356">
        <v>0</v>
      </c>
      <c r="F79" s="107">
        <f ca="1">IF($I$5="I列录入预算数",OFFSET(H79,0,1),ROUND(IF($I$5="基准为上年预计执行数",OFFSET(D79,0,1),IF($I$5="基准为上年预算数",OFFSET(D79,0,-1),IF($I$5="基准为上年调整预算数",D79,0)))*(IF(_xlfn.ISFORMULA(OFFSET(D79,0,5)),OFFSET($I$3,1,0),OFFSET(D79,0,5))),SSWR))</f>
        <v>0</v>
      </c>
      <c r="G79" s="191">
        <f ca="1" t="shared" si="5"/>
        <v>0</v>
      </c>
      <c r="H79" s="191">
        <f ca="1" t="shared" si="4"/>
        <v>0</v>
      </c>
      <c r="I79" s="355"/>
      <c r="J79" s="357"/>
    </row>
    <row r="80" ht="14.4" spans="1:10">
      <c r="A80" s="353" t="s">
        <v>10916</v>
      </c>
      <c r="B80" s="360" t="s">
        <v>10917</v>
      </c>
      <c r="C80" s="355"/>
      <c r="D80" s="107">
        <f ca="1" t="shared" si="3"/>
        <v>0</v>
      </c>
      <c r="E80" s="356">
        <v>0</v>
      </c>
      <c r="F80" s="107">
        <f ca="1">IF($I$5="I列录入预算数",OFFSET(H80,0,1),ROUND(IF($I$5="基准为上年预计执行数",OFFSET(D80,0,1),IF($I$5="基准为上年预算数",OFFSET(D80,0,-1),IF($I$5="基准为上年调整预算数",D80,0)))*(IF(_xlfn.ISFORMULA(OFFSET(D80,0,5)),OFFSET($I$3,1,0),OFFSET(D80,0,5))),SSWR))</f>
        <v>0</v>
      </c>
      <c r="G80" s="191">
        <f ca="1" t="shared" si="5"/>
        <v>0</v>
      </c>
      <c r="H80" s="191">
        <f ca="1" t="shared" si="4"/>
        <v>0</v>
      </c>
      <c r="I80" s="355"/>
      <c r="J80" s="357"/>
    </row>
    <row r="81" ht="14.4" spans="1:10">
      <c r="A81" s="353" t="s">
        <v>10918</v>
      </c>
      <c r="B81" s="360" t="s">
        <v>10817</v>
      </c>
      <c r="C81" s="355"/>
      <c r="D81" s="107">
        <f ca="1" t="shared" si="3"/>
        <v>0</v>
      </c>
      <c r="E81" s="356">
        <v>0</v>
      </c>
      <c r="F81" s="107">
        <f ca="1">IF($I$5="I列录入预算数",OFFSET(H81,0,1),ROUND(IF($I$5="基准为上年预计执行数",OFFSET(D81,0,1),IF($I$5="基准为上年预算数",OFFSET(D81,0,-1),IF($I$5="基准为上年调整预算数",D81,0)))*(IF(_xlfn.ISFORMULA(OFFSET(D81,0,5)),OFFSET($I$3,1,0),OFFSET(D81,0,5))),SSWR))</f>
        <v>0</v>
      </c>
      <c r="G81" s="191">
        <f ca="1" t="shared" si="5"/>
        <v>0</v>
      </c>
      <c r="H81" s="191">
        <f ca="1" t="shared" si="4"/>
        <v>0</v>
      </c>
      <c r="I81" s="355"/>
      <c r="J81" s="357"/>
    </row>
    <row r="82" ht="14.4" spans="1:10">
      <c r="A82" s="353" t="s">
        <v>10919</v>
      </c>
      <c r="B82" s="360" t="s">
        <v>10920</v>
      </c>
      <c r="C82" s="355">
        <v>100</v>
      </c>
      <c r="D82" s="107">
        <f ca="1" t="shared" si="3"/>
        <v>30</v>
      </c>
      <c r="E82" s="356">
        <v>200</v>
      </c>
      <c r="F82" s="107">
        <f ca="1">IF($I$5="I列录入预算数",OFFSET(H82,0,1),ROUND(IF($I$5="基准为上年预计执行数",OFFSET(D82,0,1),IF($I$5="基准为上年预算数",OFFSET(D82,0,-1),IF($I$5="基准为上年调整预算数",D82,0)))*(IF(_xlfn.ISFORMULA(OFFSET(D82,0,5)),OFFSET($I$3,1,0),OFFSET(D82,0,5))),SSWR))</f>
        <v>100</v>
      </c>
      <c r="G82" s="191">
        <f ca="1" t="shared" si="5"/>
        <v>1</v>
      </c>
      <c r="H82" s="191">
        <f ca="1" t="shared" si="4"/>
        <v>0.5</v>
      </c>
      <c r="I82" s="355">
        <v>100</v>
      </c>
      <c r="J82" s="357">
        <v>30</v>
      </c>
    </row>
    <row r="83" ht="14.4" spans="1:10">
      <c r="A83" s="353" t="s">
        <v>10921</v>
      </c>
      <c r="B83" s="354" t="s">
        <v>10811</v>
      </c>
      <c r="C83" s="355">
        <v>108</v>
      </c>
      <c r="D83" s="107">
        <f ca="1" t="shared" si="3"/>
        <v>38</v>
      </c>
      <c r="E83" s="356">
        <v>854</v>
      </c>
      <c r="F83" s="107">
        <f ca="1">IF($I$5="I列录入预算数",OFFSET(H83,0,1),ROUND(IF($I$5="基准为上年预计执行数",OFFSET(D83,0,1),IF($I$5="基准为上年预算数",OFFSET(D83,0,-1),IF($I$5="基准为上年调整预算数",D83,0)))*(IF(_xlfn.ISFORMULA(OFFSET(D83,0,5)),OFFSET($I$3,1,0),OFFSET(D83,0,5))),SSWR))</f>
        <v>258</v>
      </c>
      <c r="G83" s="191">
        <f ca="1" t="shared" si="5"/>
        <v>2.38888888888889</v>
      </c>
      <c r="H83" s="191">
        <f ca="1" t="shared" si="4"/>
        <v>0.302107728337237</v>
      </c>
      <c r="I83" s="355">
        <v>258</v>
      </c>
      <c r="J83" s="359">
        <v>38</v>
      </c>
    </row>
    <row r="84" ht="14.4" spans="1:10">
      <c r="A84" s="353" t="s">
        <v>10922</v>
      </c>
      <c r="B84" s="354" t="s">
        <v>10813</v>
      </c>
      <c r="C84" s="355"/>
      <c r="D84" s="107">
        <f ca="1" t="shared" si="3"/>
        <v>0</v>
      </c>
      <c r="E84" s="356"/>
      <c r="F84" s="107">
        <f ca="1">IF($I$5="I列录入预算数",OFFSET(H84,0,1),ROUND(IF($I$5="基准为上年预计执行数",OFFSET(D84,0,1),IF($I$5="基准为上年预算数",OFFSET(D84,0,-1),IF($I$5="基准为上年调整预算数",D84,0)))*(IF(_xlfn.ISFORMULA(OFFSET(D84,0,5)),OFFSET($I$3,1,0),OFFSET(D84,0,5))),SSWR))</f>
        <v>0</v>
      </c>
      <c r="G84" s="191">
        <f ca="1" t="shared" si="5"/>
        <v>0</v>
      </c>
      <c r="H84" s="191">
        <f ca="1" t="shared" si="4"/>
        <v>0</v>
      </c>
      <c r="I84" s="355"/>
      <c r="J84" s="357"/>
    </row>
    <row r="85" ht="14.4" spans="1:10">
      <c r="A85" s="353" t="s">
        <v>10923</v>
      </c>
      <c r="B85" s="354" t="s">
        <v>10815</v>
      </c>
      <c r="C85" s="355"/>
      <c r="D85" s="107">
        <f ca="1" t="shared" si="3"/>
        <v>0</v>
      </c>
      <c r="E85" s="356"/>
      <c r="F85" s="107">
        <f ca="1">IF($I$5="I列录入预算数",OFFSET(H85,0,1),ROUND(IF($I$5="基准为上年预计执行数",OFFSET(D85,0,1),IF($I$5="基准为上年预算数",OFFSET(D85,0,-1),IF($I$5="基准为上年调整预算数",D85,0)))*(IF(_xlfn.ISFORMULA(OFFSET(D85,0,5)),OFFSET($I$3,1,0),OFFSET(D85,0,5))),SSWR))</f>
        <v>0</v>
      </c>
      <c r="G85" s="191">
        <f ca="1" t="shared" si="5"/>
        <v>0</v>
      </c>
      <c r="H85" s="191">
        <f ca="1" t="shared" si="4"/>
        <v>0</v>
      </c>
      <c r="I85" s="355"/>
      <c r="J85" s="357"/>
    </row>
    <row r="86" ht="14.4" spans="1:10">
      <c r="A86" s="353" t="s">
        <v>10924</v>
      </c>
      <c r="B86" s="360" t="s">
        <v>10925</v>
      </c>
      <c r="C86" s="355"/>
      <c r="D86" s="107">
        <f ca="1" t="shared" si="3"/>
        <v>0</v>
      </c>
      <c r="E86" s="356">
        <v>3</v>
      </c>
      <c r="F86" s="107">
        <f ca="1">IF($I$5="I列录入预算数",OFFSET(H86,0,1),ROUND(IF($I$5="基准为上年预计执行数",OFFSET(D86,0,1),IF($I$5="基准为上年预算数",OFFSET(D86,0,-1),IF($I$5="基准为上年调整预算数",D86,0)))*(IF(_xlfn.ISFORMULA(OFFSET(D86,0,5)),OFFSET($I$3,1,0),OFFSET(D86,0,5))),SSWR))</f>
        <v>0</v>
      </c>
      <c r="G86" s="191">
        <f ca="1" t="shared" si="5"/>
        <v>0</v>
      </c>
      <c r="H86" s="191">
        <f ca="1" t="shared" si="4"/>
        <v>0</v>
      </c>
      <c r="I86" s="355"/>
      <c r="J86" s="357"/>
    </row>
    <row r="87" ht="14.4" spans="1:10">
      <c r="A87" s="353" t="s">
        <v>10926</v>
      </c>
      <c r="B87" s="360" t="s">
        <v>10927</v>
      </c>
      <c r="C87" s="355"/>
      <c r="D87" s="107">
        <f ca="1" t="shared" si="3"/>
        <v>0</v>
      </c>
      <c r="E87" s="356"/>
      <c r="F87" s="107">
        <f ca="1">IF($I$5="I列录入预算数",OFFSET(H87,0,1),ROUND(IF($I$5="基准为上年预计执行数",OFFSET(D87,0,1),IF($I$5="基准为上年预算数",OFFSET(D87,0,-1),IF($I$5="基准为上年调整预算数",D87,0)))*(IF(_xlfn.ISFORMULA(OFFSET(D87,0,5)),OFFSET($I$3,1,0),OFFSET(D87,0,5))),SSWR))</f>
        <v>0</v>
      </c>
      <c r="G87" s="191">
        <f ca="1" t="shared" si="5"/>
        <v>0</v>
      </c>
      <c r="H87" s="191">
        <f ca="1" t="shared" si="4"/>
        <v>0</v>
      </c>
      <c r="I87" s="355"/>
      <c r="J87" s="357"/>
    </row>
    <row r="88" ht="14.4" spans="1:10">
      <c r="A88" s="353" t="s">
        <v>10928</v>
      </c>
      <c r="B88" s="360" t="s">
        <v>10906</v>
      </c>
      <c r="C88" s="355"/>
      <c r="D88" s="107">
        <f ca="1" t="shared" si="3"/>
        <v>0</v>
      </c>
      <c r="E88" s="356"/>
      <c r="F88" s="107">
        <f ca="1">IF($I$5="I列录入预算数",OFFSET(H88,0,1),ROUND(IF($I$5="基准为上年预计执行数",OFFSET(D88,0,1),IF($I$5="基准为上年预算数",OFFSET(D88,0,-1),IF($I$5="基准为上年调整预算数",D88,0)))*(IF(_xlfn.ISFORMULA(OFFSET(D88,0,5)),OFFSET($I$3,1,0),OFFSET(D88,0,5))),SSWR))</f>
        <v>0</v>
      </c>
      <c r="G88" s="191">
        <f ca="1" t="shared" si="5"/>
        <v>0</v>
      </c>
      <c r="H88" s="191">
        <f ca="1" t="shared" si="4"/>
        <v>0</v>
      </c>
      <c r="I88" s="355"/>
      <c r="J88" s="357"/>
    </row>
    <row r="89" ht="14.4" spans="1:10">
      <c r="A89" s="353" t="s">
        <v>10929</v>
      </c>
      <c r="B89" s="360" t="s">
        <v>10817</v>
      </c>
      <c r="C89" s="355"/>
      <c r="D89" s="107">
        <f ca="1" t="shared" si="3"/>
        <v>0</v>
      </c>
      <c r="E89" s="356"/>
      <c r="F89" s="107">
        <f ca="1">IF($I$5="I列录入预算数",OFFSET(H89,0,1),ROUND(IF($I$5="基准为上年预计执行数",OFFSET(D89,0,1),IF($I$5="基准为上年预算数",OFFSET(D89,0,-1),IF($I$5="基准为上年调整预算数",D89,0)))*(IF(_xlfn.ISFORMULA(OFFSET(D89,0,5)),OFFSET($I$3,1,0),OFFSET(D89,0,5))),SSWR))</f>
        <v>0</v>
      </c>
      <c r="G89" s="191">
        <f ca="1" t="shared" si="5"/>
        <v>0</v>
      </c>
      <c r="H89" s="191">
        <f ca="1" t="shared" si="4"/>
        <v>0</v>
      </c>
      <c r="I89" s="355"/>
      <c r="J89" s="357"/>
    </row>
    <row r="90" ht="14.4" spans="1:10">
      <c r="A90" s="353" t="s">
        <v>10930</v>
      </c>
      <c r="B90" s="358" t="s">
        <v>10931</v>
      </c>
      <c r="C90" s="355">
        <v>50</v>
      </c>
      <c r="D90" s="107">
        <f ca="1" t="shared" si="3"/>
        <v>10</v>
      </c>
      <c r="E90" s="356">
        <v>332</v>
      </c>
      <c r="F90" s="107">
        <f ca="1">IF($I$5="I列录入预算数",OFFSET(H90,0,1),ROUND(IF($I$5="基准为上年预计执行数",OFFSET(D90,0,1),IF($I$5="基准为上年预算数",OFFSET(D90,0,-1),IF($I$5="基准为上年调整预算数",D90,0)))*(IF(_xlfn.ISFORMULA(OFFSET(D90,0,5)),OFFSET($I$3,1,0),OFFSET(D90,0,5))),SSWR))</f>
        <v>50</v>
      </c>
      <c r="G90" s="191">
        <f ca="1" t="shared" si="5"/>
        <v>1</v>
      </c>
      <c r="H90" s="191">
        <f ca="1" t="shared" si="4"/>
        <v>0.150602409638554</v>
      </c>
      <c r="I90" s="355">
        <v>50</v>
      </c>
      <c r="J90" s="359">
        <v>10</v>
      </c>
    </row>
    <row r="91" ht="14.4" spans="1:10">
      <c r="A91" s="353" t="s">
        <v>10932</v>
      </c>
      <c r="B91" s="354" t="s">
        <v>10811</v>
      </c>
      <c r="C91" s="361">
        <v>0</v>
      </c>
      <c r="D91" s="107">
        <f ca="1" t="shared" si="3"/>
        <v>0</v>
      </c>
      <c r="E91" s="356">
        <v>0</v>
      </c>
      <c r="F91" s="107">
        <f ca="1">IF($I$5="I列录入预算数",OFFSET(H91,0,1),ROUND(IF($I$5="基准为上年预计执行数",OFFSET(D91,0,1),IF($I$5="基准为上年预算数",OFFSET(D91,0,-1),IF($I$5="基准为上年调整预算数",D91,0)))*(IF(_xlfn.ISFORMULA(OFFSET(D91,0,5)),OFFSET($I$3,1,0),OFFSET(D91,0,5))),SSWR))</f>
        <v>0</v>
      </c>
      <c r="G91" s="191">
        <f ca="1" t="shared" si="5"/>
        <v>0</v>
      </c>
      <c r="H91" s="191">
        <f ca="1" t="shared" si="4"/>
        <v>0</v>
      </c>
      <c r="I91" s="361">
        <v>0</v>
      </c>
      <c r="J91" s="357"/>
    </row>
    <row r="92" ht="14.4" spans="1:10">
      <c r="A92" s="353" t="s">
        <v>10933</v>
      </c>
      <c r="B92" s="360" t="s">
        <v>10813</v>
      </c>
      <c r="C92" s="361">
        <v>0</v>
      </c>
      <c r="D92" s="107">
        <f ca="1" t="shared" si="3"/>
        <v>0</v>
      </c>
      <c r="E92" s="356">
        <v>0</v>
      </c>
      <c r="F92" s="107">
        <f ca="1">IF($I$5="I列录入预算数",OFFSET(H92,0,1),ROUND(IF($I$5="基准为上年预计执行数",OFFSET(D92,0,1),IF($I$5="基准为上年预算数",OFFSET(D92,0,-1),IF($I$5="基准为上年调整预算数",D92,0)))*(IF(_xlfn.ISFORMULA(OFFSET(D92,0,5)),OFFSET($I$3,1,0),OFFSET(D92,0,5))),SSWR))</f>
        <v>0</v>
      </c>
      <c r="G92" s="191">
        <f ca="1" t="shared" si="5"/>
        <v>0</v>
      </c>
      <c r="H92" s="191">
        <f ca="1" t="shared" si="4"/>
        <v>0</v>
      </c>
      <c r="I92" s="361">
        <v>0</v>
      </c>
      <c r="J92" s="357"/>
    </row>
    <row r="93" ht="14.4" spans="1:10">
      <c r="A93" s="353" t="s">
        <v>10934</v>
      </c>
      <c r="B93" s="360" t="s">
        <v>10815</v>
      </c>
      <c r="C93" s="361">
        <v>0</v>
      </c>
      <c r="D93" s="107">
        <f ca="1" t="shared" si="3"/>
        <v>0</v>
      </c>
      <c r="E93" s="356">
        <v>0</v>
      </c>
      <c r="F93" s="107">
        <f ca="1">IF($I$5="I列录入预算数",OFFSET(H93,0,1),ROUND(IF($I$5="基准为上年预计执行数",OFFSET(D93,0,1),IF($I$5="基准为上年预算数",OFFSET(D93,0,-1),IF($I$5="基准为上年调整预算数",D93,0)))*(IF(_xlfn.ISFORMULA(OFFSET(D93,0,5)),OFFSET($I$3,1,0),OFFSET(D93,0,5))),SSWR))</f>
        <v>0</v>
      </c>
      <c r="G93" s="191">
        <f ca="1" t="shared" si="5"/>
        <v>0</v>
      </c>
      <c r="H93" s="191">
        <f ca="1" t="shared" si="4"/>
        <v>0</v>
      </c>
      <c r="I93" s="361">
        <v>0</v>
      </c>
      <c r="J93" s="357"/>
    </row>
    <row r="94" ht="14.4" spans="1:10">
      <c r="A94" s="353" t="s">
        <v>10935</v>
      </c>
      <c r="B94" s="354" t="s">
        <v>10936</v>
      </c>
      <c r="C94" s="361">
        <v>0</v>
      </c>
      <c r="D94" s="107">
        <f ca="1" t="shared" si="3"/>
        <v>0</v>
      </c>
      <c r="E94" s="356">
        <v>0</v>
      </c>
      <c r="F94" s="107">
        <f ca="1">IF($I$5="I列录入预算数",OFFSET(H94,0,1),ROUND(IF($I$5="基准为上年预计执行数",OFFSET(D94,0,1),IF($I$5="基准为上年预算数",OFFSET(D94,0,-1),IF($I$5="基准为上年调整预算数",D94,0)))*(IF(_xlfn.ISFORMULA(OFFSET(D94,0,5)),OFFSET($I$3,1,0),OFFSET(D94,0,5))),SSWR))</f>
        <v>0</v>
      </c>
      <c r="G94" s="191">
        <f ca="1" t="shared" si="5"/>
        <v>0</v>
      </c>
      <c r="H94" s="191">
        <f ca="1" t="shared" si="4"/>
        <v>0</v>
      </c>
      <c r="I94" s="361">
        <v>0</v>
      </c>
      <c r="J94" s="357"/>
    </row>
    <row r="95" ht="14.4" spans="1:10">
      <c r="A95" s="353" t="s">
        <v>10937</v>
      </c>
      <c r="B95" s="354" t="s">
        <v>10938</v>
      </c>
      <c r="C95" s="361">
        <v>0</v>
      </c>
      <c r="D95" s="107">
        <f ca="1" t="shared" si="3"/>
        <v>0</v>
      </c>
      <c r="E95" s="356">
        <v>0</v>
      </c>
      <c r="F95" s="107">
        <f ca="1">IF($I$5="I列录入预算数",OFFSET(H95,0,1),ROUND(IF($I$5="基准为上年预计执行数",OFFSET(D95,0,1),IF($I$5="基准为上年预算数",OFFSET(D95,0,-1),IF($I$5="基准为上年调整预算数",D95,0)))*(IF(_xlfn.ISFORMULA(OFFSET(D95,0,5)),OFFSET($I$3,1,0),OFFSET(D95,0,5))),SSWR))</f>
        <v>0</v>
      </c>
      <c r="G95" s="191">
        <f ca="1" t="shared" si="5"/>
        <v>0</v>
      </c>
      <c r="H95" s="191">
        <f ca="1" t="shared" si="4"/>
        <v>0</v>
      </c>
      <c r="I95" s="361">
        <v>0</v>
      </c>
      <c r="J95" s="357"/>
    </row>
    <row r="96" ht="14.4" spans="1:10">
      <c r="A96" s="353" t="s">
        <v>10939</v>
      </c>
      <c r="B96" s="354" t="s">
        <v>10906</v>
      </c>
      <c r="C96" s="361">
        <v>0</v>
      </c>
      <c r="D96" s="107">
        <f ca="1" t="shared" si="3"/>
        <v>0</v>
      </c>
      <c r="E96" s="356">
        <v>0</v>
      </c>
      <c r="F96" s="107">
        <f ca="1">IF($I$5="I列录入预算数",OFFSET(H96,0,1),ROUND(IF($I$5="基准为上年预计执行数",OFFSET(D96,0,1),IF($I$5="基准为上年预算数",OFFSET(D96,0,-1),IF($I$5="基准为上年调整预算数",D96,0)))*(IF(_xlfn.ISFORMULA(OFFSET(D96,0,5)),OFFSET($I$3,1,0),OFFSET(D96,0,5))),SSWR))</f>
        <v>0</v>
      </c>
      <c r="G96" s="191">
        <f ca="1" t="shared" si="5"/>
        <v>0</v>
      </c>
      <c r="H96" s="191">
        <f ca="1" t="shared" si="4"/>
        <v>0</v>
      </c>
      <c r="I96" s="361">
        <v>0</v>
      </c>
      <c r="J96" s="357"/>
    </row>
    <row r="97" ht="14.4" spans="1:10">
      <c r="A97" s="353" t="s">
        <v>10940</v>
      </c>
      <c r="B97" s="354" t="s">
        <v>10941</v>
      </c>
      <c r="C97" s="361">
        <v>0</v>
      </c>
      <c r="D97" s="107">
        <f ca="1" t="shared" si="3"/>
        <v>0</v>
      </c>
      <c r="E97" s="356">
        <v>0</v>
      </c>
      <c r="F97" s="107">
        <f ca="1">IF($I$5="I列录入预算数",OFFSET(H97,0,1),ROUND(IF($I$5="基准为上年预计执行数",OFFSET(D97,0,1),IF($I$5="基准为上年预算数",OFFSET(D97,0,-1),IF($I$5="基准为上年调整预算数",D97,0)))*(IF(_xlfn.ISFORMULA(OFFSET(D97,0,5)),OFFSET($I$3,1,0),OFFSET(D97,0,5))),SSWR))</f>
        <v>0</v>
      </c>
      <c r="G97" s="191">
        <f ca="1" t="shared" si="5"/>
        <v>0</v>
      </c>
      <c r="H97" s="191">
        <f ca="1" t="shared" si="4"/>
        <v>0</v>
      </c>
      <c r="I97" s="361">
        <v>0</v>
      </c>
      <c r="J97" s="357"/>
    </row>
    <row r="98" ht="14.4" spans="1:10">
      <c r="A98" s="353" t="s">
        <v>10942</v>
      </c>
      <c r="B98" s="354" t="s">
        <v>10943</v>
      </c>
      <c r="C98" s="361">
        <v>0</v>
      </c>
      <c r="D98" s="107">
        <f ca="1" t="shared" si="3"/>
        <v>0</v>
      </c>
      <c r="E98" s="356">
        <v>0</v>
      </c>
      <c r="F98" s="107">
        <f ca="1">IF($I$5="I列录入预算数",OFFSET(H98,0,1),ROUND(IF($I$5="基准为上年预计执行数",OFFSET(D98,0,1),IF($I$5="基准为上年预算数",OFFSET(D98,0,-1),IF($I$5="基准为上年调整预算数",D98,0)))*(IF(_xlfn.ISFORMULA(OFFSET(D98,0,5)),OFFSET($I$3,1,0),OFFSET(D98,0,5))),SSWR))</f>
        <v>0</v>
      </c>
      <c r="G98" s="191">
        <f ca="1" t="shared" si="5"/>
        <v>0</v>
      </c>
      <c r="H98" s="191">
        <f ca="1" t="shared" si="4"/>
        <v>0</v>
      </c>
      <c r="I98" s="361">
        <v>0</v>
      </c>
      <c r="J98" s="357"/>
    </row>
    <row r="99" ht="14.4" spans="1:10">
      <c r="A99" s="353" t="s">
        <v>10944</v>
      </c>
      <c r="B99" s="354" t="s">
        <v>10945</v>
      </c>
      <c r="C99" s="361">
        <v>0</v>
      </c>
      <c r="D99" s="107">
        <f ca="1" t="shared" si="3"/>
        <v>0</v>
      </c>
      <c r="E99" s="356">
        <v>0</v>
      </c>
      <c r="F99" s="107">
        <f ca="1">IF($I$5="I列录入预算数",OFFSET(H99,0,1),ROUND(IF($I$5="基准为上年预计执行数",OFFSET(D99,0,1),IF($I$5="基准为上年预算数",OFFSET(D99,0,-1),IF($I$5="基准为上年调整预算数",D99,0)))*(IF(_xlfn.ISFORMULA(OFFSET(D99,0,5)),OFFSET($I$3,1,0),OFFSET(D99,0,5))),SSWR))</f>
        <v>0</v>
      </c>
      <c r="G99" s="191">
        <f ca="1" t="shared" si="5"/>
        <v>0</v>
      </c>
      <c r="H99" s="191">
        <f ca="1" t="shared" si="4"/>
        <v>0</v>
      </c>
      <c r="I99" s="361">
        <v>0</v>
      </c>
      <c r="J99" s="357"/>
    </row>
    <row r="100" ht="14.4" spans="1:10">
      <c r="A100" s="353" t="s">
        <v>10946</v>
      </c>
      <c r="B100" s="354" t="s">
        <v>10947</v>
      </c>
      <c r="C100" s="361">
        <v>0</v>
      </c>
      <c r="D100" s="107">
        <f ca="1" t="shared" si="3"/>
        <v>0</v>
      </c>
      <c r="E100" s="356">
        <v>0</v>
      </c>
      <c r="F100" s="107">
        <f ca="1">IF($I$5="I列录入预算数",OFFSET(H100,0,1),ROUND(IF($I$5="基准为上年预计执行数",OFFSET(D100,0,1),IF($I$5="基准为上年预算数",OFFSET(D100,0,-1),IF($I$5="基准为上年调整预算数",D100,0)))*(IF(_xlfn.ISFORMULA(OFFSET(D100,0,5)),OFFSET($I$3,1,0),OFFSET(D100,0,5))),SSWR))</f>
        <v>0</v>
      </c>
      <c r="G100" s="191">
        <f ca="1" t="shared" si="5"/>
        <v>0</v>
      </c>
      <c r="H100" s="191">
        <f ca="1" t="shared" si="4"/>
        <v>0</v>
      </c>
      <c r="I100" s="361">
        <v>0</v>
      </c>
      <c r="J100" s="357"/>
    </row>
    <row r="101" ht="14.4" spans="1:10">
      <c r="A101" s="353" t="s">
        <v>10948</v>
      </c>
      <c r="B101" s="360" t="s">
        <v>10817</v>
      </c>
      <c r="C101" s="361">
        <v>0</v>
      </c>
      <c r="D101" s="107">
        <f ca="1" t="shared" si="3"/>
        <v>0</v>
      </c>
      <c r="E101" s="356">
        <v>0</v>
      </c>
      <c r="F101" s="107">
        <f ca="1">IF($I$5="I列录入预算数",OFFSET(H101,0,1),ROUND(IF($I$5="基准为上年预计执行数",OFFSET(D101,0,1),IF($I$5="基准为上年预算数",OFFSET(D101,0,-1),IF($I$5="基准为上年调整预算数",D101,0)))*(IF(_xlfn.ISFORMULA(OFFSET(D101,0,5)),OFFSET($I$3,1,0),OFFSET(D101,0,5))),SSWR))</f>
        <v>0</v>
      </c>
      <c r="G101" s="191">
        <f ca="1" t="shared" si="5"/>
        <v>0</v>
      </c>
      <c r="H101" s="191">
        <f ca="1" t="shared" si="4"/>
        <v>0</v>
      </c>
      <c r="I101" s="361">
        <v>0</v>
      </c>
      <c r="J101" s="357"/>
    </row>
    <row r="102" ht="14.4" spans="1:10">
      <c r="A102" s="353" t="s">
        <v>10949</v>
      </c>
      <c r="B102" s="360" t="s">
        <v>10950</v>
      </c>
      <c r="C102" s="361">
        <v>0</v>
      </c>
      <c r="D102" s="107">
        <f ca="1" t="shared" si="3"/>
        <v>0</v>
      </c>
      <c r="E102" s="356">
        <v>0</v>
      </c>
      <c r="F102" s="107">
        <f ca="1">IF($I$5="I列录入预算数",OFFSET(H102,0,1),ROUND(IF($I$5="基准为上年预计执行数",OFFSET(D102,0,1),IF($I$5="基准为上年预算数",OFFSET(D102,0,-1),IF($I$5="基准为上年调整预算数",D102,0)))*(IF(_xlfn.ISFORMULA(OFFSET(D102,0,5)),OFFSET($I$3,1,0),OFFSET(D102,0,5))),SSWR))</f>
        <v>0</v>
      </c>
      <c r="G102" s="191">
        <f ca="1" t="shared" si="5"/>
        <v>0</v>
      </c>
      <c r="H102" s="191">
        <f ca="1" t="shared" si="4"/>
        <v>0</v>
      </c>
      <c r="I102" s="361">
        <v>0</v>
      </c>
      <c r="J102" s="357"/>
    </row>
    <row r="103" ht="14.4" spans="1:10">
      <c r="A103" s="353" t="s">
        <v>10951</v>
      </c>
      <c r="B103" s="354" t="s">
        <v>10811</v>
      </c>
      <c r="C103" s="355">
        <v>140</v>
      </c>
      <c r="D103" s="107">
        <f ca="1" t="shared" si="3"/>
        <v>30</v>
      </c>
      <c r="E103" s="356">
        <v>923</v>
      </c>
      <c r="F103" s="107">
        <f ca="1">IF($I$5="I列录入预算数",OFFSET(H103,0,1),ROUND(IF($I$5="基准为上年预计执行数",OFFSET(D103,0,1),IF($I$5="基准为上年预算数",OFFSET(D103,0,-1),IF($I$5="基准为上年调整预算数",D103,0)))*(IF(_xlfn.ISFORMULA(OFFSET(D103,0,5)),OFFSET($I$3,1,0),OFFSET(D103,0,5))),SSWR))</f>
        <v>240</v>
      </c>
      <c r="G103" s="191">
        <f ca="1" t="shared" si="5"/>
        <v>1.71428571428571</v>
      </c>
      <c r="H103" s="191">
        <f ca="1" t="shared" si="4"/>
        <v>0.260021668472373</v>
      </c>
      <c r="I103" s="355">
        <v>240</v>
      </c>
      <c r="J103" s="359">
        <v>30</v>
      </c>
    </row>
    <row r="104" ht="14.4" spans="1:10">
      <c r="A104" s="353" t="s">
        <v>10952</v>
      </c>
      <c r="B104" s="354" t="s">
        <v>10813</v>
      </c>
      <c r="C104" s="355"/>
      <c r="D104" s="107">
        <f ca="1" t="shared" si="3"/>
        <v>0</v>
      </c>
      <c r="E104" s="356"/>
      <c r="F104" s="107">
        <f ca="1">IF($I$5="I列录入预算数",OFFSET(H104,0,1),ROUND(IF($I$5="基准为上年预计执行数",OFFSET(D104,0,1),IF($I$5="基准为上年预算数",OFFSET(D104,0,-1),IF($I$5="基准为上年调整预算数",D104,0)))*(IF(_xlfn.ISFORMULA(OFFSET(D104,0,5)),OFFSET($I$3,1,0),OFFSET(D104,0,5))),SSWR))</f>
        <v>0</v>
      </c>
      <c r="G104" s="191">
        <f ca="1" t="shared" si="5"/>
        <v>0</v>
      </c>
      <c r="H104" s="191">
        <f ca="1" t="shared" si="4"/>
        <v>0</v>
      </c>
      <c r="I104" s="355"/>
      <c r="J104" s="359"/>
    </row>
    <row r="105" ht="14.4" spans="1:10">
      <c r="A105" s="353" t="s">
        <v>10953</v>
      </c>
      <c r="B105" s="354" t="s">
        <v>10815</v>
      </c>
      <c r="C105" s="355"/>
      <c r="D105" s="107">
        <f ca="1" t="shared" si="3"/>
        <v>0</v>
      </c>
      <c r="E105" s="356"/>
      <c r="F105" s="107">
        <f ca="1">IF($I$5="I列录入预算数",OFFSET(H105,0,1),ROUND(IF($I$5="基准为上年预计执行数",OFFSET(D105,0,1),IF($I$5="基准为上年预算数",OFFSET(D105,0,-1),IF($I$5="基准为上年调整预算数",D105,0)))*(IF(_xlfn.ISFORMULA(OFFSET(D105,0,5)),OFFSET($I$3,1,0),OFFSET(D105,0,5))),SSWR))</f>
        <v>0</v>
      </c>
      <c r="G105" s="191">
        <f ca="1" t="shared" si="5"/>
        <v>0</v>
      </c>
      <c r="H105" s="191">
        <f ca="1" t="shared" si="4"/>
        <v>0</v>
      </c>
      <c r="I105" s="355"/>
      <c r="J105" s="359"/>
    </row>
    <row r="106" ht="14.4" spans="1:10">
      <c r="A106" s="353" t="s">
        <v>10954</v>
      </c>
      <c r="B106" s="360" t="s">
        <v>10955</v>
      </c>
      <c r="C106" s="355"/>
      <c r="D106" s="107">
        <f ca="1" t="shared" si="3"/>
        <v>0</v>
      </c>
      <c r="E106" s="356"/>
      <c r="F106" s="107">
        <f ca="1">IF($I$5="I列录入预算数",OFFSET(H106,0,1),ROUND(IF($I$5="基准为上年预计执行数",OFFSET(D106,0,1),IF($I$5="基准为上年预算数",OFFSET(D106,0,-1),IF($I$5="基准为上年调整预算数",D106,0)))*(IF(_xlfn.ISFORMULA(OFFSET(D106,0,5)),OFFSET($I$3,1,0),OFFSET(D106,0,5))),SSWR))</f>
        <v>0</v>
      </c>
      <c r="G106" s="191">
        <f ca="1" t="shared" si="5"/>
        <v>0</v>
      </c>
      <c r="H106" s="191">
        <f ca="1" t="shared" si="4"/>
        <v>0</v>
      </c>
      <c r="I106" s="355"/>
      <c r="J106" s="359"/>
    </row>
    <row r="107" ht="14.4" spans="1:10">
      <c r="A107" s="353" t="s">
        <v>10956</v>
      </c>
      <c r="B107" s="360" t="s">
        <v>10957</v>
      </c>
      <c r="C107" s="355"/>
      <c r="D107" s="107">
        <f ca="1" t="shared" si="3"/>
        <v>0</v>
      </c>
      <c r="E107" s="356"/>
      <c r="F107" s="107">
        <f ca="1">IF($I$5="I列录入预算数",OFFSET(H107,0,1),ROUND(IF($I$5="基准为上年预计执行数",OFFSET(D107,0,1),IF($I$5="基准为上年预算数",OFFSET(D107,0,-1),IF($I$5="基准为上年调整预算数",D107,0)))*(IF(_xlfn.ISFORMULA(OFFSET(D107,0,5)),OFFSET($I$3,1,0),OFFSET(D107,0,5))),SSWR))</f>
        <v>0</v>
      </c>
      <c r="G107" s="191">
        <f ca="1" t="shared" si="5"/>
        <v>0</v>
      </c>
      <c r="H107" s="191">
        <f ca="1" t="shared" si="4"/>
        <v>0</v>
      </c>
      <c r="I107" s="355"/>
      <c r="J107" s="359"/>
    </row>
    <row r="108" ht="14.4" spans="1:10">
      <c r="A108" s="353" t="s">
        <v>10958</v>
      </c>
      <c r="B108" s="360" t="s">
        <v>10959</v>
      </c>
      <c r="C108" s="355">
        <v>66</v>
      </c>
      <c r="D108" s="107">
        <f ca="1" t="shared" si="3"/>
        <v>26</v>
      </c>
      <c r="E108" s="356">
        <v>132</v>
      </c>
      <c r="F108" s="107">
        <f ca="1">IF($I$5="I列录入预算数",OFFSET(H108,0,1),ROUND(IF($I$5="基准为上年预计执行数",OFFSET(D108,0,1),IF($I$5="基准为上年预算数",OFFSET(D108,0,-1),IF($I$5="基准为上年调整预算数",D108,0)))*(IF(_xlfn.ISFORMULA(OFFSET(D108,0,5)),OFFSET($I$3,1,0),OFFSET(D108,0,5))),SSWR))</f>
        <v>66</v>
      </c>
      <c r="G108" s="191">
        <f ca="1" t="shared" si="5"/>
        <v>1</v>
      </c>
      <c r="H108" s="191">
        <f ca="1" t="shared" si="4"/>
        <v>0.5</v>
      </c>
      <c r="I108" s="355">
        <v>66</v>
      </c>
      <c r="J108" s="359">
        <v>26</v>
      </c>
    </row>
    <row r="109" ht="14.4" spans="1:10">
      <c r="A109" s="353" t="s">
        <v>10960</v>
      </c>
      <c r="B109" s="354" t="s">
        <v>10817</v>
      </c>
      <c r="C109" s="355"/>
      <c r="D109" s="107">
        <f ca="1" t="shared" si="3"/>
        <v>0</v>
      </c>
      <c r="E109" s="356"/>
      <c r="F109" s="107">
        <f ca="1">IF($I$5="I列录入预算数",OFFSET(H109,0,1),ROUND(IF($I$5="基准为上年预计执行数",OFFSET(D109,0,1),IF($I$5="基准为上年预算数",OFFSET(D109,0,-1),IF($I$5="基准为上年调整预算数",D109,0)))*(IF(_xlfn.ISFORMULA(OFFSET(D109,0,5)),OFFSET($I$3,1,0),OFFSET(D109,0,5))),SSWR))</f>
        <v>0</v>
      </c>
      <c r="G109" s="191">
        <f ca="1" t="shared" si="5"/>
        <v>0</v>
      </c>
      <c r="H109" s="191">
        <f ca="1" t="shared" si="4"/>
        <v>0</v>
      </c>
      <c r="I109" s="355"/>
      <c r="J109" s="359"/>
    </row>
    <row r="110" ht="14.4" spans="1:10">
      <c r="A110" s="353" t="s">
        <v>10961</v>
      </c>
      <c r="B110" s="354" t="s">
        <v>10962</v>
      </c>
      <c r="C110" s="355">
        <v>100</v>
      </c>
      <c r="D110" s="107">
        <f ca="1" t="shared" si="3"/>
        <v>57</v>
      </c>
      <c r="E110" s="356">
        <v>3147</v>
      </c>
      <c r="F110" s="107">
        <f ca="1">IF($I$5="I列录入预算数",OFFSET(H110,0,1),ROUND(IF($I$5="基准为上年预计执行数",OFFSET(D110,0,1),IF($I$5="基准为上年预算数",OFFSET(D110,0,-1),IF($I$5="基准为上年调整预算数",D110,0)))*(IF(_xlfn.ISFORMULA(OFFSET(D110,0,5)),OFFSET($I$3,1,0),OFFSET(D110,0,5))),SSWR))</f>
        <v>100</v>
      </c>
      <c r="G110" s="191">
        <f ca="1" t="shared" si="5"/>
        <v>1</v>
      </c>
      <c r="H110" s="191">
        <f ca="1" t="shared" si="4"/>
        <v>0.0317762948840165</v>
      </c>
      <c r="I110" s="355">
        <v>100</v>
      </c>
      <c r="J110" s="359">
        <v>57</v>
      </c>
    </row>
    <row r="111" ht="14.4" spans="1:10">
      <c r="A111" s="353" t="s">
        <v>10963</v>
      </c>
      <c r="B111" s="354" t="s">
        <v>10811</v>
      </c>
      <c r="C111" s="355">
        <v>100</v>
      </c>
      <c r="D111" s="107">
        <f ca="1" t="shared" si="3"/>
        <v>34</v>
      </c>
      <c r="E111" s="356">
        <v>624</v>
      </c>
      <c r="F111" s="107">
        <f ca="1">IF($I$5="I列录入预算数",OFFSET(H111,0,1),ROUND(IF($I$5="基准为上年预计执行数",OFFSET(D111,0,1),IF($I$5="基准为上年预算数",OFFSET(D111,0,-1),IF($I$5="基准为上年调整预算数",D111,0)))*(IF(_xlfn.ISFORMULA(OFFSET(D111,0,5)),OFFSET($I$3,1,0),OFFSET(D111,0,5))),SSWR))</f>
        <v>100</v>
      </c>
      <c r="G111" s="191">
        <f ca="1" t="shared" si="5"/>
        <v>1</v>
      </c>
      <c r="H111" s="191">
        <f ca="1" t="shared" si="4"/>
        <v>0.16025641025641</v>
      </c>
      <c r="I111" s="355">
        <v>100</v>
      </c>
      <c r="J111" s="359">
        <v>34</v>
      </c>
    </row>
    <row r="112" ht="14.4" spans="1:10">
      <c r="A112" s="353" t="s">
        <v>10964</v>
      </c>
      <c r="B112" s="354" t="s">
        <v>10813</v>
      </c>
      <c r="C112" s="355"/>
      <c r="D112" s="107">
        <f ca="1" t="shared" si="3"/>
        <v>0</v>
      </c>
      <c r="E112" s="356"/>
      <c r="F112" s="107">
        <f ca="1">IF($I$5="I列录入预算数",OFFSET(H112,0,1),ROUND(IF($I$5="基准为上年预计执行数",OFFSET(D112,0,1),IF($I$5="基准为上年预算数",OFFSET(D112,0,-1),IF($I$5="基准为上年调整预算数",D112,0)))*(IF(_xlfn.ISFORMULA(OFFSET(D112,0,5)),OFFSET($I$3,1,0),OFFSET(D112,0,5))),SSWR))</f>
        <v>0</v>
      </c>
      <c r="G112" s="191">
        <f ca="1" t="shared" si="5"/>
        <v>0</v>
      </c>
      <c r="H112" s="191">
        <f ca="1" t="shared" si="4"/>
        <v>0</v>
      </c>
      <c r="I112" s="355"/>
      <c r="J112" s="359"/>
    </row>
    <row r="113" ht="14.4" spans="1:10">
      <c r="A113" s="353" t="s">
        <v>10965</v>
      </c>
      <c r="B113" s="354" t="s">
        <v>10815</v>
      </c>
      <c r="C113" s="355"/>
      <c r="D113" s="107">
        <f ca="1" t="shared" si="3"/>
        <v>0</v>
      </c>
      <c r="E113" s="356"/>
      <c r="F113" s="107">
        <f ca="1">IF($I$5="I列录入预算数",OFFSET(H113,0,1),ROUND(IF($I$5="基准为上年预计执行数",OFFSET(D113,0,1),IF($I$5="基准为上年预算数",OFFSET(D113,0,-1),IF($I$5="基准为上年调整预算数",D113,0)))*(IF(_xlfn.ISFORMULA(OFFSET(D113,0,5)),OFFSET($I$3,1,0),OFFSET(D113,0,5))),SSWR))</f>
        <v>0</v>
      </c>
      <c r="G113" s="191">
        <f ca="1" t="shared" si="5"/>
        <v>0</v>
      </c>
      <c r="H113" s="191">
        <f ca="1" t="shared" si="4"/>
        <v>0</v>
      </c>
      <c r="I113" s="355"/>
      <c r="J113" s="357"/>
    </row>
    <row r="114" ht="14.4" spans="1:10">
      <c r="A114" s="353" t="s">
        <v>10966</v>
      </c>
      <c r="B114" s="360" t="s">
        <v>10967</v>
      </c>
      <c r="C114" s="355">
        <v>20</v>
      </c>
      <c r="D114" s="107">
        <f ca="1" t="shared" si="3"/>
        <v>5</v>
      </c>
      <c r="E114" s="356">
        <v>54</v>
      </c>
      <c r="F114" s="107">
        <f ca="1">IF($I$5="I列录入预算数",OFFSET(H114,0,1),ROUND(IF($I$5="基准为上年预计执行数",OFFSET(D114,0,1),IF($I$5="基准为上年预算数",OFFSET(D114,0,-1),IF($I$5="基准为上年调整预算数",D114,0)))*(IF(_xlfn.ISFORMULA(OFFSET(D114,0,5)),OFFSET($I$3,1,0),OFFSET(D114,0,5))),SSWR))</f>
        <v>20</v>
      </c>
      <c r="G114" s="191">
        <f ca="1" t="shared" si="5"/>
        <v>1</v>
      </c>
      <c r="H114" s="191">
        <f ca="1" t="shared" si="4"/>
        <v>0.37037037037037</v>
      </c>
      <c r="I114" s="355">
        <v>20</v>
      </c>
      <c r="J114" s="357">
        <v>5</v>
      </c>
    </row>
    <row r="115" ht="14.4" spans="1:10">
      <c r="A115" s="353" t="s">
        <v>10968</v>
      </c>
      <c r="B115" s="360" t="s">
        <v>10969</v>
      </c>
      <c r="C115" s="355"/>
      <c r="D115" s="107">
        <f ca="1" t="shared" si="3"/>
        <v>0</v>
      </c>
      <c r="E115" s="356"/>
      <c r="F115" s="107">
        <f ca="1">IF($I$5="I列录入预算数",OFFSET(H115,0,1),ROUND(IF($I$5="基准为上年预计执行数",OFFSET(D115,0,1),IF($I$5="基准为上年预算数",OFFSET(D115,0,-1),IF($I$5="基准为上年调整预算数",D115,0)))*(IF(_xlfn.ISFORMULA(OFFSET(D115,0,5)),OFFSET($I$3,1,0),OFFSET(D115,0,5))),SSWR))</f>
        <v>0</v>
      </c>
      <c r="G115" s="191">
        <f ca="1" t="shared" si="5"/>
        <v>0</v>
      </c>
      <c r="H115" s="191">
        <f ca="1" t="shared" si="4"/>
        <v>0</v>
      </c>
      <c r="I115" s="355"/>
      <c r="J115" s="357"/>
    </row>
    <row r="116" ht="14.4" spans="1:10">
      <c r="A116" s="353" t="s">
        <v>10970</v>
      </c>
      <c r="B116" s="360" t="s">
        <v>10971</v>
      </c>
      <c r="C116" s="355"/>
      <c r="D116" s="107">
        <f ca="1" t="shared" si="3"/>
        <v>0</v>
      </c>
      <c r="E116" s="356"/>
      <c r="F116" s="107">
        <f ca="1">IF($I$5="I列录入预算数",OFFSET(H116,0,1),ROUND(IF($I$5="基准为上年预计执行数",OFFSET(D116,0,1),IF($I$5="基准为上年预算数",OFFSET(D116,0,-1),IF($I$5="基准为上年调整预算数",D116,0)))*(IF(_xlfn.ISFORMULA(OFFSET(D116,0,5)),OFFSET($I$3,1,0),OFFSET(D116,0,5))),SSWR))</f>
        <v>0</v>
      </c>
      <c r="G116" s="191">
        <f ca="1" t="shared" si="5"/>
        <v>0</v>
      </c>
      <c r="H116" s="191">
        <f ca="1" t="shared" si="4"/>
        <v>0</v>
      </c>
      <c r="I116" s="355"/>
      <c r="J116" s="357"/>
    </row>
    <row r="117" ht="14.4" spans="1:10">
      <c r="A117" s="353" t="s">
        <v>10972</v>
      </c>
      <c r="B117" s="354" t="s">
        <v>10973</v>
      </c>
      <c r="C117" s="355"/>
      <c r="D117" s="107">
        <f ca="1" t="shared" si="3"/>
        <v>0</v>
      </c>
      <c r="E117" s="356"/>
      <c r="F117" s="107">
        <f ca="1">IF($I$5="I列录入预算数",OFFSET(H117,0,1),ROUND(IF($I$5="基准为上年预计执行数",OFFSET(D117,0,1),IF($I$5="基准为上年预算数",OFFSET(D117,0,-1),IF($I$5="基准为上年调整预算数",D117,0)))*(IF(_xlfn.ISFORMULA(OFFSET(D117,0,5)),OFFSET($I$3,1,0),OFFSET(D117,0,5))),SSWR))</f>
        <v>0</v>
      </c>
      <c r="G117" s="191">
        <f ca="1" t="shared" si="5"/>
        <v>0</v>
      </c>
      <c r="H117" s="191">
        <f ca="1" t="shared" si="4"/>
        <v>0</v>
      </c>
      <c r="I117" s="355"/>
      <c r="J117" s="357"/>
    </row>
    <row r="118" ht="14.4" spans="1:10">
      <c r="A118" s="353" t="s">
        <v>10974</v>
      </c>
      <c r="B118" s="354" t="s">
        <v>10975</v>
      </c>
      <c r="C118" s="355">
        <v>150</v>
      </c>
      <c r="D118" s="107">
        <f ca="1" t="shared" si="3"/>
        <v>45</v>
      </c>
      <c r="E118" s="356">
        <v>165</v>
      </c>
      <c r="F118" s="107">
        <f ca="1">IF($I$5="I列录入预算数",OFFSET(H118,0,1),ROUND(IF($I$5="基准为上年预计执行数",OFFSET(D118,0,1),IF($I$5="基准为上年预算数",OFFSET(D118,0,-1),IF($I$5="基准为上年调整预算数",D118,0)))*(IF(_xlfn.ISFORMULA(OFFSET(D118,0,5)),OFFSET($I$3,1,0),OFFSET(D118,0,5))),SSWR))</f>
        <v>150</v>
      </c>
      <c r="G118" s="191">
        <f ca="1" t="shared" si="5"/>
        <v>1</v>
      </c>
      <c r="H118" s="191">
        <f ca="1" t="shared" si="4"/>
        <v>0.909090909090909</v>
      </c>
      <c r="I118" s="355">
        <v>150</v>
      </c>
      <c r="J118" s="359">
        <v>45</v>
      </c>
    </row>
    <row r="119" ht="14.4" spans="1:10">
      <c r="A119" s="353" t="s">
        <v>10976</v>
      </c>
      <c r="B119" s="354" t="s">
        <v>10817</v>
      </c>
      <c r="C119" s="355">
        <v>100</v>
      </c>
      <c r="D119" s="107">
        <f ca="1" t="shared" si="3"/>
        <v>50</v>
      </c>
      <c r="E119" s="356">
        <v>176</v>
      </c>
      <c r="F119" s="107">
        <f ca="1">IF($I$5="I列录入预算数",OFFSET(H119,0,1),ROUND(IF($I$5="基准为上年预计执行数",OFFSET(D119,0,1),IF($I$5="基准为上年预算数",OFFSET(D119,0,-1),IF($I$5="基准为上年调整预算数",D119,0)))*(IF(_xlfn.ISFORMULA(OFFSET(D119,0,5)),OFFSET($I$3,1,0),OFFSET(D119,0,5))),SSWR))</f>
        <v>100</v>
      </c>
      <c r="G119" s="191">
        <f ca="1" t="shared" si="5"/>
        <v>1</v>
      </c>
      <c r="H119" s="191">
        <f ca="1" t="shared" si="4"/>
        <v>0.568181818181818</v>
      </c>
      <c r="I119" s="355">
        <v>100</v>
      </c>
      <c r="J119" s="359">
        <v>50</v>
      </c>
    </row>
    <row r="120" ht="14.4" spans="1:10">
      <c r="A120" s="353" t="s">
        <v>10977</v>
      </c>
      <c r="B120" s="360" t="s">
        <v>10978</v>
      </c>
      <c r="C120" s="361">
        <v>0</v>
      </c>
      <c r="D120" s="107">
        <f ca="1" t="shared" si="3"/>
        <v>0</v>
      </c>
      <c r="E120" s="356">
        <v>9</v>
      </c>
      <c r="F120" s="107">
        <f ca="1">IF($I$5="I列录入预算数",OFFSET(H120,0,1),ROUND(IF($I$5="基准为上年预计执行数",OFFSET(D120,0,1),IF($I$5="基准为上年预算数",OFFSET(D120,0,-1),IF($I$5="基准为上年调整预算数",D120,0)))*(IF(_xlfn.ISFORMULA(OFFSET(D120,0,5)),OFFSET($I$3,1,0),OFFSET(D120,0,5))),SSWR))</f>
        <v>0</v>
      </c>
      <c r="G120" s="191">
        <f ca="1" t="shared" si="5"/>
        <v>0</v>
      </c>
      <c r="H120" s="191">
        <f ca="1" t="shared" si="4"/>
        <v>0</v>
      </c>
      <c r="I120" s="361">
        <v>0</v>
      </c>
      <c r="J120" s="108">
        <v>0</v>
      </c>
    </row>
    <row r="121" ht="14.4" spans="1:10">
      <c r="A121" s="353" t="s">
        <v>10979</v>
      </c>
      <c r="B121" s="360" t="s">
        <v>10811</v>
      </c>
      <c r="C121" s="361">
        <v>0</v>
      </c>
      <c r="D121" s="107">
        <f ca="1" t="shared" si="3"/>
        <v>0</v>
      </c>
      <c r="E121" s="356">
        <v>0</v>
      </c>
      <c r="F121" s="107">
        <f ca="1">IF($I$5="I列录入预算数",OFFSET(H121,0,1),ROUND(IF($I$5="基准为上年预计执行数",OFFSET(D121,0,1),IF($I$5="基准为上年预算数",OFFSET(D121,0,-1),IF($I$5="基准为上年调整预算数",D121,0)))*(IF(_xlfn.ISFORMULA(OFFSET(D121,0,5)),OFFSET($I$3,1,0),OFFSET(D121,0,5))),SSWR))</f>
        <v>0</v>
      </c>
      <c r="G121" s="191">
        <f ca="1" t="shared" si="5"/>
        <v>0</v>
      </c>
      <c r="H121" s="191">
        <f ca="1" t="shared" si="4"/>
        <v>0</v>
      </c>
      <c r="I121" s="361">
        <v>0</v>
      </c>
      <c r="J121" s="108">
        <v>0</v>
      </c>
    </row>
    <row r="122" ht="14.4" spans="1:10">
      <c r="A122" s="353" t="s">
        <v>10980</v>
      </c>
      <c r="B122" s="358" t="s">
        <v>10813</v>
      </c>
      <c r="C122" s="361">
        <v>0</v>
      </c>
      <c r="D122" s="107">
        <f ca="1" t="shared" si="3"/>
        <v>0</v>
      </c>
      <c r="E122" s="356">
        <v>0</v>
      </c>
      <c r="F122" s="107">
        <f ca="1">IF($I$5="I列录入预算数",OFFSET(H122,0,1),ROUND(IF($I$5="基准为上年预计执行数",OFFSET(D122,0,1),IF($I$5="基准为上年预算数",OFFSET(D122,0,-1),IF($I$5="基准为上年调整预算数",D122,0)))*(IF(_xlfn.ISFORMULA(OFFSET(D122,0,5)),OFFSET($I$3,1,0),OFFSET(D122,0,5))),SSWR))</f>
        <v>0</v>
      </c>
      <c r="G122" s="191">
        <f ca="1" t="shared" si="5"/>
        <v>0</v>
      </c>
      <c r="H122" s="191">
        <f ca="1" t="shared" si="4"/>
        <v>0</v>
      </c>
      <c r="I122" s="361">
        <v>0</v>
      </c>
      <c r="J122" s="108">
        <v>0</v>
      </c>
    </row>
    <row r="123" ht="14.4" spans="1:10">
      <c r="A123" s="353" t="s">
        <v>10981</v>
      </c>
      <c r="B123" s="354" t="s">
        <v>10815</v>
      </c>
      <c r="C123" s="361">
        <v>0</v>
      </c>
      <c r="D123" s="107">
        <f ca="1" t="shared" si="3"/>
        <v>0</v>
      </c>
      <c r="E123" s="356">
        <v>0</v>
      </c>
      <c r="F123" s="107">
        <f ca="1">IF($I$5="I列录入预算数",OFFSET(H123,0,1),ROUND(IF($I$5="基准为上年预计执行数",OFFSET(D123,0,1),IF($I$5="基准为上年预算数",OFFSET(D123,0,-1),IF($I$5="基准为上年调整预算数",D123,0)))*(IF(_xlfn.ISFORMULA(OFFSET(D123,0,5)),OFFSET($I$3,1,0),OFFSET(D123,0,5))),SSWR))</f>
        <v>0</v>
      </c>
      <c r="G123" s="191">
        <f ca="1" t="shared" si="5"/>
        <v>0</v>
      </c>
      <c r="H123" s="191">
        <f ca="1" t="shared" si="4"/>
        <v>0</v>
      </c>
      <c r="I123" s="361">
        <v>0</v>
      </c>
      <c r="J123" s="108">
        <v>0</v>
      </c>
    </row>
    <row r="124" ht="14.4" spans="1:10">
      <c r="A124" s="353" t="s">
        <v>10982</v>
      </c>
      <c r="B124" s="354" t="s">
        <v>10983</v>
      </c>
      <c r="C124" s="361">
        <v>0</v>
      </c>
      <c r="D124" s="107">
        <f ca="1" t="shared" si="3"/>
        <v>0</v>
      </c>
      <c r="E124" s="356">
        <v>0</v>
      </c>
      <c r="F124" s="107">
        <f ca="1">IF($I$5="I列录入预算数",OFFSET(H124,0,1),ROUND(IF($I$5="基准为上年预计执行数",OFFSET(D124,0,1),IF($I$5="基准为上年预算数",OFFSET(D124,0,-1),IF($I$5="基准为上年调整预算数",D124,0)))*(IF(_xlfn.ISFORMULA(OFFSET(D124,0,5)),OFFSET($I$3,1,0),OFFSET(D124,0,5))),SSWR))</f>
        <v>0</v>
      </c>
      <c r="G124" s="191">
        <f ca="1" t="shared" si="5"/>
        <v>0</v>
      </c>
      <c r="H124" s="191">
        <f ca="1" t="shared" si="4"/>
        <v>0</v>
      </c>
      <c r="I124" s="361">
        <v>0</v>
      </c>
      <c r="J124" s="108">
        <v>0</v>
      </c>
    </row>
    <row r="125" ht="14.4" spans="1:10">
      <c r="A125" s="353" t="s">
        <v>10984</v>
      </c>
      <c r="B125" s="354" t="s">
        <v>10985</v>
      </c>
      <c r="C125" s="361">
        <v>0</v>
      </c>
      <c r="D125" s="107">
        <f ca="1" t="shared" si="3"/>
        <v>0</v>
      </c>
      <c r="E125" s="356">
        <v>50</v>
      </c>
      <c r="F125" s="107">
        <f ca="1">IF($I$5="I列录入预算数",OFFSET(H125,0,1),ROUND(IF($I$5="基准为上年预计执行数",OFFSET(D125,0,1),IF($I$5="基准为上年预算数",OFFSET(D125,0,-1),IF($I$5="基准为上年调整预算数",D125,0)))*(IF(_xlfn.ISFORMULA(OFFSET(D125,0,5)),OFFSET($I$3,1,0),OFFSET(D125,0,5))),SSWR))</f>
        <v>0</v>
      </c>
      <c r="G125" s="191">
        <f ca="1" t="shared" si="5"/>
        <v>0</v>
      </c>
      <c r="H125" s="191">
        <f ca="1" t="shared" si="4"/>
        <v>0</v>
      </c>
      <c r="I125" s="361">
        <v>0</v>
      </c>
      <c r="J125" s="108">
        <v>0</v>
      </c>
    </row>
    <row r="126" ht="14.4" spans="1:10">
      <c r="A126" s="353" t="s">
        <v>10986</v>
      </c>
      <c r="B126" s="360" t="s">
        <v>10987</v>
      </c>
      <c r="C126" s="361">
        <v>0</v>
      </c>
      <c r="D126" s="107">
        <f ca="1" t="shared" si="3"/>
        <v>0</v>
      </c>
      <c r="E126" s="356">
        <v>0</v>
      </c>
      <c r="F126" s="107">
        <f ca="1">IF($I$5="I列录入预算数",OFFSET(H126,0,1),ROUND(IF($I$5="基准为上年预计执行数",OFFSET(D126,0,1),IF($I$5="基准为上年预算数",OFFSET(D126,0,-1),IF($I$5="基准为上年调整预算数",D126,0)))*(IF(_xlfn.ISFORMULA(OFFSET(D126,0,5)),OFFSET($I$3,1,0),OFFSET(D126,0,5))),SSWR))</f>
        <v>0</v>
      </c>
      <c r="G126" s="191">
        <f ca="1" t="shared" si="5"/>
        <v>0</v>
      </c>
      <c r="H126" s="191">
        <f ca="1" t="shared" si="4"/>
        <v>0</v>
      </c>
      <c r="I126" s="361">
        <v>0</v>
      </c>
      <c r="J126" s="108">
        <v>0</v>
      </c>
    </row>
    <row r="127" ht="14.4" spans="1:10">
      <c r="A127" s="353" t="s">
        <v>10988</v>
      </c>
      <c r="B127" s="354" t="s">
        <v>10989</v>
      </c>
      <c r="C127" s="361">
        <v>0</v>
      </c>
      <c r="D127" s="107">
        <f ca="1" t="shared" si="3"/>
        <v>0</v>
      </c>
      <c r="E127" s="356">
        <v>0</v>
      </c>
      <c r="F127" s="107">
        <f ca="1">IF($I$5="I列录入预算数",OFFSET(H127,0,1),ROUND(IF($I$5="基准为上年预计执行数",OFFSET(D127,0,1),IF($I$5="基准为上年预算数",OFFSET(D127,0,-1),IF($I$5="基准为上年调整预算数",D127,0)))*(IF(_xlfn.ISFORMULA(OFFSET(D127,0,5)),OFFSET($I$3,1,0),OFFSET(D127,0,5))),SSWR))</f>
        <v>0</v>
      </c>
      <c r="G127" s="191">
        <f ca="1" t="shared" si="5"/>
        <v>0</v>
      </c>
      <c r="H127" s="191">
        <f ca="1" t="shared" si="4"/>
        <v>0</v>
      </c>
      <c r="I127" s="361">
        <v>0</v>
      </c>
      <c r="J127" s="108">
        <v>0</v>
      </c>
    </row>
    <row r="128" ht="14.4" spans="1:10">
      <c r="A128" s="353" t="s">
        <v>10990</v>
      </c>
      <c r="B128" s="354" t="s">
        <v>10991</v>
      </c>
      <c r="C128" s="361">
        <v>0</v>
      </c>
      <c r="D128" s="107">
        <f ca="1" t="shared" si="3"/>
        <v>0</v>
      </c>
      <c r="E128" s="356">
        <v>0</v>
      </c>
      <c r="F128" s="107">
        <f ca="1">IF($I$5="I列录入预算数",OFFSET(H128,0,1),ROUND(IF($I$5="基准为上年预计执行数",OFFSET(D128,0,1),IF($I$5="基准为上年预算数",OFFSET(D128,0,-1),IF($I$5="基准为上年调整预算数",D128,0)))*(IF(_xlfn.ISFORMULA(OFFSET(D128,0,5)),OFFSET($I$3,1,0),OFFSET(D128,0,5))),SSWR))</f>
        <v>0</v>
      </c>
      <c r="G128" s="191">
        <f ca="1" t="shared" si="5"/>
        <v>0</v>
      </c>
      <c r="H128" s="191">
        <f ca="1" t="shared" si="4"/>
        <v>0</v>
      </c>
      <c r="I128" s="361">
        <v>0</v>
      </c>
      <c r="J128" s="108">
        <v>0</v>
      </c>
    </row>
    <row r="129" ht="14.4" spans="1:10">
      <c r="A129" s="353" t="s">
        <v>10992</v>
      </c>
      <c r="B129" s="354" t="s">
        <v>10993</v>
      </c>
      <c r="C129" s="361">
        <v>0</v>
      </c>
      <c r="D129" s="107">
        <f ca="1" t="shared" si="3"/>
        <v>0</v>
      </c>
      <c r="E129" s="356">
        <v>0</v>
      </c>
      <c r="F129" s="107">
        <f ca="1">IF($I$5="I列录入预算数",OFFSET(H129,0,1),ROUND(IF($I$5="基准为上年预计执行数",OFFSET(D129,0,1),IF($I$5="基准为上年预算数",OFFSET(D129,0,-1),IF($I$5="基准为上年调整预算数",D129,0)))*(IF(_xlfn.ISFORMULA(OFFSET(D129,0,5)),OFFSET($I$3,1,0),OFFSET(D129,0,5))),SSWR))</f>
        <v>0</v>
      </c>
      <c r="G129" s="191">
        <f ca="1" t="shared" si="5"/>
        <v>0</v>
      </c>
      <c r="H129" s="191">
        <f ca="1" t="shared" si="4"/>
        <v>0</v>
      </c>
      <c r="I129" s="361">
        <v>0</v>
      </c>
      <c r="J129" s="108">
        <v>0</v>
      </c>
    </row>
    <row r="130" ht="14.4" spans="1:10">
      <c r="A130" s="353" t="s">
        <v>10994</v>
      </c>
      <c r="B130" s="354" t="s">
        <v>10817</v>
      </c>
      <c r="C130" s="361">
        <v>0</v>
      </c>
      <c r="D130" s="107">
        <f ca="1" t="shared" si="3"/>
        <v>0</v>
      </c>
      <c r="E130" s="356">
        <v>0</v>
      </c>
      <c r="F130" s="107">
        <f ca="1">IF($I$5="I列录入预算数",OFFSET(H130,0,1),ROUND(IF($I$5="基准为上年预计执行数",OFFSET(D130,0,1),IF($I$5="基准为上年预算数",OFFSET(D130,0,-1),IF($I$5="基准为上年调整预算数",D130,0)))*(IF(_xlfn.ISFORMULA(OFFSET(D130,0,5)),OFFSET($I$3,1,0),OFFSET(D130,0,5))),SSWR))</f>
        <v>0</v>
      </c>
      <c r="G130" s="191">
        <f ca="1" t="shared" si="5"/>
        <v>0</v>
      </c>
      <c r="H130" s="191">
        <f ca="1" t="shared" si="4"/>
        <v>0</v>
      </c>
      <c r="I130" s="361">
        <v>0</v>
      </c>
      <c r="J130" s="108">
        <v>0</v>
      </c>
    </row>
    <row r="131" ht="14.4" spans="1:10">
      <c r="A131" s="353" t="s">
        <v>10995</v>
      </c>
      <c r="B131" s="354" t="s">
        <v>10996</v>
      </c>
      <c r="C131" s="355">
        <v>20</v>
      </c>
      <c r="D131" s="107">
        <f ca="1" t="shared" si="3"/>
        <v>5</v>
      </c>
      <c r="E131" s="356">
        <v>0</v>
      </c>
      <c r="F131" s="107">
        <f ca="1">IF($I$5="I列录入预算数",OFFSET(H131,0,1),ROUND(IF($I$5="基准为上年预计执行数",OFFSET(D131,0,1),IF($I$5="基准为上年预算数",OFFSET(D131,0,-1),IF($I$5="基准为上年调整预算数",D131,0)))*(IF(_xlfn.ISFORMULA(OFFSET(D131,0,5)),OFFSET($I$3,1,0),OFFSET(D131,0,5))),SSWR))</f>
        <v>20</v>
      </c>
      <c r="G131" s="191">
        <f ca="1" t="shared" si="5"/>
        <v>1</v>
      </c>
      <c r="H131" s="191">
        <f ca="1" t="shared" si="4"/>
        <v>0</v>
      </c>
      <c r="I131" s="355">
        <v>20</v>
      </c>
      <c r="J131" s="357">
        <v>5</v>
      </c>
    </row>
    <row r="132" ht="14.4" spans="1:10">
      <c r="A132" s="353" t="s">
        <v>10997</v>
      </c>
      <c r="B132" s="354" t="s">
        <v>10811</v>
      </c>
      <c r="C132" s="361">
        <v>0</v>
      </c>
      <c r="D132" s="107">
        <f ca="1" t="shared" si="3"/>
        <v>0</v>
      </c>
      <c r="E132" s="356">
        <v>0</v>
      </c>
      <c r="F132" s="107">
        <f ca="1">IF($I$5="I列录入预算数",OFFSET(H132,0,1),ROUND(IF($I$5="基准为上年预计执行数",OFFSET(D132,0,1),IF($I$5="基准为上年预算数",OFFSET(D132,0,-1),IF($I$5="基准为上年调整预算数",D132,0)))*(IF(_xlfn.ISFORMULA(OFFSET(D132,0,5)),OFFSET($I$3,1,0),OFFSET(D132,0,5))),SSWR))</f>
        <v>0</v>
      </c>
      <c r="G132" s="191">
        <f ca="1" t="shared" si="5"/>
        <v>0</v>
      </c>
      <c r="H132" s="191">
        <f ca="1" t="shared" si="4"/>
        <v>0</v>
      </c>
      <c r="I132" s="361">
        <v>0</v>
      </c>
      <c r="J132" s="359"/>
    </row>
    <row r="133" ht="14.4" spans="1:10">
      <c r="A133" s="353" t="s">
        <v>10998</v>
      </c>
      <c r="B133" s="354" t="s">
        <v>10813</v>
      </c>
      <c r="C133" s="361">
        <v>0</v>
      </c>
      <c r="D133" s="107">
        <f ca="1" t="shared" si="3"/>
        <v>0</v>
      </c>
      <c r="E133" s="356">
        <v>0</v>
      </c>
      <c r="F133" s="107">
        <f ca="1">IF($I$5="I列录入预算数",OFFSET(H133,0,1),ROUND(IF($I$5="基准为上年预计执行数",OFFSET(D133,0,1),IF($I$5="基准为上年预算数",OFFSET(D133,0,-1),IF($I$5="基准为上年调整预算数",D133,0)))*(IF(_xlfn.ISFORMULA(OFFSET(D133,0,5)),OFFSET($I$3,1,0),OFFSET(D133,0,5))),SSWR))</f>
        <v>0</v>
      </c>
      <c r="G133" s="191">
        <f ca="1" t="shared" si="5"/>
        <v>0</v>
      </c>
      <c r="H133" s="191">
        <f ca="1" t="shared" si="4"/>
        <v>0</v>
      </c>
      <c r="I133" s="361">
        <v>0</v>
      </c>
      <c r="J133" s="359"/>
    </row>
    <row r="134" ht="14.4" spans="1:10">
      <c r="A134" s="353" t="s">
        <v>10999</v>
      </c>
      <c r="B134" s="360" t="s">
        <v>10815</v>
      </c>
      <c r="C134" s="361">
        <v>0</v>
      </c>
      <c r="D134" s="107">
        <f ca="1" t="shared" si="3"/>
        <v>0</v>
      </c>
      <c r="E134" s="356">
        <v>0</v>
      </c>
      <c r="F134" s="107">
        <f ca="1">IF($I$5="I列录入预算数",OFFSET(H134,0,1),ROUND(IF($I$5="基准为上年预计执行数",OFFSET(D134,0,1),IF($I$5="基准为上年预算数",OFFSET(D134,0,-1),IF($I$5="基准为上年调整预算数",D134,0)))*(IF(_xlfn.ISFORMULA(OFFSET(D134,0,5)),OFFSET($I$3,1,0),OFFSET(D134,0,5))),SSWR))</f>
        <v>0</v>
      </c>
      <c r="G134" s="191">
        <f ca="1" t="shared" si="5"/>
        <v>0</v>
      </c>
      <c r="H134" s="191">
        <f ca="1" t="shared" si="4"/>
        <v>0</v>
      </c>
      <c r="I134" s="361">
        <v>0</v>
      </c>
      <c r="J134" s="359"/>
    </row>
    <row r="135" ht="14.4" spans="1:10">
      <c r="A135" s="353" t="s">
        <v>11000</v>
      </c>
      <c r="B135" s="360" t="s">
        <v>11001</v>
      </c>
      <c r="C135" s="361">
        <v>0</v>
      </c>
      <c r="D135" s="107">
        <f ca="1" t="shared" si="3"/>
        <v>0</v>
      </c>
      <c r="E135" s="356">
        <v>0</v>
      </c>
      <c r="F135" s="107">
        <f ca="1">IF($I$5="I列录入预算数",OFFSET(H135,0,1),ROUND(IF($I$5="基准为上年预计执行数",OFFSET(D135,0,1),IF($I$5="基准为上年预算数",OFFSET(D135,0,-1),IF($I$5="基准为上年调整预算数",D135,0)))*(IF(_xlfn.ISFORMULA(OFFSET(D135,0,5)),OFFSET($I$3,1,0),OFFSET(D135,0,5))),SSWR))</f>
        <v>0</v>
      </c>
      <c r="G135" s="191">
        <f ca="1" t="shared" si="5"/>
        <v>0</v>
      </c>
      <c r="H135" s="191">
        <f ca="1" t="shared" si="4"/>
        <v>0</v>
      </c>
      <c r="I135" s="361">
        <v>0</v>
      </c>
      <c r="J135" s="359"/>
    </row>
    <row r="136" ht="14.4" spans="1:10">
      <c r="A136" s="353" t="s">
        <v>11002</v>
      </c>
      <c r="B136" s="360" t="s">
        <v>10817</v>
      </c>
      <c r="C136" s="361">
        <v>0</v>
      </c>
      <c r="D136" s="107">
        <f ca="1" t="shared" si="3"/>
        <v>0</v>
      </c>
      <c r="E136" s="356">
        <v>0</v>
      </c>
      <c r="F136" s="107">
        <f ca="1">IF($I$5="I列录入预算数",OFFSET(H136,0,1),ROUND(IF($I$5="基准为上年预计执行数",OFFSET(D136,0,1),IF($I$5="基准为上年预算数",OFFSET(D136,0,-1),IF($I$5="基准为上年调整预算数",D136,0)))*(IF(_xlfn.ISFORMULA(OFFSET(D136,0,5)),OFFSET($I$3,1,0),OFFSET(D136,0,5))),SSWR))</f>
        <v>0</v>
      </c>
      <c r="G136" s="191">
        <f ca="1" t="shared" si="5"/>
        <v>0</v>
      </c>
      <c r="H136" s="191">
        <f ca="1" t="shared" si="4"/>
        <v>0</v>
      </c>
      <c r="I136" s="361">
        <v>0</v>
      </c>
      <c r="J136" s="359"/>
    </row>
    <row r="137" ht="14.4" spans="1:10">
      <c r="A137" s="353" t="s">
        <v>11003</v>
      </c>
      <c r="B137" s="363" t="s">
        <v>11004</v>
      </c>
      <c r="C137" s="361">
        <v>0</v>
      </c>
      <c r="D137" s="107">
        <f ca="1" t="shared" si="3"/>
        <v>0</v>
      </c>
      <c r="E137" s="356">
        <v>0</v>
      </c>
      <c r="F137" s="107">
        <f ca="1">IF($I$5="I列录入预算数",OFFSET(H137,0,1),ROUND(IF($I$5="基准为上年预计执行数",OFFSET(D137,0,1),IF($I$5="基准为上年预算数",OFFSET(D137,0,-1),IF($I$5="基准为上年调整预算数",D137,0)))*(IF(_xlfn.ISFORMULA(OFFSET(D137,0,5)),OFFSET($I$3,1,0),OFFSET(D137,0,5))),SSWR))</f>
        <v>0</v>
      </c>
      <c r="G137" s="191">
        <f ca="1" t="shared" si="5"/>
        <v>0</v>
      </c>
      <c r="H137" s="191">
        <f ca="1" t="shared" si="4"/>
        <v>0</v>
      </c>
      <c r="I137" s="361">
        <v>0</v>
      </c>
      <c r="J137" s="359"/>
    </row>
    <row r="138" ht="14.4" spans="1:10">
      <c r="A138" s="353" t="s">
        <v>11005</v>
      </c>
      <c r="B138" s="354" t="s">
        <v>10811</v>
      </c>
      <c r="C138" s="361">
        <v>0</v>
      </c>
      <c r="D138" s="107">
        <f ca="1" t="shared" si="3"/>
        <v>0</v>
      </c>
      <c r="E138" s="356">
        <v>0</v>
      </c>
      <c r="F138" s="107">
        <f ca="1">IF($I$5="I列录入预算数",OFFSET(H138,0,1),ROUND(IF($I$5="基准为上年预计执行数",OFFSET(D138,0,1),IF($I$5="基准为上年预算数",OFFSET(D138,0,-1),IF($I$5="基准为上年调整预算数",D138,0)))*(IF(_xlfn.ISFORMULA(OFFSET(D138,0,5)),OFFSET($I$3,1,0),OFFSET(D138,0,5))),SSWR))</f>
        <v>0</v>
      </c>
      <c r="G138" s="191">
        <f ca="1" t="shared" si="5"/>
        <v>0</v>
      </c>
      <c r="H138" s="191">
        <f ca="1" t="shared" si="4"/>
        <v>0</v>
      </c>
      <c r="I138" s="361">
        <v>0</v>
      </c>
      <c r="J138" s="357"/>
    </row>
    <row r="139" ht="14.4" spans="1:10">
      <c r="A139" s="353" t="s">
        <v>11006</v>
      </c>
      <c r="B139" s="360" t="s">
        <v>10813</v>
      </c>
      <c r="C139" s="361">
        <v>0</v>
      </c>
      <c r="D139" s="107">
        <f ca="1" t="shared" ref="D139:D202" si="6">IF(B2TJ="录入调整后预算数",OFFSET(D139,0,6),IF(B2TJ="录入调整差额数",OFFSET(D139,0,6)+OFFSET(D139,0,-1),0))</f>
        <v>0</v>
      </c>
      <c r="E139" s="356">
        <v>0</v>
      </c>
      <c r="F139" s="107">
        <f ca="1">IF($I$5="I列录入预算数",OFFSET(H139,0,1),ROUND(IF($I$5="基准为上年预计执行数",OFFSET(D139,0,1),IF($I$5="基准为上年预算数",OFFSET(D139,0,-1),IF($I$5="基准为上年调整预算数",D139,0)))*(IF(_xlfn.ISFORMULA(OFFSET(D139,0,5)),OFFSET($I$3,1,0),OFFSET(D139,0,5))),SSWR))</f>
        <v>0</v>
      </c>
      <c r="G139" s="191">
        <f ca="1" t="shared" si="5"/>
        <v>0</v>
      </c>
      <c r="H139" s="191">
        <f ca="1" t="shared" ref="H139:H202" si="7">IFERROR(OFFSET(G139,0,-1)/OFFSET(G139,0,-2),)</f>
        <v>0</v>
      </c>
      <c r="I139" s="361">
        <v>0</v>
      </c>
      <c r="J139" s="357"/>
    </row>
    <row r="140" ht="14.4" spans="1:10">
      <c r="A140" s="353" t="s">
        <v>11007</v>
      </c>
      <c r="B140" s="360" t="s">
        <v>10815</v>
      </c>
      <c r="C140" s="361">
        <v>0</v>
      </c>
      <c r="D140" s="107">
        <f ca="1" t="shared" si="6"/>
        <v>0</v>
      </c>
      <c r="E140" s="356">
        <v>0</v>
      </c>
      <c r="F140" s="107">
        <f ca="1">IF($I$5="I列录入预算数",OFFSET(H140,0,1),ROUND(IF($I$5="基准为上年预计执行数",OFFSET(D140,0,1),IF($I$5="基准为上年预算数",OFFSET(D140,0,-1),IF($I$5="基准为上年调整预算数",D140,0)))*(IF(_xlfn.ISFORMULA(OFFSET(D140,0,5)),OFFSET($I$3,1,0),OFFSET(D140,0,5))),SSWR))</f>
        <v>0</v>
      </c>
      <c r="G140" s="191">
        <f ca="1" t="shared" ref="G140:G203" si="8">IFERROR(OFFSET(G140,0,-1)/OFFSET(G140,0,-4),)</f>
        <v>0</v>
      </c>
      <c r="H140" s="191">
        <f ca="1" t="shared" si="7"/>
        <v>0</v>
      </c>
      <c r="I140" s="361">
        <v>0</v>
      </c>
      <c r="J140" s="357"/>
    </row>
    <row r="141" ht="14.4" spans="1:10">
      <c r="A141" s="353" t="s">
        <v>11008</v>
      </c>
      <c r="B141" s="360" t="s">
        <v>11009</v>
      </c>
      <c r="C141" s="361">
        <v>0</v>
      </c>
      <c r="D141" s="107">
        <f ca="1" t="shared" si="6"/>
        <v>0</v>
      </c>
      <c r="E141" s="356">
        <v>0</v>
      </c>
      <c r="F141" s="107">
        <f ca="1">IF($I$5="I列录入预算数",OFFSET(H141,0,1),ROUND(IF($I$5="基准为上年预计执行数",OFFSET(D141,0,1),IF($I$5="基准为上年预算数",OFFSET(D141,0,-1),IF($I$5="基准为上年调整预算数",D141,0)))*(IF(_xlfn.ISFORMULA(OFFSET(D141,0,5)),OFFSET($I$3,1,0),OFFSET(D141,0,5))),SSWR))</f>
        <v>0</v>
      </c>
      <c r="G141" s="191">
        <f ca="1" t="shared" si="8"/>
        <v>0</v>
      </c>
      <c r="H141" s="191">
        <f ca="1" t="shared" si="7"/>
        <v>0</v>
      </c>
      <c r="I141" s="361">
        <v>0</v>
      </c>
      <c r="J141" s="357"/>
    </row>
    <row r="142" ht="14.4" spans="1:10">
      <c r="A142" s="353" t="s">
        <v>11010</v>
      </c>
      <c r="B142" s="358" t="s">
        <v>11011</v>
      </c>
      <c r="C142" s="361">
        <v>0</v>
      </c>
      <c r="D142" s="107">
        <f ca="1" t="shared" si="6"/>
        <v>0</v>
      </c>
      <c r="E142" s="356">
        <v>0</v>
      </c>
      <c r="F142" s="107">
        <f ca="1">IF($I$5="I列录入预算数",OFFSET(H142,0,1),ROUND(IF($I$5="基准为上年预计执行数",OFFSET(D142,0,1),IF($I$5="基准为上年预算数",OFFSET(D142,0,-1),IF($I$5="基准为上年调整预算数",D142,0)))*(IF(_xlfn.ISFORMULA(OFFSET(D142,0,5)),OFFSET($I$3,1,0),OFFSET(D142,0,5))),SSWR))</f>
        <v>0</v>
      </c>
      <c r="G142" s="191">
        <f ca="1" t="shared" si="8"/>
        <v>0</v>
      </c>
      <c r="H142" s="191">
        <f ca="1" t="shared" si="7"/>
        <v>0</v>
      </c>
      <c r="I142" s="361">
        <v>0</v>
      </c>
      <c r="J142" s="357"/>
    </row>
    <row r="143" ht="14.4" spans="1:10">
      <c r="A143" s="353" t="s">
        <v>11012</v>
      </c>
      <c r="B143" s="354" t="s">
        <v>10817</v>
      </c>
      <c r="C143" s="361">
        <v>0</v>
      </c>
      <c r="D143" s="107">
        <f ca="1" t="shared" si="6"/>
        <v>0</v>
      </c>
      <c r="E143" s="356">
        <v>0</v>
      </c>
      <c r="F143" s="107">
        <f ca="1">IF($I$5="I列录入预算数",OFFSET(H143,0,1),ROUND(IF($I$5="基准为上年预计执行数",OFFSET(D143,0,1),IF($I$5="基准为上年预算数",OFFSET(D143,0,-1),IF($I$5="基准为上年调整预算数",D143,0)))*(IF(_xlfn.ISFORMULA(OFFSET(D143,0,5)),OFFSET($I$3,1,0),OFFSET(D143,0,5))),SSWR))</f>
        <v>0</v>
      </c>
      <c r="G143" s="191">
        <f ca="1" t="shared" si="8"/>
        <v>0</v>
      </c>
      <c r="H143" s="191">
        <f ca="1" t="shared" si="7"/>
        <v>0</v>
      </c>
      <c r="I143" s="361">
        <v>0</v>
      </c>
      <c r="J143" s="357"/>
    </row>
    <row r="144" ht="14.4" spans="1:10">
      <c r="A144" s="353" t="s">
        <v>11013</v>
      </c>
      <c r="B144" s="354" t="s">
        <v>11014</v>
      </c>
      <c r="C144" s="361">
        <v>0</v>
      </c>
      <c r="D144" s="107">
        <f ca="1" t="shared" si="6"/>
        <v>0</v>
      </c>
      <c r="E144" s="356">
        <v>0</v>
      </c>
      <c r="F144" s="107">
        <f ca="1">IF($I$5="I列录入预算数",OFFSET(H144,0,1),ROUND(IF($I$5="基准为上年预计执行数",OFFSET(D144,0,1),IF($I$5="基准为上年预算数",OFFSET(D144,0,-1),IF($I$5="基准为上年调整预算数",D144,0)))*(IF(_xlfn.ISFORMULA(OFFSET(D144,0,5)),OFFSET($I$3,1,0),OFFSET(D144,0,5))),SSWR))</f>
        <v>0</v>
      </c>
      <c r="G144" s="191">
        <f ca="1" t="shared" si="8"/>
        <v>0</v>
      </c>
      <c r="H144" s="191">
        <f ca="1" t="shared" si="7"/>
        <v>0</v>
      </c>
      <c r="I144" s="361">
        <v>0</v>
      </c>
      <c r="J144" s="357"/>
    </row>
    <row r="145" ht="14.4" spans="1:10">
      <c r="A145" s="353" t="s">
        <v>11015</v>
      </c>
      <c r="B145" s="360" t="s">
        <v>10811</v>
      </c>
      <c r="C145" s="355">
        <v>20</v>
      </c>
      <c r="D145" s="107">
        <f ca="1" t="shared" si="6"/>
        <v>5</v>
      </c>
      <c r="E145" s="356">
        <v>204</v>
      </c>
      <c r="F145" s="107">
        <f ca="1">IF($I$5="I列录入预算数",OFFSET(H145,0,1),ROUND(IF($I$5="基准为上年预计执行数",OFFSET(D145,0,1),IF($I$5="基准为上年预算数",OFFSET(D145,0,-1),IF($I$5="基准为上年调整预算数",D145,0)))*(IF(_xlfn.ISFORMULA(OFFSET(D145,0,5)),OFFSET($I$3,1,0),OFFSET(D145,0,5))),SSWR))</f>
        <v>20</v>
      </c>
      <c r="G145" s="191">
        <f ca="1" t="shared" si="8"/>
        <v>1</v>
      </c>
      <c r="H145" s="191">
        <f ca="1" t="shared" si="7"/>
        <v>0.0980392156862745</v>
      </c>
      <c r="I145" s="355">
        <v>20</v>
      </c>
      <c r="J145" s="359">
        <v>5</v>
      </c>
    </row>
    <row r="146" ht="14.4" spans="1:10">
      <c r="A146" s="353" t="s">
        <v>11016</v>
      </c>
      <c r="B146" s="360" t="s">
        <v>10813</v>
      </c>
      <c r="C146" s="355"/>
      <c r="D146" s="107">
        <f ca="1" t="shared" si="6"/>
        <v>0</v>
      </c>
      <c r="E146" s="356"/>
      <c r="F146" s="107">
        <f ca="1">IF($I$5="I列录入预算数",OFFSET(H146,0,1),ROUND(IF($I$5="基准为上年预计执行数",OFFSET(D146,0,1),IF($I$5="基准为上年预算数",OFFSET(D146,0,-1),IF($I$5="基准为上年调整预算数",D146,0)))*(IF(_xlfn.ISFORMULA(OFFSET(D146,0,5)),OFFSET($I$3,1,0),OFFSET(D146,0,5))),SSWR))</f>
        <v>0</v>
      </c>
      <c r="G146" s="191">
        <f ca="1" t="shared" si="8"/>
        <v>0</v>
      </c>
      <c r="H146" s="191">
        <f ca="1" t="shared" si="7"/>
        <v>0</v>
      </c>
      <c r="I146" s="355"/>
      <c r="J146" s="359"/>
    </row>
    <row r="147" ht="14.4" spans="1:10">
      <c r="A147" s="353" t="s">
        <v>11017</v>
      </c>
      <c r="B147" s="354" t="s">
        <v>10815</v>
      </c>
      <c r="C147" s="355"/>
      <c r="D147" s="107">
        <f ca="1" t="shared" si="6"/>
        <v>0</v>
      </c>
      <c r="E147" s="356"/>
      <c r="F147" s="107">
        <f ca="1">IF($I$5="I列录入预算数",OFFSET(H147,0,1),ROUND(IF($I$5="基准为上年预计执行数",OFFSET(D147,0,1),IF($I$5="基准为上年预算数",OFFSET(D147,0,-1),IF($I$5="基准为上年调整预算数",D147,0)))*(IF(_xlfn.ISFORMULA(OFFSET(D147,0,5)),OFFSET($I$3,1,0),OFFSET(D147,0,5))),SSWR))</f>
        <v>0</v>
      </c>
      <c r="G147" s="191">
        <f ca="1" t="shared" si="8"/>
        <v>0</v>
      </c>
      <c r="H147" s="191">
        <f ca="1" t="shared" si="7"/>
        <v>0</v>
      </c>
      <c r="I147" s="355"/>
      <c r="J147" s="359"/>
    </row>
    <row r="148" ht="14.4" spans="1:10">
      <c r="A148" s="353" t="s">
        <v>11018</v>
      </c>
      <c r="B148" s="354" t="s">
        <v>11019</v>
      </c>
      <c r="C148" s="355">
        <v>4</v>
      </c>
      <c r="D148" s="107">
        <f ca="1" t="shared" si="6"/>
        <v>4</v>
      </c>
      <c r="E148" s="356">
        <v>16</v>
      </c>
      <c r="F148" s="107">
        <f ca="1">IF($I$5="I列录入预算数",OFFSET(H148,0,1),ROUND(IF($I$5="基准为上年预计执行数",OFFSET(D148,0,1),IF($I$5="基准为上年预算数",OFFSET(D148,0,-1),IF($I$5="基准为上年调整预算数",D148,0)))*(IF(_xlfn.ISFORMULA(OFFSET(D148,0,5)),OFFSET($I$3,1,0),OFFSET(D148,0,5))),SSWR))</f>
        <v>4</v>
      </c>
      <c r="G148" s="191">
        <f ca="1" t="shared" si="8"/>
        <v>1</v>
      </c>
      <c r="H148" s="191">
        <f ca="1" t="shared" si="7"/>
        <v>0.25</v>
      </c>
      <c r="I148" s="355">
        <v>4</v>
      </c>
      <c r="J148" s="359">
        <v>4</v>
      </c>
    </row>
    <row r="149" ht="14.4" spans="1:10">
      <c r="A149" s="353" t="s">
        <v>11020</v>
      </c>
      <c r="B149" s="354" t="s">
        <v>11021</v>
      </c>
      <c r="C149" s="355">
        <v>6</v>
      </c>
      <c r="D149" s="107">
        <f ca="1" t="shared" si="6"/>
        <v>6</v>
      </c>
      <c r="E149" s="356">
        <v>72</v>
      </c>
      <c r="F149" s="107">
        <f ca="1">IF($I$5="I列录入预算数",OFFSET(H149,0,1),ROUND(IF($I$5="基准为上年预计执行数",OFFSET(D149,0,1),IF($I$5="基准为上年预算数",OFFSET(D149,0,-1),IF($I$5="基准为上年调整预算数",D149,0)))*(IF(_xlfn.ISFORMULA(OFFSET(D149,0,5)),OFFSET($I$3,1,0),OFFSET(D149,0,5))),SSWR))</f>
        <v>6</v>
      </c>
      <c r="G149" s="191">
        <f ca="1" t="shared" si="8"/>
        <v>1</v>
      </c>
      <c r="H149" s="191">
        <f ca="1" t="shared" si="7"/>
        <v>0.0833333333333333</v>
      </c>
      <c r="I149" s="355">
        <v>6</v>
      </c>
      <c r="J149" s="359">
        <v>6</v>
      </c>
    </row>
    <row r="150" ht="14.4" spans="1:10">
      <c r="A150" s="353" t="s">
        <v>11022</v>
      </c>
      <c r="B150" s="360" t="s">
        <v>10811</v>
      </c>
      <c r="C150" s="355">
        <v>9</v>
      </c>
      <c r="D150" s="107">
        <f ca="1" t="shared" si="6"/>
        <v>9</v>
      </c>
      <c r="E150" s="356">
        <v>671</v>
      </c>
      <c r="F150" s="107">
        <f ca="1">IF($I$5="I列录入预算数",OFFSET(H150,0,1),ROUND(IF($I$5="基准为上年预计执行数",OFFSET(D150,0,1),IF($I$5="基准为上年预算数",OFFSET(D150,0,-1),IF($I$5="基准为上年调整预算数",D150,0)))*(IF(_xlfn.ISFORMULA(OFFSET(D150,0,5)),OFFSET($I$3,1,0),OFFSET(D150,0,5))),SSWR))</f>
        <v>109</v>
      </c>
      <c r="G150" s="191">
        <f ca="1" t="shared" si="8"/>
        <v>12.1111111111111</v>
      </c>
      <c r="H150" s="191">
        <f ca="1" t="shared" si="7"/>
        <v>0.162444113263785</v>
      </c>
      <c r="I150" s="355">
        <v>109</v>
      </c>
      <c r="J150" s="359">
        <v>9</v>
      </c>
    </row>
    <row r="151" ht="14.4" spans="1:10">
      <c r="A151" s="353" t="s">
        <v>11023</v>
      </c>
      <c r="B151" s="360" t="s">
        <v>10813</v>
      </c>
      <c r="C151" s="355"/>
      <c r="D151" s="107">
        <f ca="1" t="shared" si="6"/>
        <v>0</v>
      </c>
      <c r="E151" s="356"/>
      <c r="F151" s="107">
        <f ca="1">IF($I$5="I列录入预算数",OFFSET(H151,0,1),ROUND(IF($I$5="基准为上年预计执行数",OFFSET(D151,0,1),IF($I$5="基准为上年预算数",OFFSET(D151,0,-1),IF($I$5="基准为上年调整预算数",D151,0)))*(IF(_xlfn.ISFORMULA(OFFSET(D151,0,5)),OFFSET($I$3,1,0),OFFSET(D151,0,5))),SSWR))</f>
        <v>0</v>
      </c>
      <c r="G151" s="191">
        <f ca="1" t="shared" si="8"/>
        <v>0</v>
      </c>
      <c r="H151" s="191">
        <f ca="1" t="shared" si="7"/>
        <v>0</v>
      </c>
      <c r="I151" s="355"/>
      <c r="J151" s="359"/>
    </row>
    <row r="152" ht="14.4" spans="1:10">
      <c r="A152" s="353" t="s">
        <v>11024</v>
      </c>
      <c r="B152" s="358" t="s">
        <v>10815</v>
      </c>
      <c r="C152" s="355"/>
      <c r="D152" s="107">
        <f ca="1" t="shared" si="6"/>
        <v>0</v>
      </c>
      <c r="E152" s="356"/>
      <c r="F152" s="107">
        <f ca="1">IF($I$5="I列录入预算数",OFFSET(H152,0,1),ROUND(IF($I$5="基准为上年预计执行数",OFFSET(D152,0,1),IF($I$5="基准为上年预算数",OFFSET(D152,0,-1),IF($I$5="基准为上年调整预算数",D152,0)))*(IF(_xlfn.ISFORMULA(OFFSET(D152,0,5)),OFFSET($I$3,1,0),OFFSET(D152,0,5))),SSWR))</f>
        <v>0</v>
      </c>
      <c r="G152" s="191">
        <f ca="1" t="shared" si="8"/>
        <v>0</v>
      </c>
      <c r="H152" s="191">
        <f ca="1" t="shared" si="7"/>
        <v>0</v>
      </c>
      <c r="I152" s="355"/>
      <c r="J152" s="359"/>
    </row>
    <row r="153" ht="14.4" spans="1:10">
      <c r="A153" s="353" t="s">
        <v>11025</v>
      </c>
      <c r="B153" s="354" t="s">
        <v>10846</v>
      </c>
      <c r="C153" s="355"/>
      <c r="D153" s="107">
        <f ca="1" t="shared" si="6"/>
        <v>0</v>
      </c>
      <c r="E153" s="356"/>
      <c r="F153" s="107">
        <f ca="1">IF($I$5="I列录入预算数",OFFSET(H153,0,1),ROUND(IF($I$5="基准为上年预计执行数",OFFSET(D153,0,1),IF($I$5="基准为上年预算数",OFFSET(D153,0,-1),IF($I$5="基准为上年调整预算数",D153,0)))*(IF(_xlfn.ISFORMULA(OFFSET(D153,0,5)),OFFSET($I$3,1,0),OFFSET(D153,0,5))),SSWR))</f>
        <v>0</v>
      </c>
      <c r="G153" s="191">
        <f ca="1" t="shared" si="8"/>
        <v>0</v>
      </c>
      <c r="H153" s="191">
        <f ca="1" t="shared" si="7"/>
        <v>0</v>
      </c>
      <c r="I153" s="355"/>
      <c r="J153" s="359"/>
    </row>
    <row r="154" ht="14.4" spans="1:10">
      <c r="A154" s="353" t="s">
        <v>11026</v>
      </c>
      <c r="B154" s="354" t="s">
        <v>10817</v>
      </c>
      <c r="C154" s="355"/>
      <c r="D154" s="107">
        <f ca="1" t="shared" si="6"/>
        <v>0</v>
      </c>
      <c r="E154" s="356"/>
      <c r="F154" s="107">
        <f ca="1">IF($I$5="I列录入预算数",OFFSET(H154,0,1),ROUND(IF($I$5="基准为上年预计执行数",OFFSET(D154,0,1),IF($I$5="基准为上年预算数",OFFSET(D154,0,-1),IF($I$5="基准为上年调整预算数",D154,0)))*(IF(_xlfn.ISFORMULA(OFFSET(D154,0,5)),OFFSET($I$3,1,0),OFFSET(D154,0,5))),SSWR))</f>
        <v>0</v>
      </c>
      <c r="G154" s="191">
        <f ca="1" t="shared" si="8"/>
        <v>0</v>
      </c>
      <c r="H154" s="191">
        <f ca="1" t="shared" si="7"/>
        <v>0</v>
      </c>
      <c r="I154" s="355"/>
      <c r="J154" s="359"/>
    </row>
    <row r="155" ht="14.4" spans="1:10">
      <c r="A155" s="353" t="s">
        <v>11027</v>
      </c>
      <c r="B155" s="354" t="s">
        <v>11028</v>
      </c>
      <c r="C155" s="355">
        <v>20</v>
      </c>
      <c r="D155" s="107">
        <f ca="1" t="shared" si="6"/>
        <v>2</v>
      </c>
      <c r="E155" s="356">
        <v>42</v>
      </c>
      <c r="F155" s="107">
        <f ca="1">IF($I$5="I列录入预算数",OFFSET(H155,0,1),ROUND(IF($I$5="基准为上年预计执行数",OFFSET(D155,0,1),IF($I$5="基准为上年预算数",OFFSET(D155,0,-1),IF($I$5="基准为上年调整预算数",D155,0)))*(IF(_xlfn.ISFORMULA(OFFSET(D155,0,5)),OFFSET($I$3,1,0),OFFSET(D155,0,5))),SSWR))</f>
        <v>20</v>
      </c>
      <c r="G155" s="191">
        <f ca="1" t="shared" si="8"/>
        <v>1</v>
      </c>
      <c r="H155" s="191">
        <f ca="1" t="shared" si="7"/>
        <v>0.476190476190476</v>
      </c>
      <c r="I155" s="355">
        <v>20</v>
      </c>
      <c r="J155" s="359">
        <v>2</v>
      </c>
    </row>
    <row r="156" ht="14.4" spans="1:10">
      <c r="A156" s="353" t="s">
        <v>11029</v>
      </c>
      <c r="B156" s="360" t="s">
        <v>10811</v>
      </c>
      <c r="C156" s="355">
        <v>45</v>
      </c>
      <c r="D156" s="107">
        <f ca="1" t="shared" si="6"/>
        <v>5</v>
      </c>
      <c r="E156" s="356">
        <v>818</v>
      </c>
      <c r="F156" s="107">
        <f ca="1">IF($I$5="I列录入预算数",OFFSET(H156,0,1),ROUND(IF($I$5="基准为上年预计执行数",OFFSET(D156,0,1),IF($I$5="基准为上年预算数",OFFSET(D156,0,-1),IF($I$5="基准为上年调整预算数",D156,0)))*(IF(_xlfn.ISFORMULA(OFFSET(D156,0,5)),OFFSET($I$3,1,0),OFFSET(D156,0,5))),SSWR))</f>
        <v>245</v>
      </c>
      <c r="G156" s="191">
        <f ca="1" t="shared" si="8"/>
        <v>5.44444444444444</v>
      </c>
      <c r="H156" s="191">
        <f ca="1" t="shared" si="7"/>
        <v>0.299511002444988</v>
      </c>
      <c r="I156" s="355">
        <v>245</v>
      </c>
      <c r="J156" s="359">
        <v>5</v>
      </c>
    </row>
    <row r="157" ht="14.4" spans="1:10">
      <c r="A157" s="353" t="s">
        <v>11030</v>
      </c>
      <c r="B157" s="360" t="s">
        <v>10813</v>
      </c>
      <c r="C157" s="355">
        <v>20</v>
      </c>
      <c r="D157" s="107">
        <f ca="1" t="shared" si="6"/>
        <v>2</v>
      </c>
      <c r="E157" s="356">
        <v>2</v>
      </c>
      <c r="F157" s="107">
        <f ca="1">IF($I$5="I列录入预算数",OFFSET(H157,0,1),ROUND(IF($I$5="基准为上年预计执行数",OFFSET(D157,0,1),IF($I$5="基准为上年预算数",OFFSET(D157,0,-1),IF($I$5="基准为上年调整预算数",D157,0)))*(IF(_xlfn.ISFORMULA(OFFSET(D157,0,5)),OFFSET($I$3,1,0),OFFSET(D157,0,5))),SSWR))</f>
        <v>20</v>
      </c>
      <c r="G157" s="191">
        <f ca="1" t="shared" si="8"/>
        <v>1</v>
      </c>
      <c r="H157" s="191">
        <f ca="1" t="shared" si="7"/>
        <v>10</v>
      </c>
      <c r="I157" s="355">
        <v>20</v>
      </c>
      <c r="J157" s="359">
        <v>2</v>
      </c>
    </row>
    <row r="158" ht="14.4" spans="1:10">
      <c r="A158" s="353" t="s">
        <v>11031</v>
      </c>
      <c r="B158" s="354" t="s">
        <v>10815</v>
      </c>
      <c r="C158" s="355"/>
      <c r="D158" s="107">
        <f ca="1" t="shared" si="6"/>
        <v>0</v>
      </c>
      <c r="E158" s="356"/>
      <c r="F158" s="107">
        <f ca="1">IF($I$5="I列录入预算数",OFFSET(H158,0,1),ROUND(IF($I$5="基准为上年预计执行数",OFFSET(D158,0,1),IF($I$5="基准为上年预算数",OFFSET(D158,0,-1),IF($I$5="基准为上年调整预算数",D158,0)))*(IF(_xlfn.ISFORMULA(OFFSET(D158,0,5)),OFFSET($I$3,1,0),OFFSET(D158,0,5))),SSWR))</f>
        <v>0</v>
      </c>
      <c r="G158" s="191">
        <f ca="1" t="shared" si="8"/>
        <v>0</v>
      </c>
      <c r="H158" s="191">
        <f ca="1" t="shared" si="7"/>
        <v>0</v>
      </c>
      <c r="I158" s="355"/>
      <c r="J158" s="359"/>
    </row>
    <row r="159" ht="14.4" spans="1:10">
      <c r="A159" s="353" t="s">
        <v>11032</v>
      </c>
      <c r="B159" s="354" t="s">
        <v>11033</v>
      </c>
      <c r="C159" s="355"/>
      <c r="D159" s="107">
        <f ca="1" t="shared" si="6"/>
        <v>0</v>
      </c>
      <c r="E159" s="356">
        <v>20</v>
      </c>
      <c r="F159" s="107">
        <f ca="1">IF($I$5="I列录入预算数",OFFSET(H159,0,1),ROUND(IF($I$5="基准为上年预计执行数",OFFSET(D159,0,1),IF($I$5="基准为上年预算数",OFFSET(D159,0,-1),IF($I$5="基准为上年调整预算数",D159,0)))*(IF(_xlfn.ISFORMULA(OFFSET(D159,0,5)),OFFSET($I$3,1,0),OFFSET(D159,0,5))),SSWR))</f>
        <v>0</v>
      </c>
      <c r="G159" s="191">
        <f ca="1" t="shared" si="8"/>
        <v>0</v>
      </c>
      <c r="H159" s="191">
        <f ca="1" t="shared" si="7"/>
        <v>0</v>
      </c>
      <c r="I159" s="355"/>
      <c r="J159" s="359"/>
    </row>
    <row r="160" ht="14.4" spans="1:10">
      <c r="A160" s="353" t="s">
        <v>11034</v>
      </c>
      <c r="B160" s="360" t="s">
        <v>10817</v>
      </c>
      <c r="C160" s="355"/>
      <c r="D160" s="107">
        <f ca="1" t="shared" si="6"/>
        <v>0</v>
      </c>
      <c r="E160" s="356">
        <v>30</v>
      </c>
      <c r="F160" s="107">
        <f ca="1">IF($I$5="I列录入预算数",OFFSET(H160,0,1),ROUND(IF($I$5="基准为上年预计执行数",OFFSET(D160,0,1),IF($I$5="基准为上年预算数",OFFSET(D160,0,-1),IF($I$5="基准为上年调整预算数",D160,0)))*(IF(_xlfn.ISFORMULA(OFFSET(D160,0,5)),OFFSET($I$3,1,0),OFFSET(D160,0,5))),SSWR))</f>
        <v>0</v>
      </c>
      <c r="G160" s="191">
        <f ca="1" t="shared" si="8"/>
        <v>0</v>
      </c>
      <c r="H160" s="191">
        <f ca="1" t="shared" si="7"/>
        <v>0</v>
      </c>
      <c r="I160" s="355"/>
      <c r="J160" s="359"/>
    </row>
    <row r="161" ht="14.4" spans="1:10">
      <c r="A161" s="353" t="s">
        <v>11035</v>
      </c>
      <c r="B161" s="360" t="s">
        <v>11036</v>
      </c>
      <c r="C161" s="355">
        <v>49</v>
      </c>
      <c r="D161" s="107">
        <f ca="1" t="shared" si="6"/>
        <v>29</v>
      </c>
      <c r="E161" s="356">
        <v>61</v>
      </c>
      <c r="F161" s="107">
        <f ca="1">IF($I$5="I列录入预算数",OFFSET(H161,0,1),ROUND(IF($I$5="基准为上年预计执行数",OFFSET(D161,0,1),IF($I$5="基准为上年预算数",OFFSET(D161,0,-1),IF($I$5="基准为上年调整预算数",D161,0)))*(IF(_xlfn.ISFORMULA(OFFSET(D161,0,5)),OFFSET($I$3,1,0),OFFSET(D161,0,5))),SSWR))</f>
        <v>49</v>
      </c>
      <c r="G161" s="191">
        <f ca="1" t="shared" si="8"/>
        <v>1</v>
      </c>
      <c r="H161" s="191">
        <f ca="1" t="shared" si="7"/>
        <v>0.80327868852459</v>
      </c>
      <c r="I161" s="355">
        <v>49</v>
      </c>
      <c r="J161" s="359">
        <v>29</v>
      </c>
    </row>
    <row r="162" ht="14.4" spans="1:10">
      <c r="A162" s="353" t="s">
        <v>11037</v>
      </c>
      <c r="B162" s="360" t="s">
        <v>10811</v>
      </c>
      <c r="C162" s="355">
        <v>130</v>
      </c>
      <c r="D162" s="107">
        <f ca="1" t="shared" si="6"/>
        <v>30</v>
      </c>
      <c r="E162" s="356">
        <v>722</v>
      </c>
      <c r="F162" s="107">
        <f ca="1">IF($I$5="I列录入预算数",OFFSET(H162,0,1),ROUND(IF($I$5="基准为上年预计执行数",OFFSET(D162,0,1),IF($I$5="基准为上年预算数",OFFSET(D162,0,-1),IF($I$5="基准为上年调整预算数",D162,0)))*(IF(_xlfn.ISFORMULA(OFFSET(D162,0,5)),OFFSET($I$3,1,0),OFFSET(D162,0,5))),SSWR))</f>
        <v>230</v>
      </c>
      <c r="G162" s="191">
        <f ca="1" t="shared" si="8"/>
        <v>1.76923076923077</v>
      </c>
      <c r="H162" s="191">
        <f ca="1" t="shared" si="7"/>
        <v>0.318559556786704</v>
      </c>
      <c r="I162" s="355">
        <v>230</v>
      </c>
      <c r="J162" s="359">
        <v>30</v>
      </c>
    </row>
    <row r="163" ht="14.4" spans="1:10">
      <c r="A163" s="353" t="s">
        <v>11038</v>
      </c>
      <c r="B163" s="354" t="s">
        <v>10813</v>
      </c>
      <c r="C163" s="355"/>
      <c r="D163" s="107">
        <f ca="1" t="shared" si="6"/>
        <v>0</v>
      </c>
      <c r="E163" s="356"/>
      <c r="F163" s="107">
        <f ca="1">IF($I$5="I列录入预算数",OFFSET(H163,0,1),ROUND(IF($I$5="基准为上年预计执行数",OFFSET(D163,0,1),IF($I$5="基准为上年预算数",OFFSET(D163,0,-1),IF($I$5="基准为上年调整预算数",D163,0)))*(IF(_xlfn.ISFORMULA(OFFSET(D163,0,5)),OFFSET($I$3,1,0),OFFSET(D163,0,5))),SSWR))</f>
        <v>0</v>
      </c>
      <c r="G163" s="191">
        <f ca="1" t="shared" si="8"/>
        <v>0</v>
      </c>
      <c r="H163" s="191">
        <f ca="1" t="shared" si="7"/>
        <v>0</v>
      </c>
      <c r="I163" s="355"/>
      <c r="J163" s="359"/>
    </row>
    <row r="164" ht="14.4" spans="1:10">
      <c r="A164" s="353" t="s">
        <v>11039</v>
      </c>
      <c r="B164" s="354" t="s">
        <v>10815</v>
      </c>
      <c r="C164" s="355">
        <v>180</v>
      </c>
      <c r="D164" s="107">
        <f ca="1" t="shared" si="6"/>
        <v>23</v>
      </c>
      <c r="E164" s="356">
        <v>43</v>
      </c>
      <c r="F164" s="107">
        <f ca="1">IF($I$5="I列录入预算数",OFFSET(H164,0,1),ROUND(IF($I$5="基准为上年预计执行数",OFFSET(D164,0,1),IF($I$5="基准为上年预算数",OFFSET(D164,0,-1),IF($I$5="基准为上年调整预算数",D164,0)))*(IF(_xlfn.ISFORMULA(OFFSET(D164,0,5)),OFFSET($I$3,1,0),OFFSET(D164,0,5))),SSWR))</f>
        <v>80</v>
      </c>
      <c r="G164" s="191">
        <f ca="1" t="shared" si="8"/>
        <v>0.444444444444444</v>
      </c>
      <c r="H164" s="191">
        <f ca="1" t="shared" si="7"/>
        <v>1.86046511627907</v>
      </c>
      <c r="I164" s="355">
        <v>80</v>
      </c>
      <c r="J164" s="359">
        <v>23</v>
      </c>
    </row>
    <row r="165" ht="14.4" spans="1:10">
      <c r="A165" s="353" t="s">
        <v>11040</v>
      </c>
      <c r="B165" s="354" t="s">
        <v>10807</v>
      </c>
      <c r="C165" s="355"/>
      <c r="D165" s="107">
        <f ca="1" t="shared" si="6"/>
        <v>0</v>
      </c>
      <c r="E165" s="356"/>
      <c r="F165" s="107">
        <f ca="1">IF($I$5="I列录入预算数",OFFSET(H165,0,1),ROUND(IF($I$5="基准为上年预计执行数",OFFSET(D165,0,1),IF($I$5="基准为上年预算数",OFFSET(D165,0,-1),IF($I$5="基准为上年调整预算数",D165,0)))*(IF(_xlfn.ISFORMULA(OFFSET(D165,0,5)),OFFSET($I$3,1,0),OFFSET(D165,0,5))),SSWR))</f>
        <v>0</v>
      </c>
      <c r="G165" s="191">
        <f ca="1" t="shared" si="8"/>
        <v>0</v>
      </c>
      <c r="H165" s="191">
        <f ca="1" t="shared" si="7"/>
        <v>0</v>
      </c>
      <c r="I165" s="355"/>
      <c r="J165" s="359"/>
    </row>
    <row r="166" ht="14.4" spans="1:10">
      <c r="A166" s="353" t="s">
        <v>11041</v>
      </c>
      <c r="B166" s="360" t="s">
        <v>10817</v>
      </c>
      <c r="C166" s="355">
        <v>20</v>
      </c>
      <c r="D166" s="107">
        <f ca="1" t="shared" si="6"/>
        <v>1</v>
      </c>
      <c r="E166" s="356"/>
      <c r="F166" s="107">
        <f ca="1">IF($I$5="I列录入预算数",OFFSET(H166,0,1),ROUND(IF($I$5="基准为上年预计执行数",OFFSET(D166,0,1),IF($I$5="基准为上年预算数",OFFSET(D166,0,-1),IF($I$5="基准为上年调整预算数",D166,0)))*(IF(_xlfn.ISFORMULA(OFFSET(D166,0,5)),OFFSET($I$3,1,0),OFFSET(D166,0,5))),SSWR))</f>
        <v>0</v>
      </c>
      <c r="G166" s="191">
        <f ca="1" t="shared" si="8"/>
        <v>0</v>
      </c>
      <c r="H166" s="191">
        <f ca="1" t="shared" si="7"/>
        <v>0</v>
      </c>
      <c r="I166" s="355"/>
      <c r="J166" s="359">
        <v>1</v>
      </c>
    </row>
    <row r="167" ht="14.4" spans="1:10">
      <c r="A167" s="353" t="s">
        <v>11042</v>
      </c>
      <c r="B167" s="360" t="s">
        <v>11043</v>
      </c>
      <c r="C167" s="355">
        <v>100</v>
      </c>
      <c r="D167" s="107">
        <f ca="1" t="shared" si="6"/>
        <v>28</v>
      </c>
      <c r="E167" s="356">
        <v>104</v>
      </c>
      <c r="F167" s="107">
        <f ca="1">IF($I$5="I列录入预算数",OFFSET(H167,0,1),ROUND(IF($I$5="基准为上年预计执行数",OFFSET(D167,0,1),IF($I$5="基准为上年预算数",OFFSET(D167,0,-1),IF($I$5="基准为上年调整预算数",D167,0)))*(IF(_xlfn.ISFORMULA(OFFSET(D167,0,5)),OFFSET($I$3,1,0),OFFSET(D167,0,5))),SSWR))</f>
        <v>30</v>
      </c>
      <c r="G167" s="191">
        <f ca="1" t="shared" si="8"/>
        <v>0.3</v>
      </c>
      <c r="H167" s="191">
        <f ca="1" t="shared" si="7"/>
        <v>0.288461538461538</v>
      </c>
      <c r="I167" s="355">
        <v>30</v>
      </c>
      <c r="J167" s="359">
        <v>28</v>
      </c>
    </row>
    <row r="168" ht="14.4" spans="1:10">
      <c r="A168" s="353" t="s">
        <v>11044</v>
      </c>
      <c r="B168" s="354" t="s">
        <v>10811</v>
      </c>
      <c r="C168" s="355">
        <v>120</v>
      </c>
      <c r="D168" s="107">
        <f ca="1" t="shared" si="6"/>
        <v>30</v>
      </c>
      <c r="E168" s="356">
        <v>812</v>
      </c>
      <c r="F168" s="107">
        <f ca="1">IF($I$5="I列录入预算数",OFFSET(H168,0,1),ROUND(IF($I$5="基准为上年预计执行数",OFFSET(D168,0,1),IF($I$5="基准为上年预算数",OFFSET(D168,0,-1),IF($I$5="基准为上年调整预算数",D168,0)))*(IF(_xlfn.ISFORMULA(OFFSET(D168,0,5)),OFFSET($I$3,1,0),OFFSET(D168,0,5))),SSWR))</f>
        <v>30</v>
      </c>
      <c r="G168" s="191">
        <f ca="1" t="shared" si="8"/>
        <v>0.25</v>
      </c>
      <c r="H168" s="191">
        <f ca="1" t="shared" si="7"/>
        <v>0.0369458128078818</v>
      </c>
      <c r="I168" s="355">
        <v>30</v>
      </c>
      <c r="J168" s="359">
        <v>30</v>
      </c>
    </row>
    <row r="169" ht="14.4" spans="1:10">
      <c r="A169" s="353" t="s">
        <v>11045</v>
      </c>
      <c r="B169" s="354" t="s">
        <v>10813</v>
      </c>
      <c r="C169" s="355"/>
      <c r="D169" s="107">
        <f ca="1" t="shared" si="6"/>
        <v>0</v>
      </c>
      <c r="E169" s="356"/>
      <c r="F169" s="107">
        <f ca="1">IF($I$5="I列录入预算数",OFFSET(H169,0,1),ROUND(IF($I$5="基准为上年预计执行数",OFFSET(D169,0,1),IF($I$5="基准为上年预算数",OFFSET(D169,0,-1),IF($I$5="基准为上年调整预算数",D169,0)))*(IF(_xlfn.ISFORMULA(OFFSET(D169,0,5)),OFFSET($I$3,1,0),OFFSET(D169,0,5))),SSWR))</f>
        <v>0</v>
      </c>
      <c r="G169" s="191">
        <f ca="1" t="shared" si="8"/>
        <v>0</v>
      </c>
      <c r="H169" s="191">
        <f ca="1" t="shared" si="7"/>
        <v>0</v>
      </c>
      <c r="I169" s="355"/>
      <c r="J169" s="357"/>
    </row>
    <row r="170" ht="14.4" spans="1:10">
      <c r="A170" s="353" t="s">
        <v>11046</v>
      </c>
      <c r="B170" s="354" t="s">
        <v>10815</v>
      </c>
      <c r="C170" s="355">
        <v>50</v>
      </c>
      <c r="D170" s="107">
        <f ca="1" t="shared" si="6"/>
        <v>3</v>
      </c>
      <c r="E170" s="356"/>
      <c r="F170" s="107">
        <f ca="1">IF($I$5="I列录入预算数",OFFSET(H170,0,1),ROUND(IF($I$5="基准为上年预计执行数",OFFSET(D170,0,1),IF($I$5="基准为上年预算数",OFFSET(D170,0,-1),IF($I$5="基准为上年调整预算数",D170,0)))*(IF(_xlfn.ISFORMULA(OFFSET(D170,0,5)),OFFSET($I$3,1,0),OFFSET(D170,0,5))),SSWR))</f>
        <v>0</v>
      </c>
      <c r="G170" s="191">
        <f ca="1" t="shared" si="8"/>
        <v>0</v>
      </c>
      <c r="H170" s="191">
        <f ca="1" t="shared" si="7"/>
        <v>0</v>
      </c>
      <c r="I170" s="355"/>
      <c r="J170" s="357">
        <v>3</v>
      </c>
    </row>
    <row r="171" ht="14.4" spans="1:10">
      <c r="A171" s="353" t="s">
        <v>11047</v>
      </c>
      <c r="B171" s="354" t="s">
        <v>11048</v>
      </c>
      <c r="C171" s="355"/>
      <c r="D171" s="107">
        <f ca="1" t="shared" si="6"/>
        <v>0</v>
      </c>
      <c r="E171" s="356"/>
      <c r="F171" s="107">
        <f ca="1">IF($I$5="I列录入预算数",OFFSET(H171,0,1),ROUND(IF($I$5="基准为上年预计执行数",OFFSET(D171,0,1),IF($I$5="基准为上年预算数",OFFSET(D171,0,-1),IF($I$5="基准为上年调整预算数",D171,0)))*(IF(_xlfn.ISFORMULA(OFFSET(D171,0,5)),OFFSET($I$3,1,0),OFFSET(D171,0,5))),SSWR))</f>
        <v>0</v>
      </c>
      <c r="G171" s="191">
        <f ca="1" t="shared" si="8"/>
        <v>0</v>
      </c>
      <c r="H171" s="191">
        <f ca="1" t="shared" si="7"/>
        <v>0</v>
      </c>
      <c r="I171" s="355"/>
      <c r="J171" s="357"/>
    </row>
    <row r="172" ht="14.4" spans="1:10">
      <c r="A172" s="353" t="s">
        <v>11049</v>
      </c>
      <c r="B172" s="354" t="s">
        <v>10817</v>
      </c>
      <c r="C172" s="355"/>
      <c r="D172" s="107">
        <f ca="1" t="shared" si="6"/>
        <v>0</v>
      </c>
      <c r="E172" s="356"/>
      <c r="F172" s="107">
        <f ca="1">IF($I$5="I列录入预算数",OFFSET(H172,0,1),ROUND(IF($I$5="基准为上年预计执行数",OFFSET(D172,0,1),IF($I$5="基准为上年预算数",OFFSET(D172,0,-1),IF($I$5="基准为上年调整预算数",D172,0)))*(IF(_xlfn.ISFORMULA(OFFSET(D172,0,5)),OFFSET($I$3,1,0),OFFSET(D172,0,5))),SSWR))</f>
        <v>0</v>
      </c>
      <c r="G172" s="191">
        <f ca="1" t="shared" si="8"/>
        <v>0</v>
      </c>
      <c r="H172" s="191">
        <f ca="1" t="shared" si="7"/>
        <v>0</v>
      </c>
      <c r="I172" s="355"/>
      <c r="J172" s="357"/>
    </row>
    <row r="173" ht="14.4" spans="1:10">
      <c r="A173" s="353" t="s">
        <v>11050</v>
      </c>
      <c r="B173" s="360" t="s">
        <v>11051</v>
      </c>
      <c r="C173" s="355">
        <v>105</v>
      </c>
      <c r="D173" s="107">
        <f ca="1" t="shared" si="6"/>
        <v>25</v>
      </c>
      <c r="E173" s="356">
        <v>110</v>
      </c>
      <c r="F173" s="107">
        <f ca="1">IF($I$5="I列录入预算数",OFFSET(H173,0,1),ROUND(IF($I$5="基准为上年预计执行数",OFFSET(D173,0,1),IF($I$5="基准为上年预算数",OFFSET(D173,0,-1),IF($I$5="基准为上年调整预算数",D173,0)))*(IF(_xlfn.ISFORMULA(OFFSET(D173,0,5)),OFFSET($I$3,1,0),OFFSET(D173,0,5))),SSWR))</f>
        <v>55</v>
      </c>
      <c r="G173" s="191">
        <f ca="1" t="shared" si="8"/>
        <v>0.523809523809524</v>
      </c>
      <c r="H173" s="191">
        <f ca="1" t="shared" si="7"/>
        <v>0.5</v>
      </c>
      <c r="I173" s="355">
        <v>55</v>
      </c>
      <c r="J173" s="359">
        <v>25</v>
      </c>
    </row>
    <row r="174" ht="14.4" spans="1:10">
      <c r="A174" s="353" t="s">
        <v>11052</v>
      </c>
      <c r="B174" s="358" t="s">
        <v>10811</v>
      </c>
      <c r="C174" s="355">
        <v>65</v>
      </c>
      <c r="D174" s="107">
        <f ca="1" t="shared" si="6"/>
        <v>8</v>
      </c>
      <c r="E174" s="356">
        <v>830</v>
      </c>
      <c r="F174" s="107">
        <f ca="1">IF($I$5="I列录入预算数",OFFSET(H174,0,1),ROUND(IF($I$5="基准为上年预计执行数",OFFSET(D174,0,1),IF($I$5="基准为上年预算数",OFFSET(D174,0,-1),IF($I$5="基准为上年调整预算数",D174,0)))*(IF(_xlfn.ISFORMULA(OFFSET(D174,0,5)),OFFSET($I$3,1,0),OFFSET(D174,0,5))),SSWR))</f>
        <v>165</v>
      </c>
      <c r="G174" s="191">
        <f ca="1" t="shared" si="8"/>
        <v>2.53846153846154</v>
      </c>
      <c r="H174" s="191">
        <f ca="1" t="shared" si="7"/>
        <v>0.198795180722892</v>
      </c>
      <c r="I174" s="355">
        <v>165</v>
      </c>
      <c r="J174" s="359">
        <v>8</v>
      </c>
    </row>
    <row r="175" ht="14.4" spans="1:10">
      <c r="A175" s="353" t="s">
        <v>11053</v>
      </c>
      <c r="B175" s="354" t="s">
        <v>10813</v>
      </c>
      <c r="C175" s="355"/>
      <c r="D175" s="107">
        <f ca="1" t="shared" si="6"/>
        <v>0</v>
      </c>
      <c r="E175" s="356"/>
      <c r="F175" s="107">
        <f ca="1">IF($I$5="I列录入预算数",OFFSET(H175,0,1),ROUND(IF($I$5="基准为上年预计执行数",OFFSET(D175,0,1),IF($I$5="基准为上年预算数",OFFSET(D175,0,-1),IF($I$5="基准为上年调整预算数",D175,0)))*(IF(_xlfn.ISFORMULA(OFFSET(D175,0,5)),OFFSET($I$3,1,0),OFFSET(D175,0,5))),SSWR))</f>
        <v>0</v>
      </c>
      <c r="G175" s="191">
        <f ca="1" t="shared" si="8"/>
        <v>0</v>
      </c>
      <c r="H175" s="191">
        <f ca="1" t="shared" si="7"/>
        <v>0</v>
      </c>
      <c r="I175" s="355"/>
      <c r="J175" s="359"/>
    </row>
    <row r="176" ht="14.4" spans="1:10">
      <c r="A176" s="353" t="s">
        <v>11054</v>
      </c>
      <c r="B176" s="354" t="s">
        <v>10815</v>
      </c>
      <c r="C176" s="355"/>
      <c r="D176" s="107">
        <f ca="1" t="shared" si="6"/>
        <v>0</v>
      </c>
      <c r="E176" s="356">
        <v>10</v>
      </c>
      <c r="F176" s="107">
        <f ca="1">IF($I$5="I列录入预算数",OFFSET(H176,0,1),ROUND(IF($I$5="基准为上年预计执行数",OFFSET(D176,0,1),IF($I$5="基准为上年预算数",OFFSET(D176,0,-1),IF($I$5="基准为上年调整预算数",D176,0)))*(IF(_xlfn.ISFORMULA(OFFSET(D176,0,5)),OFFSET($I$3,1,0),OFFSET(D176,0,5))),SSWR))</f>
        <v>0</v>
      </c>
      <c r="G176" s="191">
        <f ca="1" t="shared" si="8"/>
        <v>0</v>
      </c>
      <c r="H176" s="191">
        <f ca="1" t="shared" si="7"/>
        <v>0</v>
      </c>
      <c r="I176" s="355"/>
      <c r="J176" s="359"/>
    </row>
    <row r="177" ht="14.4" spans="1:10">
      <c r="A177" s="353" t="s">
        <v>11055</v>
      </c>
      <c r="B177" s="354" t="s">
        <v>11056</v>
      </c>
      <c r="C177" s="355"/>
      <c r="D177" s="107">
        <f ca="1" t="shared" si="6"/>
        <v>0</v>
      </c>
      <c r="E177" s="356"/>
      <c r="F177" s="107">
        <f ca="1">IF($I$5="I列录入预算数",OFFSET(H177,0,1),ROUND(IF($I$5="基准为上年预计执行数",OFFSET(D177,0,1),IF($I$5="基准为上年预算数",OFFSET(D177,0,-1),IF($I$5="基准为上年调整预算数",D177,0)))*(IF(_xlfn.ISFORMULA(OFFSET(D177,0,5)),OFFSET($I$3,1,0),OFFSET(D177,0,5))),SSWR))</f>
        <v>0</v>
      </c>
      <c r="G177" s="191">
        <f ca="1" t="shared" si="8"/>
        <v>0</v>
      </c>
      <c r="H177" s="191">
        <f ca="1" t="shared" si="7"/>
        <v>0</v>
      </c>
      <c r="I177" s="355"/>
      <c r="J177" s="359"/>
    </row>
    <row r="178" ht="14.4" spans="1:10">
      <c r="A178" s="353" t="s">
        <v>11057</v>
      </c>
      <c r="B178" s="354" t="s">
        <v>10817</v>
      </c>
      <c r="C178" s="355">
        <v>59</v>
      </c>
      <c r="D178" s="107">
        <f ca="1" t="shared" si="6"/>
        <v>9</v>
      </c>
      <c r="E178" s="356">
        <v>27</v>
      </c>
      <c r="F178" s="107">
        <f ca="1">IF($I$5="I列录入预算数",OFFSET(H178,0,1),ROUND(IF($I$5="基准为上年预计执行数",OFFSET(D178,0,1),IF($I$5="基准为上年预算数",OFFSET(D178,0,-1),IF($I$5="基准为上年调整预算数",D178,0)))*(IF(_xlfn.ISFORMULA(OFFSET(D178,0,5)),OFFSET($I$3,1,0),OFFSET(D178,0,5))),SSWR))</f>
        <v>19</v>
      </c>
      <c r="G178" s="191">
        <f ca="1" t="shared" si="8"/>
        <v>0.322033898305085</v>
      </c>
      <c r="H178" s="191">
        <f ca="1" t="shared" si="7"/>
        <v>0.703703703703704</v>
      </c>
      <c r="I178" s="355">
        <v>19</v>
      </c>
      <c r="J178" s="359">
        <v>9</v>
      </c>
    </row>
    <row r="179" ht="14.4" spans="1:10">
      <c r="A179" s="353" t="s">
        <v>11058</v>
      </c>
      <c r="B179" s="360" t="s">
        <v>11059</v>
      </c>
      <c r="C179" s="355">
        <v>20</v>
      </c>
      <c r="D179" s="107">
        <f ca="1" t="shared" si="6"/>
        <v>5</v>
      </c>
      <c r="E179" s="356">
        <v>162</v>
      </c>
      <c r="F179" s="107">
        <f ca="1">IF($I$5="I列录入预算数",OFFSET(H179,0,1),ROUND(IF($I$5="基准为上年预计执行数",OFFSET(D179,0,1),IF($I$5="基准为上年预算数",OFFSET(D179,0,-1),IF($I$5="基准为上年调整预算数",D179,0)))*(IF(_xlfn.ISFORMULA(OFFSET(D179,0,5)),OFFSET($I$3,1,0),OFFSET(D179,0,5))),SSWR))</f>
        <v>82</v>
      </c>
      <c r="G179" s="191">
        <f ca="1" t="shared" si="8"/>
        <v>4.1</v>
      </c>
      <c r="H179" s="191">
        <f ca="1" t="shared" si="7"/>
        <v>0.506172839506173</v>
      </c>
      <c r="I179" s="355">
        <v>82</v>
      </c>
      <c r="J179" s="359">
        <v>5</v>
      </c>
    </row>
    <row r="180" ht="14.4" spans="1:10">
      <c r="A180" s="353" t="s">
        <v>11060</v>
      </c>
      <c r="B180" s="360" t="s">
        <v>10811</v>
      </c>
      <c r="C180" s="355">
        <v>63</v>
      </c>
      <c r="D180" s="107">
        <f ca="1" t="shared" si="6"/>
        <v>13</v>
      </c>
      <c r="E180" s="356">
        <v>725</v>
      </c>
      <c r="F180" s="107">
        <f ca="1">IF($I$5="I列录入预算数",OFFSET(H180,0,1),ROUND(IF($I$5="基准为上年预计执行数",OFFSET(D180,0,1),IF($I$5="基准为上年预算数",OFFSET(D180,0,-1),IF($I$5="基准为上年调整预算数",D180,0)))*(IF(_xlfn.ISFORMULA(OFFSET(D180,0,5)),OFFSET($I$3,1,0),OFFSET(D180,0,5))),SSWR))</f>
        <v>163</v>
      </c>
      <c r="G180" s="191">
        <f ca="1" t="shared" si="8"/>
        <v>2.58730158730159</v>
      </c>
      <c r="H180" s="191">
        <f ca="1" t="shared" si="7"/>
        <v>0.224827586206897</v>
      </c>
      <c r="I180" s="355">
        <v>163</v>
      </c>
      <c r="J180" s="359">
        <v>13</v>
      </c>
    </row>
    <row r="181" ht="14.4" spans="1:10">
      <c r="A181" s="353" t="s">
        <v>11061</v>
      </c>
      <c r="B181" s="354" t="s">
        <v>10813</v>
      </c>
      <c r="C181" s="355"/>
      <c r="D181" s="107">
        <f ca="1" t="shared" si="6"/>
        <v>0</v>
      </c>
      <c r="E181" s="356"/>
      <c r="F181" s="107">
        <f ca="1">IF($I$5="I列录入预算数",OFFSET(H181,0,1),ROUND(IF($I$5="基准为上年预计执行数",OFFSET(D181,0,1),IF($I$5="基准为上年预算数",OFFSET(D181,0,-1),IF($I$5="基准为上年调整预算数",D181,0)))*(IF(_xlfn.ISFORMULA(OFFSET(D181,0,5)),OFFSET($I$3,1,0),OFFSET(D181,0,5))),SSWR))</f>
        <v>0</v>
      </c>
      <c r="G181" s="191">
        <f ca="1" t="shared" si="8"/>
        <v>0</v>
      </c>
      <c r="H181" s="191">
        <f ca="1" t="shared" si="7"/>
        <v>0</v>
      </c>
      <c r="I181" s="355"/>
      <c r="J181" s="359"/>
    </row>
    <row r="182" ht="14.4" spans="1:10">
      <c r="A182" s="353" t="s">
        <v>11062</v>
      </c>
      <c r="B182" s="354" t="s">
        <v>10815</v>
      </c>
      <c r="C182" s="355"/>
      <c r="D182" s="107">
        <f ca="1" t="shared" si="6"/>
        <v>0</v>
      </c>
      <c r="E182" s="356"/>
      <c r="F182" s="107">
        <f ca="1">IF($I$5="I列录入预算数",OFFSET(H182,0,1),ROUND(IF($I$5="基准为上年预计执行数",OFFSET(D182,0,1),IF($I$5="基准为上年预算数",OFFSET(D182,0,-1),IF($I$5="基准为上年调整预算数",D182,0)))*(IF(_xlfn.ISFORMULA(OFFSET(D182,0,5)),OFFSET($I$3,1,0),OFFSET(D182,0,5))),SSWR))</f>
        <v>0</v>
      </c>
      <c r="G182" s="191">
        <f ca="1" t="shared" si="8"/>
        <v>0</v>
      </c>
      <c r="H182" s="191">
        <f ca="1" t="shared" si="7"/>
        <v>0</v>
      </c>
      <c r="I182" s="355"/>
      <c r="J182" s="357"/>
    </row>
    <row r="183" ht="14.4" spans="1:10">
      <c r="A183" s="353" t="s">
        <v>11063</v>
      </c>
      <c r="B183" s="354" t="s">
        <v>11064</v>
      </c>
      <c r="C183" s="355">
        <v>50</v>
      </c>
      <c r="D183" s="107">
        <f ca="1" t="shared" si="6"/>
        <v>1</v>
      </c>
      <c r="E183" s="356">
        <v>1</v>
      </c>
      <c r="F183" s="107">
        <f ca="1">IF($I$5="I列录入预算数",OFFSET(H183,0,1),ROUND(IF($I$5="基准为上年预计执行数",OFFSET(D183,0,1),IF($I$5="基准为上年预算数",OFFSET(D183,0,-1),IF($I$5="基准为上年调整预算数",D183,0)))*(IF(_xlfn.ISFORMULA(OFFSET(D183,0,5)),OFFSET($I$3,1,0),OFFSET(D183,0,5))),SSWR))</f>
        <v>10</v>
      </c>
      <c r="G183" s="191">
        <f ca="1" t="shared" si="8"/>
        <v>0.2</v>
      </c>
      <c r="H183" s="191">
        <f ca="1" t="shared" si="7"/>
        <v>10</v>
      </c>
      <c r="I183" s="355">
        <v>10</v>
      </c>
      <c r="J183" s="357">
        <v>1</v>
      </c>
    </row>
    <row r="184" ht="14.4" spans="1:10">
      <c r="A184" s="353" t="s">
        <v>11065</v>
      </c>
      <c r="B184" s="354" t="s">
        <v>11066</v>
      </c>
      <c r="C184" s="355"/>
      <c r="D184" s="107">
        <f ca="1" t="shared" si="6"/>
        <v>0</v>
      </c>
      <c r="E184" s="356"/>
      <c r="F184" s="107">
        <f ca="1">IF($I$5="I列录入预算数",OFFSET(H184,0,1),ROUND(IF($I$5="基准为上年预计执行数",OFFSET(D184,0,1),IF($I$5="基准为上年预算数",OFFSET(D184,0,-1),IF($I$5="基准为上年调整预算数",D184,0)))*(IF(_xlfn.ISFORMULA(OFFSET(D184,0,5)),OFFSET($I$3,1,0),OFFSET(D184,0,5))),SSWR))</f>
        <v>0</v>
      </c>
      <c r="G184" s="191">
        <f ca="1" t="shared" si="8"/>
        <v>0</v>
      </c>
      <c r="H184" s="191">
        <f ca="1" t="shared" si="7"/>
        <v>0</v>
      </c>
      <c r="I184" s="355"/>
      <c r="J184" s="357"/>
    </row>
    <row r="185" ht="14.4" spans="1:10">
      <c r="A185" s="353" t="s">
        <v>11067</v>
      </c>
      <c r="B185" s="354" t="s">
        <v>10817</v>
      </c>
      <c r="C185" s="355"/>
      <c r="D185" s="107">
        <f ca="1" t="shared" si="6"/>
        <v>0</v>
      </c>
      <c r="E185" s="356"/>
      <c r="F185" s="107">
        <f ca="1">IF($I$5="I列录入预算数",OFFSET(H185,0,1),ROUND(IF($I$5="基准为上年预计执行数",OFFSET(D185,0,1),IF($I$5="基准为上年预算数",OFFSET(D185,0,-1),IF($I$5="基准为上年调整预算数",D185,0)))*(IF(_xlfn.ISFORMULA(OFFSET(D185,0,5)),OFFSET($I$3,1,0),OFFSET(D185,0,5))),SSWR))</f>
        <v>0</v>
      </c>
      <c r="G185" s="191">
        <f ca="1" t="shared" si="8"/>
        <v>0</v>
      </c>
      <c r="H185" s="191">
        <f ca="1" t="shared" si="7"/>
        <v>0</v>
      </c>
      <c r="I185" s="355"/>
      <c r="J185" s="357"/>
    </row>
    <row r="186" ht="14.4" spans="1:10">
      <c r="A186" s="353" t="s">
        <v>11068</v>
      </c>
      <c r="B186" s="360" t="s">
        <v>11069</v>
      </c>
      <c r="C186" s="355">
        <v>70</v>
      </c>
      <c r="D186" s="107">
        <f ca="1" t="shared" si="6"/>
        <v>10</v>
      </c>
      <c r="E186" s="356">
        <v>25</v>
      </c>
      <c r="F186" s="107">
        <f ca="1">IF($I$5="I列录入预算数",OFFSET(H186,0,1),ROUND(IF($I$5="基准为上年预计执行数",OFFSET(D186,0,1),IF($I$5="基准为上年预算数",OFFSET(D186,0,-1),IF($I$5="基准为上年调整预算数",D186,0)))*(IF(_xlfn.ISFORMULA(OFFSET(D186,0,5)),OFFSET($I$3,1,0),OFFSET(D186,0,5))),SSWR))</f>
        <v>15</v>
      </c>
      <c r="G186" s="191">
        <f ca="1" t="shared" si="8"/>
        <v>0.214285714285714</v>
      </c>
      <c r="H186" s="191">
        <f ca="1" t="shared" si="7"/>
        <v>0.6</v>
      </c>
      <c r="I186" s="355">
        <v>15</v>
      </c>
      <c r="J186" s="359">
        <v>10</v>
      </c>
    </row>
    <row r="187" ht="14.4" spans="1:10">
      <c r="A187" s="353" t="s">
        <v>11070</v>
      </c>
      <c r="B187" s="360" t="s">
        <v>10811</v>
      </c>
      <c r="C187" s="355"/>
      <c r="D187" s="107">
        <f ca="1" t="shared" si="6"/>
        <v>0</v>
      </c>
      <c r="E187" s="356">
        <v>0</v>
      </c>
      <c r="F187" s="107">
        <f ca="1">IF($I$5="I列录入预算数",OFFSET(H187,0,1),ROUND(IF($I$5="基准为上年预计执行数",OFFSET(D187,0,1),IF($I$5="基准为上年预算数",OFFSET(D187,0,-1),IF($I$5="基准为上年调整预算数",D187,0)))*(IF(_xlfn.ISFORMULA(OFFSET(D187,0,5)),OFFSET($I$3,1,0),OFFSET(D187,0,5))),SSWR))</f>
        <v>0</v>
      </c>
      <c r="G187" s="191">
        <f ca="1" t="shared" si="8"/>
        <v>0</v>
      </c>
      <c r="H187" s="191">
        <f ca="1" t="shared" si="7"/>
        <v>0</v>
      </c>
      <c r="I187" s="355"/>
      <c r="J187" s="357"/>
    </row>
    <row r="188" ht="14.4" spans="1:10">
      <c r="A188" s="353" t="s">
        <v>11071</v>
      </c>
      <c r="B188" s="358" t="s">
        <v>10813</v>
      </c>
      <c r="C188" s="355"/>
      <c r="D188" s="107">
        <f ca="1" t="shared" si="6"/>
        <v>0</v>
      </c>
      <c r="E188" s="356">
        <v>0</v>
      </c>
      <c r="F188" s="107">
        <f ca="1">IF($I$5="I列录入预算数",OFFSET(H188,0,1),ROUND(IF($I$5="基准为上年预计执行数",OFFSET(D188,0,1),IF($I$5="基准为上年预算数",OFFSET(D188,0,-1),IF($I$5="基准为上年调整预算数",D188,0)))*(IF(_xlfn.ISFORMULA(OFFSET(D188,0,5)),OFFSET($I$3,1,0),OFFSET(D188,0,5))),SSWR))</f>
        <v>0</v>
      </c>
      <c r="G188" s="191">
        <f ca="1" t="shared" si="8"/>
        <v>0</v>
      </c>
      <c r="H188" s="191">
        <f ca="1" t="shared" si="7"/>
        <v>0</v>
      </c>
      <c r="I188" s="355"/>
      <c r="J188" s="357"/>
    </row>
    <row r="189" ht="14.4" spans="1:10">
      <c r="A189" s="353" t="s">
        <v>11072</v>
      </c>
      <c r="B189" s="354" t="s">
        <v>10815</v>
      </c>
      <c r="C189" s="355"/>
      <c r="D189" s="107">
        <f ca="1" t="shared" si="6"/>
        <v>0</v>
      </c>
      <c r="E189" s="356">
        <v>0</v>
      </c>
      <c r="F189" s="107">
        <f ca="1">IF($I$5="I列录入预算数",OFFSET(H189,0,1),ROUND(IF($I$5="基准为上年预计执行数",OFFSET(D189,0,1),IF($I$5="基准为上年预算数",OFFSET(D189,0,-1),IF($I$5="基准为上年调整预算数",D189,0)))*(IF(_xlfn.ISFORMULA(OFFSET(D189,0,5)),OFFSET($I$3,1,0),OFFSET(D189,0,5))),SSWR))</f>
        <v>0</v>
      </c>
      <c r="G189" s="191">
        <f ca="1" t="shared" si="8"/>
        <v>0</v>
      </c>
      <c r="H189" s="191">
        <f ca="1" t="shared" si="7"/>
        <v>0</v>
      </c>
      <c r="I189" s="355"/>
      <c r="J189" s="357"/>
    </row>
    <row r="190" ht="14.4" spans="1:10">
      <c r="A190" s="353" t="s">
        <v>11073</v>
      </c>
      <c r="B190" s="354" t="s">
        <v>10817</v>
      </c>
      <c r="C190" s="355"/>
      <c r="D190" s="107">
        <f ca="1" t="shared" si="6"/>
        <v>0</v>
      </c>
      <c r="E190" s="356">
        <v>0</v>
      </c>
      <c r="F190" s="107">
        <f ca="1">IF($I$5="I列录入预算数",OFFSET(H190,0,1),ROUND(IF($I$5="基准为上年预计执行数",OFFSET(D190,0,1),IF($I$5="基准为上年预算数",OFFSET(D190,0,-1),IF($I$5="基准为上年调整预算数",D190,0)))*(IF(_xlfn.ISFORMULA(OFFSET(D190,0,5)),OFFSET($I$3,1,0),OFFSET(D190,0,5))),SSWR))</f>
        <v>0</v>
      </c>
      <c r="G190" s="191">
        <f ca="1" t="shared" si="8"/>
        <v>0</v>
      </c>
      <c r="H190" s="191">
        <f ca="1" t="shared" si="7"/>
        <v>0</v>
      </c>
      <c r="I190" s="355"/>
      <c r="J190" s="357"/>
    </row>
    <row r="191" ht="14.4" spans="1:10">
      <c r="A191" s="353" t="s">
        <v>11074</v>
      </c>
      <c r="B191" s="354" t="s">
        <v>11075</v>
      </c>
      <c r="C191" s="355"/>
      <c r="D191" s="107">
        <f ca="1" t="shared" si="6"/>
        <v>0</v>
      </c>
      <c r="E191" s="356">
        <v>0</v>
      </c>
      <c r="F191" s="107">
        <f ca="1">IF($I$5="I列录入预算数",OFFSET(H191,0,1),ROUND(IF($I$5="基准为上年预计执行数",OFFSET(D191,0,1),IF($I$5="基准为上年预算数",OFFSET(D191,0,-1),IF($I$5="基准为上年调整预算数",D191,0)))*(IF(_xlfn.ISFORMULA(OFFSET(D191,0,5)),OFFSET($I$3,1,0),OFFSET(D191,0,5))),SSWR))</f>
        <v>0</v>
      </c>
      <c r="G191" s="191">
        <f ca="1" t="shared" si="8"/>
        <v>0</v>
      </c>
      <c r="H191" s="191">
        <f ca="1" t="shared" si="7"/>
        <v>0</v>
      </c>
      <c r="I191" s="355"/>
      <c r="J191" s="357"/>
    </row>
    <row r="192" ht="14.4" spans="1:10">
      <c r="A192" s="353" t="s">
        <v>11076</v>
      </c>
      <c r="B192" s="360" t="s">
        <v>10811</v>
      </c>
      <c r="C192" s="355">
        <v>110</v>
      </c>
      <c r="D192" s="107">
        <f ca="1" t="shared" si="6"/>
        <v>20</v>
      </c>
      <c r="E192" s="356">
        <v>557</v>
      </c>
      <c r="F192" s="107">
        <f ca="1">IF($I$5="I列录入预算数",OFFSET(H192,0,1),ROUND(IF($I$5="基准为上年预计执行数",OFFSET(D192,0,1),IF($I$5="基准为上年预算数",OFFSET(D192,0,-1),IF($I$5="基准为上年调整预算数",D192,0)))*(IF(_xlfn.ISFORMULA(OFFSET(D192,0,5)),OFFSET($I$3,1,0),OFFSET(D192,0,5))),SSWR))</f>
        <v>210</v>
      </c>
      <c r="G192" s="191">
        <f ca="1" t="shared" si="8"/>
        <v>1.90909090909091</v>
      </c>
      <c r="H192" s="191">
        <f ca="1" t="shared" si="7"/>
        <v>0.377019748653501</v>
      </c>
      <c r="I192" s="355">
        <v>210</v>
      </c>
      <c r="J192" s="359">
        <v>20</v>
      </c>
    </row>
    <row r="193" ht="14.4" spans="1:10">
      <c r="A193" s="353" t="s">
        <v>11077</v>
      </c>
      <c r="B193" s="360" t="s">
        <v>10813</v>
      </c>
      <c r="C193" s="355"/>
      <c r="D193" s="107">
        <f ca="1" t="shared" si="6"/>
        <v>0</v>
      </c>
      <c r="E193" s="356"/>
      <c r="F193" s="107">
        <f ca="1">IF($I$5="I列录入预算数",OFFSET(H193,0,1),ROUND(IF($I$5="基准为上年预计执行数",OFFSET(D193,0,1),IF($I$5="基准为上年预算数",OFFSET(D193,0,-1),IF($I$5="基准为上年调整预算数",D193,0)))*(IF(_xlfn.ISFORMULA(OFFSET(D193,0,5)),OFFSET($I$3,1,0),OFFSET(D193,0,5))),SSWR))</f>
        <v>0</v>
      </c>
      <c r="G193" s="191">
        <f ca="1" t="shared" si="8"/>
        <v>0</v>
      </c>
      <c r="H193" s="191">
        <f ca="1" t="shared" si="7"/>
        <v>0</v>
      </c>
      <c r="I193" s="355"/>
      <c r="J193" s="359"/>
    </row>
    <row r="194" ht="14.4" spans="1:10">
      <c r="A194" s="353" t="s">
        <v>11078</v>
      </c>
      <c r="B194" s="354" t="s">
        <v>10815</v>
      </c>
      <c r="C194" s="355"/>
      <c r="D194" s="107">
        <f ca="1" t="shared" si="6"/>
        <v>0</v>
      </c>
      <c r="E194" s="356"/>
      <c r="F194" s="107">
        <f ca="1">IF($I$5="I列录入预算数",OFFSET(H194,0,1),ROUND(IF($I$5="基准为上年预计执行数",OFFSET(D194,0,1),IF($I$5="基准为上年预算数",OFFSET(D194,0,-1),IF($I$5="基准为上年调整预算数",D194,0)))*(IF(_xlfn.ISFORMULA(OFFSET(D194,0,5)),OFFSET($I$3,1,0),OFFSET(D194,0,5))),SSWR))</f>
        <v>0</v>
      </c>
      <c r="G194" s="191">
        <f ca="1" t="shared" si="8"/>
        <v>0</v>
      </c>
      <c r="H194" s="191">
        <f ca="1" t="shared" si="7"/>
        <v>0</v>
      </c>
      <c r="I194" s="355"/>
      <c r="J194" s="359"/>
    </row>
    <row r="195" ht="14.4" spans="1:10">
      <c r="A195" s="353" t="s">
        <v>11079</v>
      </c>
      <c r="B195" s="354" t="s">
        <v>10817</v>
      </c>
      <c r="C195" s="355"/>
      <c r="D195" s="107">
        <f ca="1" t="shared" si="6"/>
        <v>0</v>
      </c>
      <c r="E195" s="356"/>
      <c r="F195" s="107">
        <f ca="1">IF($I$5="I列录入预算数",OFFSET(H195,0,1),ROUND(IF($I$5="基准为上年预计执行数",OFFSET(D195,0,1),IF($I$5="基准为上年预算数",OFFSET(D195,0,-1),IF($I$5="基准为上年调整预算数",D195,0)))*(IF(_xlfn.ISFORMULA(OFFSET(D195,0,5)),OFFSET($I$3,1,0),OFFSET(D195,0,5))),SSWR))</f>
        <v>0</v>
      </c>
      <c r="G195" s="191">
        <f ca="1" t="shared" si="8"/>
        <v>0</v>
      </c>
      <c r="H195" s="191">
        <f ca="1" t="shared" si="7"/>
        <v>0</v>
      </c>
      <c r="I195" s="355"/>
      <c r="J195" s="359"/>
    </row>
    <row r="196" ht="14.4" spans="1:10">
      <c r="A196" s="353" t="s">
        <v>11080</v>
      </c>
      <c r="B196" s="354" t="s">
        <v>10417</v>
      </c>
      <c r="C196" s="355">
        <v>90</v>
      </c>
      <c r="D196" s="107">
        <f ca="1" t="shared" si="6"/>
        <v>16</v>
      </c>
      <c r="E196" s="356">
        <v>65</v>
      </c>
      <c r="F196" s="107">
        <f ca="1">IF($I$5="I列录入预算数",OFFSET(H196,0,1),ROUND(IF($I$5="基准为上年预计执行数",OFFSET(D196,0,1),IF($I$5="基准为上年预算数",OFFSET(D196,0,-1),IF($I$5="基准为上年调整预算数",D196,0)))*(IF(_xlfn.ISFORMULA(OFFSET(D196,0,5)),OFFSET($I$3,1,0),OFFSET(D196,0,5))),SSWR))</f>
        <v>40</v>
      </c>
      <c r="G196" s="191">
        <f ca="1" t="shared" si="8"/>
        <v>0.444444444444444</v>
      </c>
      <c r="H196" s="191">
        <f ca="1" t="shared" si="7"/>
        <v>0.615384615384615</v>
      </c>
      <c r="I196" s="355">
        <v>40</v>
      </c>
      <c r="J196" s="359">
        <v>16</v>
      </c>
    </row>
    <row r="197" ht="14.4" spans="1:10">
      <c r="A197" s="353" t="s">
        <v>11081</v>
      </c>
      <c r="B197" s="354" t="s">
        <v>10811</v>
      </c>
      <c r="C197" s="361">
        <v>0</v>
      </c>
      <c r="D197" s="107">
        <f ca="1" t="shared" si="6"/>
        <v>0</v>
      </c>
      <c r="E197" s="356">
        <v>0</v>
      </c>
      <c r="F197" s="107">
        <f ca="1">IF($I$5="I列录入预算数",OFFSET(H197,0,1),ROUND(IF($I$5="基准为上年预计执行数",OFFSET(D197,0,1),IF($I$5="基准为上年预算数",OFFSET(D197,0,-1),IF($I$5="基准为上年调整预算数",D197,0)))*(IF(_xlfn.ISFORMULA(OFFSET(D197,0,5)),OFFSET($I$3,1,0),OFFSET(D197,0,5))),SSWR))</f>
        <v>0</v>
      </c>
      <c r="G197" s="191">
        <f ca="1" t="shared" si="8"/>
        <v>0</v>
      </c>
      <c r="H197" s="191">
        <f ca="1" t="shared" si="7"/>
        <v>0</v>
      </c>
      <c r="I197" s="361">
        <v>0</v>
      </c>
      <c r="J197" s="357"/>
    </row>
    <row r="198" ht="14.4" spans="1:10">
      <c r="A198" s="353" t="s">
        <v>11082</v>
      </c>
      <c r="B198" s="354" t="s">
        <v>10813</v>
      </c>
      <c r="C198" s="361">
        <v>0</v>
      </c>
      <c r="D198" s="107">
        <f ca="1" t="shared" si="6"/>
        <v>0</v>
      </c>
      <c r="E198" s="356">
        <v>0</v>
      </c>
      <c r="F198" s="107">
        <f ca="1">IF($I$5="I列录入预算数",OFFSET(H198,0,1),ROUND(IF($I$5="基准为上年预计执行数",OFFSET(D198,0,1),IF($I$5="基准为上年预算数",OFFSET(D198,0,-1),IF($I$5="基准为上年调整预算数",D198,0)))*(IF(_xlfn.ISFORMULA(OFFSET(D198,0,5)),OFFSET($I$3,1,0),OFFSET(D198,0,5))),SSWR))</f>
        <v>0</v>
      </c>
      <c r="G198" s="191">
        <f ca="1" t="shared" si="8"/>
        <v>0</v>
      </c>
      <c r="H198" s="191">
        <f ca="1" t="shared" si="7"/>
        <v>0</v>
      </c>
      <c r="I198" s="361">
        <v>0</v>
      </c>
      <c r="J198" s="357"/>
    </row>
    <row r="199" ht="14.4" spans="1:10">
      <c r="A199" s="353" t="s">
        <v>11083</v>
      </c>
      <c r="B199" s="354" t="s">
        <v>10815</v>
      </c>
      <c r="C199" s="361">
        <v>0</v>
      </c>
      <c r="D199" s="107">
        <f ca="1" t="shared" si="6"/>
        <v>0</v>
      </c>
      <c r="E199" s="356">
        <v>0</v>
      </c>
      <c r="F199" s="107">
        <f ca="1">IF($I$5="I列录入预算数",OFFSET(H199,0,1),ROUND(IF($I$5="基准为上年预计执行数",OFFSET(D199,0,1),IF($I$5="基准为上年预算数",OFFSET(D199,0,-1),IF($I$5="基准为上年调整预算数",D199,0)))*(IF(_xlfn.ISFORMULA(OFFSET(D199,0,5)),OFFSET($I$3,1,0),OFFSET(D199,0,5))),SSWR))</f>
        <v>0</v>
      </c>
      <c r="G199" s="191">
        <f ca="1" t="shared" si="8"/>
        <v>0</v>
      </c>
      <c r="H199" s="191">
        <f ca="1" t="shared" si="7"/>
        <v>0</v>
      </c>
      <c r="I199" s="361">
        <v>0</v>
      </c>
      <c r="J199" s="357"/>
    </row>
    <row r="200" ht="14.4" spans="1:10">
      <c r="A200" s="353" t="s">
        <v>11084</v>
      </c>
      <c r="B200" s="354" t="s">
        <v>11085</v>
      </c>
      <c r="C200" s="361">
        <v>0</v>
      </c>
      <c r="D200" s="107">
        <f ca="1" t="shared" si="6"/>
        <v>0</v>
      </c>
      <c r="E200" s="356">
        <v>0</v>
      </c>
      <c r="F200" s="107">
        <f ca="1">IF($I$5="I列录入预算数",OFFSET(H200,0,1),ROUND(IF($I$5="基准为上年预计执行数",OFFSET(D200,0,1),IF($I$5="基准为上年预算数",OFFSET(D200,0,-1),IF($I$5="基准为上年调整预算数",D200,0)))*(IF(_xlfn.ISFORMULA(OFFSET(D200,0,5)),OFFSET($I$3,1,0),OFFSET(D200,0,5))),SSWR))</f>
        <v>0</v>
      </c>
      <c r="G200" s="191">
        <f ca="1" t="shared" si="8"/>
        <v>0</v>
      </c>
      <c r="H200" s="191">
        <f ca="1" t="shared" si="7"/>
        <v>0</v>
      </c>
      <c r="I200" s="361">
        <v>0</v>
      </c>
      <c r="J200" s="357"/>
    </row>
    <row r="201" ht="14.4" spans="1:10">
      <c r="A201" s="353" t="s">
        <v>11086</v>
      </c>
      <c r="B201" s="354" t="s">
        <v>10817</v>
      </c>
      <c r="C201" s="361">
        <v>0</v>
      </c>
      <c r="D201" s="107">
        <f ca="1" t="shared" si="6"/>
        <v>0</v>
      </c>
      <c r="E201" s="356">
        <v>0</v>
      </c>
      <c r="F201" s="107">
        <f ca="1">IF($I$5="I列录入预算数",OFFSET(H201,0,1),ROUND(IF($I$5="基准为上年预计执行数",OFFSET(D201,0,1),IF($I$5="基准为上年预算数",OFFSET(D201,0,-1),IF($I$5="基准为上年调整预算数",D201,0)))*(IF(_xlfn.ISFORMULA(OFFSET(D201,0,5)),OFFSET($I$3,1,0),OFFSET(D201,0,5))),SSWR))</f>
        <v>0</v>
      </c>
      <c r="G201" s="191">
        <f ca="1" t="shared" si="8"/>
        <v>0</v>
      </c>
      <c r="H201" s="191">
        <f ca="1" t="shared" si="7"/>
        <v>0</v>
      </c>
      <c r="I201" s="361">
        <v>0</v>
      </c>
      <c r="J201" s="357"/>
    </row>
    <row r="202" ht="14.4" spans="1:10">
      <c r="A202" s="353" t="s">
        <v>11087</v>
      </c>
      <c r="B202" s="354" t="s">
        <v>11088</v>
      </c>
      <c r="C202" s="361">
        <v>0</v>
      </c>
      <c r="D202" s="107">
        <f ca="1" t="shared" si="6"/>
        <v>0</v>
      </c>
      <c r="E202" s="356">
        <v>0</v>
      </c>
      <c r="F202" s="107">
        <f ca="1">IF($I$5="I列录入预算数",OFFSET(H202,0,1),ROUND(IF($I$5="基准为上年预计执行数",OFFSET(D202,0,1),IF($I$5="基准为上年预算数",OFFSET(D202,0,-1),IF($I$5="基准为上年调整预算数",D202,0)))*(IF(_xlfn.ISFORMULA(OFFSET(D202,0,5)),OFFSET($I$3,1,0),OFFSET(D202,0,5))),SSWR))</f>
        <v>0</v>
      </c>
      <c r="G202" s="191">
        <f ca="1" t="shared" si="8"/>
        <v>0</v>
      </c>
      <c r="H202" s="191">
        <f ca="1" t="shared" si="7"/>
        <v>0</v>
      </c>
      <c r="I202" s="361">
        <v>0</v>
      </c>
      <c r="J202" s="357"/>
    </row>
    <row r="203" ht="14.4" spans="1:10">
      <c r="A203" s="353" t="s">
        <v>11089</v>
      </c>
      <c r="B203" s="354" t="s">
        <v>10811</v>
      </c>
      <c r="C203" s="355">
        <v>100</v>
      </c>
      <c r="D203" s="107">
        <f ca="1" t="shared" ref="D203:D266" si="9">IF(B2TJ="录入调整后预算数",OFFSET(D203,0,6),IF(B2TJ="录入调整差额数",OFFSET(D203,0,6)+OFFSET(D203,0,-1),0))</f>
        <v>40</v>
      </c>
      <c r="E203" s="356">
        <v>594</v>
      </c>
      <c r="F203" s="107">
        <f ca="1">IF($I$5="I列录入预算数",OFFSET(H203,0,1),ROUND(IF($I$5="基准为上年预计执行数",OFFSET(D203,0,1),IF($I$5="基准为上年预算数",OFFSET(D203,0,-1),IF($I$5="基准为上年调整预算数",D203,0)))*(IF(_xlfn.ISFORMULA(OFFSET(D203,0,5)),OFFSET($I$3,1,0),OFFSET(D203,0,5))),SSWR))</f>
        <v>200</v>
      </c>
      <c r="G203" s="191">
        <f ca="1" t="shared" si="8"/>
        <v>2</v>
      </c>
      <c r="H203" s="191">
        <f ca="1" t="shared" ref="H203:H266" si="10">IFERROR(OFFSET(G203,0,-1)/OFFSET(G203,0,-2),)</f>
        <v>0.336700336700337</v>
      </c>
      <c r="I203" s="355">
        <v>200</v>
      </c>
      <c r="J203" s="359">
        <v>40</v>
      </c>
    </row>
    <row r="204" ht="14.4" spans="1:10">
      <c r="A204" s="353" t="s">
        <v>11090</v>
      </c>
      <c r="B204" s="354" t="s">
        <v>10813</v>
      </c>
      <c r="C204" s="355"/>
      <c r="D204" s="107">
        <f ca="1" t="shared" si="9"/>
        <v>0</v>
      </c>
      <c r="E204" s="356"/>
      <c r="F204" s="107">
        <f ca="1">IF($I$5="I列录入预算数",OFFSET(H204,0,1),ROUND(IF($I$5="基准为上年预计执行数",OFFSET(D204,0,1),IF($I$5="基准为上年预算数",OFFSET(D204,0,-1),IF($I$5="基准为上年调整预算数",D204,0)))*(IF(_xlfn.ISFORMULA(OFFSET(D204,0,5)),OFFSET($I$3,1,0),OFFSET(D204,0,5))),SSWR))</f>
        <v>0</v>
      </c>
      <c r="G204" s="191">
        <f ca="1" t="shared" ref="G204:G267" si="11">IFERROR(OFFSET(G204,0,-1)/OFFSET(G204,0,-4),)</f>
        <v>0</v>
      </c>
      <c r="H204" s="191">
        <f ca="1" t="shared" si="10"/>
        <v>0</v>
      </c>
      <c r="I204" s="355"/>
      <c r="J204" s="357"/>
    </row>
    <row r="205" ht="14.4" spans="1:10">
      <c r="A205" s="353" t="s">
        <v>11091</v>
      </c>
      <c r="B205" s="354" t="s">
        <v>10815</v>
      </c>
      <c r="C205" s="355"/>
      <c r="D205" s="107">
        <f ca="1" t="shared" si="9"/>
        <v>0</v>
      </c>
      <c r="E205" s="356"/>
      <c r="F205" s="107">
        <f ca="1">IF($I$5="I列录入预算数",OFFSET(H205,0,1),ROUND(IF($I$5="基准为上年预计执行数",OFFSET(D205,0,1),IF($I$5="基准为上年预算数",OFFSET(D205,0,-1),IF($I$5="基准为上年调整预算数",D205,0)))*(IF(_xlfn.ISFORMULA(OFFSET(D205,0,5)),OFFSET($I$3,1,0),OFFSET(D205,0,5))),SSWR))</f>
        <v>0</v>
      </c>
      <c r="G205" s="191">
        <f ca="1" t="shared" si="11"/>
        <v>0</v>
      </c>
      <c r="H205" s="191">
        <f ca="1" t="shared" si="10"/>
        <v>0</v>
      </c>
      <c r="I205" s="355"/>
      <c r="J205" s="357"/>
    </row>
    <row r="206" ht="14.4" spans="1:10">
      <c r="A206" s="353" t="s">
        <v>11092</v>
      </c>
      <c r="B206" s="354" t="s">
        <v>11093</v>
      </c>
      <c r="C206" s="355"/>
      <c r="D206" s="107">
        <f ca="1" t="shared" si="9"/>
        <v>0</v>
      </c>
      <c r="E206" s="356"/>
      <c r="F206" s="107">
        <f ca="1">IF($I$5="I列录入预算数",OFFSET(H206,0,1),ROUND(IF($I$5="基准为上年预计执行数",OFFSET(D206,0,1),IF($I$5="基准为上年预算数",OFFSET(D206,0,-1),IF($I$5="基准为上年调整预算数",D206,0)))*(IF(_xlfn.ISFORMULA(OFFSET(D206,0,5)),OFFSET($I$3,1,0),OFFSET(D206,0,5))),SSWR))</f>
        <v>0</v>
      </c>
      <c r="G206" s="191">
        <f ca="1" t="shared" si="11"/>
        <v>0</v>
      </c>
      <c r="H206" s="191">
        <f ca="1" t="shared" si="10"/>
        <v>0</v>
      </c>
      <c r="I206" s="355"/>
      <c r="J206" s="357"/>
    </row>
    <row r="207" ht="14.4" spans="1:10">
      <c r="A207" s="353" t="s">
        <v>11094</v>
      </c>
      <c r="B207" s="354" t="s">
        <v>11095</v>
      </c>
      <c r="C207" s="355">
        <v>10</v>
      </c>
      <c r="D207" s="107">
        <f ca="1" t="shared" si="9"/>
        <v>3</v>
      </c>
      <c r="E207" s="356">
        <v>29</v>
      </c>
      <c r="F207" s="107">
        <f ca="1">IF($I$5="I列录入预算数",OFFSET(H207,0,1),ROUND(IF($I$5="基准为上年预计执行数",OFFSET(D207,0,1),IF($I$5="基准为上年预算数",OFFSET(D207,0,-1),IF($I$5="基准为上年调整预算数",D207,0)))*(IF(_xlfn.ISFORMULA(OFFSET(D207,0,5)),OFFSET($I$3,1,0),OFFSET(D207,0,5))),SSWR))</f>
        <v>10</v>
      </c>
      <c r="G207" s="191">
        <f ca="1" t="shared" si="11"/>
        <v>1</v>
      </c>
      <c r="H207" s="191">
        <f ca="1" t="shared" si="10"/>
        <v>0.344827586206897</v>
      </c>
      <c r="I207" s="355">
        <v>10</v>
      </c>
      <c r="J207" s="359">
        <v>3</v>
      </c>
    </row>
    <row r="208" ht="14.4" spans="1:10">
      <c r="A208" s="353" t="s">
        <v>11096</v>
      </c>
      <c r="B208" s="354" t="s">
        <v>10906</v>
      </c>
      <c r="C208" s="355"/>
      <c r="D208" s="107">
        <f ca="1" t="shared" si="9"/>
        <v>0</v>
      </c>
      <c r="E208" s="356"/>
      <c r="F208" s="107">
        <f ca="1">IF($I$5="I列录入预算数",OFFSET(H208,0,1),ROUND(IF($I$5="基准为上年预计执行数",OFFSET(D208,0,1),IF($I$5="基准为上年预算数",OFFSET(D208,0,-1),IF($I$5="基准为上年调整预算数",D208,0)))*(IF(_xlfn.ISFORMULA(OFFSET(D208,0,5)),OFFSET($I$3,1,0),OFFSET(D208,0,5))),SSWR))</f>
        <v>0</v>
      </c>
      <c r="G208" s="191">
        <f ca="1" t="shared" si="11"/>
        <v>0</v>
      </c>
      <c r="H208" s="191">
        <f ca="1" t="shared" si="10"/>
        <v>0</v>
      </c>
      <c r="I208" s="355"/>
      <c r="J208" s="359"/>
    </row>
    <row r="209" ht="14.4" spans="1:10">
      <c r="A209" s="353" t="s">
        <v>11097</v>
      </c>
      <c r="B209" s="354" t="s">
        <v>11098</v>
      </c>
      <c r="C209" s="355"/>
      <c r="D209" s="107">
        <f ca="1" t="shared" si="9"/>
        <v>0</v>
      </c>
      <c r="E209" s="356"/>
      <c r="F209" s="107">
        <f ca="1">IF($I$5="I列录入预算数",OFFSET(H209,0,1),ROUND(IF($I$5="基准为上年预计执行数",OFFSET(D209,0,1),IF($I$5="基准为上年预算数",OFFSET(D209,0,-1),IF($I$5="基准为上年调整预算数",D209,0)))*(IF(_xlfn.ISFORMULA(OFFSET(D209,0,5)),OFFSET($I$3,1,0),OFFSET(D209,0,5))),SSWR))</f>
        <v>0</v>
      </c>
      <c r="G209" s="191">
        <f ca="1" t="shared" si="11"/>
        <v>0</v>
      </c>
      <c r="H209" s="191">
        <f ca="1" t="shared" si="10"/>
        <v>0</v>
      </c>
      <c r="I209" s="355"/>
      <c r="J209" s="359"/>
    </row>
    <row r="210" ht="14.4" spans="1:10">
      <c r="A210" s="353" t="s">
        <v>11099</v>
      </c>
      <c r="B210" s="354" t="s">
        <v>11100</v>
      </c>
      <c r="C210" s="355">
        <v>1</v>
      </c>
      <c r="D210" s="107">
        <f ca="1" t="shared" si="9"/>
        <v>1</v>
      </c>
      <c r="E210" s="356">
        <v>1</v>
      </c>
      <c r="F210" s="107">
        <f ca="1">IF($I$5="I列录入预算数",OFFSET(H210,0,1),ROUND(IF($I$5="基准为上年预计执行数",OFFSET(D210,0,1),IF($I$5="基准为上年预算数",OFFSET(D210,0,-1),IF($I$5="基准为上年调整预算数",D210,0)))*(IF(_xlfn.ISFORMULA(OFFSET(D210,0,5)),OFFSET($I$3,1,0),OFFSET(D210,0,5))),SSWR))</f>
        <v>1</v>
      </c>
      <c r="G210" s="191">
        <f ca="1" t="shared" si="11"/>
        <v>1</v>
      </c>
      <c r="H210" s="191">
        <f ca="1" t="shared" si="10"/>
        <v>1</v>
      </c>
      <c r="I210" s="355">
        <v>1</v>
      </c>
      <c r="J210" s="359">
        <v>1</v>
      </c>
    </row>
    <row r="211" ht="14.4" spans="1:10">
      <c r="A211" s="353" t="s">
        <v>11101</v>
      </c>
      <c r="B211" s="354" t="s">
        <v>11102</v>
      </c>
      <c r="C211" s="355"/>
      <c r="D211" s="107">
        <f ca="1" t="shared" si="9"/>
        <v>0</v>
      </c>
      <c r="E211" s="356"/>
      <c r="F211" s="107">
        <f ca="1">IF($I$5="I列录入预算数",OFFSET(H211,0,1),ROUND(IF($I$5="基准为上年预计执行数",OFFSET(D211,0,1),IF($I$5="基准为上年预算数",OFFSET(D211,0,-1),IF($I$5="基准为上年调整预算数",D211,0)))*(IF(_xlfn.ISFORMULA(OFFSET(D211,0,5)),OFFSET($I$3,1,0),OFFSET(D211,0,5))),SSWR))</f>
        <v>0</v>
      </c>
      <c r="G211" s="191">
        <f ca="1" t="shared" si="11"/>
        <v>0</v>
      </c>
      <c r="H211" s="191">
        <f ca="1" t="shared" si="10"/>
        <v>0</v>
      </c>
      <c r="I211" s="355"/>
      <c r="J211" s="359"/>
    </row>
    <row r="212" ht="14.4" spans="1:10">
      <c r="A212" s="353" t="s">
        <v>11103</v>
      </c>
      <c r="B212" s="354" t="s">
        <v>11104</v>
      </c>
      <c r="C212" s="355"/>
      <c r="D212" s="107">
        <f ca="1" t="shared" si="9"/>
        <v>0</v>
      </c>
      <c r="E212" s="356"/>
      <c r="F212" s="107">
        <f ca="1">IF($I$5="I列录入预算数",OFFSET(H212,0,1),ROUND(IF($I$5="基准为上年预计执行数",OFFSET(D212,0,1),IF($I$5="基准为上年预算数",OFFSET(D212,0,-1),IF($I$5="基准为上年调整预算数",D212,0)))*(IF(_xlfn.ISFORMULA(OFFSET(D212,0,5)),OFFSET($I$3,1,0),OFFSET(D212,0,5))),SSWR))</f>
        <v>0</v>
      </c>
      <c r="G212" s="191">
        <f ca="1" t="shared" si="11"/>
        <v>0</v>
      </c>
      <c r="H212" s="191">
        <f ca="1" t="shared" si="10"/>
        <v>0</v>
      </c>
      <c r="I212" s="355"/>
      <c r="J212" s="359"/>
    </row>
    <row r="213" ht="14.4" spans="1:10">
      <c r="A213" s="353" t="s">
        <v>11105</v>
      </c>
      <c r="B213" s="354" t="s">
        <v>11106</v>
      </c>
      <c r="C213" s="355">
        <v>30</v>
      </c>
      <c r="D213" s="107">
        <f ca="1" t="shared" si="9"/>
        <v>5</v>
      </c>
      <c r="E213" s="356">
        <v>17</v>
      </c>
      <c r="F213" s="107">
        <f ca="1">IF($I$5="I列录入预算数",OFFSET(H213,0,1),ROUND(IF($I$5="基准为上年预计执行数",OFFSET(D213,0,1),IF($I$5="基准为上年预算数",OFFSET(D213,0,-1),IF($I$5="基准为上年调整预算数",D213,0)))*(IF(_xlfn.ISFORMULA(OFFSET(D213,0,5)),OFFSET($I$3,1,0),OFFSET(D213,0,5))),SSWR))</f>
        <v>30</v>
      </c>
      <c r="G213" s="191">
        <f ca="1" t="shared" si="11"/>
        <v>1</v>
      </c>
      <c r="H213" s="191">
        <f ca="1" t="shared" si="10"/>
        <v>1.76470588235294</v>
      </c>
      <c r="I213" s="355">
        <v>30</v>
      </c>
      <c r="J213" s="359">
        <v>5</v>
      </c>
    </row>
    <row r="214" ht="14.4" spans="1:10">
      <c r="A214" s="353" t="s">
        <v>11107</v>
      </c>
      <c r="B214" s="354" t="s">
        <v>11108</v>
      </c>
      <c r="C214" s="355"/>
      <c r="D214" s="107">
        <f ca="1" t="shared" si="9"/>
        <v>0</v>
      </c>
      <c r="E214" s="356">
        <v>51</v>
      </c>
      <c r="F214" s="107">
        <f ca="1">IF($I$5="I列录入预算数",OFFSET(H214,0,1),ROUND(IF($I$5="基准为上年预计执行数",OFFSET(D214,0,1),IF($I$5="基准为上年预算数",OFFSET(D214,0,-1),IF($I$5="基准为上年调整预算数",D214,0)))*(IF(_xlfn.ISFORMULA(OFFSET(D214,0,5)),OFFSET($I$3,1,0),OFFSET(D214,0,5))),SSWR))</f>
        <v>0</v>
      </c>
      <c r="G214" s="191">
        <f ca="1" t="shared" si="11"/>
        <v>0</v>
      </c>
      <c r="H214" s="191">
        <f ca="1" t="shared" si="10"/>
        <v>0</v>
      </c>
      <c r="I214" s="355"/>
      <c r="J214" s="359"/>
    </row>
    <row r="215" ht="14.4" spans="1:10">
      <c r="A215" s="353" t="s">
        <v>11109</v>
      </c>
      <c r="B215" s="354" t="s">
        <v>10817</v>
      </c>
      <c r="C215" s="355"/>
      <c r="D215" s="107">
        <f ca="1" t="shared" si="9"/>
        <v>0</v>
      </c>
      <c r="E215" s="356"/>
      <c r="F215" s="107">
        <f ca="1">IF($I$5="I列录入预算数",OFFSET(H215,0,1),ROUND(IF($I$5="基准为上年预计执行数",OFFSET(D215,0,1),IF($I$5="基准为上年预算数",OFFSET(D215,0,-1),IF($I$5="基准为上年调整预算数",D215,0)))*(IF(_xlfn.ISFORMULA(OFFSET(D215,0,5)),OFFSET($I$3,1,0),OFFSET(D215,0,5))),SSWR))</f>
        <v>0</v>
      </c>
      <c r="G215" s="191">
        <f ca="1" t="shared" si="11"/>
        <v>0</v>
      </c>
      <c r="H215" s="191">
        <f ca="1" t="shared" si="10"/>
        <v>0</v>
      </c>
      <c r="I215" s="355"/>
      <c r="J215" s="359"/>
    </row>
    <row r="216" ht="14.4" spans="1:10">
      <c r="A216" s="353" t="s">
        <v>11110</v>
      </c>
      <c r="B216" s="354" t="s">
        <v>11111</v>
      </c>
      <c r="C216" s="355"/>
      <c r="D216" s="107">
        <f ca="1" t="shared" si="9"/>
        <v>0</v>
      </c>
      <c r="E216" s="356">
        <v>134</v>
      </c>
      <c r="F216" s="107">
        <f ca="1">IF($I$5="I列录入预算数",OFFSET(H216,0,1),ROUND(IF($I$5="基准为上年预计执行数",OFFSET(D216,0,1),IF($I$5="基准为上年预算数",OFFSET(D216,0,-1),IF($I$5="基准为上年调整预算数",D216,0)))*(IF(_xlfn.ISFORMULA(OFFSET(D216,0,5)),OFFSET($I$3,1,0),OFFSET(D216,0,5))),SSWR))</f>
        <v>54</v>
      </c>
      <c r="G216" s="191">
        <f ca="1" t="shared" si="11"/>
        <v>0</v>
      </c>
      <c r="H216" s="191">
        <f ca="1" t="shared" si="10"/>
        <v>0.402985074626866</v>
      </c>
      <c r="I216" s="355">
        <v>54</v>
      </c>
      <c r="J216" s="359"/>
    </row>
    <row r="217" ht="14.4" spans="1:10">
      <c r="A217" s="442" t="s">
        <v>11112</v>
      </c>
      <c r="B217" s="354" t="s">
        <v>10811</v>
      </c>
      <c r="C217" s="355"/>
      <c r="D217" s="107">
        <f ca="1" t="shared" si="9"/>
        <v>0</v>
      </c>
      <c r="E217" s="356">
        <v>149</v>
      </c>
      <c r="F217" s="107">
        <f ca="1">IF($I$5="I列录入预算数",OFFSET(H217,0,1),ROUND(IF($I$5="基准为上年预计执行数",OFFSET(D217,0,1),IF($I$5="基准为上年预算数",OFFSET(D217,0,-1),IF($I$5="基准为上年调整预算数",D217,0)))*(IF(_xlfn.ISFORMULA(OFFSET(D217,0,5)),OFFSET($I$3,1,0),OFFSET(D217,0,5))),SSWR))</f>
        <v>49</v>
      </c>
      <c r="G217" s="191">
        <f ca="1" t="shared" si="11"/>
        <v>0</v>
      </c>
      <c r="H217" s="191">
        <f ca="1" t="shared" si="10"/>
        <v>0.328859060402685</v>
      </c>
      <c r="I217" s="355">
        <v>49</v>
      </c>
      <c r="J217" s="359"/>
    </row>
    <row r="218" ht="14.4" spans="1:10">
      <c r="A218" s="442" t="s">
        <v>11113</v>
      </c>
      <c r="B218" s="354" t="s">
        <v>10813</v>
      </c>
      <c r="C218" s="355"/>
      <c r="D218" s="107">
        <f ca="1" t="shared" si="9"/>
        <v>0</v>
      </c>
      <c r="E218" s="356"/>
      <c r="F218" s="107">
        <f ca="1">IF($I$5="I列录入预算数",OFFSET(H218,0,1),ROUND(IF($I$5="基准为上年预计执行数",OFFSET(D218,0,1),IF($I$5="基准为上年预算数",OFFSET(D218,0,-1),IF($I$5="基准为上年调整预算数",D218,0)))*(IF(_xlfn.ISFORMULA(OFFSET(D218,0,5)),OFFSET($I$3,1,0),OFFSET(D218,0,5))),SSWR))</f>
        <v>0</v>
      </c>
      <c r="G218" s="191">
        <f ca="1" t="shared" si="11"/>
        <v>0</v>
      </c>
      <c r="H218" s="191">
        <f ca="1" t="shared" si="10"/>
        <v>0</v>
      </c>
      <c r="I218" s="355"/>
      <c r="J218" s="359"/>
    </row>
    <row r="219" ht="14.4" spans="1:10">
      <c r="A219" s="442" t="s">
        <v>11114</v>
      </c>
      <c r="B219" s="354" t="s">
        <v>10815</v>
      </c>
      <c r="C219" s="355"/>
      <c r="D219" s="107">
        <f ca="1" t="shared" si="9"/>
        <v>0</v>
      </c>
      <c r="E219" s="356"/>
      <c r="F219" s="107">
        <f ca="1">IF($I$5="I列录入预算数",OFFSET(H219,0,1),ROUND(IF($I$5="基准为上年预计执行数",OFFSET(D219,0,1),IF($I$5="基准为上年预算数",OFFSET(D219,0,-1),IF($I$5="基准为上年调整预算数",D219,0)))*(IF(_xlfn.ISFORMULA(OFFSET(D219,0,5)),OFFSET($I$3,1,0),OFFSET(D219,0,5))),SSWR))</f>
        <v>0</v>
      </c>
      <c r="G219" s="191">
        <f ca="1" t="shared" si="11"/>
        <v>0</v>
      </c>
      <c r="H219" s="191">
        <f ca="1" t="shared" si="10"/>
        <v>0</v>
      </c>
      <c r="I219" s="355"/>
      <c r="J219" s="359"/>
    </row>
    <row r="220" ht="14.4" spans="1:10">
      <c r="A220" s="442" t="s">
        <v>11115</v>
      </c>
      <c r="B220" s="354" t="s">
        <v>10817</v>
      </c>
      <c r="C220" s="355"/>
      <c r="D220" s="107">
        <f ca="1" t="shared" si="9"/>
        <v>0</v>
      </c>
      <c r="E220" s="356"/>
      <c r="F220" s="107">
        <f ca="1">IF($I$5="I列录入预算数",OFFSET(H220,0,1),ROUND(IF($I$5="基准为上年预计执行数",OFFSET(D220,0,1),IF($I$5="基准为上年预算数",OFFSET(D220,0,-1),IF($I$5="基准为上年调整预算数",D220,0)))*(IF(_xlfn.ISFORMULA(OFFSET(D220,0,5)),OFFSET($I$3,1,0),OFFSET(D220,0,5))),SSWR))</f>
        <v>0</v>
      </c>
      <c r="G220" s="191">
        <f ca="1" t="shared" si="11"/>
        <v>0</v>
      </c>
      <c r="H220" s="191">
        <f ca="1" t="shared" si="10"/>
        <v>0</v>
      </c>
      <c r="I220" s="355"/>
      <c r="J220" s="359"/>
    </row>
    <row r="221" ht="14.4" spans="1:10">
      <c r="A221" s="442" t="s">
        <v>11116</v>
      </c>
      <c r="B221" s="354" t="s">
        <v>11117</v>
      </c>
      <c r="C221" s="355"/>
      <c r="D221" s="107">
        <f ca="1" t="shared" si="9"/>
        <v>0</v>
      </c>
      <c r="E221" s="356">
        <v>4</v>
      </c>
      <c r="F221" s="107">
        <f ca="1">IF($I$5="I列录入预算数",OFFSET(H221,0,1),ROUND(IF($I$5="基准为上年预计执行数",OFFSET(D221,0,1),IF($I$5="基准为上年预算数",OFFSET(D221,0,-1),IF($I$5="基准为上年调整预算数",D221,0)))*(IF(_xlfn.ISFORMULA(OFFSET(D221,0,5)),OFFSET($I$3,1,0),OFFSET(D221,0,5))),SSWR))</f>
        <v>0</v>
      </c>
      <c r="G221" s="191">
        <f ca="1" t="shared" si="11"/>
        <v>0</v>
      </c>
      <c r="H221" s="191">
        <f ca="1" t="shared" si="10"/>
        <v>0</v>
      </c>
      <c r="I221" s="355"/>
      <c r="J221" s="359"/>
    </row>
    <row r="222" ht="14.4" spans="1:10">
      <c r="A222" s="442" t="s">
        <v>11118</v>
      </c>
      <c r="B222" s="354" t="s">
        <v>10811</v>
      </c>
      <c r="C222" s="355">
        <v>30</v>
      </c>
      <c r="D222" s="107">
        <f ca="1" t="shared" si="9"/>
        <v>25</v>
      </c>
      <c r="E222" s="356">
        <v>963</v>
      </c>
      <c r="F222" s="107">
        <f ca="1">IF($I$5="I列录入预算数",OFFSET(H222,0,1),ROUND(IF($I$5="基准为上年预计执行数",OFFSET(D222,0,1),IF($I$5="基准为上年预算数",OFFSET(D222,0,-1),IF($I$5="基准为上年调整预算数",D222,0)))*(IF(_xlfn.ISFORMULA(OFFSET(D222,0,5)),OFFSET($I$3,1,0),OFFSET(D222,0,5))),SSWR))</f>
        <v>230</v>
      </c>
      <c r="G222" s="191">
        <f ca="1" t="shared" si="11"/>
        <v>7.66666666666667</v>
      </c>
      <c r="H222" s="191">
        <f ca="1" t="shared" si="10"/>
        <v>0.23883696780893</v>
      </c>
      <c r="I222" s="355">
        <v>230</v>
      </c>
      <c r="J222" s="359">
        <v>25</v>
      </c>
    </row>
    <row r="223" ht="14.4" spans="1:10">
      <c r="A223" s="442" t="s">
        <v>11119</v>
      </c>
      <c r="B223" s="354" t="s">
        <v>10813</v>
      </c>
      <c r="C223" s="355"/>
      <c r="D223" s="107">
        <f ca="1" t="shared" si="9"/>
        <v>0</v>
      </c>
      <c r="E223" s="356"/>
      <c r="F223" s="107">
        <f ca="1">IF($I$5="I列录入预算数",OFFSET(H223,0,1),ROUND(IF($I$5="基准为上年预计执行数",OFFSET(D223,0,1),IF($I$5="基准为上年预算数",OFFSET(D223,0,-1),IF($I$5="基准为上年调整预算数",D223,0)))*(IF(_xlfn.ISFORMULA(OFFSET(D223,0,5)),OFFSET($I$3,1,0),OFFSET(D223,0,5))),SSWR))</f>
        <v>0</v>
      </c>
      <c r="G223" s="191">
        <f ca="1" t="shared" si="11"/>
        <v>0</v>
      </c>
      <c r="H223" s="191">
        <f ca="1" t="shared" si="10"/>
        <v>0</v>
      </c>
      <c r="I223" s="355"/>
      <c r="J223" s="359"/>
    </row>
    <row r="224" ht="14.4" spans="1:10">
      <c r="A224" s="442" t="s">
        <v>11120</v>
      </c>
      <c r="B224" s="354" t="s">
        <v>10815</v>
      </c>
      <c r="C224" s="355"/>
      <c r="D224" s="107">
        <f ca="1" t="shared" si="9"/>
        <v>0</v>
      </c>
      <c r="E224" s="356"/>
      <c r="F224" s="107">
        <f ca="1">IF($I$5="I列录入预算数",OFFSET(H224,0,1),ROUND(IF($I$5="基准为上年预计执行数",OFFSET(D224,0,1),IF($I$5="基准为上年预算数",OFFSET(D224,0,-1),IF($I$5="基准为上年调整预算数",D224,0)))*(IF(_xlfn.ISFORMULA(OFFSET(D224,0,5)),OFFSET($I$3,1,0),OFFSET(D224,0,5))),SSWR))</f>
        <v>0</v>
      </c>
      <c r="G224" s="191">
        <f ca="1" t="shared" si="11"/>
        <v>0</v>
      </c>
      <c r="H224" s="191">
        <f ca="1" t="shared" si="10"/>
        <v>0</v>
      </c>
      <c r="I224" s="355"/>
      <c r="J224" s="359"/>
    </row>
    <row r="225" ht="14.4" spans="1:10">
      <c r="A225" s="442" t="s">
        <v>11121</v>
      </c>
      <c r="B225" s="354" t="s">
        <v>11122</v>
      </c>
      <c r="C225" s="355"/>
      <c r="D225" s="107">
        <f ca="1" t="shared" si="9"/>
        <v>0</v>
      </c>
      <c r="E225" s="356">
        <v>44</v>
      </c>
      <c r="F225" s="107">
        <f ca="1">IF($I$5="I列录入预算数",OFFSET(H225,0,1),ROUND(IF($I$5="基准为上年预计执行数",OFFSET(D225,0,1),IF($I$5="基准为上年预算数",OFFSET(D225,0,-1),IF($I$5="基准为上年调整预算数",D225,0)))*(IF(_xlfn.ISFORMULA(OFFSET(D225,0,5)),OFFSET($I$3,1,0),OFFSET(D225,0,5))),SSWR))</f>
        <v>0</v>
      </c>
      <c r="G225" s="191">
        <f ca="1" t="shared" si="11"/>
        <v>0</v>
      </c>
      <c r="H225" s="191">
        <f ca="1" t="shared" si="10"/>
        <v>0</v>
      </c>
      <c r="I225" s="355"/>
      <c r="J225" s="359"/>
    </row>
    <row r="226" ht="14.4" spans="1:10">
      <c r="A226" s="442" t="s">
        <v>11123</v>
      </c>
      <c r="B226" s="354" t="s">
        <v>10817</v>
      </c>
      <c r="C226" s="355"/>
      <c r="D226" s="107">
        <f ca="1" t="shared" si="9"/>
        <v>0</v>
      </c>
      <c r="E226" s="356"/>
      <c r="F226" s="107">
        <f ca="1">IF($I$5="I列录入预算数",OFFSET(H226,0,1),ROUND(IF($I$5="基准为上年预计执行数",OFFSET(D226,0,1),IF($I$5="基准为上年预算数",OFFSET(D226,0,-1),IF($I$5="基准为上年调整预算数",D226,0)))*(IF(_xlfn.ISFORMULA(OFFSET(D226,0,5)),OFFSET($I$3,1,0),OFFSET(D226,0,5))),SSWR))</f>
        <v>0</v>
      </c>
      <c r="G226" s="191">
        <f ca="1" t="shared" si="11"/>
        <v>0</v>
      </c>
      <c r="H226" s="191">
        <f ca="1" t="shared" si="10"/>
        <v>0</v>
      </c>
      <c r="I226" s="355"/>
      <c r="J226" s="359"/>
    </row>
    <row r="227" ht="14.4" spans="1:10">
      <c r="A227" s="353" t="s">
        <v>11124</v>
      </c>
      <c r="B227" s="360" t="s">
        <v>11125</v>
      </c>
      <c r="C227" s="355">
        <v>100</v>
      </c>
      <c r="D227" s="107">
        <f ca="1" t="shared" si="9"/>
        <v>30</v>
      </c>
      <c r="E227" s="356">
        <v>174</v>
      </c>
      <c r="F227" s="107">
        <f ca="1">IF($I$5="I列录入预算数",OFFSET(H227,0,1),ROUND(IF($I$5="基准为上年预计执行数",OFFSET(D227,0,1),IF($I$5="基准为上年预算数",OFFSET(D227,0,-1),IF($I$5="基准为上年调整预算数",D227,0)))*(IF(_xlfn.ISFORMULA(OFFSET(D227,0,5)),OFFSET($I$3,1,0),OFFSET(D227,0,5))),SSWR))</f>
        <v>100</v>
      </c>
      <c r="G227" s="191">
        <f ca="1" t="shared" si="11"/>
        <v>1</v>
      </c>
      <c r="H227" s="191">
        <f ca="1" t="shared" si="10"/>
        <v>0.574712643678161</v>
      </c>
      <c r="I227" s="355">
        <v>100</v>
      </c>
      <c r="J227" s="359">
        <v>30</v>
      </c>
    </row>
    <row r="228" ht="14.4" spans="1:10">
      <c r="A228" s="353" t="s">
        <v>11126</v>
      </c>
      <c r="B228" s="360" t="s">
        <v>10811</v>
      </c>
      <c r="C228" s="355"/>
      <c r="D228" s="107">
        <f ca="1" t="shared" si="9"/>
        <v>0</v>
      </c>
      <c r="E228" s="356">
        <v>0</v>
      </c>
      <c r="F228" s="107">
        <f ca="1">IF($I$5="I列录入预算数",OFFSET(H228,0,1),ROUND(IF($I$5="基准为上年预计执行数",OFFSET(D228,0,1),IF($I$5="基准为上年预算数",OFFSET(D228,0,-1),IF($I$5="基准为上年调整预算数",D228,0)))*(IF(_xlfn.ISFORMULA(OFFSET(D228,0,5)),OFFSET($I$3,1,0),OFFSET(D228,0,5))),SSWR))</f>
        <v>0</v>
      </c>
      <c r="G228" s="191">
        <f ca="1" t="shared" si="11"/>
        <v>0</v>
      </c>
      <c r="H228" s="191">
        <f ca="1" t="shared" si="10"/>
        <v>0</v>
      </c>
      <c r="I228" s="355"/>
      <c r="J228" s="359"/>
    </row>
    <row r="229" ht="14.4" spans="1:10">
      <c r="A229" s="353" t="s">
        <v>11127</v>
      </c>
      <c r="B229" s="354" t="s">
        <v>10813</v>
      </c>
      <c r="C229" s="355"/>
      <c r="D229" s="107">
        <f ca="1" t="shared" si="9"/>
        <v>0</v>
      </c>
      <c r="E229" s="356">
        <v>0</v>
      </c>
      <c r="F229" s="107">
        <f ca="1">IF($I$5="I列录入预算数",OFFSET(H229,0,1),ROUND(IF($I$5="基准为上年预计执行数",OFFSET(D229,0,1),IF($I$5="基准为上年预算数",OFFSET(D229,0,-1),IF($I$5="基准为上年调整预算数",D229,0)))*(IF(_xlfn.ISFORMULA(OFFSET(D229,0,5)),OFFSET($I$3,1,0),OFFSET(D229,0,5))),SSWR))</f>
        <v>0</v>
      </c>
      <c r="G229" s="191">
        <f ca="1" t="shared" si="11"/>
        <v>0</v>
      </c>
      <c r="H229" s="191">
        <f ca="1" t="shared" si="10"/>
        <v>0</v>
      </c>
      <c r="I229" s="355"/>
      <c r="J229" s="359"/>
    </row>
    <row r="230" ht="14.4" spans="1:10">
      <c r="A230" s="353" t="s">
        <v>11128</v>
      </c>
      <c r="B230" s="354" t="s">
        <v>10815</v>
      </c>
      <c r="C230" s="355"/>
      <c r="D230" s="107">
        <f ca="1" t="shared" si="9"/>
        <v>0</v>
      </c>
      <c r="E230" s="356">
        <v>0</v>
      </c>
      <c r="F230" s="107">
        <f ca="1">IF($I$5="I列录入预算数",OFFSET(H230,0,1),ROUND(IF($I$5="基准为上年预计执行数",OFFSET(D230,0,1),IF($I$5="基准为上年预算数",OFFSET(D230,0,-1),IF($I$5="基准为上年调整预算数",D230,0)))*(IF(_xlfn.ISFORMULA(OFFSET(D230,0,5)),OFFSET($I$3,1,0),OFFSET(D230,0,5))),SSWR))</f>
        <v>0</v>
      </c>
      <c r="G230" s="191">
        <f ca="1" t="shared" si="11"/>
        <v>0</v>
      </c>
      <c r="H230" s="191">
        <f ca="1" t="shared" si="10"/>
        <v>0</v>
      </c>
      <c r="I230" s="355"/>
      <c r="J230" s="357"/>
    </row>
    <row r="231" ht="14.4" spans="1:10">
      <c r="A231" s="353" t="s">
        <v>11129</v>
      </c>
      <c r="B231" s="354" t="s">
        <v>10817</v>
      </c>
      <c r="C231" s="355"/>
      <c r="D231" s="107">
        <f ca="1" t="shared" si="9"/>
        <v>0</v>
      </c>
      <c r="E231" s="356">
        <v>0</v>
      </c>
      <c r="F231" s="107">
        <f ca="1">IF($I$5="I列录入预算数",OFFSET(H231,0,1),ROUND(IF($I$5="基准为上年预计执行数",OFFSET(D231,0,1),IF($I$5="基准为上年预算数",OFFSET(D231,0,-1),IF($I$5="基准为上年调整预算数",D231,0)))*(IF(_xlfn.ISFORMULA(OFFSET(D231,0,5)),OFFSET($I$3,1,0),OFFSET(D231,0,5))),SSWR))</f>
        <v>0</v>
      </c>
      <c r="G231" s="191">
        <f ca="1" t="shared" si="11"/>
        <v>0</v>
      </c>
      <c r="H231" s="191">
        <f ca="1" t="shared" si="10"/>
        <v>0</v>
      </c>
      <c r="I231" s="355"/>
      <c r="J231" s="357"/>
    </row>
    <row r="232" ht="14.4" spans="1:10">
      <c r="A232" s="353" t="s">
        <v>11130</v>
      </c>
      <c r="B232" s="354" t="s">
        <v>11131</v>
      </c>
      <c r="C232" s="355"/>
      <c r="D232" s="107">
        <f ca="1" t="shared" si="9"/>
        <v>0</v>
      </c>
      <c r="E232" s="356">
        <v>0</v>
      </c>
      <c r="F232" s="107">
        <f ca="1">IF($I$5="I列录入预算数",OFFSET(H232,0,1),ROUND(IF($I$5="基准为上年预计执行数",OFFSET(D232,0,1),IF($I$5="基准为上年预算数",OFFSET(D232,0,-1),IF($I$5="基准为上年调整预算数",D232,0)))*(IF(_xlfn.ISFORMULA(OFFSET(D232,0,5)),OFFSET($I$3,1,0),OFFSET(D232,0,5))),SSWR))</f>
        <v>0</v>
      </c>
      <c r="G232" s="191">
        <f ca="1" t="shared" si="11"/>
        <v>0</v>
      </c>
      <c r="H232" s="191">
        <f ca="1" t="shared" si="10"/>
        <v>0</v>
      </c>
      <c r="I232" s="355"/>
      <c r="J232" s="357"/>
    </row>
    <row r="233" ht="14.4" spans="1:10">
      <c r="A233" s="353" t="s">
        <v>11132</v>
      </c>
      <c r="B233" s="354" t="s">
        <v>11133</v>
      </c>
      <c r="C233" s="355"/>
      <c r="D233" s="107">
        <f ca="1" t="shared" si="9"/>
        <v>0</v>
      </c>
      <c r="E233" s="356">
        <v>0</v>
      </c>
      <c r="F233" s="107">
        <f ca="1">IF($I$5="I列录入预算数",OFFSET(H233,0,1),ROUND(IF($I$5="基准为上年预计执行数",OFFSET(D233,0,1),IF($I$5="基准为上年预算数",OFFSET(D233,0,-1),IF($I$5="基准为上年调整预算数",D233,0)))*(IF(_xlfn.ISFORMULA(OFFSET(D233,0,5)),OFFSET($I$3,1,0),OFFSET(D233,0,5))),SSWR))</f>
        <v>0</v>
      </c>
      <c r="G233" s="191">
        <f ca="1" t="shared" si="11"/>
        <v>0</v>
      </c>
      <c r="H233" s="191">
        <f ca="1" t="shared" si="10"/>
        <v>0</v>
      </c>
      <c r="I233" s="355"/>
      <c r="J233" s="357"/>
    </row>
    <row r="234" ht="14.4" spans="1:10">
      <c r="A234" s="353" t="s">
        <v>11134</v>
      </c>
      <c r="B234" s="354" t="s">
        <v>10429</v>
      </c>
      <c r="C234" s="355">
        <v>656</v>
      </c>
      <c r="D234" s="107">
        <f ca="1" t="shared" si="9"/>
        <v>56</v>
      </c>
      <c r="E234" s="356">
        <v>0</v>
      </c>
      <c r="F234" s="107">
        <f ca="1">IF($I$5="I列录入预算数",OFFSET(H234,0,1),ROUND(IF($I$5="基准为上年预计执行数",OFFSET(D234,0,1),IF($I$5="基准为上年预算数",OFFSET(D234,0,-1),IF($I$5="基准为上年调整预算数",D234,0)))*(IF(_xlfn.ISFORMULA(OFFSET(D234,0,5)),OFFSET($I$3,1,0),OFFSET(D234,0,5))),SSWR))</f>
        <v>732</v>
      </c>
      <c r="G234" s="191">
        <f ca="1" t="shared" si="11"/>
        <v>1.11585365853659</v>
      </c>
      <c r="H234" s="191">
        <f ca="1" t="shared" si="10"/>
        <v>0</v>
      </c>
      <c r="I234" s="355">
        <v>732</v>
      </c>
      <c r="J234" s="357">
        <v>56</v>
      </c>
    </row>
    <row r="235" ht="14.4" spans="1:10">
      <c r="A235" s="353" t="s">
        <v>11135</v>
      </c>
      <c r="B235" s="354" t="s">
        <v>10811</v>
      </c>
      <c r="C235" s="361">
        <v>0</v>
      </c>
      <c r="D235" s="107">
        <f ca="1" t="shared" si="9"/>
        <v>0</v>
      </c>
      <c r="E235" s="356">
        <v>0</v>
      </c>
      <c r="F235" s="107">
        <f ca="1">IF($I$5="I列录入预算数",OFFSET(H235,0,1),ROUND(IF($I$5="基准为上年预计执行数",OFFSET(D235,0,1),IF($I$5="基准为上年预算数",OFFSET(D235,0,-1),IF($I$5="基准为上年调整预算数",D235,0)))*(IF(_xlfn.ISFORMULA(OFFSET(D235,0,5)),OFFSET($I$3,1,0),OFFSET(D235,0,5))),SSWR))</f>
        <v>0</v>
      </c>
      <c r="G235" s="191">
        <f ca="1" t="shared" si="11"/>
        <v>0</v>
      </c>
      <c r="H235" s="191">
        <f ca="1" t="shared" si="10"/>
        <v>0</v>
      </c>
      <c r="I235" s="108">
        <v>0</v>
      </c>
      <c r="J235" s="108">
        <v>0</v>
      </c>
    </row>
    <row r="236" ht="14.4" spans="1:10">
      <c r="A236" s="353" t="s">
        <v>11136</v>
      </c>
      <c r="B236" s="358" t="s">
        <v>10813</v>
      </c>
      <c r="C236" s="361">
        <v>0</v>
      </c>
      <c r="D236" s="107">
        <f ca="1" t="shared" si="9"/>
        <v>0</v>
      </c>
      <c r="E236" s="356">
        <v>0</v>
      </c>
      <c r="F236" s="107">
        <f ca="1">IF($I$5="I列录入预算数",OFFSET(H236,0,1),ROUND(IF($I$5="基准为上年预计执行数",OFFSET(D236,0,1),IF($I$5="基准为上年预算数",OFFSET(D236,0,-1),IF($I$5="基准为上年调整预算数",D236,0)))*(IF(_xlfn.ISFORMULA(OFFSET(D236,0,5)),OFFSET($I$3,1,0),OFFSET(D236,0,5))),SSWR))</f>
        <v>0</v>
      </c>
      <c r="G236" s="191">
        <f ca="1" t="shared" si="11"/>
        <v>0</v>
      </c>
      <c r="H236" s="191">
        <f ca="1" t="shared" si="10"/>
        <v>0</v>
      </c>
      <c r="I236" s="108">
        <v>0</v>
      </c>
      <c r="J236" s="108">
        <v>0</v>
      </c>
    </row>
    <row r="237" ht="14.4" spans="1:10">
      <c r="A237" s="353" t="s">
        <v>11137</v>
      </c>
      <c r="B237" s="358" t="s">
        <v>10815</v>
      </c>
      <c r="C237" s="361">
        <v>0</v>
      </c>
      <c r="D237" s="107">
        <f ca="1" t="shared" si="9"/>
        <v>0</v>
      </c>
      <c r="E237" s="356">
        <v>0</v>
      </c>
      <c r="F237" s="107">
        <f ca="1">IF($I$5="I列录入预算数",OFFSET(H237,0,1),ROUND(IF($I$5="基准为上年预计执行数",OFFSET(D237,0,1),IF($I$5="基准为上年预算数",OFFSET(D237,0,-1),IF($I$5="基准为上年调整预算数",D237,0)))*(IF(_xlfn.ISFORMULA(OFFSET(D237,0,5)),OFFSET($I$3,1,0),OFFSET(D237,0,5))),SSWR))</f>
        <v>0</v>
      </c>
      <c r="G237" s="191">
        <f ca="1" t="shared" si="11"/>
        <v>0</v>
      </c>
      <c r="H237" s="191">
        <f ca="1" t="shared" si="10"/>
        <v>0</v>
      </c>
      <c r="I237" s="108">
        <v>0</v>
      </c>
      <c r="J237" s="108">
        <v>0</v>
      </c>
    </row>
    <row r="238" ht="14.4" spans="1:10">
      <c r="A238" s="353" t="s">
        <v>11138</v>
      </c>
      <c r="B238" s="358" t="s">
        <v>10807</v>
      </c>
      <c r="C238" s="361">
        <v>0</v>
      </c>
      <c r="D238" s="107">
        <f ca="1" t="shared" si="9"/>
        <v>0</v>
      </c>
      <c r="E238" s="356">
        <v>0</v>
      </c>
      <c r="F238" s="107">
        <f ca="1">IF($I$5="I列录入预算数",OFFSET(H238,0,1),ROUND(IF($I$5="基准为上年预计执行数",OFFSET(D238,0,1),IF($I$5="基准为上年预算数",OFFSET(D238,0,-1),IF($I$5="基准为上年调整预算数",D238,0)))*(IF(_xlfn.ISFORMULA(OFFSET(D238,0,5)),OFFSET($I$3,1,0),OFFSET(D238,0,5))),SSWR))</f>
        <v>0</v>
      </c>
      <c r="G238" s="191">
        <f ca="1" t="shared" si="11"/>
        <v>0</v>
      </c>
      <c r="H238" s="191">
        <f ca="1" t="shared" si="10"/>
        <v>0</v>
      </c>
      <c r="I238" s="108">
        <v>0</v>
      </c>
      <c r="J238" s="108">
        <v>0</v>
      </c>
    </row>
    <row r="239" ht="14.4" spans="1:10">
      <c r="A239" s="353" t="s">
        <v>11139</v>
      </c>
      <c r="B239" s="358" t="s">
        <v>10817</v>
      </c>
      <c r="C239" s="361">
        <v>0</v>
      </c>
      <c r="D239" s="107">
        <f ca="1" t="shared" si="9"/>
        <v>0</v>
      </c>
      <c r="E239" s="356">
        <v>0</v>
      </c>
      <c r="F239" s="107">
        <f ca="1">IF($I$5="I列录入预算数",OFFSET(H239,0,1),ROUND(IF($I$5="基准为上年预计执行数",OFFSET(D239,0,1),IF($I$5="基准为上年预算数",OFFSET(D239,0,-1),IF($I$5="基准为上年调整预算数",D239,0)))*(IF(_xlfn.ISFORMULA(OFFSET(D239,0,5)),OFFSET($I$3,1,0),OFFSET(D239,0,5))),SSWR))</f>
        <v>0</v>
      </c>
      <c r="G239" s="191">
        <f ca="1" t="shared" si="11"/>
        <v>0</v>
      </c>
      <c r="H239" s="191">
        <f ca="1" t="shared" si="10"/>
        <v>0</v>
      </c>
      <c r="I239" s="108">
        <v>0</v>
      </c>
      <c r="J239" s="108">
        <v>0</v>
      </c>
    </row>
    <row r="240" ht="14.4" spans="1:10">
      <c r="A240" s="353" t="s">
        <v>11140</v>
      </c>
      <c r="B240" s="358" t="s">
        <v>11141</v>
      </c>
      <c r="C240" s="361">
        <v>0</v>
      </c>
      <c r="D240" s="107">
        <f ca="1" t="shared" si="9"/>
        <v>0</v>
      </c>
      <c r="E240" s="356">
        <v>0</v>
      </c>
      <c r="F240" s="107">
        <f ca="1">IF($I$5="I列录入预算数",OFFSET(H240,0,1),ROUND(IF($I$5="基准为上年预计执行数",OFFSET(D240,0,1),IF($I$5="基准为上年预算数",OFFSET(D240,0,-1),IF($I$5="基准为上年调整预算数",D240,0)))*(IF(_xlfn.ISFORMULA(OFFSET(D240,0,5)),OFFSET($I$3,1,0),OFFSET(D240,0,5))),SSWR))</f>
        <v>0</v>
      </c>
      <c r="G240" s="191">
        <f ca="1" t="shared" si="11"/>
        <v>0</v>
      </c>
      <c r="H240" s="191">
        <f ca="1" t="shared" si="10"/>
        <v>0</v>
      </c>
      <c r="I240" s="108">
        <v>0</v>
      </c>
      <c r="J240" s="108">
        <v>0</v>
      </c>
    </row>
    <row r="241" ht="14.4" spans="1:10">
      <c r="A241" s="353" t="s">
        <v>11142</v>
      </c>
      <c r="B241" s="358" t="s">
        <v>11143</v>
      </c>
      <c r="C241" s="361">
        <v>0</v>
      </c>
      <c r="D241" s="107">
        <f ca="1" t="shared" si="9"/>
        <v>0</v>
      </c>
      <c r="E241" s="356">
        <v>0</v>
      </c>
      <c r="F241" s="107">
        <f ca="1">IF($I$5="I列录入预算数",OFFSET(H241,0,1),ROUND(IF($I$5="基准为上年预计执行数",OFFSET(D241,0,1),IF($I$5="基准为上年预算数",OFFSET(D241,0,-1),IF($I$5="基准为上年调整预算数",D241,0)))*(IF(_xlfn.ISFORMULA(OFFSET(D241,0,5)),OFFSET($I$3,1,0),OFFSET(D241,0,5))),SSWR))</f>
        <v>0</v>
      </c>
      <c r="G241" s="191">
        <f ca="1" t="shared" si="11"/>
        <v>0</v>
      </c>
      <c r="H241" s="191">
        <f ca="1" t="shared" si="10"/>
        <v>0</v>
      </c>
      <c r="I241" s="108">
        <v>0</v>
      </c>
      <c r="J241" s="108">
        <v>0</v>
      </c>
    </row>
    <row r="242" ht="14.4" spans="1:10">
      <c r="A242" s="353" t="s">
        <v>11144</v>
      </c>
      <c r="B242" s="358" t="s">
        <v>11145</v>
      </c>
      <c r="C242" s="361">
        <v>0</v>
      </c>
      <c r="D242" s="107">
        <f ca="1" t="shared" si="9"/>
        <v>0</v>
      </c>
      <c r="E242" s="356">
        <v>0</v>
      </c>
      <c r="F242" s="107">
        <f ca="1">IF($I$5="I列录入预算数",OFFSET(H242,0,1),ROUND(IF($I$5="基准为上年预计执行数",OFFSET(D242,0,1),IF($I$5="基准为上年预算数",OFFSET(D242,0,-1),IF($I$5="基准为上年调整预算数",D242,0)))*(IF(_xlfn.ISFORMULA(OFFSET(D242,0,5)),OFFSET($I$3,1,0),OFFSET(D242,0,5))),SSWR))</f>
        <v>0</v>
      </c>
      <c r="G242" s="191">
        <f ca="1" t="shared" si="11"/>
        <v>0</v>
      </c>
      <c r="H242" s="191">
        <f ca="1" t="shared" si="10"/>
        <v>0</v>
      </c>
      <c r="I242" s="108">
        <v>0</v>
      </c>
      <c r="J242" s="108">
        <v>0</v>
      </c>
    </row>
    <row r="243" ht="14.4" spans="1:10">
      <c r="A243" s="353" t="s">
        <v>11146</v>
      </c>
      <c r="B243" s="360" t="s">
        <v>11147</v>
      </c>
      <c r="C243" s="361">
        <v>0</v>
      </c>
      <c r="D243" s="107">
        <f ca="1" t="shared" si="9"/>
        <v>0</v>
      </c>
      <c r="E243" s="356">
        <v>0</v>
      </c>
      <c r="F243" s="107">
        <f ca="1">IF($I$5="I列录入预算数",OFFSET(H243,0,1),ROUND(IF($I$5="基准为上年预计执行数",OFFSET(D243,0,1),IF($I$5="基准为上年预算数",OFFSET(D243,0,-1),IF($I$5="基准为上年调整预算数",D243,0)))*(IF(_xlfn.ISFORMULA(OFFSET(D243,0,5)),OFFSET($I$3,1,0),OFFSET(D243,0,5))),SSWR))</f>
        <v>0</v>
      </c>
      <c r="G243" s="191">
        <f ca="1" t="shared" si="11"/>
        <v>0</v>
      </c>
      <c r="H243" s="191">
        <f ca="1" t="shared" si="10"/>
        <v>0</v>
      </c>
      <c r="I243" s="108">
        <v>0</v>
      </c>
      <c r="J243" s="108">
        <v>0</v>
      </c>
    </row>
    <row r="244" ht="14.4" spans="1:10">
      <c r="A244" s="353" t="s">
        <v>11148</v>
      </c>
      <c r="B244" s="354" t="s">
        <v>10437</v>
      </c>
      <c r="C244" s="361">
        <v>0</v>
      </c>
      <c r="D244" s="107">
        <f ca="1" t="shared" si="9"/>
        <v>0</v>
      </c>
      <c r="E244" s="356">
        <v>0</v>
      </c>
      <c r="F244" s="107">
        <f ca="1">IF($I$5="I列录入预算数",OFFSET(H244,0,1),ROUND(IF($I$5="基准为上年预计执行数",OFFSET(D244,0,1),IF($I$5="基准为上年预算数",OFFSET(D244,0,-1),IF($I$5="基准为上年调整预算数",D244,0)))*(IF(_xlfn.ISFORMULA(OFFSET(D244,0,5)),OFFSET($I$3,1,0),OFFSET(D244,0,5))),SSWR))</f>
        <v>0</v>
      </c>
      <c r="G244" s="191">
        <f ca="1" t="shared" si="11"/>
        <v>0</v>
      </c>
      <c r="H244" s="191">
        <f ca="1" t="shared" si="10"/>
        <v>0</v>
      </c>
      <c r="I244" s="108">
        <v>0</v>
      </c>
      <c r="J244" s="108">
        <v>0</v>
      </c>
    </row>
    <row r="245" ht="14.4" spans="1:10">
      <c r="A245" s="353" t="s">
        <v>11149</v>
      </c>
      <c r="B245" s="354" t="s">
        <v>11150</v>
      </c>
      <c r="C245" s="361">
        <v>0</v>
      </c>
      <c r="D245" s="107">
        <f ca="1" t="shared" si="9"/>
        <v>0</v>
      </c>
      <c r="E245" s="356">
        <v>0</v>
      </c>
      <c r="F245" s="107">
        <f ca="1">IF($I$5="I列录入预算数",OFFSET(H245,0,1),ROUND(IF($I$5="基准为上年预计执行数",OFFSET(D245,0,1),IF($I$5="基准为上年预算数",OFFSET(D245,0,-1),IF($I$5="基准为上年调整预算数",D245,0)))*(IF(_xlfn.ISFORMULA(OFFSET(D245,0,5)),OFFSET($I$3,1,0),OFFSET(D245,0,5))),SSWR))</f>
        <v>0</v>
      </c>
      <c r="G245" s="191">
        <f ca="1" t="shared" si="11"/>
        <v>0</v>
      </c>
      <c r="H245" s="191">
        <f ca="1" t="shared" si="10"/>
        <v>0</v>
      </c>
      <c r="I245" s="108">
        <v>0</v>
      </c>
      <c r="J245" s="108">
        <v>0</v>
      </c>
    </row>
    <row r="246" ht="14.4" spans="1:10">
      <c r="A246" s="353" t="s">
        <v>11151</v>
      </c>
      <c r="B246" s="354" t="s">
        <v>11152</v>
      </c>
      <c r="C246" s="361">
        <v>0</v>
      </c>
      <c r="D246" s="107">
        <f ca="1" t="shared" si="9"/>
        <v>0</v>
      </c>
      <c r="E246" s="356">
        <v>0</v>
      </c>
      <c r="F246" s="107">
        <f ca="1">IF($I$5="I列录入预算数",OFFSET(H246,0,1),ROUND(IF($I$5="基准为上年预计执行数",OFFSET(D246,0,1),IF($I$5="基准为上年预算数",OFFSET(D246,0,-1),IF($I$5="基准为上年调整预算数",D246,0)))*(IF(_xlfn.ISFORMULA(OFFSET(D246,0,5)),OFFSET($I$3,1,0),OFFSET(D246,0,5))),SSWR))</f>
        <v>0</v>
      </c>
      <c r="G246" s="191">
        <f ca="1" t="shared" si="11"/>
        <v>0</v>
      </c>
      <c r="H246" s="191">
        <f ca="1" t="shared" si="10"/>
        <v>0</v>
      </c>
      <c r="I246" s="108">
        <v>0</v>
      </c>
      <c r="J246" s="108">
        <v>0</v>
      </c>
    </row>
    <row r="247" ht="14.4" spans="1:10">
      <c r="A247" s="353" t="s">
        <v>11153</v>
      </c>
      <c r="B247" s="360" t="s">
        <v>11154</v>
      </c>
      <c r="C247" s="361">
        <v>0</v>
      </c>
      <c r="D247" s="107">
        <f ca="1" t="shared" si="9"/>
        <v>0</v>
      </c>
      <c r="E247" s="356">
        <v>0</v>
      </c>
      <c r="F247" s="107">
        <f ca="1">IF($I$5="I列录入预算数",OFFSET(H247,0,1),ROUND(IF($I$5="基准为上年预计执行数",OFFSET(D247,0,1),IF($I$5="基准为上年预算数",OFFSET(D247,0,-1),IF($I$5="基准为上年调整预算数",D247,0)))*(IF(_xlfn.ISFORMULA(OFFSET(D247,0,5)),OFFSET($I$3,1,0),OFFSET(D247,0,5))),SSWR))</f>
        <v>0</v>
      </c>
      <c r="G247" s="191">
        <f ca="1" t="shared" si="11"/>
        <v>0</v>
      </c>
      <c r="H247" s="191">
        <f ca="1" t="shared" si="10"/>
        <v>0</v>
      </c>
      <c r="I247" s="108">
        <v>0</v>
      </c>
      <c r="J247" s="108">
        <v>0</v>
      </c>
    </row>
    <row r="248" ht="14.4" spans="1:10">
      <c r="A248" s="353" t="s">
        <v>11155</v>
      </c>
      <c r="B248" s="360" t="s">
        <v>11156</v>
      </c>
      <c r="C248" s="361">
        <v>0</v>
      </c>
      <c r="D248" s="107">
        <f ca="1" t="shared" si="9"/>
        <v>0</v>
      </c>
      <c r="E248" s="356">
        <v>0</v>
      </c>
      <c r="F248" s="107">
        <f ca="1">IF($I$5="I列录入预算数",OFFSET(H248,0,1),ROUND(IF($I$5="基准为上年预计执行数",OFFSET(D248,0,1),IF($I$5="基准为上年预算数",OFFSET(D248,0,-1),IF($I$5="基准为上年调整预算数",D248,0)))*(IF(_xlfn.ISFORMULA(OFFSET(D248,0,5)),OFFSET($I$3,1,0),OFFSET(D248,0,5))),SSWR))</f>
        <v>0</v>
      </c>
      <c r="G248" s="191">
        <f ca="1" t="shared" si="11"/>
        <v>0</v>
      </c>
      <c r="H248" s="191">
        <f ca="1" t="shared" si="10"/>
        <v>0</v>
      </c>
      <c r="I248" s="108">
        <v>0</v>
      </c>
      <c r="J248" s="108">
        <v>0</v>
      </c>
    </row>
    <row r="249" ht="14.4" spans="1:10">
      <c r="A249" s="346" t="s">
        <v>11157</v>
      </c>
      <c r="B249" s="360" t="s">
        <v>11158</v>
      </c>
      <c r="C249" s="361">
        <v>0</v>
      </c>
      <c r="D249" s="107">
        <f ca="1" t="shared" si="9"/>
        <v>0</v>
      </c>
      <c r="E249" s="356">
        <v>0</v>
      </c>
      <c r="F249" s="107">
        <f ca="1">IF($I$5="I列录入预算数",OFFSET(H249,0,1),ROUND(IF($I$5="基准为上年预计执行数",OFFSET(D249,0,1),IF($I$5="基准为上年预算数",OFFSET(D249,0,-1),IF($I$5="基准为上年调整预算数",D249,0)))*(IF(_xlfn.ISFORMULA(OFFSET(D249,0,5)),OFFSET($I$3,1,0),OFFSET(D249,0,5))),SSWR))</f>
        <v>0</v>
      </c>
      <c r="G249" s="191">
        <f ca="1" t="shared" si="11"/>
        <v>0</v>
      </c>
      <c r="H249" s="191">
        <f ca="1" t="shared" si="10"/>
        <v>0</v>
      </c>
      <c r="I249" s="108">
        <v>0</v>
      </c>
      <c r="J249" s="108">
        <v>0</v>
      </c>
    </row>
    <row r="250" ht="14.4" spans="1:10">
      <c r="A250" s="353" t="s">
        <v>11159</v>
      </c>
      <c r="B250" s="358" t="s">
        <v>11160</v>
      </c>
      <c r="C250" s="361">
        <v>0</v>
      </c>
      <c r="D250" s="107">
        <f ca="1" t="shared" si="9"/>
        <v>0</v>
      </c>
      <c r="E250" s="356">
        <v>0</v>
      </c>
      <c r="F250" s="107">
        <f ca="1">IF($I$5="I列录入预算数",OFFSET(H250,0,1),ROUND(IF($I$5="基准为上年预计执行数",OFFSET(D250,0,1),IF($I$5="基准为上年预算数",OFFSET(D250,0,-1),IF($I$5="基准为上年调整预算数",D250,0)))*(IF(_xlfn.ISFORMULA(OFFSET(D250,0,5)),OFFSET($I$3,1,0),OFFSET(D250,0,5))),SSWR))</f>
        <v>0</v>
      </c>
      <c r="G250" s="191">
        <f ca="1" t="shared" si="11"/>
        <v>0</v>
      </c>
      <c r="H250" s="191">
        <f ca="1" t="shared" si="10"/>
        <v>0</v>
      </c>
      <c r="I250" s="108">
        <v>0</v>
      </c>
      <c r="J250" s="108">
        <v>0</v>
      </c>
    </row>
    <row r="251" ht="14.4" spans="1:10">
      <c r="A251" s="353" t="s">
        <v>11161</v>
      </c>
      <c r="B251" s="354" t="s">
        <v>11162</v>
      </c>
      <c r="C251" s="361">
        <v>0</v>
      </c>
      <c r="D251" s="107">
        <f ca="1" t="shared" si="9"/>
        <v>0</v>
      </c>
      <c r="E251" s="356">
        <v>0</v>
      </c>
      <c r="F251" s="107">
        <f ca="1">IF($I$5="I列录入预算数",OFFSET(H251,0,1),ROUND(IF($I$5="基准为上年预计执行数",OFFSET(D251,0,1),IF($I$5="基准为上年预算数",OFFSET(D251,0,-1),IF($I$5="基准为上年调整预算数",D251,0)))*(IF(_xlfn.ISFORMULA(OFFSET(D251,0,5)),OFFSET($I$3,1,0),OFFSET(D251,0,5))),SSWR))</f>
        <v>0</v>
      </c>
      <c r="G251" s="191">
        <f ca="1" t="shared" si="11"/>
        <v>0</v>
      </c>
      <c r="H251" s="191">
        <f ca="1" t="shared" si="10"/>
        <v>0</v>
      </c>
      <c r="I251" s="108">
        <v>0</v>
      </c>
      <c r="J251" s="108">
        <v>0</v>
      </c>
    </row>
    <row r="252" ht="14.4" spans="1:10">
      <c r="A252" s="353" t="s">
        <v>11163</v>
      </c>
      <c r="B252" s="354" t="s">
        <v>11164</v>
      </c>
      <c r="C252" s="361">
        <v>0</v>
      </c>
      <c r="D252" s="107">
        <f ca="1" t="shared" si="9"/>
        <v>0</v>
      </c>
      <c r="E252" s="356">
        <v>0</v>
      </c>
      <c r="F252" s="107">
        <f ca="1">IF($I$5="I列录入预算数",OFFSET(H252,0,1),ROUND(IF($I$5="基准为上年预计执行数",OFFSET(D252,0,1),IF($I$5="基准为上年预算数",OFFSET(D252,0,-1),IF($I$5="基准为上年调整预算数",D252,0)))*(IF(_xlfn.ISFORMULA(OFFSET(D252,0,5)),OFFSET($I$3,1,0),OFFSET(D252,0,5))),SSWR))</f>
        <v>0</v>
      </c>
      <c r="G252" s="191">
        <f ca="1" t="shared" si="11"/>
        <v>0</v>
      </c>
      <c r="H252" s="191">
        <f ca="1" t="shared" si="10"/>
        <v>0</v>
      </c>
      <c r="I252" s="108">
        <v>0</v>
      </c>
      <c r="J252" s="108">
        <v>0</v>
      </c>
    </row>
    <row r="253" ht="14.4" spans="1:10">
      <c r="A253" s="353" t="s">
        <v>11165</v>
      </c>
      <c r="B253" s="360" t="s">
        <v>11166</v>
      </c>
      <c r="C253" s="361">
        <v>0</v>
      </c>
      <c r="D253" s="107">
        <f ca="1" t="shared" si="9"/>
        <v>0</v>
      </c>
      <c r="E253" s="356">
        <v>0</v>
      </c>
      <c r="F253" s="107">
        <f ca="1">IF($I$5="I列录入预算数",OFFSET(H253,0,1),ROUND(IF($I$5="基准为上年预计执行数",OFFSET(D253,0,1),IF($I$5="基准为上年预算数",OFFSET(D253,0,-1),IF($I$5="基准为上年调整预算数",D253,0)))*(IF(_xlfn.ISFORMULA(OFFSET(D253,0,5)),OFFSET($I$3,1,0),OFFSET(D253,0,5))),SSWR))</f>
        <v>0</v>
      </c>
      <c r="G253" s="191">
        <f ca="1" t="shared" si="11"/>
        <v>0</v>
      </c>
      <c r="H253" s="191">
        <f ca="1" t="shared" si="10"/>
        <v>0</v>
      </c>
      <c r="I253" s="108">
        <v>0</v>
      </c>
      <c r="J253" s="108">
        <v>0</v>
      </c>
    </row>
    <row r="254" ht="14.4" spans="1:10">
      <c r="A254" s="353" t="s">
        <v>11167</v>
      </c>
      <c r="B254" s="360" t="s">
        <v>10443</v>
      </c>
      <c r="C254" s="361">
        <v>0</v>
      </c>
      <c r="D254" s="107">
        <f ca="1" t="shared" si="9"/>
        <v>0</v>
      </c>
      <c r="E254" s="356">
        <v>0</v>
      </c>
      <c r="F254" s="107">
        <f ca="1">IF($I$5="I列录入预算数",OFFSET(H254,0,1),ROUND(IF($I$5="基准为上年预计执行数",OFFSET(D254,0,1),IF($I$5="基准为上年预算数",OFFSET(D254,0,-1),IF($I$5="基准为上年调整预算数",D254,0)))*(IF(_xlfn.ISFORMULA(OFFSET(D254,0,5)),OFFSET($I$3,1,0),OFFSET(D254,0,5))),SSWR))</f>
        <v>0</v>
      </c>
      <c r="G254" s="191">
        <f ca="1" t="shared" si="11"/>
        <v>0</v>
      </c>
      <c r="H254" s="191">
        <f ca="1" t="shared" si="10"/>
        <v>0</v>
      </c>
      <c r="I254" s="108">
        <v>0</v>
      </c>
      <c r="J254" s="108">
        <v>0</v>
      </c>
    </row>
    <row r="255" ht="14.4" spans="1:10">
      <c r="A255" s="353" t="s">
        <v>11168</v>
      </c>
      <c r="B255" s="362" t="s">
        <v>11169</v>
      </c>
      <c r="C255" s="361">
        <v>0</v>
      </c>
      <c r="D255" s="107">
        <f ca="1" t="shared" si="9"/>
        <v>0</v>
      </c>
      <c r="E255" s="356">
        <v>0</v>
      </c>
      <c r="F255" s="107">
        <f ca="1">IF($I$5="I列录入预算数",OFFSET(H255,0,1),ROUND(IF($I$5="基准为上年预计执行数",OFFSET(D255,0,1),IF($I$5="基准为上年预算数",OFFSET(D255,0,-1),IF($I$5="基准为上年调整预算数",D255,0)))*(IF(_xlfn.ISFORMULA(OFFSET(D255,0,5)),OFFSET($I$3,1,0),OFFSET(D255,0,5))),SSWR))</f>
        <v>0</v>
      </c>
      <c r="G255" s="191">
        <f ca="1" t="shared" si="11"/>
        <v>0</v>
      </c>
      <c r="H255" s="191">
        <f ca="1" t="shared" si="10"/>
        <v>0</v>
      </c>
      <c r="I255" s="108">
        <v>0</v>
      </c>
      <c r="J255" s="108">
        <v>0</v>
      </c>
    </row>
    <row r="256" ht="14.4" spans="1:10">
      <c r="A256" s="353" t="s">
        <v>11170</v>
      </c>
      <c r="B256" s="360" t="s">
        <v>11171</v>
      </c>
      <c r="C256" s="361">
        <v>0</v>
      </c>
      <c r="D256" s="107">
        <f ca="1" t="shared" si="9"/>
        <v>0</v>
      </c>
      <c r="E256" s="356">
        <v>0</v>
      </c>
      <c r="F256" s="107">
        <f ca="1">IF($I$5="I列录入预算数",OFFSET(H256,0,1),ROUND(IF($I$5="基准为上年预计执行数",OFFSET(D256,0,1),IF($I$5="基准为上年预算数",OFFSET(D256,0,-1),IF($I$5="基准为上年调整预算数",D256,0)))*(IF(_xlfn.ISFORMULA(OFFSET(D256,0,5)),OFFSET($I$3,1,0),OFFSET(D256,0,5))),SSWR))</f>
        <v>0</v>
      </c>
      <c r="G256" s="191">
        <f ca="1" t="shared" si="11"/>
        <v>0</v>
      </c>
      <c r="H256" s="191">
        <f ca="1" t="shared" si="10"/>
        <v>0</v>
      </c>
      <c r="I256" s="108">
        <v>0</v>
      </c>
      <c r="J256" s="108">
        <v>0</v>
      </c>
    </row>
    <row r="257" ht="14.4" spans="1:10">
      <c r="A257" s="353" t="s">
        <v>11172</v>
      </c>
      <c r="B257" s="360" t="s">
        <v>11173</v>
      </c>
      <c r="C257" s="361">
        <v>0</v>
      </c>
      <c r="D257" s="107">
        <f ca="1" t="shared" si="9"/>
        <v>0</v>
      </c>
      <c r="E257" s="356">
        <v>0</v>
      </c>
      <c r="F257" s="107">
        <f ca="1">IF($I$5="I列录入预算数",OFFSET(H257,0,1),ROUND(IF($I$5="基准为上年预计执行数",OFFSET(D257,0,1),IF($I$5="基准为上年预算数",OFFSET(D257,0,-1),IF($I$5="基准为上年调整预算数",D257,0)))*(IF(_xlfn.ISFORMULA(OFFSET(D257,0,5)),OFFSET($I$3,1,0),OFFSET(D257,0,5))),SSWR))</f>
        <v>0</v>
      </c>
      <c r="G257" s="191">
        <f ca="1" t="shared" si="11"/>
        <v>0</v>
      </c>
      <c r="H257" s="191">
        <f ca="1" t="shared" si="10"/>
        <v>0</v>
      </c>
      <c r="I257" s="108">
        <v>0</v>
      </c>
      <c r="J257" s="108">
        <v>0</v>
      </c>
    </row>
    <row r="258" ht="14.4" spans="1:10">
      <c r="A258" s="353" t="s">
        <v>11174</v>
      </c>
      <c r="B258" s="360" t="s">
        <v>10744</v>
      </c>
      <c r="C258" s="361">
        <v>0</v>
      </c>
      <c r="D258" s="107">
        <f ca="1" t="shared" si="9"/>
        <v>0</v>
      </c>
      <c r="E258" s="356">
        <v>0</v>
      </c>
      <c r="F258" s="107">
        <f ca="1">IF($I$5="I列录入预算数",OFFSET(H258,0,1),ROUND(IF($I$5="基准为上年预计执行数",OFFSET(D258,0,1),IF($I$5="基准为上年预算数",OFFSET(D258,0,-1),IF($I$5="基准为上年调整预算数",D258,0)))*(IF(_xlfn.ISFORMULA(OFFSET(D258,0,5)),OFFSET($I$3,1,0),OFFSET(D258,0,5))),SSWR))</f>
        <v>0</v>
      </c>
      <c r="G258" s="191">
        <f ca="1" t="shared" si="11"/>
        <v>0</v>
      </c>
      <c r="H258" s="191">
        <f ca="1" t="shared" si="10"/>
        <v>0</v>
      </c>
      <c r="I258" s="108">
        <v>0</v>
      </c>
      <c r="J258" s="108">
        <v>0</v>
      </c>
    </row>
    <row r="259" ht="14.4" spans="1:10">
      <c r="A259" s="353" t="s">
        <v>11175</v>
      </c>
      <c r="B259" s="360" t="s">
        <v>10811</v>
      </c>
      <c r="C259" s="361">
        <v>0</v>
      </c>
      <c r="D259" s="107">
        <f ca="1" t="shared" si="9"/>
        <v>0</v>
      </c>
      <c r="E259" s="356">
        <v>0</v>
      </c>
      <c r="F259" s="107">
        <f ca="1">IF($I$5="I列录入预算数",OFFSET(H259,0,1),ROUND(IF($I$5="基准为上年预计执行数",OFFSET(D259,0,1),IF($I$5="基准为上年预算数",OFFSET(D259,0,-1),IF($I$5="基准为上年调整预算数",D259,0)))*(IF(_xlfn.ISFORMULA(OFFSET(D259,0,5)),OFFSET($I$3,1,0),OFFSET(D259,0,5))),SSWR))</f>
        <v>0</v>
      </c>
      <c r="G259" s="191">
        <f ca="1" t="shared" si="11"/>
        <v>0</v>
      </c>
      <c r="H259" s="191">
        <f ca="1" t="shared" si="10"/>
        <v>0</v>
      </c>
      <c r="I259" s="108">
        <v>0</v>
      </c>
      <c r="J259" s="108">
        <v>0</v>
      </c>
    </row>
    <row r="260" ht="14.4" spans="1:10">
      <c r="A260" s="353" t="s">
        <v>11176</v>
      </c>
      <c r="B260" s="360" t="s">
        <v>10813</v>
      </c>
      <c r="C260" s="361">
        <v>0</v>
      </c>
      <c r="D260" s="107">
        <f ca="1" t="shared" si="9"/>
        <v>0</v>
      </c>
      <c r="E260" s="356">
        <v>0</v>
      </c>
      <c r="F260" s="107">
        <f ca="1">IF($I$5="I列录入预算数",OFFSET(H260,0,1),ROUND(IF($I$5="基准为上年预计执行数",OFFSET(D260,0,1),IF($I$5="基准为上年预算数",OFFSET(D260,0,-1),IF($I$5="基准为上年调整预算数",D260,0)))*(IF(_xlfn.ISFORMULA(OFFSET(D260,0,5)),OFFSET($I$3,1,0),OFFSET(D260,0,5))),SSWR))</f>
        <v>0</v>
      </c>
      <c r="G260" s="191">
        <f ca="1" t="shared" si="11"/>
        <v>0</v>
      </c>
      <c r="H260" s="191">
        <f ca="1" t="shared" si="10"/>
        <v>0</v>
      </c>
      <c r="I260" s="108">
        <v>0</v>
      </c>
      <c r="J260" s="108">
        <v>0</v>
      </c>
    </row>
    <row r="261" ht="14.4" spans="1:10">
      <c r="A261" s="353" t="s">
        <v>11177</v>
      </c>
      <c r="B261" s="354" t="s">
        <v>10815</v>
      </c>
      <c r="C261" s="361">
        <v>0</v>
      </c>
      <c r="D261" s="107">
        <f ca="1" t="shared" si="9"/>
        <v>0</v>
      </c>
      <c r="E261" s="356">
        <v>0</v>
      </c>
      <c r="F261" s="107">
        <f ca="1">IF($I$5="I列录入预算数",OFFSET(H261,0,1),ROUND(IF($I$5="基准为上年预计执行数",OFFSET(D261,0,1),IF($I$5="基准为上年预算数",OFFSET(D261,0,-1),IF($I$5="基准为上年调整预算数",D261,0)))*(IF(_xlfn.ISFORMULA(OFFSET(D261,0,5)),OFFSET($I$3,1,0),OFFSET(D261,0,5))),SSWR))</f>
        <v>0</v>
      </c>
      <c r="G261" s="191">
        <f ca="1" t="shared" si="11"/>
        <v>0</v>
      </c>
      <c r="H261" s="191">
        <f ca="1" t="shared" si="10"/>
        <v>0</v>
      </c>
      <c r="I261" s="108">
        <v>0</v>
      </c>
      <c r="J261" s="108">
        <v>0</v>
      </c>
    </row>
    <row r="262" ht="14.4" spans="1:10">
      <c r="A262" s="353" t="s">
        <v>11178</v>
      </c>
      <c r="B262" s="354" t="s">
        <v>10817</v>
      </c>
      <c r="C262" s="361">
        <v>0</v>
      </c>
      <c r="D262" s="107">
        <f ca="1" t="shared" si="9"/>
        <v>0</v>
      </c>
      <c r="E262" s="356">
        <v>0</v>
      </c>
      <c r="F262" s="107">
        <f ca="1">IF($I$5="I列录入预算数",OFFSET(H262,0,1),ROUND(IF($I$5="基准为上年预计执行数",OFFSET(D262,0,1),IF($I$5="基准为上年预算数",OFFSET(D262,0,-1),IF($I$5="基准为上年调整预算数",D262,0)))*(IF(_xlfn.ISFORMULA(OFFSET(D262,0,5)),OFFSET($I$3,1,0),OFFSET(D262,0,5))),SSWR))</f>
        <v>0</v>
      </c>
      <c r="G262" s="191">
        <f ca="1" t="shared" si="11"/>
        <v>0</v>
      </c>
      <c r="H262" s="191">
        <f ca="1" t="shared" si="10"/>
        <v>0</v>
      </c>
      <c r="I262" s="108">
        <v>0</v>
      </c>
      <c r="J262" s="108">
        <v>0</v>
      </c>
    </row>
    <row r="263" ht="14.4" spans="1:10">
      <c r="A263" s="353" t="s">
        <v>11179</v>
      </c>
      <c r="B263" s="360" t="s">
        <v>11180</v>
      </c>
      <c r="C263" s="361">
        <v>0</v>
      </c>
      <c r="D263" s="107">
        <f ca="1" t="shared" si="9"/>
        <v>0</v>
      </c>
      <c r="E263" s="356">
        <v>0</v>
      </c>
      <c r="F263" s="107">
        <f ca="1">IF($I$5="I列录入预算数",OFFSET(H263,0,1),ROUND(IF($I$5="基准为上年预计执行数",OFFSET(D263,0,1),IF($I$5="基准为上年预算数",OFFSET(D263,0,-1),IF($I$5="基准为上年调整预算数",D263,0)))*(IF(_xlfn.ISFORMULA(OFFSET(D263,0,5)),OFFSET($I$3,1,0),OFFSET(D263,0,5))),SSWR))</f>
        <v>0</v>
      </c>
      <c r="G263" s="191">
        <f ca="1" t="shared" si="11"/>
        <v>0</v>
      </c>
      <c r="H263" s="191">
        <f ca="1" t="shared" si="10"/>
        <v>0</v>
      </c>
      <c r="I263" s="108">
        <v>0</v>
      </c>
      <c r="J263" s="108">
        <v>0</v>
      </c>
    </row>
    <row r="264" ht="14.4" spans="1:10">
      <c r="A264" s="353" t="s">
        <v>11181</v>
      </c>
      <c r="B264" s="358" t="s">
        <v>10449</v>
      </c>
      <c r="C264" s="361">
        <v>0</v>
      </c>
      <c r="D264" s="107">
        <f ca="1" t="shared" si="9"/>
        <v>0</v>
      </c>
      <c r="E264" s="356">
        <v>0</v>
      </c>
      <c r="F264" s="107">
        <f ca="1">IF($I$5="I列录入预算数",OFFSET(H264,0,1),ROUND(IF($I$5="基准为上年预计执行数",OFFSET(D264,0,1),IF($I$5="基准为上年预算数",OFFSET(D264,0,-1),IF($I$5="基准为上年调整预算数",D264,0)))*(IF(_xlfn.ISFORMULA(OFFSET(D264,0,5)),OFFSET($I$3,1,0),OFFSET(D264,0,5))),SSWR))</f>
        <v>0</v>
      </c>
      <c r="G264" s="191">
        <f ca="1" t="shared" si="11"/>
        <v>0</v>
      </c>
      <c r="H264" s="191">
        <f ca="1" t="shared" si="10"/>
        <v>0</v>
      </c>
      <c r="I264" s="108">
        <v>0</v>
      </c>
      <c r="J264" s="108">
        <v>0</v>
      </c>
    </row>
    <row r="265" ht="14.4" spans="1:10">
      <c r="A265" s="353" t="s">
        <v>11182</v>
      </c>
      <c r="B265" s="354" t="s">
        <v>11183</v>
      </c>
      <c r="C265" s="361">
        <v>0</v>
      </c>
      <c r="D265" s="107">
        <f ca="1" t="shared" si="9"/>
        <v>0</v>
      </c>
      <c r="E265" s="356">
        <v>0</v>
      </c>
      <c r="F265" s="107">
        <f ca="1">IF($I$5="I列录入预算数",OFFSET(H265,0,1),ROUND(IF($I$5="基准为上年预计执行数",OFFSET(D265,0,1),IF($I$5="基准为上年预算数",OFFSET(D265,0,-1),IF($I$5="基准为上年调整预算数",D265,0)))*(IF(_xlfn.ISFORMULA(OFFSET(D265,0,5)),OFFSET($I$3,1,0),OFFSET(D265,0,5))),SSWR))</f>
        <v>0</v>
      </c>
      <c r="G265" s="191">
        <f ca="1" t="shared" si="11"/>
        <v>0</v>
      </c>
      <c r="H265" s="191">
        <f ca="1" t="shared" si="10"/>
        <v>0</v>
      </c>
      <c r="I265" s="108">
        <v>0</v>
      </c>
      <c r="J265" s="108">
        <v>0</v>
      </c>
    </row>
    <row r="266" ht="14.4" spans="1:10">
      <c r="A266" s="353" t="s">
        <v>11184</v>
      </c>
      <c r="B266" s="354" t="s">
        <v>11185</v>
      </c>
      <c r="C266" s="361">
        <v>0</v>
      </c>
      <c r="D266" s="107">
        <f ca="1" t="shared" si="9"/>
        <v>0</v>
      </c>
      <c r="E266" s="356">
        <v>0</v>
      </c>
      <c r="F266" s="107">
        <f ca="1">IF($I$5="I列录入预算数",OFFSET(H266,0,1),ROUND(IF($I$5="基准为上年预计执行数",OFFSET(D266,0,1),IF($I$5="基准为上年预算数",OFFSET(D266,0,-1),IF($I$5="基准为上年调整预算数",D266,0)))*(IF(_xlfn.ISFORMULA(OFFSET(D266,0,5)),OFFSET($I$3,1,0),OFFSET(D266,0,5))),SSWR))</f>
        <v>0</v>
      </c>
      <c r="G266" s="191">
        <f ca="1" t="shared" si="11"/>
        <v>0</v>
      </c>
      <c r="H266" s="191">
        <f ca="1" t="shared" si="10"/>
        <v>0</v>
      </c>
      <c r="I266" s="108">
        <v>0</v>
      </c>
      <c r="J266" s="108">
        <v>0</v>
      </c>
    </row>
    <row r="267" ht="14.4" spans="1:10">
      <c r="A267" s="353" t="s">
        <v>11186</v>
      </c>
      <c r="B267" s="354" t="s">
        <v>11187</v>
      </c>
      <c r="C267" s="361">
        <v>0</v>
      </c>
      <c r="D267" s="107">
        <f ca="1" t="shared" ref="D267:D330" si="12">IF(B2TJ="录入调整后预算数",OFFSET(D267,0,6),IF(B2TJ="录入调整差额数",OFFSET(D267,0,6)+OFFSET(D267,0,-1),0))</f>
        <v>0</v>
      </c>
      <c r="E267" s="356">
        <v>0</v>
      </c>
      <c r="F267" s="107">
        <f ca="1">IF($I$5="I列录入预算数",OFFSET(H267,0,1),ROUND(IF($I$5="基准为上年预计执行数",OFFSET(D267,0,1),IF($I$5="基准为上年预算数",OFFSET(D267,0,-1),IF($I$5="基准为上年调整预算数",D267,0)))*(IF(_xlfn.ISFORMULA(OFFSET(D267,0,5)),OFFSET($I$3,1,0),OFFSET(D267,0,5))),SSWR))</f>
        <v>0</v>
      </c>
      <c r="G267" s="191">
        <f ca="1" t="shared" si="11"/>
        <v>0</v>
      </c>
      <c r="H267" s="191">
        <f ca="1" t="shared" ref="H267:H330" si="13">IFERROR(OFFSET(G267,0,-1)/OFFSET(G267,0,-2),)</f>
        <v>0</v>
      </c>
      <c r="I267" s="108">
        <v>0</v>
      </c>
      <c r="J267" s="108">
        <v>0</v>
      </c>
    </row>
    <row r="268" ht="14.4" spans="1:10">
      <c r="A268" s="353" t="s">
        <v>11188</v>
      </c>
      <c r="B268" s="360" t="s">
        <v>10455</v>
      </c>
      <c r="C268" s="361">
        <v>0</v>
      </c>
      <c r="D268" s="107">
        <f ca="1" t="shared" si="12"/>
        <v>0</v>
      </c>
      <c r="E268" s="356">
        <v>0</v>
      </c>
      <c r="F268" s="107">
        <f ca="1">IF($I$5="I列录入预算数",OFFSET(H268,0,1),ROUND(IF($I$5="基准为上年预计执行数",OFFSET(D268,0,1),IF($I$5="基准为上年预算数",OFFSET(D268,0,-1),IF($I$5="基准为上年调整预算数",D268,0)))*(IF(_xlfn.ISFORMULA(OFFSET(D268,0,5)),OFFSET($I$3,1,0),OFFSET(D268,0,5))),SSWR))</f>
        <v>0</v>
      </c>
      <c r="G268" s="191">
        <f ca="1" t="shared" ref="G268:G331" si="14">IFERROR(OFFSET(G268,0,-1)/OFFSET(G268,0,-4),)</f>
        <v>0</v>
      </c>
      <c r="H268" s="191">
        <f ca="1" t="shared" si="13"/>
        <v>0</v>
      </c>
      <c r="I268" s="108">
        <v>0</v>
      </c>
      <c r="J268" s="108">
        <v>0</v>
      </c>
    </row>
    <row r="269" ht="14.4" spans="1:10">
      <c r="A269" s="353" t="s">
        <v>11189</v>
      </c>
      <c r="B269" s="360" t="s">
        <v>10457</v>
      </c>
      <c r="C269" s="361">
        <v>0</v>
      </c>
      <c r="D269" s="107">
        <f ca="1" t="shared" si="12"/>
        <v>0</v>
      </c>
      <c r="E269" s="356">
        <v>0</v>
      </c>
      <c r="F269" s="107">
        <f ca="1">IF($I$5="I列录入预算数",OFFSET(H269,0,1),ROUND(IF($I$5="基准为上年预计执行数",OFFSET(D269,0,1),IF($I$5="基准为上年预算数",OFFSET(D269,0,-1),IF($I$5="基准为上年调整预算数",D269,0)))*(IF(_xlfn.ISFORMULA(OFFSET(D269,0,5)),OFFSET($I$3,1,0),OFFSET(D269,0,5))),SSWR))</f>
        <v>0</v>
      </c>
      <c r="G269" s="191">
        <f ca="1" t="shared" si="14"/>
        <v>0</v>
      </c>
      <c r="H269" s="191">
        <f ca="1" t="shared" si="13"/>
        <v>0</v>
      </c>
      <c r="I269" s="108">
        <v>0</v>
      </c>
      <c r="J269" s="108">
        <v>0</v>
      </c>
    </row>
    <row r="270" ht="14.4" spans="1:10">
      <c r="A270" s="353" t="s">
        <v>11190</v>
      </c>
      <c r="B270" s="360" t="s">
        <v>11191</v>
      </c>
      <c r="C270" s="361">
        <v>0</v>
      </c>
      <c r="D270" s="107">
        <f ca="1" t="shared" si="12"/>
        <v>0</v>
      </c>
      <c r="E270" s="356">
        <v>0</v>
      </c>
      <c r="F270" s="107">
        <f ca="1">IF($I$5="I列录入预算数",OFFSET(H270,0,1),ROUND(IF($I$5="基准为上年预计执行数",OFFSET(D270,0,1),IF($I$5="基准为上年预算数",OFFSET(D270,0,-1),IF($I$5="基准为上年调整预算数",D270,0)))*(IF(_xlfn.ISFORMULA(OFFSET(D270,0,5)),OFFSET($I$3,1,0),OFFSET(D270,0,5))),SSWR))</f>
        <v>0</v>
      </c>
      <c r="G270" s="191">
        <f ca="1" t="shared" si="14"/>
        <v>0</v>
      </c>
      <c r="H270" s="191">
        <f ca="1" t="shared" si="13"/>
        <v>0</v>
      </c>
      <c r="I270" s="108">
        <v>0</v>
      </c>
      <c r="J270" s="108">
        <v>0</v>
      </c>
    </row>
    <row r="271" ht="14.4" spans="1:10">
      <c r="A271" s="353" t="s">
        <v>11192</v>
      </c>
      <c r="B271" s="360" t="s">
        <v>11193</v>
      </c>
      <c r="C271" s="361">
        <v>0</v>
      </c>
      <c r="D271" s="107">
        <f ca="1" t="shared" si="12"/>
        <v>0</v>
      </c>
      <c r="E271" s="356">
        <v>0</v>
      </c>
      <c r="F271" s="107">
        <f ca="1">IF($I$5="I列录入预算数",OFFSET(H271,0,1),ROUND(IF($I$5="基准为上年预计执行数",OFFSET(D271,0,1),IF($I$5="基准为上年预算数",OFFSET(D271,0,-1),IF($I$5="基准为上年调整预算数",D271,0)))*(IF(_xlfn.ISFORMULA(OFFSET(D271,0,5)),OFFSET($I$3,1,0),OFFSET(D271,0,5))),SSWR))</f>
        <v>0</v>
      </c>
      <c r="G271" s="191">
        <f ca="1" t="shared" si="14"/>
        <v>0</v>
      </c>
      <c r="H271" s="191">
        <f ca="1" t="shared" si="13"/>
        <v>0</v>
      </c>
      <c r="I271" s="108">
        <v>0</v>
      </c>
      <c r="J271" s="108">
        <v>0</v>
      </c>
    </row>
    <row r="272" ht="14.4" spans="1:10">
      <c r="A272" s="353" t="s">
        <v>11194</v>
      </c>
      <c r="B272" s="354" t="s">
        <v>11195</v>
      </c>
      <c r="C272" s="361">
        <v>0</v>
      </c>
      <c r="D272" s="107">
        <f ca="1" t="shared" si="12"/>
        <v>0</v>
      </c>
      <c r="E272" s="356">
        <v>0</v>
      </c>
      <c r="F272" s="107">
        <f ca="1">IF($I$5="I列录入预算数",OFFSET(H272,0,1),ROUND(IF($I$5="基准为上年预计执行数",OFFSET(D272,0,1),IF($I$5="基准为上年预算数",OFFSET(D272,0,-1),IF($I$5="基准为上年调整预算数",D272,0)))*(IF(_xlfn.ISFORMULA(OFFSET(D272,0,5)),OFFSET($I$3,1,0),OFFSET(D272,0,5))),SSWR))</f>
        <v>0</v>
      </c>
      <c r="G272" s="191">
        <f ca="1" t="shared" si="14"/>
        <v>0</v>
      </c>
      <c r="H272" s="191">
        <f ca="1" t="shared" si="13"/>
        <v>0</v>
      </c>
      <c r="I272" s="108">
        <v>0</v>
      </c>
      <c r="J272" s="108">
        <v>0</v>
      </c>
    </row>
    <row r="273" ht="14.4" spans="1:10">
      <c r="A273" s="353" t="s">
        <v>11196</v>
      </c>
      <c r="B273" s="354" t="s">
        <v>11197</v>
      </c>
      <c r="C273" s="361">
        <v>0</v>
      </c>
      <c r="D273" s="107">
        <f ca="1" t="shared" si="12"/>
        <v>0</v>
      </c>
      <c r="E273" s="356">
        <v>0</v>
      </c>
      <c r="F273" s="107">
        <f ca="1">IF($I$5="I列录入预算数",OFFSET(H273,0,1),ROUND(IF($I$5="基准为上年预计执行数",OFFSET(D273,0,1),IF($I$5="基准为上年预算数",OFFSET(D273,0,-1),IF($I$5="基准为上年调整预算数",D273,0)))*(IF(_xlfn.ISFORMULA(OFFSET(D273,0,5)),OFFSET($I$3,1,0),OFFSET(D273,0,5))),SSWR))</f>
        <v>0</v>
      </c>
      <c r="G273" s="191">
        <f ca="1" t="shared" si="14"/>
        <v>0</v>
      </c>
      <c r="H273" s="191">
        <f ca="1" t="shared" si="13"/>
        <v>0</v>
      </c>
      <c r="I273" s="108">
        <v>0</v>
      </c>
      <c r="J273" s="108">
        <v>0</v>
      </c>
    </row>
    <row r="274" ht="14.4" spans="1:10">
      <c r="A274" s="353" t="s">
        <v>11198</v>
      </c>
      <c r="B274" s="362" t="s">
        <v>11199</v>
      </c>
      <c r="C274" s="355">
        <v>49</v>
      </c>
      <c r="D274" s="107">
        <f ca="1" t="shared" si="12"/>
        <v>49</v>
      </c>
      <c r="E274" s="356">
        <v>62</v>
      </c>
      <c r="F274" s="107">
        <f ca="1">IF($I$5="I列录入预算数",OFFSET(H274,0,1),ROUND(IF($I$5="基准为上年预计执行数",OFFSET(D274,0,1),IF($I$5="基准为上年预算数",OFFSET(D274,0,-1),IF($I$5="基准为上年调整预算数",D274,0)))*(IF(_xlfn.ISFORMULA(OFFSET(D274,0,5)),OFFSET($I$3,1,0),OFFSET(D274,0,5))),SSWR))</f>
        <v>49</v>
      </c>
      <c r="G274" s="191">
        <f ca="1" t="shared" si="14"/>
        <v>1</v>
      </c>
      <c r="H274" s="191">
        <f ca="1" t="shared" si="13"/>
        <v>0.790322580645161</v>
      </c>
      <c r="I274" s="108">
        <v>49</v>
      </c>
      <c r="J274" s="355">
        <v>49</v>
      </c>
    </row>
    <row r="275" ht="14.4" spans="1:10">
      <c r="A275" s="353" t="s">
        <v>11200</v>
      </c>
      <c r="B275" s="360" t="s">
        <v>11201</v>
      </c>
      <c r="C275" s="355"/>
      <c r="D275" s="107">
        <f ca="1" t="shared" si="12"/>
        <v>0</v>
      </c>
      <c r="E275" s="356">
        <v>0</v>
      </c>
      <c r="F275" s="107">
        <f ca="1">IF($I$5="I列录入预算数",OFFSET(H275,0,1),ROUND(IF($I$5="基准为上年预计执行数",OFFSET(D275,0,1),IF($I$5="基准为上年预算数",OFFSET(D275,0,-1),IF($I$5="基准为上年调整预算数",D275,0)))*(IF(_xlfn.ISFORMULA(OFFSET(D275,0,5)),OFFSET($I$3,1,0),OFFSET(D275,0,5))),SSWR))</f>
        <v>0</v>
      </c>
      <c r="G275" s="191">
        <f ca="1" t="shared" si="14"/>
        <v>0</v>
      </c>
      <c r="H275" s="191">
        <f ca="1" t="shared" si="13"/>
        <v>0</v>
      </c>
      <c r="I275" s="108">
        <v>0</v>
      </c>
      <c r="J275" s="357"/>
    </row>
    <row r="276" ht="14.4" spans="1:10">
      <c r="A276" s="353" t="s">
        <v>11202</v>
      </c>
      <c r="B276" s="354" t="s">
        <v>11203</v>
      </c>
      <c r="C276" s="355"/>
      <c r="D276" s="107">
        <f ca="1" t="shared" si="12"/>
        <v>0</v>
      </c>
      <c r="E276" s="356">
        <v>0</v>
      </c>
      <c r="F276" s="107">
        <f ca="1">IF($I$5="I列录入预算数",OFFSET(H276,0,1),ROUND(IF($I$5="基准为上年预计执行数",OFFSET(D276,0,1),IF($I$5="基准为上年预算数",OFFSET(D276,0,-1),IF($I$5="基准为上年调整预算数",D276,0)))*(IF(_xlfn.ISFORMULA(OFFSET(D276,0,5)),OFFSET($I$3,1,0),OFFSET(D276,0,5))),SSWR))</f>
        <v>0</v>
      </c>
      <c r="G276" s="191">
        <f ca="1" t="shared" si="14"/>
        <v>0</v>
      </c>
      <c r="H276" s="191">
        <f ca="1" t="shared" si="13"/>
        <v>0</v>
      </c>
      <c r="I276" s="108">
        <v>0</v>
      </c>
      <c r="J276" s="357"/>
    </row>
    <row r="277" ht="14.4" spans="1:10">
      <c r="A277" s="353" t="s">
        <v>11204</v>
      </c>
      <c r="B277" s="354" t="s">
        <v>10461</v>
      </c>
      <c r="C277" s="355"/>
      <c r="D277" s="107">
        <f ca="1" t="shared" si="12"/>
        <v>0</v>
      </c>
      <c r="E277" s="356">
        <v>0</v>
      </c>
      <c r="F277" s="107">
        <f ca="1">IF($I$5="I列录入预算数",OFFSET(H277,0,1),ROUND(IF($I$5="基准为上年预计执行数",OFFSET(D277,0,1),IF($I$5="基准为上年预算数",OFFSET(D277,0,-1),IF($I$5="基准为上年调整预算数",D277,0)))*(IF(_xlfn.ISFORMULA(OFFSET(D277,0,5)),OFFSET($I$3,1,0),OFFSET(D277,0,5))),SSWR))</f>
        <v>0</v>
      </c>
      <c r="G277" s="191">
        <f ca="1" t="shared" si="14"/>
        <v>0</v>
      </c>
      <c r="H277" s="191">
        <f ca="1" t="shared" si="13"/>
        <v>0</v>
      </c>
      <c r="I277" s="108">
        <v>0</v>
      </c>
      <c r="J277" s="357"/>
    </row>
    <row r="278" ht="14.4" spans="1:10">
      <c r="A278" s="353" t="s">
        <v>11205</v>
      </c>
      <c r="B278" s="354" t="s">
        <v>10465</v>
      </c>
      <c r="C278" s="355"/>
      <c r="D278" s="107">
        <f ca="1" t="shared" si="12"/>
        <v>0</v>
      </c>
      <c r="E278" s="356">
        <v>0</v>
      </c>
      <c r="F278" s="107">
        <f ca="1">IF($I$5="I列录入预算数",OFFSET(H278,0,1),ROUND(IF($I$5="基准为上年预计执行数",OFFSET(D278,0,1),IF($I$5="基准为上年预算数",OFFSET(D278,0,-1),IF($I$5="基准为上年调整预算数",D278,0)))*(IF(_xlfn.ISFORMULA(OFFSET(D278,0,5)),OFFSET($I$3,1,0),OFFSET(D278,0,5))),SSWR))</f>
        <v>0</v>
      </c>
      <c r="G278" s="191">
        <f ca="1" t="shared" si="14"/>
        <v>0</v>
      </c>
      <c r="H278" s="191">
        <f ca="1" t="shared" si="13"/>
        <v>0</v>
      </c>
      <c r="I278" s="108">
        <v>0</v>
      </c>
      <c r="J278" s="359"/>
    </row>
    <row r="279" ht="14.4" spans="1:10">
      <c r="A279" s="353" t="s">
        <v>11206</v>
      </c>
      <c r="B279" s="360" t="s">
        <v>11207</v>
      </c>
      <c r="C279" s="355"/>
      <c r="D279" s="107">
        <f ca="1" t="shared" si="12"/>
        <v>0</v>
      </c>
      <c r="E279" s="356">
        <v>0</v>
      </c>
      <c r="F279" s="107">
        <f ca="1">IF($I$5="I列录入预算数",OFFSET(H279,0,1),ROUND(IF($I$5="基准为上年预计执行数",OFFSET(D279,0,1),IF($I$5="基准为上年预算数",OFFSET(D279,0,-1),IF($I$5="基准为上年调整预算数",D279,0)))*(IF(_xlfn.ISFORMULA(OFFSET(D279,0,5)),OFFSET($I$3,1,0),OFFSET(D279,0,5))),SSWR))</f>
        <v>0</v>
      </c>
      <c r="G279" s="191">
        <f ca="1" t="shared" si="14"/>
        <v>0</v>
      </c>
      <c r="H279" s="191">
        <f ca="1" t="shared" si="13"/>
        <v>0</v>
      </c>
      <c r="I279" s="108">
        <v>0</v>
      </c>
      <c r="J279" s="359"/>
    </row>
    <row r="280" ht="14.4" spans="1:10">
      <c r="A280" s="353" t="s">
        <v>11208</v>
      </c>
      <c r="B280" s="362" t="s">
        <v>10811</v>
      </c>
      <c r="C280" s="355">
        <v>200</v>
      </c>
      <c r="D280" s="107">
        <f ca="1" t="shared" si="12"/>
        <v>200</v>
      </c>
      <c r="E280" s="356">
        <v>2387</v>
      </c>
      <c r="F280" s="107">
        <f ca="1">IF($I$5="I列录入预算数",OFFSET(H280,0,1),ROUND(IF($I$5="基准为上年预计执行数",OFFSET(D280,0,1),IF($I$5="基准为上年预算数",OFFSET(D280,0,-1),IF($I$5="基准为上年调整预算数",D280,0)))*(IF(_xlfn.ISFORMULA(OFFSET(D280,0,5)),OFFSET($I$3,1,0),OFFSET(D280,0,5))),SSWR))</f>
        <v>200</v>
      </c>
      <c r="G280" s="191">
        <f ca="1" t="shared" si="14"/>
        <v>1</v>
      </c>
      <c r="H280" s="191">
        <f ca="1" t="shared" si="13"/>
        <v>0.0837871805613741</v>
      </c>
      <c r="I280" s="355">
        <v>200</v>
      </c>
      <c r="J280" s="355">
        <v>200</v>
      </c>
    </row>
    <row r="281" ht="14.4" spans="1:10">
      <c r="A281" s="353" t="s">
        <v>11209</v>
      </c>
      <c r="B281" s="360" t="s">
        <v>10813</v>
      </c>
      <c r="C281" s="355">
        <v>160</v>
      </c>
      <c r="D281" s="107">
        <f ca="1" t="shared" si="12"/>
        <v>160</v>
      </c>
      <c r="E281" s="356"/>
      <c r="F281" s="107">
        <f ca="1">IF($I$5="I列录入预算数",OFFSET(H281,0,1),ROUND(IF($I$5="基准为上年预计执行数",OFFSET(D281,0,1),IF($I$5="基准为上年预算数",OFFSET(D281,0,-1),IF($I$5="基准为上年调整预算数",D281,0)))*(IF(_xlfn.ISFORMULA(OFFSET(D281,0,5)),OFFSET($I$3,1,0),OFFSET(D281,0,5))),SSWR))</f>
        <v>160</v>
      </c>
      <c r="G281" s="191">
        <f ca="1" t="shared" si="14"/>
        <v>1</v>
      </c>
      <c r="H281" s="191">
        <f ca="1" t="shared" si="13"/>
        <v>0</v>
      </c>
      <c r="I281" s="355">
        <v>160</v>
      </c>
      <c r="J281" s="355">
        <v>160</v>
      </c>
    </row>
    <row r="282" ht="14.4" spans="1:10">
      <c r="A282" s="353" t="s">
        <v>11210</v>
      </c>
      <c r="B282" s="358" t="s">
        <v>10815</v>
      </c>
      <c r="C282" s="355"/>
      <c r="D282" s="107">
        <f ca="1" t="shared" si="12"/>
        <v>0</v>
      </c>
      <c r="E282" s="356"/>
      <c r="F282" s="107">
        <f ca="1">IF($I$5="I列录入预算数",OFFSET(H282,0,1),ROUND(IF($I$5="基准为上年预计执行数",OFFSET(D282,0,1),IF($I$5="基准为上年预算数",OFFSET(D282,0,-1),IF($I$5="基准为上年调整预算数",D282,0)))*(IF(_xlfn.ISFORMULA(OFFSET(D282,0,5)),OFFSET($I$3,1,0),OFFSET(D282,0,5))),SSWR))</f>
        <v>0</v>
      </c>
      <c r="G282" s="191">
        <f ca="1" t="shared" si="14"/>
        <v>0</v>
      </c>
      <c r="H282" s="191">
        <f ca="1" t="shared" si="13"/>
        <v>0</v>
      </c>
      <c r="I282" s="355"/>
      <c r="J282" s="355"/>
    </row>
    <row r="283" ht="14.4" spans="1:10">
      <c r="A283" s="353" t="s">
        <v>11211</v>
      </c>
      <c r="B283" s="354" t="s">
        <v>10906</v>
      </c>
      <c r="C283" s="355">
        <v>40</v>
      </c>
      <c r="D283" s="107">
        <f ca="1" t="shared" si="12"/>
        <v>40</v>
      </c>
      <c r="E283" s="356"/>
      <c r="F283" s="107">
        <f ca="1">IF($I$5="I列录入预算数",OFFSET(H283,0,1),ROUND(IF($I$5="基准为上年预计执行数",OFFSET(D283,0,1),IF($I$5="基准为上年预算数",OFFSET(D283,0,-1),IF($I$5="基准为上年调整预算数",D283,0)))*(IF(_xlfn.ISFORMULA(OFFSET(D283,0,5)),OFFSET($I$3,1,0),OFFSET(D283,0,5))),SSWR))</f>
        <v>40</v>
      </c>
      <c r="G283" s="191">
        <f ca="1" t="shared" si="14"/>
        <v>1</v>
      </c>
      <c r="H283" s="191">
        <f ca="1" t="shared" si="13"/>
        <v>0</v>
      </c>
      <c r="I283" s="355">
        <v>40</v>
      </c>
      <c r="J283" s="355">
        <v>40</v>
      </c>
    </row>
    <row r="284" ht="14.4" spans="1:10">
      <c r="A284" s="353" t="s">
        <v>11212</v>
      </c>
      <c r="B284" s="354" t="s">
        <v>11213</v>
      </c>
      <c r="C284" s="361">
        <v>0</v>
      </c>
      <c r="D284" s="107">
        <f ca="1" t="shared" si="12"/>
        <v>0</v>
      </c>
      <c r="E284" s="356"/>
      <c r="F284" s="107">
        <f ca="1">IF($I$5="I列录入预算数",OFFSET(H284,0,1),ROUND(IF($I$5="基准为上年预计执行数",OFFSET(D284,0,1),IF($I$5="基准为上年预算数",OFFSET(D284,0,-1),IF($I$5="基准为上年调整预算数",D284,0)))*(IF(_xlfn.ISFORMULA(OFFSET(D284,0,5)),OFFSET($I$3,1,0),OFFSET(D284,0,5))),SSWR))</f>
        <v>0</v>
      </c>
      <c r="G284" s="191">
        <f ca="1" t="shared" si="14"/>
        <v>0</v>
      </c>
      <c r="H284" s="191">
        <f ca="1" t="shared" si="13"/>
        <v>0</v>
      </c>
      <c r="I284" s="355"/>
      <c r="J284" s="108">
        <v>0</v>
      </c>
    </row>
    <row r="285" ht="14.4" spans="1:10">
      <c r="A285" s="353" t="s">
        <v>11214</v>
      </c>
      <c r="B285" s="360" t="s">
        <v>11215</v>
      </c>
      <c r="C285" s="361">
        <v>0</v>
      </c>
      <c r="D285" s="107">
        <f ca="1" t="shared" si="12"/>
        <v>0</v>
      </c>
      <c r="E285" s="356"/>
      <c r="F285" s="107">
        <f ca="1">IF($I$5="I列录入预算数",OFFSET(H285,0,1),ROUND(IF($I$5="基准为上年预计执行数",OFFSET(D285,0,1),IF($I$5="基准为上年预算数",OFFSET(D285,0,-1),IF($I$5="基准为上年调整预算数",D285,0)))*(IF(_xlfn.ISFORMULA(OFFSET(D285,0,5)),OFFSET($I$3,1,0),OFFSET(D285,0,5))),SSWR))</f>
        <v>0</v>
      </c>
      <c r="G285" s="191">
        <f ca="1" t="shared" si="14"/>
        <v>0</v>
      </c>
      <c r="H285" s="191">
        <f ca="1" t="shared" si="13"/>
        <v>0</v>
      </c>
      <c r="I285" s="355"/>
      <c r="J285" s="108">
        <v>0</v>
      </c>
    </row>
    <row r="286" ht="14.4" spans="1:10">
      <c r="A286" s="353" t="s">
        <v>11216</v>
      </c>
      <c r="B286" s="360" t="s">
        <v>11217</v>
      </c>
      <c r="C286" s="361">
        <v>0</v>
      </c>
      <c r="D286" s="107">
        <f ca="1" t="shared" si="12"/>
        <v>0</v>
      </c>
      <c r="E286" s="356"/>
      <c r="F286" s="107">
        <f ca="1">IF($I$5="I列录入预算数",OFFSET(H286,0,1),ROUND(IF($I$5="基准为上年预计执行数",OFFSET(D286,0,1),IF($I$5="基准为上年预算数",OFFSET(D286,0,-1),IF($I$5="基准为上年调整预算数",D286,0)))*(IF(_xlfn.ISFORMULA(OFFSET(D286,0,5)),OFFSET($I$3,1,0),OFFSET(D286,0,5))),SSWR))</f>
        <v>0</v>
      </c>
      <c r="G286" s="191">
        <f ca="1" t="shared" si="14"/>
        <v>0</v>
      </c>
      <c r="H286" s="191">
        <f ca="1" t="shared" si="13"/>
        <v>0</v>
      </c>
      <c r="I286" s="355"/>
      <c r="J286" s="108">
        <v>0</v>
      </c>
    </row>
    <row r="287" ht="14.4" spans="1:10">
      <c r="A287" s="353" t="s">
        <v>11218</v>
      </c>
      <c r="B287" s="360" t="s">
        <v>11219</v>
      </c>
      <c r="C287" s="361">
        <v>0</v>
      </c>
      <c r="D287" s="107">
        <f ca="1" t="shared" si="12"/>
        <v>0</v>
      </c>
      <c r="E287" s="356"/>
      <c r="F287" s="107">
        <f ca="1">IF($I$5="I列录入预算数",OFFSET(H287,0,1),ROUND(IF($I$5="基准为上年预计执行数",OFFSET(D287,0,1),IF($I$5="基准为上年预算数",OFFSET(D287,0,-1),IF($I$5="基准为上年调整预算数",D287,0)))*(IF(_xlfn.ISFORMULA(OFFSET(D287,0,5)),OFFSET($I$3,1,0),OFFSET(D287,0,5))),SSWR))</f>
        <v>0</v>
      </c>
      <c r="G287" s="191">
        <f ca="1" t="shared" si="14"/>
        <v>0</v>
      </c>
      <c r="H287" s="191">
        <f ca="1" t="shared" si="13"/>
        <v>0</v>
      </c>
      <c r="I287" s="355"/>
      <c r="J287" s="108">
        <v>0</v>
      </c>
    </row>
    <row r="288" ht="14.4" spans="1:10">
      <c r="A288" s="353" t="s">
        <v>11220</v>
      </c>
      <c r="B288" s="360" t="s">
        <v>10817</v>
      </c>
      <c r="C288" s="361">
        <v>0</v>
      </c>
      <c r="D288" s="107">
        <f ca="1" t="shared" si="12"/>
        <v>0</v>
      </c>
      <c r="E288" s="356"/>
      <c r="F288" s="107">
        <f ca="1">IF($I$5="I列录入预算数",OFFSET(H288,0,1),ROUND(IF($I$5="基准为上年预计执行数",OFFSET(D288,0,1),IF($I$5="基准为上年预算数",OFFSET(D288,0,-1),IF($I$5="基准为上年调整预算数",D288,0)))*(IF(_xlfn.ISFORMULA(OFFSET(D288,0,5)),OFFSET($I$3,1,0),OFFSET(D288,0,5))),SSWR))</f>
        <v>0</v>
      </c>
      <c r="G288" s="191">
        <f ca="1" t="shared" si="14"/>
        <v>0</v>
      </c>
      <c r="H288" s="191">
        <f ca="1" t="shared" si="13"/>
        <v>0</v>
      </c>
      <c r="I288" s="355"/>
      <c r="J288" s="108">
        <v>0</v>
      </c>
    </row>
    <row r="289" ht="14.4" spans="1:10">
      <c r="A289" s="353" t="s">
        <v>11221</v>
      </c>
      <c r="B289" s="360" t="s">
        <v>11222</v>
      </c>
      <c r="C289" s="361">
        <v>0</v>
      </c>
      <c r="D289" s="107">
        <f ca="1" t="shared" si="12"/>
        <v>0</v>
      </c>
      <c r="E289" s="356">
        <v>560</v>
      </c>
      <c r="F289" s="107">
        <f ca="1">IF($I$5="I列录入预算数",OFFSET(H289,0,1),ROUND(IF($I$5="基准为上年预计执行数",OFFSET(D289,0,1),IF($I$5="基准为上年预算数",OFFSET(D289,0,-1),IF($I$5="基准为上年调整预算数",D289,0)))*(IF(_xlfn.ISFORMULA(OFFSET(D289,0,5)),OFFSET($I$3,1,0),OFFSET(D289,0,5))),SSWR))</f>
        <v>0</v>
      </c>
      <c r="G289" s="191">
        <f ca="1" t="shared" si="14"/>
        <v>0</v>
      </c>
      <c r="H289" s="191">
        <f ca="1" t="shared" si="13"/>
        <v>0</v>
      </c>
      <c r="I289" s="355"/>
      <c r="J289" s="108">
        <v>0</v>
      </c>
    </row>
    <row r="290" ht="14.4" spans="1:10">
      <c r="A290" s="353" t="s">
        <v>11223</v>
      </c>
      <c r="B290" s="354" t="s">
        <v>10811</v>
      </c>
      <c r="C290" s="361">
        <v>0</v>
      </c>
      <c r="D290" s="107">
        <f ca="1" t="shared" si="12"/>
        <v>0</v>
      </c>
      <c r="E290" s="356">
        <v>0</v>
      </c>
      <c r="F290" s="107">
        <f ca="1">IF($I$5="I列录入预算数",OFFSET(H290,0,1),ROUND(IF($I$5="基准为上年预计执行数",OFFSET(D290,0,1),IF($I$5="基准为上年预算数",OFFSET(D290,0,-1),IF($I$5="基准为上年调整预算数",D290,0)))*(IF(_xlfn.ISFORMULA(OFFSET(D290,0,5)),OFFSET($I$3,1,0),OFFSET(D290,0,5))),SSWR))</f>
        <v>0</v>
      </c>
      <c r="G290" s="191">
        <f ca="1" t="shared" si="14"/>
        <v>0</v>
      </c>
      <c r="H290" s="191">
        <f ca="1" t="shared" si="13"/>
        <v>0</v>
      </c>
      <c r="I290" s="355"/>
      <c r="J290" s="108">
        <v>0</v>
      </c>
    </row>
    <row r="291" ht="14.4" spans="1:10">
      <c r="A291" s="353" t="s">
        <v>11224</v>
      </c>
      <c r="B291" s="354" t="s">
        <v>10813</v>
      </c>
      <c r="C291" s="361">
        <v>0</v>
      </c>
      <c r="D291" s="107">
        <f ca="1" t="shared" si="12"/>
        <v>0</v>
      </c>
      <c r="E291" s="356">
        <v>0</v>
      </c>
      <c r="F291" s="107">
        <f ca="1">IF($I$5="I列录入预算数",OFFSET(H291,0,1),ROUND(IF($I$5="基准为上年预计执行数",OFFSET(D291,0,1),IF($I$5="基准为上年预算数",OFFSET(D291,0,-1),IF($I$5="基准为上年调整预算数",D291,0)))*(IF(_xlfn.ISFORMULA(OFFSET(D291,0,5)),OFFSET($I$3,1,0),OFFSET(D291,0,5))),SSWR))</f>
        <v>0</v>
      </c>
      <c r="G291" s="191">
        <f ca="1" t="shared" si="14"/>
        <v>0</v>
      </c>
      <c r="H291" s="191">
        <f ca="1" t="shared" si="13"/>
        <v>0</v>
      </c>
      <c r="I291" s="355"/>
      <c r="J291" s="108">
        <v>0</v>
      </c>
    </row>
    <row r="292" ht="14.4" spans="1:10">
      <c r="A292" s="353" t="s">
        <v>11225</v>
      </c>
      <c r="B292" s="360" t="s">
        <v>10815</v>
      </c>
      <c r="C292" s="361">
        <v>0</v>
      </c>
      <c r="D292" s="107">
        <f ca="1" t="shared" si="12"/>
        <v>0</v>
      </c>
      <c r="E292" s="356">
        <v>0</v>
      </c>
      <c r="F292" s="107">
        <f ca="1">IF($I$5="I列录入预算数",OFFSET(H292,0,1),ROUND(IF($I$5="基准为上年预计执行数",OFFSET(D292,0,1),IF($I$5="基准为上年预算数",OFFSET(D292,0,-1),IF($I$5="基准为上年调整预算数",D292,0)))*(IF(_xlfn.ISFORMULA(OFFSET(D292,0,5)),OFFSET($I$3,1,0),OFFSET(D292,0,5))),SSWR))</f>
        <v>0</v>
      </c>
      <c r="G292" s="191">
        <f ca="1" t="shared" si="14"/>
        <v>0</v>
      </c>
      <c r="H292" s="191">
        <f ca="1" t="shared" si="13"/>
        <v>0</v>
      </c>
      <c r="I292" s="355"/>
      <c r="J292" s="108">
        <v>0</v>
      </c>
    </row>
    <row r="293" ht="14.4" spans="1:10">
      <c r="A293" s="353" t="s">
        <v>11226</v>
      </c>
      <c r="B293" s="360" t="s">
        <v>11227</v>
      </c>
      <c r="C293" s="361">
        <v>0</v>
      </c>
      <c r="D293" s="107">
        <f ca="1" t="shared" si="12"/>
        <v>0</v>
      </c>
      <c r="E293" s="356">
        <v>0</v>
      </c>
      <c r="F293" s="107">
        <f ca="1">IF($I$5="I列录入预算数",OFFSET(H293,0,1),ROUND(IF($I$5="基准为上年预计执行数",OFFSET(D293,0,1),IF($I$5="基准为上年预算数",OFFSET(D293,0,-1),IF($I$5="基准为上年调整预算数",D293,0)))*(IF(_xlfn.ISFORMULA(OFFSET(D293,0,5)),OFFSET($I$3,1,0),OFFSET(D293,0,5))),SSWR))</f>
        <v>0</v>
      </c>
      <c r="G293" s="191">
        <f ca="1" t="shared" si="14"/>
        <v>0</v>
      </c>
      <c r="H293" s="191">
        <f ca="1" t="shared" si="13"/>
        <v>0</v>
      </c>
      <c r="I293" s="355"/>
      <c r="J293" s="108">
        <v>0</v>
      </c>
    </row>
    <row r="294" ht="14.4" spans="1:10">
      <c r="A294" s="353" t="s">
        <v>11228</v>
      </c>
      <c r="B294" s="360" t="s">
        <v>10817</v>
      </c>
      <c r="C294" s="361">
        <v>0</v>
      </c>
      <c r="D294" s="107">
        <f ca="1" t="shared" si="12"/>
        <v>0</v>
      </c>
      <c r="E294" s="356">
        <v>0</v>
      </c>
      <c r="F294" s="107">
        <f ca="1">IF($I$5="I列录入预算数",OFFSET(H294,0,1),ROUND(IF($I$5="基准为上年预计执行数",OFFSET(D294,0,1),IF($I$5="基准为上年预算数",OFFSET(D294,0,-1),IF($I$5="基准为上年调整预算数",D294,0)))*(IF(_xlfn.ISFORMULA(OFFSET(D294,0,5)),OFFSET($I$3,1,0),OFFSET(D294,0,5))),SSWR))</f>
        <v>0</v>
      </c>
      <c r="G294" s="191">
        <f ca="1" t="shared" si="14"/>
        <v>0</v>
      </c>
      <c r="H294" s="191">
        <f ca="1" t="shared" si="13"/>
        <v>0</v>
      </c>
      <c r="I294" s="355"/>
      <c r="J294" s="108">
        <v>0</v>
      </c>
    </row>
    <row r="295" ht="14.4" spans="1:10">
      <c r="A295" s="353" t="s">
        <v>11229</v>
      </c>
      <c r="B295" s="358" t="s">
        <v>11230</v>
      </c>
      <c r="C295" s="361">
        <v>0</v>
      </c>
      <c r="D295" s="107">
        <f ca="1" t="shared" si="12"/>
        <v>0</v>
      </c>
      <c r="E295" s="356">
        <v>0</v>
      </c>
      <c r="F295" s="107">
        <f ca="1">IF($I$5="I列录入预算数",OFFSET(H295,0,1),ROUND(IF($I$5="基准为上年预计执行数",OFFSET(D295,0,1),IF($I$5="基准为上年预算数",OFFSET(D295,0,-1),IF($I$5="基准为上年调整预算数",D295,0)))*(IF(_xlfn.ISFORMULA(OFFSET(D295,0,5)),OFFSET($I$3,1,0),OFFSET(D295,0,5))),SSWR))</f>
        <v>0</v>
      </c>
      <c r="G295" s="191">
        <f ca="1" t="shared" si="14"/>
        <v>0</v>
      </c>
      <c r="H295" s="191">
        <f ca="1" t="shared" si="13"/>
        <v>0</v>
      </c>
      <c r="I295" s="355"/>
      <c r="J295" s="108">
        <v>0</v>
      </c>
    </row>
    <row r="296" ht="14.4" spans="1:10">
      <c r="A296" s="353" t="s">
        <v>11231</v>
      </c>
      <c r="B296" s="354" t="s">
        <v>10811</v>
      </c>
      <c r="C296" s="361">
        <v>0</v>
      </c>
      <c r="D296" s="107">
        <f ca="1" t="shared" si="12"/>
        <v>0</v>
      </c>
      <c r="E296" s="356">
        <v>0</v>
      </c>
      <c r="F296" s="107">
        <f ca="1">IF($I$5="I列录入预算数",OFFSET(H296,0,1),ROUND(IF($I$5="基准为上年预计执行数",OFFSET(D296,0,1),IF($I$5="基准为上年预算数",OFFSET(D296,0,-1),IF($I$5="基准为上年调整预算数",D296,0)))*(IF(_xlfn.ISFORMULA(OFFSET(D296,0,5)),OFFSET($I$3,1,0),OFFSET(D296,0,5))),SSWR))</f>
        <v>0</v>
      </c>
      <c r="G296" s="191">
        <f ca="1" t="shared" si="14"/>
        <v>0</v>
      </c>
      <c r="H296" s="191">
        <f ca="1" t="shared" si="13"/>
        <v>0</v>
      </c>
      <c r="I296" s="355"/>
      <c r="J296" s="108">
        <v>0</v>
      </c>
    </row>
    <row r="297" ht="14.4" spans="1:10">
      <c r="A297" s="353" t="s">
        <v>11232</v>
      </c>
      <c r="B297" s="354" t="s">
        <v>10813</v>
      </c>
      <c r="C297" s="361">
        <v>0</v>
      </c>
      <c r="D297" s="107">
        <f ca="1" t="shared" si="12"/>
        <v>0</v>
      </c>
      <c r="E297" s="356">
        <v>0</v>
      </c>
      <c r="F297" s="107">
        <f ca="1">IF($I$5="I列录入预算数",OFFSET(H297,0,1),ROUND(IF($I$5="基准为上年预计执行数",OFFSET(D297,0,1),IF($I$5="基准为上年预算数",OFFSET(D297,0,-1),IF($I$5="基准为上年调整预算数",D297,0)))*(IF(_xlfn.ISFORMULA(OFFSET(D297,0,5)),OFFSET($I$3,1,0),OFFSET(D297,0,5))),SSWR))</f>
        <v>0</v>
      </c>
      <c r="G297" s="191">
        <f ca="1" t="shared" si="14"/>
        <v>0</v>
      </c>
      <c r="H297" s="191">
        <f ca="1" t="shared" si="13"/>
        <v>0</v>
      </c>
      <c r="I297" s="355"/>
      <c r="J297" s="108">
        <v>0</v>
      </c>
    </row>
    <row r="298" ht="14.4" spans="1:10">
      <c r="A298" s="353" t="s">
        <v>11233</v>
      </c>
      <c r="B298" s="354" t="s">
        <v>10815</v>
      </c>
      <c r="C298" s="361">
        <v>0</v>
      </c>
      <c r="D298" s="107">
        <f ca="1" t="shared" si="12"/>
        <v>0</v>
      </c>
      <c r="E298" s="356">
        <v>0</v>
      </c>
      <c r="F298" s="107">
        <f ca="1">IF($I$5="I列录入预算数",OFFSET(H298,0,1),ROUND(IF($I$5="基准为上年预计执行数",OFFSET(D298,0,1),IF($I$5="基准为上年预算数",OFFSET(D298,0,-1),IF($I$5="基准为上年调整预算数",D298,0)))*(IF(_xlfn.ISFORMULA(OFFSET(D298,0,5)),OFFSET($I$3,1,0),OFFSET(D298,0,5))),SSWR))</f>
        <v>0</v>
      </c>
      <c r="G298" s="191">
        <f ca="1" t="shared" si="14"/>
        <v>0</v>
      </c>
      <c r="H298" s="191">
        <f ca="1" t="shared" si="13"/>
        <v>0</v>
      </c>
      <c r="I298" s="355"/>
      <c r="J298" s="108">
        <v>0</v>
      </c>
    </row>
    <row r="299" ht="14.4" spans="1:10">
      <c r="A299" s="353" t="s">
        <v>11234</v>
      </c>
      <c r="B299" s="360" t="s">
        <v>11235</v>
      </c>
      <c r="C299" s="361">
        <v>0</v>
      </c>
      <c r="D299" s="107">
        <f ca="1" t="shared" si="12"/>
        <v>0</v>
      </c>
      <c r="E299" s="356">
        <v>0</v>
      </c>
      <c r="F299" s="107">
        <f ca="1">IF($I$5="I列录入预算数",OFFSET(H299,0,1),ROUND(IF($I$5="基准为上年预计执行数",OFFSET(D299,0,1),IF($I$5="基准为上年预算数",OFFSET(D299,0,-1),IF($I$5="基准为上年调整预算数",D299,0)))*(IF(_xlfn.ISFORMULA(OFFSET(D299,0,5)),OFFSET($I$3,1,0),OFFSET(D299,0,5))),SSWR))</f>
        <v>0</v>
      </c>
      <c r="G299" s="191">
        <f ca="1" t="shared" si="14"/>
        <v>0</v>
      </c>
      <c r="H299" s="191">
        <f ca="1" t="shared" si="13"/>
        <v>0</v>
      </c>
      <c r="I299" s="355"/>
      <c r="J299" s="108">
        <v>0</v>
      </c>
    </row>
    <row r="300" ht="14.4" spans="1:10">
      <c r="A300" s="353" t="s">
        <v>11236</v>
      </c>
      <c r="B300" s="360" t="s">
        <v>11237</v>
      </c>
      <c r="C300" s="361">
        <v>0</v>
      </c>
      <c r="D300" s="107">
        <f ca="1" t="shared" si="12"/>
        <v>0</v>
      </c>
      <c r="E300" s="356">
        <v>0</v>
      </c>
      <c r="F300" s="107">
        <f ca="1">IF($I$5="I列录入预算数",OFFSET(H300,0,1),ROUND(IF($I$5="基准为上年预计执行数",OFFSET(D300,0,1),IF($I$5="基准为上年预算数",OFFSET(D300,0,-1),IF($I$5="基准为上年调整预算数",D300,0)))*(IF(_xlfn.ISFORMULA(OFFSET(D300,0,5)),OFFSET($I$3,1,0),OFFSET(D300,0,5))),SSWR))</f>
        <v>0</v>
      </c>
      <c r="G300" s="191">
        <f ca="1" t="shared" si="14"/>
        <v>0</v>
      </c>
      <c r="H300" s="191">
        <f ca="1" t="shared" si="13"/>
        <v>0</v>
      </c>
      <c r="I300" s="355"/>
      <c r="J300" s="108">
        <v>0</v>
      </c>
    </row>
    <row r="301" ht="14.4" spans="1:10">
      <c r="A301" s="353" t="s">
        <v>11238</v>
      </c>
      <c r="B301" s="362" t="s">
        <v>10817</v>
      </c>
      <c r="C301" s="361">
        <v>0</v>
      </c>
      <c r="D301" s="107">
        <f ca="1" t="shared" si="12"/>
        <v>0</v>
      </c>
      <c r="E301" s="356">
        <v>0</v>
      </c>
      <c r="F301" s="107">
        <f ca="1">IF($I$5="I列录入预算数",OFFSET(H301,0,1),ROUND(IF($I$5="基准为上年预计执行数",OFFSET(D301,0,1),IF($I$5="基准为上年预算数",OFFSET(D301,0,-1),IF($I$5="基准为上年调整预算数",D301,0)))*(IF(_xlfn.ISFORMULA(OFFSET(D301,0,5)),OFFSET($I$3,1,0),OFFSET(D301,0,5))),SSWR))</f>
        <v>0</v>
      </c>
      <c r="G301" s="191">
        <f ca="1" t="shared" si="14"/>
        <v>0</v>
      </c>
      <c r="H301" s="191">
        <f ca="1" t="shared" si="13"/>
        <v>0</v>
      </c>
      <c r="I301" s="355"/>
      <c r="J301" s="108">
        <v>0</v>
      </c>
    </row>
    <row r="302" ht="14.4" spans="1:10">
      <c r="A302" s="353" t="s">
        <v>11239</v>
      </c>
      <c r="B302" s="364" t="s">
        <v>11240</v>
      </c>
      <c r="C302" s="355">
        <v>70</v>
      </c>
      <c r="D302" s="107">
        <f ca="1" t="shared" si="12"/>
        <v>70</v>
      </c>
      <c r="E302" s="356">
        <v>35</v>
      </c>
      <c r="F302" s="107">
        <f ca="1">IF($I$5="I列录入预算数",OFFSET(H302,0,1),ROUND(IF($I$5="基准为上年预计执行数",OFFSET(D302,0,1),IF($I$5="基准为上年预算数",OFFSET(D302,0,-1),IF($I$5="基准为上年调整预算数",D302,0)))*(IF(_xlfn.ISFORMULA(OFFSET(D302,0,5)),OFFSET($I$3,1,0),OFFSET(D302,0,5))),SSWR))</f>
        <v>70</v>
      </c>
      <c r="G302" s="191">
        <f ca="1" t="shared" si="14"/>
        <v>1</v>
      </c>
      <c r="H302" s="191">
        <f ca="1" t="shared" si="13"/>
        <v>2</v>
      </c>
      <c r="I302" s="355">
        <v>70</v>
      </c>
      <c r="J302" s="355">
        <v>70</v>
      </c>
    </row>
    <row r="303" ht="14.4" spans="1:10">
      <c r="A303" s="353" t="s">
        <v>11241</v>
      </c>
      <c r="B303" s="354" t="s">
        <v>10811</v>
      </c>
      <c r="C303" s="355">
        <v>10</v>
      </c>
      <c r="D303" s="107">
        <f ca="1" t="shared" si="12"/>
        <v>0</v>
      </c>
      <c r="E303" s="356">
        <v>0</v>
      </c>
      <c r="F303" s="107">
        <f ca="1">IF($I$5="I列录入预算数",OFFSET(H303,0,1),ROUND(IF($I$5="基准为上年预计执行数",OFFSET(D303,0,1),IF($I$5="基准为上年预算数",OFFSET(D303,0,-1),IF($I$5="基准为上年调整预算数",D303,0)))*(IF(_xlfn.ISFORMULA(OFFSET(D303,0,5)),OFFSET($I$3,1,0),OFFSET(D303,0,5))),SSWR))</f>
        <v>0</v>
      </c>
      <c r="G303" s="191">
        <f ca="1" t="shared" si="14"/>
        <v>0</v>
      </c>
      <c r="H303" s="191">
        <f ca="1" t="shared" si="13"/>
        <v>0</v>
      </c>
      <c r="I303" s="355"/>
      <c r="J303" s="108">
        <v>0</v>
      </c>
    </row>
    <row r="304" ht="14.4" spans="1:10">
      <c r="A304" s="353" t="s">
        <v>11242</v>
      </c>
      <c r="B304" s="354" t="s">
        <v>10813</v>
      </c>
      <c r="C304" s="355"/>
      <c r="D304" s="107">
        <f ca="1" t="shared" si="12"/>
        <v>0</v>
      </c>
      <c r="E304" s="356">
        <v>0</v>
      </c>
      <c r="F304" s="107">
        <f ca="1">IF($I$5="I列录入预算数",OFFSET(H304,0,1),ROUND(IF($I$5="基准为上年预计执行数",OFFSET(D304,0,1),IF($I$5="基准为上年预算数",OFFSET(D304,0,-1),IF($I$5="基准为上年调整预算数",D304,0)))*(IF(_xlfn.ISFORMULA(OFFSET(D304,0,5)),OFFSET($I$3,1,0),OFFSET(D304,0,5))),SSWR))</f>
        <v>0</v>
      </c>
      <c r="G304" s="191">
        <f ca="1" t="shared" si="14"/>
        <v>0</v>
      </c>
      <c r="H304" s="191">
        <f ca="1" t="shared" si="13"/>
        <v>0</v>
      </c>
      <c r="I304" s="355"/>
      <c r="J304" s="108">
        <v>0</v>
      </c>
    </row>
    <row r="305" ht="14.4" spans="1:10">
      <c r="A305" s="353" t="s">
        <v>11243</v>
      </c>
      <c r="B305" s="360" t="s">
        <v>10815</v>
      </c>
      <c r="C305" s="355"/>
      <c r="D305" s="107">
        <f ca="1" t="shared" si="12"/>
        <v>0</v>
      </c>
      <c r="E305" s="356">
        <v>0</v>
      </c>
      <c r="F305" s="107">
        <f ca="1">IF($I$5="I列录入预算数",OFFSET(H305,0,1),ROUND(IF($I$5="基准为上年预计执行数",OFFSET(D305,0,1),IF($I$5="基准为上年预算数",OFFSET(D305,0,-1),IF($I$5="基准为上年调整预算数",D305,0)))*(IF(_xlfn.ISFORMULA(OFFSET(D305,0,5)),OFFSET($I$3,1,0),OFFSET(D305,0,5))),SSWR))</f>
        <v>0</v>
      </c>
      <c r="G305" s="191">
        <f ca="1" t="shared" si="14"/>
        <v>0</v>
      </c>
      <c r="H305" s="191">
        <f ca="1" t="shared" si="13"/>
        <v>0</v>
      </c>
      <c r="I305" s="355"/>
      <c r="J305" s="108">
        <v>0</v>
      </c>
    </row>
    <row r="306" ht="14.4" spans="1:10">
      <c r="A306" s="353" t="s">
        <v>11244</v>
      </c>
      <c r="B306" s="360" t="s">
        <v>11245</v>
      </c>
      <c r="C306" s="355"/>
      <c r="D306" s="107">
        <f ca="1" t="shared" si="12"/>
        <v>0</v>
      </c>
      <c r="E306" s="356">
        <v>0</v>
      </c>
      <c r="F306" s="107">
        <f ca="1">IF($I$5="I列录入预算数",OFFSET(H306,0,1),ROUND(IF($I$5="基准为上年预计执行数",OFFSET(D306,0,1),IF($I$5="基准为上年预算数",OFFSET(D306,0,-1),IF($I$5="基准为上年调整预算数",D306,0)))*(IF(_xlfn.ISFORMULA(OFFSET(D306,0,5)),OFFSET($I$3,1,0),OFFSET(D306,0,5))),SSWR))</f>
        <v>0</v>
      </c>
      <c r="G306" s="191">
        <f ca="1" t="shared" si="14"/>
        <v>0</v>
      </c>
      <c r="H306" s="191">
        <f ca="1" t="shared" si="13"/>
        <v>0</v>
      </c>
      <c r="I306" s="355"/>
      <c r="J306" s="108">
        <v>0</v>
      </c>
    </row>
    <row r="307" ht="14.4" spans="1:10">
      <c r="A307" s="353" t="s">
        <v>11246</v>
      </c>
      <c r="B307" s="360" t="s">
        <v>11247</v>
      </c>
      <c r="C307" s="355"/>
      <c r="D307" s="107">
        <f ca="1" t="shared" si="12"/>
        <v>0</v>
      </c>
      <c r="E307" s="356">
        <v>0</v>
      </c>
      <c r="F307" s="107">
        <f ca="1">IF($I$5="I列录入预算数",OFFSET(H307,0,1),ROUND(IF($I$5="基准为上年预计执行数",OFFSET(D307,0,1),IF($I$5="基准为上年预算数",OFFSET(D307,0,-1),IF($I$5="基准为上年调整预算数",D307,0)))*(IF(_xlfn.ISFORMULA(OFFSET(D307,0,5)),OFFSET($I$3,1,0),OFFSET(D307,0,5))),SSWR))</f>
        <v>0</v>
      </c>
      <c r="G307" s="191">
        <f ca="1" t="shared" si="14"/>
        <v>0</v>
      </c>
      <c r="H307" s="191">
        <f ca="1" t="shared" si="13"/>
        <v>0</v>
      </c>
      <c r="I307" s="355"/>
      <c r="J307" s="108">
        <v>0</v>
      </c>
    </row>
    <row r="308" ht="14.4" spans="1:10">
      <c r="A308" s="353" t="s">
        <v>11248</v>
      </c>
      <c r="B308" s="358" t="s">
        <v>11249</v>
      </c>
      <c r="C308" s="355"/>
      <c r="D308" s="107">
        <f ca="1" t="shared" si="12"/>
        <v>0</v>
      </c>
      <c r="E308" s="356">
        <v>0</v>
      </c>
      <c r="F308" s="107">
        <f ca="1">IF($I$5="I列录入预算数",OFFSET(H308,0,1),ROUND(IF($I$5="基准为上年预计执行数",OFFSET(D308,0,1),IF($I$5="基准为上年预算数",OFFSET(D308,0,-1),IF($I$5="基准为上年调整预算数",D308,0)))*(IF(_xlfn.ISFORMULA(OFFSET(D308,0,5)),OFFSET($I$3,1,0),OFFSET(D308,0,5))),SSWR))</f>
        <v>0</v>
      </c>
      <c r="G308" s="191">
        <f ca="1" t="shared" si="14"/>
        <v>0</v>
      </c>
      <c r="H308" s="191">
        <f ca="1" t="shared" si="13"/>
        <v>0</v>
      </c>
      <c r="I308" s="355"/>
      <c r="J308" s="108">
        <v>0</v>
      </c>
    </row>
    <row r="309" ht="14.4" spans="1:10">
      <c r="A309" s="353" t="s">
        <v>11250</v>
      </c>
      <c r="B309" s="354" t="s">
        <v>10817</v>
      </c>
      <c r="C309" s="355"/>
      <c r="D309" s="107">
        <f ca="1" t="shared" si="12"/>
        <v>0</v>
      </c>
      <c r="E309" s="356">
        <v>0</v>
      </c>
      <c r="F309" s="107">
        <f ca="1">IF($I$5="I列录入预算数",OFFSET(H309,0,1),ROUND(IF($I$5="基准为上年预计执行数",OFFSET(D309,0,1),IF($I$5="基准为上年预算数",OFFSET(D309,0,-1),IF($I$5="基准为上年调整预算数",D309,0)))*(IF(_xlfn.ISFORMULA(OFFSET(D309,0,5)),OFFSET($I$3,1,0),OFFSET(D309,0,5))),SSWR))</f>
        <v>0</v>
      </c>
      <c r="G309" s="191">
        <f ca="1" t="shared" si="14"/>
        <v>0</v>
      </c>
      <c r="H309" s="191">
        <f ca="1" t="shared" si="13"/>
        <v>0</v>
      </c>
      <c r="I309" s="355"/>
      <c r="J309" s="108">
        <v>0</v>
      </c>
    </row>
    <row r="310" ht="14.4" spans="1:10">
      <c r="A310" s="353" t="s">
        <v>11251</v>
      </c>
      <c r="B310" s="354" t="s">
        <v>11252</v>
      </c>
      <c r="C310" s="355">
        <v>68</v>
      </c>
      <c r="D310" s="107">
        <f ca="1" t="shared" si="12"/>
        <v>68</v>
      </c>
      <c r="E310" s="356">
        <v>110</v>
      </c>
      <c r="F310" s="107">
        <f ca="1">IF($I$5="I列录入预算数",OFFSET(H310,0,1),ROUND(IF($I$5="基准为上年预计执行数",OFFSET(D310,0,1),IF($I$5="基准为上年预算数",OFFSET(D310,0,-1),IF($I$5="基准为上年调整预算数",D310,0)))*(IF(_xlfn.ISFORMULA(OFFSET(D310,0,5)),OFFSET($I$3,1,0),OFFSET(D310,0,5))),SSWR))</f>
        <v>68</v>
      </c>
      <c r="G310" s="191">
        <f ca="1" t="shared" si="14"/>
        <v>1</v>
      </c>
      <c r="H310" s="191">
        <f ca="1" t="shared" si="13"/>
        <v>0.618181818181818</v>
      </c>
      <c r="I310" s="355">
        <v>68</v>
      </c>
      <c r="J310" s="355">
        <v>68</v>
      </c>
    </row>
    <row r="311" ht="14.4" spans="1:10">
      <c r="A311" s="353" t="s">
        <v>11253</v>
      </c>
      <c r="B311" s="354" t="s">
        <v>10811</v>
      </c>
      <c r="C311" s="355">
        <v>900</v>
      </c>
      <c r="D311" s="107">
        <f ca="1" t="shared" si="12"/>
        <v>900</v>
      </c>
      <c r="E311" s="356">
        <v>640</v>
      </c>
      <c r="F311" s="107">
        <f ca="1">IF($I$5="I列录入预算数",OFFSET(H311,0,1),ROUND(IF($I$5="基准为上年预计执行数",OFFSET(D311,0,1),IF($I$5="基准为上年预算数",OFFSET(D311,0,-1),IF($I$5="基准为上年调整预算数",D311,0)))*(IF(_xlfn.ISFORMULA(OFFSET(D311,0,5)),OFFSET($I$3,1,0),OFFSET(D311,0,5))),SSWR))</f>
        <v>800</v>
      </c>
      <c r="G311" s="191">
        <f ca="1" t="shared" si="14"/>
        <v>0.888888888888889</v>
      </c>
      <c r="H311" s="191">
        <f ca="1" t="shared" si="13"/>
        <v>1.25</v>
      </c>
      <c r="I311" s="355">
        <v>800</v>
      </c>
      <c r="J311" s="355">
        <v>900</v>
      </c>
    </row>
    <row r="312" ht="14.4" spans="1:10">
      <c r="A312" s="353" t="s">
        <v>11254</v>
      </c>
      <c r="B312" s="360" t="s">
        <v>10813</v>
      </c>
      <c r="C312" s="355"/>
      <c r="D312" s="107">
        <f ca="1" t="shared" si="12"/>
        <v>0</v>
      </c>
      <c r="E312" s="356">
        <v>44</v>
      </c>
      <c r="F312" s="107">
        <f ca="1">IF($I$5="I列录入预算数",OFFSET(H312,0,1),ROUND(IF($I$5="基准为上年预计执行数",OFFSET(D312,0,1),IF($I$5="基准为上年预算数",OFFSET(D312,0,-1),IF($I$5="基准为上年调整预算数",D312,0)))*(IF(_xlfn.ISFORMULA(OFFSET(D312,0,5)),OFFSET($I$3,1,0),OFFSET(D312,0,5))),SSWR))</f>
        <v>0</v>
      </c>
      <c r="G312" s="191">
        <f ca="1" t="shared" si="14"/>
        <v>0</v>
      </c>
      <c r="H312" s="191">
        <f ca="1" t="shared" si="13"/>
        <v>0</v>
      </c>
      <c r="I312" s="355"/>
      <c r="J312" s="359"/>
    </row>
    <row r="313" ht="14.4" spans="1:10">
      <c r="A313" s="353" t="s">
        <v>11255</v>
      </c>
      <c r="B313" s="360" t="s">
        <v>10815</v>
      </c>
      <c r="C313" s="355"/>
      <c r="D313" s="107">
        <f ca="1" t="shared" si="12"/>
        <v>0</v>
      </c>
      <c r="E313" s="356"/>
      <c r="F313" s="107">
        <f ca="1">IF($I$5="I列录入预算数",OFFSET(H313,0,1),ROUND(IF($I$5="基准为上年预计执行数",OFFSET(D313,0,1),IF($I$5="基准为上年预算数",OFFSET(D313,0,-1),IF($I$5="基准为上年调整预算数",D313,0)))*(IF(_xlfn.ISFORMULA(OFFSET(D313,0,5)),OFFSET($I$3,1,0),OFFSET(D313,0,5))),SSWR))</f>
        <v>0</v>
      </c>
      <c r="G313" s="191">
        <f ca="1" t="shared" si="14"/>
        <v>0</v>
      </c>
      <c r="H313" s="191">
        <f ca="1" t="shared" si="13"/>
        <v>0</v>
      </c>
      <c r="I313" s="355"/>
      <c r="J313" s="359"/>
    </row>
    <row r="314" ht="14.4" spans="1:10">
      <c r="A314" s="353" t="s">
        <v>11256</v>
      </c>
      <c r="B314" s="360" t="s">
        <v>11257</v>
      </c>
      <c r="C314" s="355">
        <v>30</v>
      </c>
      <c r="D314" s="107">
        <f ca="1" t="shared" si="12"/>
        <v>30</v>
      </c>
      <c r="E314" s="356">
        <v>24</v>
      </c>
      <c r="F314" s="107">
        <f ca="1">IF($I$5="I列录入预算数",OFFSET(H314,0,1),ROUND(IF($I$5="基准为上年预计执行数",OFFSET(D314,0,1),IF($I$5="基准为上年预算数",OFFSET(D314,0,-1),IF($I$5="基准为上年调整预算数",D314,0)))*(IF(_xlfn.ISFORMULA(OFFSET(D314,0,5)),OFFSET($I$3,1,0),OFFSET(D314,0,5))),SSWR))</f>
        <v>30</v>
      </c>
      <c r="G314" s="191">
        <f ca="1" t="shared" si="14"/>
        <v>1</v>
      </c>
      <c r="H314" s="191">
        <f ca="1" t="shared" si="13"/>
        <v>1.25</v>
      </c>
      <c r="I314" s="355">
        <v>30</v>
      </c>
      <c r="J314" s="355">
        <v>30</v>
      </c>
    </row>
    <row r="315" ht="14.4" spans="1:10">
      <c r="A315" s="353" t="s">
        <v>11258</v>
      </c>
      <c r="B315" s="354" t="s">
        <v>11259</v>
      </c>
      <c r="C315" s="355"/>
      <c r="D315" s="107">
        <f ca="1" t="shared" si="12"/>
        <v>0</v>
      </c>
      <c r="E315" s="356"/>
      <c r="F315" s="107">
        <f ca="1">IF($I$5="I列录入预算数",OFFSET(H315,0,1),ROUND(IF($I$5="基准为上年预计执行数",OFFSET(D315,0,1),IF($I$5="基准为上年预算数",OFFSET(D315,0,-1),IF($I$5="基准为上年调整预算数",D315,0)))*(IF(_xlfn.ISFORMULA(OFFSET(D315,0,5)),OFFSET($I$3,1,0),OFFSET(D315,0,5))),SSWR))</f>
        <v>0</v>
      </c>
      <c r="G315" s="191">
        <f ca="1" t="shared" si="14"/>
        <v>0</v>
      </c>
      <c r="H315" s="191">
        <f ca="1" t="shared" si="13"/>
        <v>0</v>
      </c>
      <c r="I315" s="355"/>
      <c r="J315" s="355"/>
    </row>
    <row r="316" ht="14.4" spans="1:10">
      <c r="A316" s="353" t="s">
        <v>11260</v>
      </c>
      <c r="B316" s="354" t="s">
        <v>11261</v>
      </c>
      <c r="C316" s="355"/>
      <c r="D316" s="107">
        <f ca="1" t="shared" si="12"/>
        <v>0</v>
      </c>
      <c r="E316" s="356"/>
      <c r="F316" s="107">
        <f ca="1">IF($I$5="I列录入预算数",OFFSET(H316,0,1),ROUND(IF($I$5="基准为上年预计执行数",OFFSET(D316,0,1),IF($I$5="基准为上年预算数",OFFSET(D316,0,-1),IF($I$5="基准为上年调整预算数",D316,0)))*(IF(_xlfn.ISFORMULA(OFFSET(D316,0,5)),OFFSET($I$3,1,0),OFFSET(D316,0,5))),SSWR))</f>
        <v>0</v>
      </c>
      <c r="G316" s="191">
        <f ca="1" t="shared" si="14"/>
        <v>0</v>
      </c>
      <c r="H316" s="191">
        <f ca="1" t="shared" si="13"/>
        <v>0</v>
      </c>
      <c r="I316" s="355"/>
      <c r="J316" s="355"/>
    </row>
    <row r="317" ht="14.4" spans="1:10">
      <c r="A317" s="353" t="s">
        <v>11262</v>
      </c>
      <c r="B317" s="354" t="s">
        <v>11263</v>
      </c>
      <c r="C317" s="355">
        <v>40</v>
      </c>
      <c r="D317" s="107">
        <f ca="1" t="shared" si="12"/>
        <v>40</v>
      </c>
      <c r="E317" s="356">
        <v>44</v>
      </c>
      <c r="F317" s="107">
        <f ca="1">IF($I$5="I列录入预算数",OFFSET(H317,0,1),ROUND(IF($I$5="基准为上年预计执行数",OFFSET(D317,0,1),IF($I$5="基准为上年预算数",OFFSET(D317,0,-1),IF($I$5="基准为上年调整预算数",D317,0)))*(IF(_xlfn.ISFORMULA(OFFSET(D317,0,5)),OFFSET($I$3,1,0),OFFSET(D317,0,5))),SSWR))</f>
        <v>40</v>
      </c>
      <c r="G317" s="191">
        <f ca="1" t="shared" si="14"/>
        <v>1</v>
      </c>
      <c r="H317" s="191">
        <f ca="1" t="shared" si="13"/>
        <v>0.909090909090909</v>
      </c>
      <c r="I317" s="355">
        <v>40</v>
      </c>
      <c r="J317" s="355">
        <v>40</v>
      </c>
    </row>
    <row r="318" ht="14.4" spans="1:10">
      <c r="A318" s="353" t="s">
        <v>11264</v>
      </c>
      <c r="B318" s="364" t="s">
        <v>11265</v>
      </c>
      <c r="C318" s="355"/>
      <c r="D318" s="107">
        <f ca="1" t="shared" si="12"/>
        <v>0</v>
      </c>
      <c r="E318" s="356"/>
      <c r="F318" s="107">
        <f ca="1">IF($I$5="I列录入预算数",OFFSET(H318,0,1),ROUND(IF($I$5="基准为上年预计执行数",OFFSET(D318,0,1),IF($I$5="基准为上年预算数",OFFSET(D318,0,-1),IF($I$5="基准为上年调整预算数",D318,0)))*(IF(_xlfn.ISFORMULA(OFFSET(D318,0,5)),OFFSET($I$3,1,0),OFFSET(D318,0,5))),SSWR))</f>
        <v>0</v>
      </c>
      <c r="G318" s="191">
        <f ca="1" t="shared" si="14"/>
        <v>0</v>
      </c>
      <c r="H318" s="191">
        <f ca="1" t="shared" si="13"/>
        <v>0</v>
      </c>
      <c r="I318" s="355"/>
      <c r="J318" s="355"/>
    </row>
    <row r="319" ht="14.4" spans="1:10">
      <c r="A319" s="353" t="s">
        <v>11266</v>
      </c>
      <c r="B319" s="360" t="s">
        <v>11267</v>
      </c>
      <c r="C319" s="355"/>
      <c r="D319" s="107">
        <f ca="1" t="shared" si="12"/>
        <v>0</v>
      </c>
      <c r="E319" s="356">
        <v>18</v>
      </c>
      <c r="F319" s="107">
        <f ca="1">IF($I$5="I列录入预算数",OFFSET(H319,0,1),ROUND(IF($I$5="基准为上年预计执行数",OFFSET(D319,0,1),IF($I$5="基准为上年预算数",OFFSET(D319,0,-1),IF($I$5="基准为上年调整预算数",D319,0)))*(IF(_xlfn.ISFORMULA(OFFSET(D319,0,5)),OFFSET($I$3,1,0),OFFSET(D319,0,5))),SSWR))</f>
        <v>0</v>
      </c>
      <c r="G319" s="191">
        <f ca="1" t="shared" si="14"/>
        <v>0</v>
      </c>
      <c r="H319" s="191">
        <f ca="1" t="shared" si="13"/>
        <v>0</v>
      </c>
      <c r="I319" s="355"/>
      <c r="J319" s="355"/>
    </row>
    <row r="320" ht="14.4" spans="1:10">
      <c r="A320" s="353" t="s">
        <v>11268</v>
      </c>
      <c r="B320" s="354" t="s">
        <v>11269</v>
      </c>
      <c r="C320" s="355"/>
      <c r="D320" s="107">
        <f ca="1" t="shared" si="12"/>
        <v>0</v>
      </c>
      <c r="E320" s="356"/>
      <c r="F320" s="107">
        <f ca="1">IF($I$5="I列录入预算数",OFFSET(H320,0,1),ROUND(IF($I$5="基准为上年预计执行数",OFFSET(D320,0,1),IF($I$5="基准为上年预算数",OFFSET(D320,0,-1),IF($I$5="基准为上年调整预算数",D320,0)))*(IF(_xlfn.ISFORMULA(OFFSET(D320,0,5)),OFFSET($I$3,1,0),OFFSET(D320,0,5))),SSWR))</f>
        <v>0</v>
      </c>
      <c r="G320" s="191">
        <f ca="1" t="shared" si="14"/>
        <v>0</v>
      </c>
      <c r="H320" s="191">
        <f ca="1" t="shared" si="13"/>
        <v>0</v>
      </c>
      <c r="I320" s="355"/>
      <c r="J320" s="355"/>
    </row>
    <row r="321" ht="14.4" spans="1:10">
      <c r="A321" s="353" t="s">
        <v>11270</v>
      </c>
      <c r="B321" s="354" t="s">
        <v>10906</v>
      </c>
      <c r="C321" s="355"/>
      <c r="D321" s="107">
        <f ca="1" t="shared" si="12"/>
        <v>0</v>
      </c>
      <c r="E321" s="356"/>
      <c r="F321" s="107">
        <f ca="1">IF($I$5="I列录入预算数",OFFSET(H321,0,1),ROUND(IF($I$5="基准为上年预计执行数",OFFSET(D321,0,1),IF($I$5="基准为上年预算数",OFFSET(D321,0,-1),IF($I$5="基准为上年调整预算数",D321,0)))*(IF(_xlfn.ISFORMULA(OFFSET(D321,0,5)),OFFSET($I$3,1,0),OFFSET(D321,0,5))),SSWR))</f>
        <v>0</v>
      </c>
      <c r="G321" s="191">
        <f ca="1" t="shared" si="14"/>
        <v>0</v>
      </c>
      <c r="H321" s="191">
        <f ca="1" t="shared" si="13"/>
        <v>0</v>
      </c>
      <c r="I321" s="355"/>
      <c r="J321" s="355"/>
    </row>
    <row r="322" ht="14.4" spans="1:10">
      <c r="A322" s="353" t="s">
        <v>11271</v>
      </c>
      <c r="B322" s="354" t="s">
        <v>10817</v>
      </c>
      <c r="C322" s="355"/>
      <c r="D322" s="107">
        <f ca="1" t="shared" si="12"/>
        <v>0</v>
      </c>
      <c r="E322" s="356"/>
      <c r="F322" s="107">
        <f ca="1">IF($I$5="I列录入预算数",OFFSET(H322,0,1),ROUND(IF($I$5="基准为上年预计执行数",OFFSET(D322,0,1),IF($I$5="基准为上年预算数",OFFSET(D322,0,-1),IF($I$5="基准为上年调整预算数",D322,0)))*(IF(_xlfn.ISFORMULA(OFFSET(D322,0,5)),OFFSET($I$3,1,0),OFFSET(D322,0,5))),SSWR))</f>
        <v>0</v>
      </c>
      <c r="G322" s="191">
        <f ca="1" t="shared" si="14"/>
        <v>0</v>
      </c>
      <c r="H322" s="191">
        <f ca="1" t="shared" si="13"/>
        <v>0</v>
      </c>
      <c r="I322" s="355"/>
      <c r="J322" s="355"/>
    </row>
    <row r="323" ht="14.4" spans="1:10">
      <c r="A323" s="353" t="s">
        <v>11272</v>
      </c>
      <c r="B323" s="354" t="s">
        <v>11273</v>
      </c>
      <c r="C323" s="355">
        <v>210</v>
      </c>
      <c r="D323" s="107">
        <f ca="1" t="shared" si="12"/>
        <v>210</v>
      </c>
      <c r="E323" s="356">
        <v>191</v>
      </c>
      <c r="F323" s="107">
        <f ca="1">IF($I$5="I列录入预算数",OFFSET(H323,0,1),ROUND(IF($I$5="基准为上年预计执行数",OFFSET(D323,0,1),IF($I$5="基准为上年预算数",OFFSET(D323,0,-1),IF($I$5="基准为上年调整预算数",D323,0)))*(IF(_xlfn.ISFORMULA(OFFSET(D323,0,5)),OFFSET($I$3,1,0),OFFSET(D323,0,5))),SSWR))</f>
        <v>180</v>
      </c>
      <c r="G323" s="191">
        <f ca="1" t="shared" si="14"/>
        <v>0.857142857142857</v>
      </c>
      <c r="H323" s="191">
        <f ca="1" t="shared" si="13"/>
        <v>0.942408376963351</v>
      </c>
      <c r="I323" s="355">
        <v>180</v>
      </c>
      <c r="J323" s="355">
        <v>210</v>
      </c>
    </row>
    <row r="324" ht="14.4" spans="1:10">
      <c r="A324" s="353" t="s">
        <v>11274</v>
      </c>
      <c r="B324" s="358" t="s">
        <v>10811</v>
      </c>
      <c r="C324" s="361">
        <v>0</v>
      </c>
      <c r="D324" s="107">
        <f ca="1" t="shared" si="12"/>
        <v>0</v>
      </c>
      <c r="E324" s="356">
        <v>0</v>
      </c>
      <c r="F324" s="107">
        <f ca="1">IF($I$5="I列录入预算数",OFFSET(H324,0,1),ROUND(IF($I$5="基准为上年预计执行数",OFFSET(D324,0,1),IF($I$5="基准为上年预算数",OFFSET(D324,0,-1),IF($I$5="基准为上年调整预算数",D324,0)))*(IF(_xlfn.ISFORMULA(OFFSET(D324,0,5)),OFFSET($I$3,1,0),OFFSET(D324,0,5))),SSWR))</f>
        <v>0</v>
      </c>
      <c r="G324" s="191">
        <f ca="1" t="shared" si="14"/>
        <v>0</v>
      </c>
      <c r="H324" s="191">
        <f ca="1" t="shared" si="13"/>
        <v>0</v>
      </c>
      <c r="I324" s="355"/>
      <c r="J324" s="108">
        <v>0</v>
      </c>
    </row>
    <row r="325" ht="14.4" spans="1:10">
      <c r="A325" s="353" t="s">
        <v>11275</v>
      </c>
      <c r="B325" s="360" t="s">
        <v>10813</v>
      </c>
      <c r="C325" s="361">
        <v>0</v>
      </c>
      <c r="D325" s="107">
        <f ca="1" t="shared" si="12"/>
        <v>0</v>
      </c>
      <c r="E325" s="356">
        <v>0</v>
      </c>
      <c r="F325" s="107">
        <f ca="1">IF($I$5="I列录入预算数",OFFSET(H325,0,1),ROUND(IF($I$5="基准为上年预计执行数",OFFSET(D325,0,1),IF($I$5="基准为上年预算数",OFFSET(D325,0,-1),IF($I$5="基准为上年调整预算数",D325,0)))*(IF(_xlfn.ISFORMULA(OFFSET(D325,0,5)),OFFSET($I$3,1,0),OFFSET(D325,0,5))),SSWR))</f>
        <v>0</v>
      </c>
      <c r="G325" s="191">
        <f ca="1" t="shared" si="14"/>
        <v>0</v>
      </c>
      <c r="H325" s="191">
        <f ca="1" t="shared" si="13"/>
        <v>0</v>
      </c>
      <c r="I325" s="355"/>
      <c r="J325" s="108">
        <v>0</v>
      </c>
    </row>
    <row r="326" ht="14.4" spans="1:10">
      <c r="A326" s="353" t="s">
        <v>11276</v>
      </c>
      <c r="B326" s="354" t="s">
        <v>10815</v>
      </c>
      <c r="C326" s="361">
        <v>0</v>
      </c>
      <c r="D326" s="107">
        <f ca="1" t="shared" si="12"/>
        <v>0</v>
      </c>
      <c r="E326" s="356">
        <v>0</v>
      </c>
      <c r="F326" s="107">
        <f ca="1">IF($I$5="I列录入预算数",OFFSET(H326,0,1),ROUND(IF($I$5="基准为上年预计执行数",OFFSET(D326,0,1),IF($I$5="基准为上年预算数",OFFSET(D326,0,-1),IF($I$5="基准为上年调整预算数",D326,0)))*(IF(_xlfn.ISFORMULA(OFFSET(D326,0,5)),OFFSET($I$3,1,0),OFFSET(D326,0,5))),SSWR))</f>
        <v>0</v>
      </c>
      <c r="G326" s="191">
        <f ca="1" t="shared" si="14"/>
        <v>0</v>
      </c>
      <c r="H326" s="191">
        <f ca="1" t="shared" si="13"/>
        <v>0</v>
      </c>
      <c r="I326" s="355"/>
      <c r="J326" s="108">
        <v>0</v>
      </c>
    </row>
    <row r="327" ht="14.4" spans="1:10">
      <c r="A327" s="353" t="s">
        <v>11277</v>
      </c>
      <c r="B327" s="354" t="s">
        <v>11278</v>
      </c>
      <c r="C327" s="361">
        <v>0</v>
      </c>
      <c r="D327" s="107">
        <f ca="1" t="shared" si="12"/>
        <v>0</v>
      </c>
      <c r="E327" s="356">
        <v>0</v>
      </c>
      <c r="F327" s="107">
        <f ca="1">IF($I$5="I列录入预算数",OFFSET(H327,0,1),ROUND(IF($I$5="基准为上年预计执行数",OFFSET(D327,0,1),IF($I$5="基准为上年预算数",OFFSET(D327,0,-1),IF($I$5="基准为上年调整预算数",D327,0)))*(IF(_xlfn.ISFORMULA(OFFSET(D327,0,5)),OFFSET($I$3,1,0),OFFSET(D327,0,5))),SSWR))</f>
        <v>0</v>
      </c>
      <c r="G327" s="191">
        <f ca="1" t="shared" si="14"/>
        <v>0</v>
      </c>
      <c r="H327" s="191">
        <f ca="1" t="shared" si="13"/>
        <v>0</v>
      </c>
      <c r="I327" s="355"/>
      <c r="J327" s="108">
        <v>0</v>
      </c>
    </row>
    <row r="328" ht="14.4" spans="1:10">
      <c r="A328" s="353" t="s">
        <v>11279</v>
      </c>
      <c r="B328" s="360" t="s">
        <v>11280</v>
      </c>
      <c r="C328" s="361">
        <v>0</v>
      </c>
      <c r="D328" s="107">
        <f ca="1" t="shared" si="12"/>
        <v>0</v>
      </c>
      <c r="E328" s="356">
        <v>0</v>
      </c>
      <c r="F328" s="107">
        <f ca="1">IF($I$5="I列录入预算数",OFFSET(H328,0,1),ROUND(IF($I$5="基准为上年预计执行数",OFFSET(D328,0,1),IF($I$5="基准为上年预算数",OFFSET(D328,0,-1),IF($I$5="基准为上年调整预算数",D328,0)))*(IF(_xlfn.ISFORMULA(OFFSET(D328,0,5)),OFFSET($I$3,1,0),OFFSET(D328,0,5))),SSWR))</f>
        <v>0</v>
      </c>
      <c r="G328" s="191">
        <f ca="1" t="shared" si="14"/>
        <v>0</v>
      </c>
      <c r="H328" s="191">
        <f ca="1" t="shared" si="13"/>
        <v>0</v>
      </c>
      <c r="I328" s="355"/>
      <c r="J328" s="108">
        <v>0</v>
      </c>
    </row>
    <row r="329" ht="14.4" spans="1:10">
      <c r="A329" s="353" t="s">
        <v>11281</v>
      </c>
      <c r="B329" s="354" t="s">
        <v>11282</v>
      </c>
      <c r="C329" s="361">
        <v>0</v>
      </c>
      <c r="D329" s="107">
        <f ca="1" t="shared" si="12"/>
        <v>0</v>
      </c>
      <c r="E329" s="356">
        <v>0</v>
      </c>
      <c r="F329" s="107">
        <f ca="1">IF($I$5="I列录入预算数",OFFSET(H329,0,1),ROUND(IF($I$5="基准为上年预计执行数",OFFSET(D329,0,1),IF($I$5="基准为上年预算数",OFFSET(D329,0,-1),IF($I$5="基准为上年调整预算数",D329,0)))*(IF(_xlfn.ISFORMULA(OFFSET(D329,0,5)),OFFSET($I$3,1,0),OFFSET(D329,0,5))),SSWR))</f>
        <v>0</v>
      </c>
      <c r="G329" s="191">
        <f ca="1" t="shared" si="14"/>
        <v>0</v>
      </c>
      <c r="H329" s="191">
        <f ca="1" t="shared" si="13"/>
        <v>0</v>
      </c>
      <c r="I329" s="355"/>
      <c r="J329" s="108">
        <v>0</v>
      </c>
    </row>
    <row r="330" ht="14.4" spans="1:10">
      <c r="A330" s="353" t="s">
        <v>11283</v>
      </c>
      <c r="B330" s="354" t="s">
        <v>10906</v>
      </c>
      <c r="C330" s="361">
        <v>0</v>
      </c>
      <c r="D330" s="107">
        <f ca="1" t="shared" si="12"/>
        <v>0</v>
      </c>
      <c r="E330" s="356">
        <v>0</v>
      </c>
      <c r="F330" s="107">
        <f ca="1">IF($I$5="I列录入预算数",OFFSET(H330,0,1),ROUND(IF($I$5="基准为上年预计执行数",OFFSET(D330,0,1),IF($I$5="基准为上年预算数",OFFSET(D330,0,-1),IF($I$5="基准为上年调整预算数",D330,0)))*(IF(_xlfn.ISFORMULA(OFFSET(D330,0,5)),OFFSET($I$3,1,0),OFFSET(D330,0,5))),SSWR))</f>
        <v>0</v>
      </c>
      <c r="G330" s="191">
        <f ca="1" t="shared" si="14"/>
        <v>0</v>
      </c>
      <c r="H330" s="191">
        <f ca="1" t="shared" si="13"/>
        <v>0</v>
      </c>
      <c r="I330" s="355"/>
      <c r="J330" s="108">
        <v>0</v>
      </c>
    </row>
    <row r="331" ht="14.4" spans="1:10">
      <c r="A331" s="353" t="s">
        <v>11284</v>
      </c>
      <c r="B331" s="354" t="s">
        <v>10817</v>
      </c>
      <c r="C331" s="361">
        <v>0</v>
      </c>
      <c r="D331" s="107">
        <f ca="1" t="shared" ref="D331:D394" si="15">IF(B2TJ="录入调整后预算数",OFFSET(D331,0,6),IF(B2TJ="录入调整差额数",OFFSET(D331,0,6)+OFFSET(D331,0,-1),0))</f>
        <v>0</v>
      </c>
      <c r="E331" s="356">
        <v>0</v>
      </c>
      <c r="F331" s="107">
        <f ca="1">IF($I$5="I列录入预算数",OFFSET(H331,0,1),ROUND(IF($I$5="基准为上年预计执行数",OFFSET(D331,0,1),IF($I$5="基准为上年预算数",OFFSET(D331,0,-1),IF($I$5="基准为上年调整预算数",D331,0)))*(IF(_xlfn.ISFORMULA(OFFSET(D331,0,5)),OFFSET($I$3,1,0),OFFSET(D331,0,5))),SSWR))</f>
        <v>0</v>
      </c>
      <c r="G331" s="191">
        <f ca="1" t="shared" si="14"/>
        <v>0</v>
      </c>
      <c r="H331" s="191">
        <f ca="1" t="shared" ref="H331:H394" si="16">IFERROR(OFFSET(G331,0,-1)/OFFSET(G331,0,-2),)</f>
        <v>0</v>
      </c>
      <c r="I331" s="355"/>
      <c r="J331" s="108">
        <v>0</v>
      </c>
    </row>
    <row r="332" ht="14.4" spans="1:10">
      <c r="A332" s="353" t="s">
        <v>11285</v>
      </c>
      <c r="B332" s="360" t="s">
        <v>11286</v>
      </c>
      <c r="C332" s="361">
        <v>0</v>
      </c>
      <c r="D332" s="107">
        <f ca="1" t="shared" si="15"/>
        <v>0</v>
      </c>
      <c r="E332" s="356">
        <v>0</v>
      </c>
      <c r="F332" s="107">
        <f ca="1">IF($I$5="I列录入预算数",OFFSET(H332,0,1),ROUND(IF($I$5="基准为上年预计执行数",OFFSET(D332,0,1),IF($I$5="基准为上年预算数",OFFSET(D332,0,-1),IF($I$5="基准为上年调整预算数",D332,0)))*(IF(_xlfn.ISFORMULA(OFFSET(D332,0,5)),OFFSET($I$3,1,0),OFFSET(D332,0,5))),SSWR))</f>
        <v>0</v>
      </c>
      <c r="G332" s="191">
        <f ca="1" t="shared" ref="G332:G395" si="17">IFERROR(OFFSET(G332,0,-1)/OFFSET(G332,0,-4),)</f>
        <v>0</v>
      </c>
      <c r="H332" s="191">
        <f ca="1" t="shared" si="16"/>
        <v>0</v>
      </c>
      <c r="I332" s="355"/>
      <c r="J332" s="108">
        <v>0</v>
      </c>
    </row>
    <row r="333" ht="14.4" spans="1:10">
      <c r="A333" s="353" t="s">
        <v>11287</v>
      </c>
      <c r="B333" s="360" t="s">
        <v>10811</v>
      </c>
      <c r="C333" s="361">
        <v>0</v>
      </c>
      <c r="D333" s="107">
        <f ca="1" t="shared" si="15"/>
        <v>0</v>
      </c>
      <c r="E333" s="356">
        <v>0</v>
      </c>
      <c r="F333" s="107">
        <f ca="1">IF($I$5="I列录入预算数",OFFSET(H333,0,1),ROUND(IF($I$5="基准为上年预计执行数",OFFSET(D333,0,1),IF($I$5="基准为上年预算数",OFFSET(D333,0,-1),IF($I$5="基准为上年调整预算数",D333,0)))*(IF(_xlfn.ISFORMULA(OFFSET(D333,0,5)),OFFSET($I$3,1,0),OFFSET(D333,0,5))),SSWR))</f>
        <v>0</v>
      </c>
      <c r="G333" s="191">
        <f ca="1" t="shared" si="17"/>
        <v>0</v>
      </c>
      <c r="H333" s="191">
        <f ca="1" t="shared" si="16"/>
        <v>0</v>
      </c>
      <c r="I333" s="355"/>
      <c r="J333" s="108">
        <v>0</v>
      </c>
    </row>
    <row r="334" ht="14.4" spans="1:10">
      <c r="A334" s="353" t="s">
        <v>11288</v>
      </c>
      <c r="B334" s="360" t="s">
        <v>10813</v>
      </c>
      <c r="C334" s="361">
        <v>0</v>
      </c>
      <c r="D334" s="107">
        <f ca="1" t="shared" si="15"/>
        <v>0</v>
      </c>
      <c r="E334" s="356">
        <v>0</v>
      </c>
      <c r="F334" s="107">
        <f ca="1">IF($I$5="I列录入预算数",OFFSET(H334,0,1),ROUND(IF($I$5="基准为上年预计执行数",OFFSET(D334,0,1),IF($I$5="基准为上年预算数",OFFSET(D334,0,-1),IF($I$5="基准为上年调整预算数",D334,0)))*(IF(_xlfn.ISFORMULA(OFFSET(D334,0,5)),OFFSET($I$3,1,0),OFFSET(D334,0,5))),SSWR))</f>
        <v>0</v>
      </c>
      <c r="G334" s="191">
        <f ca="1" t="shared" si="17"/>
        <v>0</v>
      </c>
      <c r="H334" s="191">
        <f ca="1" t="shared" si="16"/>
        <v>0</v>
      </c>
      <c r="I334" s="355"/>
      <c r="J334" s="108">
        <v>0</v>
      </c>
    </row>
    <row r="335" ht="14.4" spans="1:10">
      <c r="A335" s="353" t="s">
        <v>11289</v>
      </c>
      <c r="B335" s="354" t="s">
        <v>10815</v>
      </c>
      <c r="C335" s="361">
        <v>0</v>
      </c>
      <c r="D335" s="107">
        <f ca="1" t="shared" si="15"/>
        <v>0</v>
      </c>
      <c r="E335" s="356">
        <v>0</v>
      </c>
      <c r="F335" s="107">
        <f ca="1">IF($I$5="I列录入预算数",OFFSET(H335,0,1),ROUND(IF($I$5="基准为上年预计执行数",OFFSET(D335,0,1),IF($I$5="基准为上年预算数",OFFSET(D335,0,-1),IF($I$5="基准为上年调整预算数",D335,0)))*(IF(_xlfn.ISFORMULA(OFFSET(D335,0,5)),OFFSET($I$3,1,0),OFFSET(D335,0,5))),SSWR))</f>
        <v>0</v>
      </c>
      <c r="G335" s="191">
        <f ca="1" t="shared" si="17"/>
        <v>0</v>
      </c>
      <c r="H335" s="191">
        <f ca="1" t="shared" si="16"/>
        <v>0</v>
      </c>
      <c r="I335" s="355"/>
      <c r="J335" s="108">
        <v>0</v>
      </c>
    </row>
    <row r="336" ht="14.4" spans="1:10">
      <c r="A336" s="353" t="s">
        <v>11290</v>
      </c>
      <c r="B336" s="354" t="s">
        <v>11291</v>
      </c>
      <c r="C336" s="361">
        <v>0</v>
      </c>
      <c r="D336" s="107">
        <f ca="1" t="shared" si="15"/>
        <v>0</v>
      </c>
      <c r="E336" s="356">
        <v>0</v>
      </c>
      <c r="F336" s="107">
        <f ca="1">IF($I$5="I列录入预算数",OFFSET(H336,0,1),ROUND(IF($I$5="基准为上年预计执行数",OFFSET(D336,0,1),IF($I$5="基准为上年预算数",OFFSET(D336,0,-1),IF($I$5="基准为上年调整预算数",D336,0)))*(IF(_xlfn.ISFORMULA(OFFSET(D336,0,5)),OFFSET($I$3,1,0),OFFSET(D336,0,5))),SSWR))</f>
        <v>0</v>
      </c>
      <c r="G336" s="191">
        <f ca="1" t="shared" si="17"/>
        <v>0</v>
      </c>
      <c r="H336" s="191">
        <f ca="1" t="shared" si="16"/>
        <v>0</v>
      </c>
      <c r="I336" s="355"/>
      <c r="J336" s="108">
        <v>0</v>
      </c>
    </row>
    <row r="337" ht="14.4" spans="1:10">
      <c r="A337" s="353" t="s">
        <v>11292</v>
      </c>
      <c r="B337" s="354" t="s">
        <v>11293</v>
      </c>
      <c r="C337" s="361">
        <v>0</v>
      </c>
      <c r="D337" s="107">
        <f ca="1" t="shared" si="15"/>
        <v>0</v>
      </c>
      <c r="E337" s="356">
        <v>0</v>
      </c>
      <c r="F337" s="107">
        <f ca="1">IF($I$5="I列录入预算数",OFFSET(H337,0,1),ROUND(IF($I$5="基准为上年预计执行数",OFFSET(D337,0,1),IF($I$5="基准为上年预算数",OFFSET(D337,0,-1),IF($I$5="基准为上年调整预算数",D337,0)))*(IF(_xlfn.ISFORMULA(OFFSET(D337,0,5)),OFFSET($I$3,1,0),OFFSET(D337,0,5))),SSWR))</f>
        <v>0</v>
      </c>
      <c r="G337" s="191">
        <f ca="1" t="shared" si="17"/>
        <v>0</v>
      </c>
      <c r="H337" s="191">
        <f ca="1" t="shared" si="16"/>
        <v>0</v>
      </c>
      <c r="I337" s="355"/>
      <c r="J337" s="108">
        <v>0</v>
      </c>
    </row>
    <row r="338" ht="14.4" spans="1:10">
      <c r="A338" s="353" t="s">
        <v>11294</v>
      </c>
      <c r="B338" s="354" t="s">
        <v>11295</v>
      </c>
      <c r="C338" s="361">
        <v>0</v>
      </c>
      <c r="D338" s="107">
        <f ca="1" t="shared" si="15"/>
        <v>0</v>
      </c>
      <c r="E338" s="356">
        <v>0</v>
      </c>
      <c r="F338" s="107">
        <f ca="1">IF($I$5="I列录入预算数",OFFSET(H338,0,1),ROUND(IF($I$5="基准为上年预计执行数",OFFSET(D338,0,1),IF($I$5="基准为上年预算数",OFFSET(D338,0,-1),IF($I$5="基准为上年调整预算数",D338,0)))*(IF(_xlfn.ISFORMULA(OFFSET(D338,0,5)),OFFSET($I$3,1,0),OFFSET(D338,0,5))),SSWR))</f>
        <v>0</v>
      </c>
      <c r="G338" s="191">
        <f ca="1" t="shared" si="17"/>
        <v>0</v>
      </c>
      <c r="H338" s="191">
        <f ca="1" t="shared" si="16"/>
        <v>0</v>
      </c>
      <c r="I338" s="355"/>
      <c r="J338" s="108">
        <v>0</v>
      </c>
    </row>
    <row r="339" ht="14.4" spans="1:10">
      <c r="A339" s="353" t="s">
        <v>11296</v>
      </c>
      <c r="B339" s="360" t="s">
        <v>10906</v>
      </c>
      <c r="C339" s="361">
        <v>0</v>
      </c>
      <c r="D339" s="107">
        <f ca="1" t="shared" si="15"/>
        <v>0</v>
      </c>
      <c r="E339" s="356">
        <v>0</v>
      </c>
      <c r="F339" s="107">
        <f ca="1">IF($I$5="I列录入预算数",OFFSET(H339,0,1),ROUND(IF($I$5="基准为上年预计执行数",OFFSET(D339,0,1),IF($I$5="基准为上年预算数",OFFSET(D339,0,-1),IF($I$5="基准为上年调整预算数",D339,0)))*(IF(_xlfn.ISFORMULA(OFFSET(D339,0,5)),OFFSET($I$3,1,0),OFFSET(D339,0,5))),SSWR))</f>
        <v>0</v>
      </c>
      <c r="G339" s="191">
        <f ca="1" t="shared" si="17"/>
        <v>0</v>
      </c>
      <c r="H339" s="191">
        <f ca="1" t="shared" si="16"/>
        <v>0</v>
      </c>
      <c r="I339" s="355"/>
      <c r="J339" s="108">
        <v>0</v>
      </c>
    </row>
    <row r="340" ht="14.4" spans="1:10">
      <c r="A340" s="353" t="s">
        <v>11297</v>
      </c>
      <c r="B340" s="360" t="s">
        <v>10817</v>
      </c>
      <c r="C340" s="361">
        <v>0</v>
      </c>
      <c r="D340" s="107">
        <f ca="1" t="shared" si="15"/>
        <v>0</v>
      </c>
      <c r="E340" s="356">
        <v>0</v>
      </c>
      <c r="F340" s="107">
        <f ca="1">IF($I$5="I列录入预算数",OFFSET(H340,0,1),ROUND(IF($I$5="基准为上年预计执行数",OFFSET(D340,0,1),IF($I$5="基准为上年预算数",OFFSET(D340,0,-1),IF($I$5="基准为上年调整预算数",D340,0)))*(IF(_xlfn.ISFORMULA(OFFSET(D340,0,5)),OFFSET($I$3,1,0),OFFSET(D340,0,5))),SSWR))</f>
        <v>0</v>
      </c>
      <c r="G340" s="191">
        <f ca="1" t="shared" si="17"/>
        <v>0</v>
      </c>
      <c r="H340" s="191">
        <f ca="1" t="shared" si="16"/>
        <v>0</v>
      </c>
      <c r="I340" s="355"/>
      <c r="J340" s="108">
        <v>0</v>
      </c>
    </row>
    <row r="341" ht="14.4" spans="1:10">
      <c r="A341" s="353" t="s">
        <v>11298</v>
      </c>
      <c r="B341" s="358" t="s">
        <v>11299</v>
      </c>
      <c r="C341" s="361">
        <v>0</v>
      </c>
      <c r="D341" s="107">
        <f ca="1" t="shared" si="15"/>
        <v>0</v>
      </c>
      <c r="E341" s="356">
        <v>0</v>
      </c>
      <c r="F341" s="107">
        <f ca="1">IF($I$5="I列录入预算数",OFFSET(H341,0,1),ROUND(IF($I$5="基准为上年预计执行数",OFFSET(D341,0,1),IF($I$5="基准为上年预算数",OFFSET(D341,0,-1),IF($I$5="基准为上年调整预算数",D341,0)))*(IF(_xlfn.ISFORMULA(OFFSET(D341,0,5)),OFFSET($I$3,1,0),OFFSET(D341,0,5))),SSWR))</f>
        <v>0</v>
      </c>
      <c r="G341" s="191">
        <f ca="1" t="shared" si="17"/>
        <v>0</v>
      </c>
      <c r="H341" s="191">
        <f ca="1" t="shared" si="16"/>
        <v>0</v>
      </c>
      <c r="I341" s="355"/>
      <c r="J341" s="108">
        <v>0</v>
      </c>
    </row>
    <row r="342" ht="14.4" spans="1:10">
      <c r="A342" s="353" t="s">
        <v>11300</v>
      </c>
      <c r="B342" s="354" t="s">
        <v>10811</v>
      </c>
      <c r="C342" s="361">
        <v>0</v>
      </c>
      <c r="D342" s="107">
        <f ca="1" t="shared" si="15"/>
        <v>0</v>
      </c>
      <c r="E342" s="356">
        <v>0</v>
      </c>
      <c r="F342" s="107">
        <f ca="1">IF($I$5="I列录入预算数",OFFSET(H342,0,1),ROUND(IF($I$5="基准为上年预计执行数",OFFSET(D342,0,1),IF($I$5="基准为上年预算数",OFFSET(D342,0,-1),IF($I$5="基准为上年调整预算数",D342,0)))*(IF(_xlfn.ISFORMULA(OFFSET(D342,0,5)),OFFSET($I$3,1,0),OFFSET(D342,0,5))),SSWR))</f>
        <v>0</v>
      </c>
      <c r="G342" s="191">
        <f ca="1" t="shared" si="17"/>
        <v>0</v>
      </c>
      <c r="H342" s="191">
        <f ca="1" t="shared" si="16"/>
        <v>0</v>
      </c>
      <c r="I342" s="355"/>
      <c r="J342" s="108">
        <v>0</v>
      </c>
    </row>
    <row r="343" ht="14.4" spans="1:10">
      <c r="A343" s="353" t="s">
        <v>11301</v>
      </c>
      <c r="B343" s="354" t="s">
        <v>10813</v>
      </c>
      <c r="C343" s="361">
        <v>0</v>
      </c>
      <c r="D343" s="107">
        <f ca="1" t="shared" si="15"/>
        <v>0</v>
      </c>
      <c r="E343" s="356">
        <v>0</v>
      </c>
      <c r="F343" s="107">
        <f ca="1">IF($I$5="I列录入预算数",OFFSET(H343,0,1),ROUND(IF($I$5="基准为上年预计执行数",OFFSET(D343,0,1),IF($I$5="基准为上年预算数",OFFSET(D343,0,-1),IF($I$5="基准为上年调整预算数",D343,0)))*(IF(_xlfn.ISFORMULA(OFFSET(D343,0,5)),OFFSET($I$3,1,0),OFFSET(D343,0,5))),SSWR))</f>
        <v>0</v>
      </c>
      <c r="G343" s="191">
        <f ca="1" t="shared" si="17"/>
        <v>0</v>
      </c>
      <c r="H343" s="191">
        <f ca="1" t="shared" si="16"/>
        <v>0</v>
      </c>
      <c r="I343" s="355"/>
      <c r="J343" s="108">
        <v>0</v>
      </c>
    </row>
    <row r="344" ht="14.4" spans="1:10">
      <c r="A344" s="353" t="s">
        <v>11302</v>
      </c>
      <c r="B344" s="360" t="s">
        <v>10815</v>
      </c>
      <c r="C344" s="361">
        <v>0</v>
      </c>
      <c r="D344" s="107">
        <f ca="1" t="shared" si="15"/>
        <v>0</v>
      </c>
      <c r="E344" s="356">
        <v>0</v>
      </c>
      <c r="F344" s="107">
        <f ca="1">IF($I$5="I列录入预算数",OFFSET(H344,0,1),ROUND(IF($I$5="基准为上年预计执行数",OFFSET(D344,0,1),IF($I$5="基准为上年预算数",OFFSET(D344,0,-1),IF($I$5="基准为上年调整预算数",D344,0)))*(IF(_xlfn.ISFORMULA(OFFSET(D344,0,5)),OFFSET($I$3,1,0),OFFSET(D344,0,5))),SSWR))</f>
        <v>0</v>
      </c>
      <c r="G344" s="191">
        <f ca="1" t="shared" si="17"/>
        <v>0</v>
      </c>
      <c r="H344" s="191">
        <f ca="1" t="shared" si="16"/>
        <v>0</v>
      </c>
      <c r="I344" s="355"/>
      <c r="J344" s="108">
        <v>0</v>
      </c>
    </row>
    <row r="345" ht="14.4" spans="1:10">
      <c r="A345" s="353" t="s">
        <v>11303</v>
      </c>
      <c r="B345" s="360" t="s">
        <v>11304</v>
      </c>
      <c r="C345" s="361">
        <v>0</v>
      </c>
      <c r="D345" s="107">
        <f ca="1" t="shared" si="15"/>
        <v>0</v>
      </c>
      <c r="E345" s="356">
        <v>0</v>
      </c>
      <c r="F345" s="107">
        <f ca="1">IF($I$5="I列录入预算数",OFFSET(H345,0,1),ROUND(IF($I$5="基准为上年预计执行数",OFFSET(D345,0,1),IF($I$5="基准为上年预算数",OFFSET(D345,0,-1),IF($I$5="基准为上年调整预算数",D345,0)))*(IF(_xlfn.ISFORMULA(OFFSET(D345,0,5)),OFFSET($I$3,1,0),OFFSET(D345,0,5))),SSWR))</f>
        <v>0</v>
      </c>
      <c r="G345" s="191">
        <f ca="1" t="shared" si="17"/>
        <v>0</v>
      </c>
      <c r="H345" s="191">
        <f ca="1" t="shared" si="16"/>
        <v>0</v>
      </c>
      <c r="I345" s="355"/>
      <c r="J345" s="108">
        <v>0</v>
      </c>
    </row>
    <row r="346" ht="14.4" spans="1:10">
      <c r="A346" s="353" t="s">
        <v>11305</v>
      </c>
      <c r="B346" s="360" t="s">
        <v>11306</v>
      </c>
      <c r="C346" s="361">
        <v>0</v>
      </c>
      <c r="D346" s="107">
        <f ca="1" t="shared" si="15"/>
        <v>0</v>
      </c>
      <c r="E346" s="356">
        <v>0</v>
      </c>
      <c r="F346" s="107">
        <f ca="1">IF($I$5="I列录入预算数",OFFSET(H346,0,1),ROUND(IF($I$5="基准为上年预计执行数",OFFSET(D346,0,1),IF($I$5="基准为上年预算数",OFFSET(D346,0,-1),IF($I$5="基准为上年调整预算数",D346,0)))*(IF(_xlfn.ISFORMULA(OFFSET(D346,0,5)),OFFSET($I$3,1,0),OFFSET(D346,0,5))),SSWR))</f>
        <v>0</v>
      </c>
      <c r="G346" s="191">
        <f ca="1" t="shared" si="17"/>
        <v>0</v>
      </c>
      <c r="H346" s="191">
        <f ca="1" t="shared" si="16"/>
        <v>0</v>
      </c>
      <c r="I346" s="355"/>
      <c r="J346" s="108">
        <v>0</v>
      </c>
    </row>
    <row r="347" ht="14.4" spans="1:10">
      <c r="A347" s="353" t="s">
        <v>11307</v>
      </c>
      <c r="B347" s="354" t="s">
        <v>10817</v>
      </c>
      <c r="C347" s="361">
        <v>0</v>
      </c>
      <c r="D347" s="107">
        <f ca="1" t="shared" si="15"/>
        <v>0</v>
      </c>
      <c r="E347" s="356">
        <v>0</v>
      </c>
      <c r="F347" s="107">
        <f ca="1">IF($I$5="I列录入预算数",OFFSET(H347,0,1),ROUND(IF($I$5="基准为上年预计执行数",OFFSET(D347,0,1),IF($I$5="基准为上年预算数",OFFSET(D347,0,-1),IF($I$5="基准为上年调整预算数",D347,0)))*(IF(_xlfn.ISFORMULA(OFFSET(D347,0,5)),OFFSET($I$3,1,0),OFFSET(D347,0,5))),SSWR))</f>
        <v>0</v>
      </c>
      <c r="G347" s="191">
        <f ca="1" t="shared" si="17"/>
        <v>0</v>
      </c>
      <c r="H347" s="191">
        <f ca="1" t="shared" si="16"/>
        <v>0</v>
      </c>
      <c r="I347" s="355"/>
      <c r="J347" s="108">
        <v>0</v>
      </c>
    </row>
    <row r="348" ht="14.4" spans="1:10">
      <c r="A348" s="353" t="s">
        <v>11308</v>
      </c>
      <c r="B348" s="354" t="s">
        <v>11309</v>
      </c>
      <c r="C348" s="361">
        <v>0</v>
      </c>
      <c r="D348" s="107">
        <f ca="1" t="shared" si="15"/>
        <v>0</v>
      </c>
      <c r="E348" s="356">
        <v>1</v>
      </c>
      <c r="F348" s="107">
        <f ca="1">IF($I$5="I列录入预算数",OFFSET(H348,0,1),ROUND(IF($I$5="基准为上年预计执行数",OFFSET(D348,0,1),IF($I$5="基准为上年预算数",OFFSET(D348,0,-1),IF($I$5="基准为上年调整预算数",D348,0)))*(IF(_xlfn.ISFORMULA(OFFSET(D348,0,5)),OFFSET($I$3,1,0),OFFSET(D348,0,5))),SSWR))</f>
        <v>0</v>
      </c>
      <c r="G348" s="191">
        <f ca="1" t="shared" si="17"/>
        <v>0</v>
      </c>
      <c r="H348" s="191">
        <f ca="1" t="shared" si="16"/>
        <v>0</v>
      </c>
      <c r="I348" s="355"/>
      <c r="J348" s="108">
        <v>0</v>
      </c>
    </row>
    <row r="349" ht="14.4" spans="1:10">
      <c r="A349" s="353" t="s">
        <v>11310</v>
      </c>
      <c r="B349" s="360" t="s">
        <v>10811</v>
      </c>
      <c r="C349" s="361">
        <v>0</v>
      </c>
      <c r="D349" s="107">
        <f ca="1" t="shared" si="15"/>
        <v>0</v>
      </c>
      <c r="E349" s="356">
        <v>0</v>
      </c>
      <c r="F349" s="107">
        <f ca="1">IF($I$5="I列录入预算数",OFFSET(H349,0,1),ROUND(IF($I$5="基准为上年预计执行数",OFFSET(D349,0,1),IF($I$5="基准为上年预算数",OFFSET(D349,0,-1),IF($I$5="基准为上年调整预算数",D349,0)))*(IF(_xlfn.ISFORMULA(OFFSET(D349,0,5)),OFFSET($I$3,1,0),OFFSET(D349,0,5))),SSWR))</f>
        <v>0</v>
      </c>
      <c r="G349" s="191">
        <f ca="1" t="shared" si="17"/>
        <v>0</v>
      </c>
      <c r="H349" s="191">
        <f ca="1" t="shared" si="16"/>
        <v>0</v>
      </c>
      <c r="I349" s="355"/>
      <c r="J349" s="108">
        <v>0</v>
      </c>
    </row>
    <row r="350" ht="14.4" spans="1:10">
      <c r="A350" s="353" t="s">
        <v>11311</v>
      </c>
      <c r="B350" s="358" t="s">
        <v>10813</v>
      </c>
      <c r="C350" s="361">
        <v>0</v>
      </c>
      <c r="D350" s="107">
        <f ca="1" t="shared" si="15"/>
        <v>0</v>
      </c>
      <c r="E350" s="356">
        <v>0</v>
      </c>
      <c r="F350" s="107">
        <f ca="1">IF($I$5="I列录入预算数",OFFSET(H350,0,1),ROUND(IF($I$5="基准为上年预计执行数",OFFSET(D350,0,1),IF($I$5="基准为上年预算数",OFFSET(D350,0,-1),IF($I$5="基准为上年调整预算数",D350,0)))*(IF(_xlfn.ISFORMULA(OFFSET(D350,0,5)),OFFSET($I$3,1,0),OFFSET(D350,0,5))),SSWR))</f>
        <v>0</v>
      </c>
      <c r="G350" s="191">
        <f ca="1" t="shared" si="17"/>
        <v>0</v>
      </c>
      <c r="H350" s="191">
        <f ca="1" t="shared" si="16"/>
        <v>0</v>
      </c>
      <c r="I350" s="355"/>
      <c r="J350" s="108">
        <v>0</v>
      </c>
    </row>
    <row r="351" ht="14.4" spans="1:10">
      <c r="A351" s="353" t="s">
        <v>11312</v>
      </c>
      <c r="B351" s="354" t="s">
        <v>10906</v>
      </c>
      <c r="C351" s="361">
        <v>0</v>
      </c>
      <c r="D351" s="107">
        <f ca="1" t="shared" si="15"/>
        <v>0</v>
      </c>
      <c r="E351" s="356">
        <v>0</v>
      </c>
      <c r="F351" s="107">
        <f ca="1">IF($I$5="I列录入预算数",OFFSET(H351,0,1),ROUND(IF($I$5="基准为上年预计执行数",OFFSET(D351,0,1),IF($I$5="基准为上年预算数",OFFSET(D351,0,-1),IF($I$5="基准为上年调整预算数",D351,0)))*(IF(_xlfn.ISFORMULA(OFFSET(D351,0,5)),OFFSET($I$3,1,0),OFFSET(D351,0,5))),SSWR))</f>
        <v>0</v>
      </c>
      <c r="G351" s="191">
        <f ca="1" t="shared" si="17"/>
        <v>0</v>
      </c>
      <c r="H351" s="191">
        <f ca="1" t="shared" si="16"/>
        <v>0</v>
      </c>
      <c r="I351" s="355"/>
      <c r="J351" s="108">
        <v>0</v>
      </c>
    </row>
    <row r="352" ht="14.4" spans="1:10">
      <c r="A352" s="353" t="s">
        <v>11313</v>
      </c>
      <c r="B352" s="354" t="s">
        <v>11314</v>
      </c>
      <c r="C352" s="361">
        <v>0</v>
      </c>
      <c r="D352" s="107">
        <f ca="1" t="shared" si="15"/>
        <v>0</v>
      </c>
      <c r="E352" s="356">
        <v>0</v>
      </c>
      <c r="F352" s="107">
        <f ca="1">IF($I$5="I列录入预算数",OFFSET(H352,0,1),ROUND(IF($I$5="基准为上年预计执行数",OFFSET(D352,0,1),IF($I$5="基准为上年预算数",OFFSET(D352,0,-1),IF($I$5="基准为上年调整预算数",D352,0)))*(IF(_xlfn.ISFORMULA(OFFSET(D352,0,5)),OFFSET($I$3,1,0),OFFSET(D352,0,5))),SSWR))</f>
        <v>0</v>
      </c>
      <c r="G352" s="191">
        <f ca="1" t="shared" si="17"/>
        <v>0</v>
      </c>
      <c r="H352" s="191">
        <f ca="1" t="shared" si="16"/>
        <v>0</v>
      </c>
      <c r="I352" s="355"/>
      <c r="J352" s="108">
        <v>0</v>
      </c>
    </row>
    <row r="353" ht="14.4" spans="1:10">
      <c r="A353" s="353" t="s">
        <v>11315</v>
      </c>
      <c r="B353" s="354" t="s">
        <v>11316</v>
      </c>
      <c r="C353" s="361">
        <v>0</v>
      </c>
      <c r="D353" s="107">
        <f ca="1" t="shared" si="15"/>
        <v>0</v>
      </c>
      <c r="E353" s="356">
        <v>0</v>
      </c>
      <c r="F353" s="107">
        <f ca="1">IF($I$5="I列录入预算数",OFFSET(H353,0,1),ROUND(IF($I$5="基准为上年预计执行数",OFFSET(D353,0,1),IF($I$5="基准为上年预算数",OFFSET(D353,0,-1),IF($I$5="基准为上年调整预算数",D353,0)))*(IF(_xlfn.ISFORMULA(OFFSET(D353,0,5)),OFFSET($I$3,1,0),OFFSET(D353,0,5))),SSWR))</f>
        <v>0</v>
      </c>
      <c r="G353" s="191">
        <f ca="1" t="shared" si="17"/>
        <v>0</v>
      </c>
      <c r="H353" s="191">
        <f ca="1" t="shared" si="16"/>
        <v>0</v>
      </c>
      <c r="I353" s="355"/>
      <c r="J353" s="108">
        <v>0</v>
      </c>
    </row>
    <row r="354" ht="14.4" spans="1:10">
      <c r="A354" s="353" t="s">
        <v>11317</v>
      </c>
      <c r="B354" s="360" t="s">
        <v>11318</v>
      </c>
      <c r="C354" s="355">
        <v>30</v>
      </c>
      <c r="D354" s="107">
        <f ca="1" t="shared" si="15"/>
        <v>30</v>
      </c>
      <c r="E354" s="356">
        <v>6</v>
      </c>
      <c r="F354" s="107">
        <f ca="1">IF($I$5="I列录入预算数",OFFSET(H354,0,1),ROUND(IF($I$5="基准为上年预计执行数",OFFSET(D354,0,1),IF($I$5="基准为上年预算数",OFFSET(D354,0,-1),IF($I$5="基准为上年调整预算数",D354,0)))*(IF(_xlfn.ISFORMULA(OFFSET(D354,0,5)),OFFSET($I$3,1,0),OFFSET(D354,0,5))),SSWR))</f>
        <v>30</v>
      </c>
      <c r="G354" s="191">
        <f ca="1" t="shared" si="17"/>
        <v>1</v>
      </c>
      <c r="H354" s="191">
        <f ca="1" t="shared" si="16"/>
        <v>5</v>
      </c>
      <c r="I354" s="355">
        <v>30</v>
      </c>
      <c r="J354" s="355">
        <v>30</v>
      </c>
    </row>
    <row r="355" ht="14.4" spans="1:10">
      <c r="A355" s="353" t="s">
        <v>11319</v>
      </c>
      <c r="B355" s="360" t="s">
        <v>10485</v>
      </c>
      <c r="C355" s="355">
        <v>3876</v>
      </c>
      <c r="D355" s="107">
        <f ca="1" t="shared" si="15"/>
        <v>3745</v>
      </c>
      <c r="E355" s="356">
        <v>686</v>
      </c>
      <c r="F355" s="107">
        <f ca="1">IF($I$5="I列录入预算数",OFFSET(H355,0,1),ROUND(IF($I$5="基准为上年预计执行数",OFFSET(D355,0,1),IF($I$5="基准为上年预算数",OFFSET(D355,0,-1),IF($I$5="基准为上年调整预算数",D355,0)))*(IF(_xlfn.ISFORMULA(OFFSET(D355,0,5)),OFFSET($I$3,1,0),OFFSET(D355,0,5))),SSWR))</f>
        <v>3716</v>
      </c>
      <c r="G355" s="191">
        <f ca="1" t="shared" si="17"/>
        <v>0.958720330237358</v>
      </c>
      <c r="H355" s="191">
        <f ca="1" t="shared" si="16"/>
        <v>5.41690962099125</v>
      </c>
      <c r="I355" s="355">
        <v>3716</v>
      </c>
      <c r="J355" s="355">
        <v>3745</v>
      </c>
    </row>
    <row r="356" ht="14.4" spans="1:10">
      <c r="A356" s="353" t="s">
        <v>11320</v>
      </c>
      <c r="B356" s="354" t="s">
        <v>10811</v>
      </c>
      <c r="C356" s="355">
        <v>1800</v>
      </c>
      <c r="D356" s="107">
        <f ca="1" t="shared" si="15"/>
        <v>1800</v>
      </c>
      <c r="E356" s="356">
        <v>4648</v>
      </c>
      <c r="F356" s="107">
        <f ca="1">IF($I$5="I列录入预算数",OFFSET(H356,0,1),ROUND(IF($I$5="基准为上年预计执行数",OFFSET(D356,0,1),IF($I$5="基准为上年预算数",OFFSET(D356,0,-1),IF($I$5="基准为上年调整预算数",D356,0)))*(IF(_xlfn.ISFORMULA(OFFSET(D356,0,5)),OFFSET($I$3,1,0),OFFSET(D356,0,5))),SSWR))</f>
        <v>3800</v>
      </c>
      <c r="G356" s="191">
        <f ca="1" t="shared" si="17"/>
        <v>2.11111111111111</v>
      </c>
      <c r="H356" s="191">
        <f ca="1" t="shared" si="16"/>
        <v>0.817555938037866</v>
      </c>
      <c r="I356" s="355">
        <v>3800</v>
      </c>
      <c r="J356" s="355">
        <v>1800</v>
      </c>
    </row>
    <row r="357" ht="14.4" spans="1:10">
      <c r="A357" s="353" t="s">
        <v>11321</v>
      </c>
      <c r="B357" s="354" t="s">
        <v>10813</v>
      </c>
      <c r="C357" s="355"/>
      <c r="D357" s="107">
        <f ca="1" t="shared" si="15"/>
        <v>0</v>
      </c>
      <c r="E357" s="356"/>
      <c r="F357" s="107">
        <f ca="1">IF($I$5="I列录入预算数",OFFSET(H357,0,1),ROUND(IF($I$5="基准为上年预计执行数",OFFSET(D357,0,1),IF($I$5="基准为上年预算数",OFFSET(D357,0,-1),IF($I$5="基准为上年调整预算数",D357,0)))*(IF(_xlfn.ISFORMULA(OFFSET(D357,0,5)),OFFSET($I$3,1,0),OFFSET(D357,0,5))),SSWR))</f>
        <v>0</v>
      </c>
      <c r="G357" s="191">
        <f ca="1" t="shared" si="17"/>
        <v>0</v>
      </c>
      <c r="H357" s="191">
        <f ca="1" t="shared" si="16"/>
        <v>0</v>
      </c>
      <c r="I357" s="355"/>
      <c r="J357" s="355"/>
    </row>
    <row r="358" ht="14.4" spans="1:10">
      <c r="A358" s="353" t="s">
        <v>11322</v>
      </c>
      <c r="B358" s="354" t="s">
        <v>10815</v>
      </c>
      <c r="C358" s="355">
        <v>100</v>
      </c>
      <c r="D358" s="107">
        <f ca="1" t="shared" si="15"/>
        <v>100</v>
      </c>
      <c r="E358" s="356">
        <v>2360</v>
      </c>
      <c r="F358" s="107">
        <f ca="1">IF($I$5="I列录入预算数",OFFSET(H358,0,1),ROUND(IF($I$5="基准为上年预计执行数",OFFSET(D358,0,1),IF($I$5="基准为上年预算数",OFFSET(D358,0,-1),IF($I$5="基准为上年调整预算数",D358,0)))*(IF(_xlfn.ISFORMULA(OFFSET(D358,0,5)),OFFSET($I$3,1,0),OFFSET(D358,0,5))),SSWR))</f>
        <v>100</v>
      </c>
      <c r="G358" s="191">
        <f ca="1" t="shared" si="17"/>
        <v>1</v>
      </c>
      <c r="H358" s="191">
        <f ca="1" t="shared" si="16"/>
        <v>0.0423728813559322</v>
      </c>
      <c r="I358" s="355">
        <v>100</v>
      </c>
      <c r="J358" s="355">
        <v>100</v>
      </c>
    </row>
    <row r="359" ht="14.4" spans="1:10">
      <c r="A359" s="353" t="s">
        <v>11323</v>
      </c>
      <c r="B359" s="354" t="s">
        <v>11324</v>
      </c>
      <c r="C359" s="355">
        <v>1200</v>
      </c>
      <c r="D359" s="107">
        <f ca="1" t="shared" si="15"/>
        <v>1200</v>
      </c>
      <c r="E359" s="356">
        <v>1402</v>
      </c>
      <c r="F359" s="107">
        <f ca="1">IF($I$5="I列录入预算数",OFFSET(H359,0,1),ROUND(IF($I$5="基准为上年预计执行数",OFFSET(D359,0,1),IF($I$5="基准为上年预算数",OFFSET(D359,0,-1),IF($I$5="基准为上年调整预算数",D359,0)))*(IF(_xlfn.ISFORMULA(OFFSET(D359,0,5)),OFFSET($I$3,1,0),OFFSET(D359,0,5))),SSWR))</f>
        <v>1200</v>
      </c>
      <c r="G359" s="191">
        <f ca="1" t="shared" si="17"/>
        <v>1</v>
      </c>
      <c r="H359" s="191">
        <f ca="1" t="shared" si="16"/>
        <v>0.855920114122682</v>
      </c>
      <c r="I359" s="355">
        <v>1200</v>
      </c>
      <c r="J359" s="355">
        <v>1200</v>
      </c>
    </row>
    <row r="360" ht="14.4" spans="1:10">
      <c r="A360" s="353" t="s">
        <v>11325</v>
      </c>
      <c r="B360" s="360" t="s">
        <v>11326</v>
      </c>
      <c r="C360" s="355">
        <v>3000</v>
      </c>
      <c r="D360" s="107">
        <f ca="1" t="shared" si="15"/>
        <v>3000</v>
      </c>
      <c r="E360" s="356">
        <v>11549</v>
      </c>
      <c r="F360" s="107">
        <f ca="1">IF($I$5="I列录入预算数",OFFSET(H360,0,1),ROUND(IF($I$5="基准为上年预计执行数",OFFSET(D360,0,1),IF($I$5="基准为上年预算数",OFFSET(D360,0,-1),IF($I$5="基准为上年调整预算数",D360,0)))*(IF(_xlfn.ISFORMULA(OFFSET(D360,0,5)),OFFSET($I$3,1,0),OFFSET(D360,0,5))),SSWR))</f>
        <v>4000</v>
      </c>
      <c r="G360" s="191">
        <f ca="1" t="shared" si="17"/>
        <v>1.33333333333333</v>
      </c>
      <c r="H360" s="191">
        <f ca="1" t="shared" si="16"/>
        <v>0.346350333362196</v>
      </c>
      <c r="I360" s="355">
        <v>4000</v>
      </c>
      <c r="J360" s="355">
        <v>3000</v>
      </c>
    </row>
    <row r="361" ht="14.4" spans="1:10">
      <c r="A361" s="353" t="s">
        <v>11327</v>
      </c>
      <c r="B361" s="360" t="s">
        <v>11328</v>
      </c>
      <c r="C361" s="355">
        <v>40000</v>
      </c>
      <c r="D361" s="107">
        <f ca="1" t="shared" si="15"/>
        <v>37244</v>
      </c>
      <c r="E361" s="356">
        <v>17980</v>
      </c>
      <c r="F361" s="107">
        <f ca="1">IF($I$5="I列录入预算数",OFFSET(H361,0,1),ROUND(IF($I$5="基准为上年预计执行数",OFFSET(D361,0,1),IF($I$5="基准为上年预算数",OFFSET(D361,0,-1),IF($I$5="基准为上年调整预算数",D361,0)))*(IF(_xlfn.ISFORMULA(OFFSET(D361,0,5)),OFFSET($I$3,1,0),OFFSET(D361,0,5))),SSWR))</f>
        <v>19244</v>
      </c>
      <c r="G361" s="191">
        <f ca="1" t="shared" si="17"/>
        <v>0.4811</v>
      </c>
      <c r="H361" s="191">
        <f ca="1" t="shared" si="16"/>
        <v>1.07030033370412</v>
      </c>
      <c r="I361" s="355">
        <v>19244</v>
      </c>
      <c r="J361" s="355">
        <v>37244</v>
      </c>
    </row>
    <row r="362" ht="14.4" spans="1:10">
      <c r="A362" s="353" t="s">
        <v>11329</v>
      </c>
      <c r="B362" s="360" t="s">
        <v>11330</v>
      </c>
      <c r="C362" s="355">
        <v>18000</v>
      </c>
      <c r="D362" s="107">
        <f ca="1" t="shared" si="15"/>
        <v>16300</v>
      </c>
      <c r="E362" s="356">
        <v>38732</v>
      </c>
      <c r="F362" s="107">
        <f ca="1">IF($I$5="I列录入预算数",OFFSET(H362,0,1),ROUND(IF($I$5="基准为上年预计执行数",OFFSET(D362,0,1),IF($I$5="基准为上年预算数",OFFSET(D362,0,-1),IF($I$5="基准为上年调整预算数",D362,0)))*(IF(_xlfn.ISFORMULA(OFFSET(D362,0,5)),OFFSET($I$3,1,0),OFFSET(D362,0,5))),SSWR))</f>
        <v>31500</v>
      </c>
      <c r="G362" s="191">
        <f ca="1" t="shared" si="17"/>
        <v>1.75</v>
      </c>
      <c r="H362" s="191">
        <f ca="1" t="shared" si="16"/>
        <v>0.813281007952081</v>
      </c>
      <c r="I362" s="355">
        <v>31500</v>
      </c>
      <c r="J362" s="355">
        <v>16300</v>
      </c>
    </row>
    <row r="363" ht="14.4" spans="1:10">
      <c r="A363" s="353" t="s">
        <v>11331</v>
      </c>
      <c r="B363" s="358" t="s">
        <v>11332</v>
      </c>
      <c r="C363" s="355">
        <v>25000</v>
      </c>
      <c r="D363" s="107">
        <f ca="1" t="shared" si="15"/>
        <v>22300</v>
      </c>
      <c r="E363" s="356">
        <v>31399</v>
      </c>
      <c r="F363" s="107">
        <f ca="1">IF($I$5="I列录入预算数",OFFSET(H363,0,1),ROUND(IF($I$5="基准为上年预计执行数",OFFSET(D363,0,1),IF($I$5="基准为上年预算数",OFFSET(D363,0,-1),IF($I$5="基准为上年调整预算数",D363,0)))*(IF(_xlfn.ISFORMULA(OFFSET(D363,0,5)),OFFSET($I$3,1,0),OFFSET(D363,0,5))),SSWR))</f>
        <v>24783</v>
      </c>
      <c r="G363" s="191">
        <f ca="1" t="shared" si="17"/>
        <v>0.99132</v>
      </c>
      <c r="H363" s="191">
        <f ca="1" t="shared" si="16"/>
        <v>0.789292652632249</v>
      </c>
      <c r="I363" s="355">
        <v>24783</v>
      </c>
      <c r="J363" s="355">
        <v>22300</v>
      </c>
    </row>
    <row r="364" ht="14.4" spans="1:10">
      <c r="A364" s="353" t="s">
        <v>11333</v>
      </c>
      <c r="B364" s="354" t="s">
        <v>11334</v>
      </c>
      <c r="C364" s="355"/>
      <c r="D364" s="107">
        <f ca="1" t="shared" si="15"/>
        <v>0</v>
      </c>
      <c r="E364" s="356">
        <v>40</v>
      </c>
      <c r="F364" s="107">
        <f ca="1">IF($I$5="I列录入预算数",OFFSET(H364,0,1),ROUND(IF($I$5="基准为上年预计执行数",OFFSET(D364,0,1),IF($I$5="基准为上年预算数",OFFSET(D364,0,-1),IF($I$5="基准为上年调整预算数",D364,0)))*(IF(_xlfn.ISFORMULA(OFFSET(D364,0,5)),OFFSET($I$3,1,0),OFFSET(D364,0,5))),SSWR))</f>
        <v>0</v>
      </c>
      <c r="G364" s="191">
        <f ca="1" t="shared" si="17"/>
        <v>0</v>
      </c>
      <c r="H364" s="191">
        <f ca="1" t="shared" si="16"/>
        <v>0</v>
      </c>
      <c r="I364" s="355"/>
      <c r="J364" s="355"/>
    </row>
    <row r="365" ht="14.4" spans="1:10">
      <c r="A365" s="353" t="s">
        <v>11335</v>
      </c>
      <c r="B365" s="354" t="s">
        <v>11336</v>
      </c>
      <c r="C365" s="355">
        <v>15000</v>
      </c>
      <c r="D365" s="107">
        <f ca="1" t="shared" si="15"/>
        <v>13000</v>
      </c>
      <c r="E365" s="356">
        <v>10678</v>
      </c>
      <c r="F365" s="107">
        <f ca="1">IF($I$5="I列录入预算数",OFFSET(H365,0,1),ROUND(IF($I$5="基准为上年预计执行数",OFFSET(D365,0,1),IF($I$5="基准为上年预算数",OFFSET(D365,0,-1),IF($I$5="基准为上年调整预算数",D365,0)))*(IF(_xlfn.ISFORMULA(OFFSET(D365,0,5)),OFFSET($I$3,1,0),OFFSET(D365,0,5))),SSWR))</f>
        <v>13000</v>
      </c>
      <c r="G365" s="191">
        <f ca="1" t="shared" si="17"/>
        <v>0.866666666666667</v>
      </c>
      <c r="H365" s="191">
        <f ca="1" t="shared" si="16"/>
        <v>1.2174564525192</v>
      </c>
      <c r="I365" s="355">
        <v>13000</v>
      </c>
      <c r="J365" s="355">
        <v>13000</v>
      </c>
    </row>
    <row r="366" ht="14.4" spans="1:10">
      <c r="A366" s="353" t="s">
        <v>11337</v>
      </c>
      <c r="B366" s="354" t="s">
        <v>11338</v>
      </c>
      <c r="C366" s="355"/>
      <c r="D366" s="107">
        <f ca="1" t="shared" si="15"/>
        <v>0</v>
      </c>
      <c r="E366" s="356">
        <v>4138</v>
      </c>
      <c r="F366" s="107">
        <f ca="1">IF($I$5="I列录入预算数",OFFSET(H366,0,1),ROUND(IF($I$5="基准为上年预计执行数",OFFSET(D366,0,1),IF($I$5="基准为上年预算数",OFFSET(D366,0,-1),IF($I$5="基准为上年调整预算数",D366,0)))*(IF(_xlfn.ISFORMULA(OFFSET(D366,0,5)),OFFSET($I$3,1,0),OFFSET(D366,0,5))),SSWR))</f>
        <v>0</v>
      </c>
      <c r="G366" s="191">
        <f ca="1" t="shared" si="17"/>
        <v>0</v>
      </c>
      <c r="H366" s="191">
        <f ca="1" t="shared" si="16"/>
        <v>0</v>
      </c>
      <c r="I366" s="355"/>
      <c r="J366" s="355"/>
    </row>
    <row r="367" ht="14.4" spans="1:10">
      <c r="A367" s="353" t="s">
        <v>11339</v>
      </c>
      <c r="B367" s="358" t="s">
        <v>11340</v>
      </c>
      <c r="C367" s="355">
        <v>3000</v>
      </c>
      <c r="D367" s="107">
        <f ca="1" t="shared" si="15"/>
        <v>3000</v>
      </c>
      <c r="E367" s="356">
        <v>2031</v>
      </c>
      <c r="F367" s="107">
        <f ca="1">IF($I$5="I列录入预算数",OFFSET(H367,0,1),ROUND(IF($I$5="基准为上年预计执行数",OFFSET(D367,0,1),IF($I$5="基准为上年预算数",OFFSET(D367,0,-1),IF($I$5="基准为上年调整预算数",D367,0)))*(IF(_xlfn.ISFORMULA(OFFSET(D367,0,5)),OFFSET($I$3,1,0),OFFSET(D367,0,5))),SSWR))</f>
        <v>3000</v>
      </c>
      <c r="G367" s="191">
        <f ca="1" t="shared" si="17"/>
        <v>1</v>
      </c>
      <c r="H367" s="191">
        <f ca="1" t="shared" si="16"/>
        <v>1.47710487444609</v>
      </c>
      <c r="I367" s="355">
        <v>3000</v>
      </c>
      <c r="J367" s="355">
        <v>3000</v>
      </c>
    </row>
    <row r="368" ht="14.4" spans="1:10">
      <c r="A368" s="353" t="s">
        <v>11341</v>
      </c>
      <c r="B368" s="360" t="s">
        <v>11342</v>
      </c>
      <c r="C368" s="361">
        <v>0</v>
      </c>
      <c r="D368" s="107">
        <f ca="1" t="shared" si="15"/>
        <v>0</v>
      </c>
      <c r="E368" s="356"/>
      <c r="F368" s="107">
        <f ca="1">IF($I$5="I列录入预算数",OFFSET(H368,0,1),ROUND(IF($I$5="基准为上年预计执行数",OFFSET(D368,0,1),IF($I$5="基准为上年预算数",OFFSET(D368,0,-1),IF($I$5="基准为上年调整预算数",D368,0)))*(IF(_xlfn.ISFORMULA(OFFSET(D368,0,5)),OFFSET($I$3,1,0),OFFSET(D368,0,5))),SSWR))</f>
        <v>0</v>
      </c>
      <c r="G368" s="191">
        <f ca="1" t="shared" si="17"/>
        <v>0</v>
      </c>
      <c r="H368" s="191">
        <f ca="1" t="shared" si="16"/>
        <v>0</v>
      </c>
      <c r="I368" s="357"/>
      <c r="J368" s="108">
        <v>0</v>
      </c>
    </row>
    <row r="369" ht="14.4" spans="1:10">
      <c r="A369" s="353" t="s">
        <v>11343</v>
      </c>
      <c r="B369" s="354" t="s">
        <v>11344</v>
      </c>
      <c r="C369" s="361">
        <v>0</v>
      </c>
      <c r="D369" s="107">
        <f ca="1" t="shared" si="15"/>
        <v>0</v>
      </c>
      <c r="E369" s="356">
        <v>13</v>
      </c>
      <c r="F369" s="107">
        <f ca="1">IF($I$5="I列录入预算数",OFFSET(H369,0,1),ROUND(IF($I$5="基准为上年预计执行数",OFFSET(D369,0,1),IF($I$5="基准为上年预算数",OFFSET(D369,0,-1),IF($I$5="基准为上年调整预算数",D369,0)))*(IF(_xlfn.ISFORMULA(OFFSET(D369,0,5)),OFFSET($I$3,1,0),OFFSET(D369,0,5))),SSWR))</f>
        <v>0</v>
      </c>
      <c r="G369" s="191">
        <f ca="1" t="shared" si="17"/>
        <v>0</v>
      </c>
      <c r="H369" s="191">
        <f ca="1" t="shared" si="16"/>
        <v>0</v>
      </c>
      <c r="I369" s="357"/>
      <c r="J369" s="108">
        <v>0</v>
      </c>
    </row>
    <row r="370" ht="14.4" spans="1:10">
      <c r="A370" s="353" t="s">
        <v>11345</v>
      </c>
      <c r="B370" s="354" t="s">
        <v>11346</v>
      </c>
      <c r="C370" s="361">
        <v>0</v>
      </c>
      <c r="D370" s="107">
        <f ca="1" t="shared" si="15"/>
        <v>0</v>
      </c>
      <c r="E370" s="356">
        <v>0</v>
      </c>
      <c r="F370" s="107">
        <f ca="1">IF($I$5="I列录入预算数",OFFSET(H370,0,1),ROUND(IF($I$5="基准为上年预计执行数",OFFSET(D370,0,1),IF($I$5="基准为上年预算数",OFFSET(D370,0,-1),IF($I$5="基准为上年调整预算数",D370,0)))*(IF(_xlfn.ISFORMULA(OFFSET(D370,0,5)),OFFSET($I$3,1,0),OFFSET(D370,0,5))),SSWR))</f>
        <v>0</v>
      </c>
      <c r="G370" s="191">
        <f ca="1" t="shared" si="17"/>
        <v>0</v>
      </c>
      <c r="H370" s="191">
        <f ca="1" t="shared" si="16"/>
        <v>0</v>
      </c>
      <c r="I370" s="357"/>
      <c r="J370" s="108">
        <v>0</v>
      </c>
    </row>
    <row r="371" ht="14.4" spans="1:10">
      <c r="A371" s="353" t="s">
        <v>11347</v>
      </c>
      <c r="B371" s="360" t="s">
        <v>11348</v>
      </c>
      <c r="C371" s="361">
        <v>0</v>
      </c>
      <c r="D371" s="107">
        <f ca="1" t="shared" si="15"/>
        <v>0</v>
      </c>
      <c r="E371" s="356">
        <v>0</v>
      </c>
      <c r="F371" s="107">
        <f ca="1">IF($I$5="I列录入预算数",OFFSET(H371,0,1),ROUND(IF($I$5="基准为上年预计执行数",OFFSET(D371,0,1),IF($I$5="基准为上年预算数",OFFSET(D371,0,-1),IF($I$5="基准为上年调整预算数",D371,0)))*(IF(_xlfn.ISFORMULA(OFFSET(D371,0,5)),OFFSET($I$3,1,0),OFFSET(D371,0,5))),SSWR))</f>
        <v>0</v>
      </c>
      <c r="G371" s="191">
        <f ca="1" t="shared" si="17"/>
        <v>0</v>
      </c>
      <c r="H371" s="191">
        <f ca="1" t="shared" si="16"/>
        <v>0</v>
      </c>
      <c r="I371" s="357"/>
      <c r="J371" s="108">
        <v>0</v>
      </c>
    </row>
    <row r="372" ht="14.4" spans="1:10">
      <c r="A372" s="353" t="s">
        <v>11349</v>
      </c>
      <c r="B372" s="354" t="s">
        <v>11350</v>
      </c>
      <c r="C372" s="361">
        <v>0</v>
      </c>
      <c r="D372" s="107">
        <f ca="1" t="shared" si="15"/>
        <v>0</v>
      </c>
      <c r="E372" s="356">
        <v>0</v>
      </c>
      <c r="F372" s="107">
        <f ca="1">IF($I$5="I列录入预算数",OFFSET(H372,0,1),ROUND(IF($I$5="基准为上年预计执行数",OFFSET(D372,0,1),IF($I$5="基准为上年预算数",OFFSET(D372,0,-1),IF($I$5="基准为上年调整预算数",D372,0)))*(IF(_xlfn.ISFORMULA(OFFSET(D372,0,5)),OFFSET($I$3,1,0),OFFSET(D372,0,5))),SSWR))</f>
        <v>0</v>
      </c>
      <c r="G372" s="191">
        <f ca="1" t="shared" si="17"/>
        <v>0</v>
      </c>
      <c r="H372" s="191">
        <f ca="1" t="shared" si="16"/>
        <v>0</v>
      </c>
      <c r="I372" s="357"/>
      <c r="J372" s="108">
        <v>0</v>
      </c>
    </row>
    <row r="373" ht="14.4" spans="1:10">
      <c r="A373" s="353" t="s">
        <v>11351</v>
      </c>
      <c r="B373" s="358" t="s">
        <v>11352</v>
      </c>
      <c r="C373" s="361">
        <v>0</v>
      </c>
      <c r="D373" s="107">
        <f ca="1" t="shared" si="15"/>
        <v>0</v>
      </c>
      <c r="E373" s="356">
        <v>0</v>
      </c>
      <c r="F373" s="107">
        <f ca="1">IF($I$5="I列录入预算数",OFFSET(H373,0,1),ROUND(IF($I$5="基准为上年预计执行数",OFFSET(D373,0,1),IF($I$5="基准为上年预算数",OFFSET(D373,0,-1),IF($I$5="基准为上年调整预算数",D373,0)))*(IF(_xlfn.ISFORMULA(OFFSET(D373,0,5)),OFFSET($I$3,1,0),OFFSET(D373,0,5))),SSWR))</f>
        <v>0</v>
      </c>
      <c r="G373" s="191">
        <f ca="1" t="shared" si="17"/>
        <v>0</v>
      </c>
      <c r="H373" s="191">
        <f ca="1" t="shared" si="16"/>
        <v>0</v>
      </c>
      <c r="I373" s="357"/>
      <c r="J373" s="108">
        <v>0</v>
      </c>
    </row>
    <row r="374" ht="14.4" spans="1:10">
      <c r="A374" s="353" t="s">
        <v>11353</v>
      </c>
      <c r="B374" s="354" t="s">
        <v>11354</v>
      </c>
      <c r="C374" s="361">
        <v>0</v>
      </c>
      <c r="D374" s="107">
        <f ca="1" t="shared" si="15"/>
        <v>0</v>
      </c>
      <c r="E374" s="356">
        <v>0</v>
      </c>
      <c r="F374" s="107">
        <f ca="1">IF($I$5="I列录入预算数",OFFSET(H374,0,1),ROUND(IF($I$5="基准为上年预计执行数",OFFSET(D374,0,1),IF($I$5="基准为上年预算数",OFFSET(D374,0,-1),IF($I$5="基准为上年调整预算数",D374,0)))*(IF(_xlfn.ISFORMULA(OFFSET(D374,0,5)),OFFSET($I$3,1,0),OFFSET(D374,0,5))),SSWR))</f>
        <v>0</v>
      </c>
      <c r="G374" s="191">
        <f ca="1" t="shared" si="17"/>
        <v>0</v>
      </c>
      <c r="H374" s="191">
        <f ca="1" t="shared" si="16"/>
        <v>0</v>
      </c>
      <c r="I374" s="357"/>
      <c r="J374" s="108">
        <v>0</v>
      </c>
    </row>
    <row r="375" ht="14.4" spans="1:10">
      <c r="A375" s="353" t="s">
        <v>11355</v>
      </c>
      <c r="B375" s="354" t="s">
        <v>11356</v>
      </c>
      <c r="C375" s="361">
        <v>0</v>
      </c>
      <c r="D375" s="107">
        <f ca="1" t="shared" si="15"/>
        <v>0</v>
      </c>
      <c r="E375" s="356">
        <v>0</v>
      </c>
      <c r="F375" s="107">
        <f ca="1">IF($I$5="I列录入预算数",OFFSET(H375,0,1),ROUND(IF($I$5="基准为上年预计执行数",OFFSET(D375,0,1),IF($I$5="基准为上年预算数",OFFSET(D375,0,-1),IF($I$5="基准为上年调整预算数",D375,0)))*(IF(_xlfn.ISFORMULA(OFFSET(D375,0,5)),OFFSET($I$3,1,0),OFFSET(D375,0,5))),SSWR))</f>
        <v>0</v>
      </c>
      <c r="G375" s="191">
        <f ca="1" t="shared" si="17"/>
        <v>0</v>
      </c>
      <c r="H375" s="191">
        <f ca="1" t="shared" si="16"/>
        <v>0</v>
      </c>
      <c r="I375" s="357"/>
      <c r="J375" s="108">
        <v>0</v>
      </c>
    </row>
    <row r="376" ht="14.4" spans="1:10">
      <c r="A376" s="353" t="s">
        <v>11357</v>
      </c>
      <c r="B376" s="360" t="s">
        <v>11358</v>
      </c>
      <c r="C376" s="361">
        <v>0</v>
      </c>
      <c r="D376" s="107">
        <f ca="1" t="shared" si="15"/>
        <v>0</v>
      </c>
      <c r="E376" s="356">
        <v>0</v>
      </c>
      <c r="F376" s="107">
        <f ca="1">IF($I$5="I列录入预算数",OFFSET(H376,0,1),ROUND(IF($I$5="基准为上年预计执行数",OFFSET(D376,0,1),IF($I$5="基准为上年预算数",OFFSET(D376,0,-1),IF($I$5="基准为上年调整预算数",D376,0)))*(IF(_xlfn.ISFORMULA(OFFSET(D376,0,5)),OFFSET($I$3,1,0),OFFSET(D376,0,5))),SSWR))</f>
        <v>0</v>
      </c>
      <c r="G376" s="191">
        <f ca="1" t="shared" si="17"/>
        <v>0</v>
      </c>
      <c r="H376" s="191">
        <f ca="1" t="shared" si="16"/>
        <v>0</v>
      </c>
      <c r="I376" s="357"/>
      <c r="J376" s="108">
        <v>0</v>
      </c>
    </row>
    <row r="377" ht="14.4" spans="1:10">
      <c r="A377" s="353" t="s">
        <v>11359</v>
      </c>
      <c r="B377" s="360" t="s">
        <v>11360</v>
      </c>
      <c r="C377" s="361">
        <v>0</v>
      </c>
      <c r="D377" s="107">
        <f ca="1" t="shared" si="15"/>
        <v>0</v>
      </c>
      <c r="E377" s="356">
        <v>0</v>
      </c>
      <c r="F377" s="107">
        <f ca="1">IF($I$5="I列录入预算数",OFFSET(H377,0,1),ROUND(IF($I$5="基准为上年预计执行数",OFFSET(D377,0,1),IF($I$5="基准为上年预算数",OFFSET(D377,0,-1),IF($I$5="基准为上年调整预算数",D377,0)))*(IF(_xlfn.ISFORMULA(OFFSET(D377,0,5)),OFFSET($I$3,1,0),OFFSET(D377,0,5))),SSWR))</f>
        <v>0</v>
      </c>
      <c r="G377" s="191">
        <f ca="1" t="shared" si="17"/>
        <v>0</v>
      </c>
      <c r="H377" s="191">
        <f ca="1" t="shared" si="16"/>
        <v>0</v>
      </c>
      <c r="I377" s="357"/>
      <c r="J377" s="108">
        <v>0</v>
      </c>
    </row>
    <row r="378" ht="14.4" spans="1:10">
      <c r="A378" s="353" t="s">
        <v>11361</v>
      </c>
      <c r="B378" s="360" t="s">
        <v>11362</v>
      </c>
      <c r="C378" s="361">
        <v>0</v>
      </c>
      <c r="D378" s="107">
        <f ca="1" t="shared" si="15"/>
        <v>0</v>
      </c>
      <c r="E378" s="356">
        <v>0</v>
      </c>
      <c r="F378" s="107">
        <f ca="1">IF($I$5="I列录入预算数",OFFSET(H378,0,1),ROUND(IF($I$5="基准为上年预计执行数",OFFSET(D378,0,1),IF($I$5="基准为上年预算数",OFFSET(D378,0,-1),IF($I$5="基准为上年调整预算数",D378,0)))*(IF(_xlfn.ISFORMULA(OFFSET(D378,0,5)),OFFSET($I$3,1,0),OFFSET(D378,0,5))),SSWR))</f>
        <v>0</v>
      </c>
      <c r="G378" s="191">
        <f ca="1" t="shared" si="17"/>
        <v>0</v>
      </c>
      <c r="H378" s="191">
        <f ca="1" t="shared" si="16"/>
        <v>0</v>
      </c>
      <c r="I378" s="357"/>
      <c r="J378" s="108">
        <v>0</v>
      </c>
    </row>
    <row r="379" ht="14.4" spans="1:10">
      <c r="A379" s="353" t="s">
        <v>11363</v>
      </c>
      <c r="B379" s="354" t="s">
        <v>11364</v>
      </c>
      <c r="C379" s="361">
        <v>0</v>
      </c>
      <c r="D379" s="107">
        <f ca="1" t="shared" si="15"/>
        <v>0</v>
      </c>
      <c r="E379" s="356">
        <v>0</v>
      </c>
      <c r="F379" s="107">
        <f ca="1">IF($I$5="I列录入预算数",OFFSET(H379,0,1),ROUND(IF($I$5="基准为上年预计执行数",OFFSET(D379,0,1),IF($I$5="基准为上年预算数",OFFSET(D379,0,-1),IF($I$5="基准为上年调整预算数",D379,0)))*(IF(_xlfn.ISFORMULA(OFFSET(D379,0,5)),OFFSET($I$3,1,0),OFFSET(D379,0,5))),SSWR))</f>
        <v>0</v>
      </c>
      <c r="G379" s="191">
        <f ca="1" t="shared" si="17"/>
        <v>0</v>
      </c>
      <c r="H379" s="191">
        <f ca="1" t="shared" si="16"/>
        <v>0</v>
      </c>
      <c r="I379" s="357"/>
      <c r="J379" s="108">
        <v>0</v>
      </c>
    </row>
    <row r="380" ht="14.4" spans="1:10">
      <c r="A380" s="353" t="s">
        <v>11365</v>
      </c>
      <c r="B380" s="354" t="s">
        <v>11366</v>
      </c>
      <c r="C380" s="361">
        <v>0</v>
      </c>
      <c r="D380" s="107">
        <f ca="1" t="shared" si="15"/>
        <v>0</v>
      </c>
      <c r="E380" s="356">
        <v>0</v>
      </c>
      <c r="F380" s="107">
        <f ca="1">IF($I$5="I列录入预算数",OFFSET(H380,0,1),ROUND(IF($I$5="基准为上年预计执行数",OFFSET(D380,0,1),IF($I$5="基准为上年预算数",OFFSET(D380,0,-1),IF($I$5="基准为上年调整预算数",D380,0)))*(IF(_xlfn.ISFORMULA(OFFSET(D380,0,5)),OFFSET($I$3,1,0),OFFSET(D380,0,5))),SSWR))</f>
        <v>0</v>
      </c>
      <c r="G380" s="191">
        <f ca="1" t="shared" si="17"/>
        <v>0</v>
      </c>
      <c r="H380" s="191">
        <f ca="1" t="shared" si="16"/>
        <v>0</v>
      </c>
      <c r="I380" s="357"/>
      <c r="J380" s="108">
        <v>0</v>
      </c>
    </row>
    <row r="381" ht="14.4" spans="1:10">
      <c r="A381" s="353" t="s">
        <v>11367</v>
      </c>
      <c r="B381" s="354" t="s">
        <v>11368</v>
      </c>
      <c r="C381" s="361">
        <v>0</v>
      </c>
      <c r="D381" s="107">
        <f ca="1" t="shared" si="15"/>
        <v>0</v>
      </c>
      <c r="E381" s="356">
        <v>0</v>
      </c>
      <c r="F381" s="107">
        <f ca="1">IF($I$5="I列录入预算数",OFFSET(H381,0,1),ROUND(IF($I$5="基准为上年预计执行数",OFFSET(D381,0,1),IF($I$5="基准为上年预算数",OFFSET(D381,0,-1),IF($I$5="基准为上年调整预算数",D381,0)))*(IF(_xlfn.ISFORMULA(OFFSET(D381,0,5)),OFFSET($I$3,1,0),OFFSET(D381,0,5))),SSWR))</f>
        <v>0</v>
      </c>
      <c r="G381" s="191">
        <f ca="1" t="shared" si="17"/>
        <v>0</v>
      </c>
      <c r="H381" s="191">
        <f ca="1" t="shared" si="16"/>
        <v>0</v>
      </c>
      <c r="I381" s="357"/>
      <c r="J381" s="108">
        <v>0</v>
      </c>
    </row>
    <row r="382" ht="14.4" spans="1:10">
      <c r="A382" s="353" t="s">
        <v>11369</v>
      </c>
      <c r="B382" s="360" t="s">
        <v>11370</v>
      </c>
      <c r="C382" s="355">
        <v>100</v>
      </c>
      <c r="D382" s="107">
        <f ca="1" t="shared" si="15"/>
        <v>100</v>
      </c>
      <c r="E382" s="356">
        <v>320</v>
      </c>
      <c r="F382" s="107">
        <f ca="1">IF($I$5="I列录入预算数",OFFSET(H382,0,1),ROUND(IF($I$5="基准为上年预计执行数",OFFSET(D382,0,1),IF($I$5="基准为上年预算数",OFFSET(D382,0,-1),IF($I$5="基准为上年调整预算数",D382,0)))*(IF(_xlfn.ISFORMULA(OFFSET(D382,0,5)),OFFSET($I$3,1,0),OFFSET(D382,0,5))),SSWR))</f>
        <v>100</v>
      </c>
      <c r="G382" s="191">
        <f ca="1" t="shared" si="17"/>
        <v>1</v>
      </c>
      <c r="H382" s="191">
        <f ca="1" t="shared" si="16"/>
        <v>0.3125</v>
      </c>
      <c r="I382" s="355">
        <v>100</v>
      </c>
      <c r="J382" s="355">
        <v>100</v>
      </c>
    </row>
    <row r="383" ht="14.4" spans="1:10">
      <c r="A383" s="353" t="s">
        <v>11371</v>
      </c>
      <c r="B383" s="360" t="s">
        <v>11372</v>
      </c>
      <c r="C383" s="355"/>
      <c r="D383" s="107">
        <f ca="1" t="shared" si="15"/>
        <v>0</v>
      </c>
      <c r="E383" s="356">
        <v>0</v>
      </c>
      <c r="F383" s="107">
        <f ca="1">IF($I$5="I列录入预算数",OFFSET(H383,0,1),ROUND(IF($I$5="基准为上年预计执行数",OFFSET(D383,0,1),IF($I$5="基准为上年预算数",OFFSET(D383,0,-1),IF($I$5="基准为上年调整预算数",D383,0)))*(IF(_xlfn.ISFORMULA(OFFSET(D383,0,5)),OFFSET($I$3,1,0),OFFSET(D383,0,5))),SSWR))</f>
        <v>0</v>
      </c>
      <c r="G383" s="191">
        <f ca="1" t="shared" si="17"/>
        <v>0</v>
      </c>
      <c r="H383" s="191">
        <f ca="1" t="shared" si="16"/>
        <v>0</v>
      </c>
      <c r="I383" s="355"/>
      <c r="J383" s="355"/>
    </row>
    <row r="384" ht="14.4" spans="1:10">
      <c r="A384" s="353" t="s">
        <v>11373</v>
      </c>
      <c r="B384" s="358" t="s">
        <v>11374</v>
      </c>
      <c r="C384" s="355">
        <v>20</v>
      </c>
      <c r="D384" s="107">
        <f ca="1" t="shared" si="15"/>
        <v>20</v>
      </c>
      <c r="E384" s="356">
        <v>0</v>
      </c>
      <c r="F384" s="107">
        <f ca="1">IF($I$5="I列录入预算数",OFFSET(H384,0,1),ROUND(IF($I$5="基准为上年预计执行数",OFFSET(D384,0,1),IF($I$5="基准为上年预算数",OFFSET(D384,0,-1),IF($I$5="基准为上年调整预算数",D384,0)))*(IF(_xlfn.ISFORMULA(OFFSET(D384,0,5)),OFFSET($I$3,1,0),OFFSET(D384,0,5))),SSWR))</f>
        <v>20</v>
      </c>
      <c r="G384" s="191">
        <f ca="1" t="shared" si="17"/>
        <v>1</v>
      </c>
      <c r="H384" s="191">
        <f ca="1" t="shared" si="16"/>
        <v>0</v>
      </c>
      <c r="I384" s="355">
        <v>20</v>
      </c>
      <c r="J384" s="355">
        <v>20</v>
      </c>
    </row>
    <row r="385" ht="14.4" spans="1:10">
      <c r="A385" s="353" t="s">
        <v>11375</v>
      </c>
      <c r="B385" s="354" t="s">
        <v>11376</v>
      </c>
      <c r="C385" s="355"/>
      <c r="D385" s="107">
        <f ca="1" t="shared" si="15"/>
        <v>0</v>
      </c>
      <c r="E385" s="356">
        <v>600</v>
      </c>
      <c r="F385" s="107">
        <f ca="1">IF($I$5="I列录入预算数",OFFSET(H385,0,1),ROUND(IF($I$5="基准为上年预计执行数",OFFSET(D385,0,1),IF($I$5="基准为上年预算数",OFFSET(D385,0,-1),IF($I$5="基准为上年调整预算数",D385,0)))*(IF(_xlfn.ISFORMULA(OFFSET(D385,0,5)),OFFSET($I$3,1,0),OFFSET(D385,0,5))),SSWR))</f>
        <v>0</v>
      </c>
      <c r="G385" s="191">
        <f ca="1" t="shared" si="17"/>
        <v>0</v>
      </c>
      <c r="H385" s="191">
        <f ca="1" t="shared" si="16"/>
        <v>0</v>
      </c>
      <c r="I385" s="355"/>
      <c r="J385" s="355"/>
    </row>
    <row r="386" ht="14.4" spans="1:10">
      <c r="A386" s="353" t="s">
        <v>11377</v>
      </c>
      <c r="B386" s="354" t="s">
        <v>11378</v>
      </c>
      <c r="C386" s="355">
        <v>300</v>
      </c>
      <c r="D386" s="107">
        <f ca="1" t="shared" si="15"/>
        <v>300</v>
      </c>
      <c r="E386" s="356">
        <v>0</v>
      </c>
      <c r="F386" s="107">
        <f ca="1">IF($I$5="I列录入预算数",OFFSET(H386,0,1),ROUND(IF($I$5="基准为上年预计执行数",OFFSET(D386,0,1),IF($I$5="基准为上年预算数",OFFSET(D386,0,-1),IF($I$5="基准为上年调整预算数",D386,0)))*(IF(_xlfn.ISFORMULA(OFFSET(D386,0,5)),OFFSET($I$3,1,0),OFFSET(D386,0,5))),SSWR))</f>
        <v>300</v>
      </c>
      <c r="G386" s="191">
        <f ca="1" t="shared" si="17"/>
        <v>1</v>
      </c>
      <c r="H386" s="191">
        <f ca="1" t="shared" si="16"/>
        <v>0</v>
      </c>
      <c r="I386" s="355">
        <v>300</v>
      </c>
      <c r="J386" s="355">
        <v>300</v>
      </c>
    </row>
    <row r="387" ht="14.4" spans="1:10">
      <c r="A387" s="353" t="s">
        <v>11379</v>
      </c>
      <c r="B387" s="360" t="s">
        <v>11380</v>
      </c>
      <c r="C387" s="355"/>
      <c r="D387" s="107">
        <f ca="1" t="shared" si="15"/>
        <v>0</v>
      </c>
      <c r="E387" s="356">
        <v>0</v>
      </c>
      <c r="F387" s="107">
        <f ca="1">IF($I$5="I列录入预算数",OFFSET(H387,0,1),ROUND(IF($I$5="基准为上年预计执行数",OFFSET(D387,0,1),IF($I$5="基准为上年预算数",OFFSET(D387,0,-1),IF($I$5="基准为上年调整预算数",D387,0)))*(IF(_xlfn.ISFORMULA(OFFSET(D387,0,5)),OFFSET($I$3,1,0),OFFSET(D387,0,5))),SSWR))</f>
        <v>0</v>
      </c>
      <c r="G387" s="191">
        <f ca="1" t="shared" si="17"/>
        <v>0</v>
      </c>
      <c r="H387" s="191">
        <f ca="1" t="shared" si="16"/>
        <v>0</v>
      </c>
      <c r="I387" s="359"/>
      <c r="J387" s="359"/>
    </row>
    <row r="388" ht="14.4" spans="1:10">
      <c r="A388" s="353" t="s">
        <v>11381</v>
      </c>
      <c r="B388" s="360" t="s">
        <v>11382</v>
      </c>
      <c r="C388" s="355"/>
      <c r="D388" s="107">
        <f ca="1" t="shared" si="15"/>
        <v>0</v>
      </c>
      <c r="E388" s="356">
        <v>0</v>
      </c>
      <c r="F388" s="107">
        <f ca="1">IF($I$5="I列录入预算数",OFFSET(H388,0,1),ROUND(IF($I$5="基准为上年预计执行数",OFFSET(D388,0,1),IF($I$5="基准为上年预算数",OFFSET(D388,0,-1),IF($I$5="基准为上年调整预算数",D388,0)))*(IF(_xlfn.ISFORMULA(OFFSET(D388,0,5)),OFFSET($I$3,1,0),OFFSET(D388,0,5))),SSWR))</f>
        <v>0</v>
      </c>
      <c r="G388" s="191">
        <f ca="1" t="shared" si="17"/>
        <v>0</v>
      </c>
      <c r="H388" s="191">
        <f ca="1" t="shared" si="16"/>
        <v>0</v>
      </c>
      <c r="I388" s="359"/>
      <c r="J388" s="359"/>
    </row>
    <row r="389" ht="14.4" spans="1:10">
      <c r="A389" s="353" t="s">
        <v>11383</v>
      </c>
      <c r="B389" s="360" t="s">
        <v>11384</v>
      </c>
      <c r="C389" s="355"/>
      <c r="D389" s="107">
        <f ca="1" t="shared" si="15"/>
        <v>0</v>
      </c>
      <c r="E389" s="356">
        <v>0</v>
      </c>
      <c r="F389" s="107">
        <f ca="1">IF($I$5="I列录入预算数",OFFSET(H389,0,1),ROUND(IF($I$5="基准为上年预计执行数",OFFSET(D389,0,1),IF($I$5="基准为上年预算数",OFFSET(D389,0,-1),IF($I$5="基准为上年调整预算数",D389,0)))*(IF(_xlfn.ISFORMULA(OFFSET(D389,0,5)),OFFSET($I$3,1,0),OFFSET(D389,0,5))),SSWR))</f>
        <v>0</v>
      </c>
      <c r="G389" s="191">
        <f ca="1" t="shared" si="17"/>
        <v>0</v>
      </c>
      <c r="H389" s="191">
        <f ca="1" t="shared" si="16"/>
        <v>0</v>
      </c>
      <c r="I389" s="359"/>
      <c r="J389" s="359"/>
    </row>
    <row r="390" ht="14.4" spans="1:10">
      <c r="A390" s="353" t="s">
        <v>11385</v>
      </c>
      <c r="B390" s="354" t="s">
        <v>11386</v>
      </c>
      <c r="C390" s="355"/>
      <c r="D390" s="107">
        <f ca="1" t="shared" si="15"/>
        <v>0</v>
      </c>
      <c r="E390" s="356">
        <v>0</v>
      </c>
      <c r="F390" s="107">
        <f ca="1">IF($I$5="I列录入预算数",OFFSET(H390,0,1),ROUND(IF($I$5="基准为上年预计执行数",OFFSET(D390,0,1),IF($I$5="基准为上年预算数",OFFSET(D390,0,-1),IF($I$5="基准为上年调整预算数",D390,0)))*(IF(_xlfn.ISFORMULA(OFFSET(D390,0,5)),OFFSET($I$3,1,0),OFFSET(D390,0,5))),SSWR))</f>
        <v>0</v>
      </c>
      <c r="G390" s="191">
        <f ca="1" t="shared" si="17"/>
        <v>0</v>
      </c>
      <c r="H390" s="191">
        <f ca="1" t="shared" si="16"/>
        <v>0</v>
      </c>
      <c r="I390" s="359"/>
      <c r="J390" s="359"/>
    </row>
    <row r="391" ht="14.4" spans="1:10">
      <c r="A391" s="353" t="s">
        <v>11387</v>
      </c>
      <c r="B391" s="360" t="s">
        <v>11388</v>
      </c>
      <c r="C391" s="355"/>
      <c r="D391" s="107">
        <f ca="1" t="shared" si="15"/>
        <v>0</v>
      </c>
      <c r="E391" s="356">
        <v>0</v>
      </c>
      <c r="F391" s="107">
        <f ca="1">IF($I$5="I列录入预算数",OFFSET(H391,0,1),ROUND(IF($I$5="基准为上年预计执行数",OFFSET(D391,0,1),IF($I$5="基准为上年预算数",OFFSET(D391,0,-1),IF($I$5="基准为上年调整预算数",D391,0)))*(IF(_xlfn.ISFORMULA(OFFSET(D391,0,5)),OFFSET($I$3,1,0),OFFSET(D391,0,5))),SSWR))</f>
        <v>0</v>
      </c>
      <c r="G391" s="191">
        <f ca="1" t="shared" si="17"/>
        <v>0</v>
      </c>
      <c r="H391" s="191">
        <f ca="1" t="shared" si="16"/>
        <v>0</v>
      </c>
      <c r="I391" s="359"/>
      <c r="J391" s="359"/>
    </row>
    <row r="392" ht="14.4" spans="1:10">
      <c r="A392" s="353" t="s">
        <v>11389</v>
      </c>
      <c r="B392" s="360" t="s">
        <v>11390</v>
      </c>
      <c r="C392" s="355"/>
      <c r="D392" s="107">
        <f ca="1" t="shared" si="15"/>
        <v>0</v>
      </c>
      <c r="E392" s="356">
        <v>0</v>
      </c>
      <c r="F392" s="107">
        <f ca="1">IF($I$5="I列录入预算数",OFFSET(H392,0,1),ROUND(IF($I$5="基准为上年预计执行数",OFFSET(D392,0,1),IF($I$5="基准为上年预算数",OFFSET(D392,0,-1),IF($I$5="基准为上年调整预算数",D392,0)))*(IF(_xlfn.ISFORMULA(OFFSET(D392,0,5)),OFFSET($I$3,1,0),OFFSET(D392,0,5))),SSWR))</f>
        <v>0</v>
      </c>
      <c r="G392" s="191">
        <f ca="1" t="shared" si="17"/>
        <v>0</v>
      </c>
      <c r="H392" s="191">
        <f ca="1" t="shared" si="16"/>
        <v>0</v>
      </c>
      <c r="I392" s="359"/>
      <c r="J392" s="359"/>
    </row>
    <row r="393" ht="14.4" spans="1:10">
      <c r="A393" s="353" t="s">
        <v>11391</v>
      </c>
      <c r="B393" s="360" t="s">
        <v>11392</v>
      </c>
      <c r="C393" s="355"/>
      <c r="D393" s="107">
        <f ca="1" t="shared" si="15"/>
        <v>0</v>
      </c>
      <c r="E393" s="356">
        <v>0</v>
      </c>
      <c r="F393" s="107">
        <f ca="1">IF($I$5="I列录入预算数",OFFSET(H393,0,1),ROUND(IF($I$5="基准为上年预计执行数",OFFSET(D393,0,1),IF($I$5="基准为上年预算数",OFFSET(D393,0,-1),IF($I$5="基准为上年调整预算数",D393,0)))*(IF(_xlfn.ISFORMULA(OFFSET(D393,0,5)),OFFSET($I$3,1,0),OFFSET(D393,0,5))),SSWR))</f>
        <v>0</v>
      </c>
      <c r="G393" s="191">
        <f ca="1" t="shared" si="17"/>
        <v>0</v>
      </c>
      <c r="H393" s="191">
        <f ca="1" t="shared" si="16"/>
        <v>0</v>
      </c>
      <c r="I393" s="357"/>
      <c r="J393" s="357"/>
    </row>
    <row r="394" ht="14.4" spans="1:10">
      <c r="A394" s="353" t="s">
        <v>11393</v>
      </c>
      <c r="B394" s="360" t="s">
        <v>11394</v>
      </c>
      <c r="C394" s="355"/>
      <c r="D394" s="107">
        <f ca="1" t="shared" si="15"/>
        <v>0</v>
      </c>
      <c r="E394" s="356">
        <v>0</v>
      </c>
      <c r="F394" s="107">
        <f ca="1">IF($I$5="I列录入预算数",OFFSET(H394,0,1),ROUND(IF($I$5="基准为上年预计执行数",OFFSET(D394,0,1),IF($I$5="基准为上年预算数",OFFSET(D394,0,-1),IF($I$5="基准为上年调整预算数",D394,0)))*(IF(_xlfn.ISFORMULA(OFFSET(D394,0,5)),OFFSET($I$3,1,0),OFFSET(D394,0,5))),SSWR))</f>
        <v>0</v>
      </c>
      <c r="G394" s="191">
        <f ca="1" t="shared" si="17"/>
        <v>0</v>
      </c>
      <c r="H394" s="191">
        <f ca="1" t="shared" si="16"/>
        <v>0</v>
      </c>
      <c r="I394" s="357"/>
      <c r="J394" s="357"/>
    </row>
    <row r="395" ht="14.4" spans="1:10">
      <c r="A395" s="353" t="s">
        <v>11395</v>
      </c>
      <c r="B395" s="354" t="s">
        <v>11396</v>
      </c>
      <c r="C395" s="355">
        <v>4200</v>
      </c>
      <c r="D395" s="107">
        <f ca="1" t="shared" ref="D395:D458" si="18">IF(B2TJ="录入调整后预算数",OFFSET(D395,0,6),IF(B2TJ="录入调整差额数",OFFSET(D395,0,6)+OFFSET(D395,0,-1),0))</f>
        <v>4200</v>
      </c>
      <c r="E395" s="356">
        <v>4200</v>
      </c>
      <c r="F395" s="107">
        <f ca="1">IF($I$5="I列录入预算数",OFFSET(H395,0,1),ROUND(IF($I$5="基准为上年预计执行数",OFFSET(D395,0,1),IF($I$5="基准为上年预算数",OFFSET(D395,0,-1),IF($I$5="基准为上年调整预算数",D395,0)))*(IF(_xlfn.ISFORMULA(OFFSET(D395,0,5)),OFFSET($I$3,1,0),OFFSET(D395,0,5))),SSWR))</f>
        <v>4200</v>
      </c>
      <c r="G395" s="191">
        <f ca="1" t="shared" si="17"/>
        <v>1</v>
      </c>
      <c r="H395" s="191">
        <f ca="1" t="shared" ref="H395:H458" si="19">IFERROR(OFFSET(G395,0,-1)/OFFSET(G395,0,-2),)</f>
        <v>1</v>
      </c>
      <c r="I395" s="355">
        <v>4200</v>
      </c>
      <c r="J395" s="355">
        <v>4200</v>
      </c>
    </row>
    <row r="396" ht="14.4" spans="1:10">
      <c r="A396" s="353" t="s">
        <v>11397</v>
      </c>
      <c r="B396" s="360" t="s">
        <v>10507</v>
      </c>
      <c r="C396" s="355">
        <v>1121</v>
      </c>
      <c r="D396" s="107">
        <f ca="1" t="shared" si="18"/>
        <v>1121</v>
      </c>
      <c r="E396" s="356">
        <v>4830</v>
      </c>
      <c r="F396" s="107">
        <f ca="1">IF($I$5="I列录入预算数",OFFSET(H396,0,1),ROUND(IF($I$5="基准为上年预计执行数",OFFSET(D396,0,1),IF($I$5="基准为上年预算数",OFFSET(D396,0,-1),IF($I$5="基准为上年调整预算数",D396,0)))*(IF(_xlfn.ISFORMULA(OFFSET(D396,0,5)),OFFSET($I$3,1,0),OFFSET(D396,0,5))),SSWR))</f>
        <v>3121</v>
      </c>
      <c r="G396" s="191">
        <f ca="1" t="shared" ref="G396:G459" si="20">IFERROR(OFFSET(G396,0,-1)/OFFSET(G396,0,-4),)</f>
        <v>2.78412132024978</v>
      </c>
      <c r="H396" s="191">
        <f ca="1" t="shared" si="19"/>
        <v>0.646169772256729</v>
      </c>
      <c r="I396" s="355">
        <v>3121</v>
      </c>
      <c r="J396" s="355">
        <v>1121</v>
      </c>
    </row>
    <row r="397" ht="14.4" spans="1:10">
      <c r="A397" s="353" t="s">
        <v>11398</v>
      </c>
      <c r="B397" s="360" t="s">
        <v>10811</v>
      </c>
      <c r="C397" s="355">
        <v>1800</v>
      </c>
      <c r="D397" s="107">
        <f ca="1" t="shared" si="18"/>
        <v>1800</v>
      </c>
      <c r="E397" s="356">
        <v>624</v>
      </c>
      <c r="F397" s="107">
        <f ca="1">IF($I$5="I列录入预算数",OFFSET(H397,0,1),ROUND(IF($I$5="基准为上年预计执行数",OFFSET(D397,0,1),IF($I$5="基准为上年预算数",OFFSET(D397,0,-1),IF($I$5="基准为上年调整预算数",D397,0)))*(IF(_xlfn.ISFORMULA(OFFSET(D397,0,5)),OFFSET($I$3,1,0),OFFSET(D397,0,5))),SSWR))</f>
        <v>1800</v>
      </c>
      <c r="G397" s="191">
        <f ca="1" t="shared" si="20"/>
        <v>1</v>
      </c>
      <c r="H397" s="191">
        <f ca="1" t="shared" si="19"/>
        <v>2.88461538461538</v>
      </c>
      <c r="I397" s="355">
        <v>1800</v>
      </c>
      <c r="J397" s="355">
        <v>1800</v>
      </c>
    </row>
    <row r="398" ht="14.4" spans="1:10">
      <c r="A398" s="353" t="s">
        <v>11399</v>
      </c>
      <c r="B398" s="360" t="s">
        <v>10813</v>
      </c>
      <c r="C398" s="361">
        <v>0</v>
      </c>
      <c r="D398" s="107">
        <f ca="1" t="shared" si="18"/>
        <v>0</v>
      </c>
      <c r="E398" s="356"/>
      <c r="F398" s="107">
        <f ca="1">IF($I$5="I列录入预算数",OFFSET(H398,0,1),ROUND(IF($I$5="基准为上年预计执行数",OFFSET(D398,0,1),IF($I$5="基准为上年预算数",OFFSET(D398,0,-1),IF($I$5="基准为上年调整预算数",D398,0)))*(IF(_xlfn.ISFORMULA(OFFSET(D398,0,5)),OFFSET($I$3,1,0),OFFSET(D398,0,5))),SSWR))</f>
        <v>0</v>
      </c>
      <c r="G398" s="191">
        <f ca="1" t="shared" si="20"/>
        <v>0</v>
      </c>
      <c r="H398" s="191">
        <f ca="1" t="shared" si="19"/>
        <v>0</v>
      </c>
      <c r="I398" s="359"/>
      <c r="J398" s="359"/>
    </row>
    <row r="399" ht="14.4" spans="1:10">
      <c r="A399" s="353" t="s">
        <v>11400</v>
      </c>
      <c r="B399" s="354" t="s">
        <v>10815</v>
      </c>
      <c r="C399" s="361">
        <v>0</v>
      </c>
      <c r="D399" s="107">
        <f ca="1" t="shared" si="18"/>
        <v>0</v>
      </c>
      <c r="E399" s="356"/>
      <c r="F399" s="107">
        <f ca="1">IF($I$5="I列录入预算数",OFFSET(H399,0,1),ROUND(IF($I$5="基准为上年预计执行数",OFFSET(D399,0,1),IF($I$5="基准为上年预算数",OFFSET(D399,0,-1),IF($I$5="基准为上年调整预算数",D399,0)))*(IF(_xlfn.ISFORMULA(OFFSET(D399,0,5)),OFFSET($I$3,1,0),OFFSET(D399,0,5))),SSWR))</f>
        <v>0</v>
      </c>
      <c r="G399" s="191">
        <f ca="1" t="shared" si="20"/>
        <v>0</v>
      </c>
      <c r="H399" s="191">
        <f ca="1" t="shared" si="19"/>
        <v>0</v>
      </c>
      <c r="I399" s="357"/>
      <c r="J399" s="357"/>
    </row>
    <row r="400" ht="14.4" spans="1:10">
      <c r="A400" s="353" t="s">
        <v>11401</v>
      </c>
      <c r="B400" s="354" t="s">
        <v>11402</v>
      </c>
      <c r="C400" s="361">
        <v>0</v>
      </c>
      <c r="D400" s="107">
        <f ca="1" t="shared" si="18"/>
        <v>0</v>
      </c>
      <c r="E400" s="356">
        <v>1623</v>
      </c>
      <c r="F400" s="107">
        <f ca="1">IF($I$5="I列录入预算数",OFFSET(H400,0,1),ROUND(IF($I$5="基准为上年预计执行数",OFFSET(D400,0,1),IF($I$5="基准为上年预算数",OFFSET(D400,0,-1),IF($I$5="基准为上年调整预算数",D400,0)))*(IF(_xlfn.ISFORMULA(OFFSET(D400,0,5)),OFFSET($I$3,1,0),OFFSET(D400,0,5))),SSWR))</f>
        <v>500</v>
      </c>
      <c r="G400" s="191">
        <f ca="1" t="shared" si="20"/>
        <v>0</v>
      </c>
      <c r="H400" s="191">
        <f ca="1" t="shared" si="19"/>
        <v>0.308071472581639</v>
      </c>
      <c r="I400" s="357">
        <v>500</v>
      </c>
      <c r="J400" s="357"/>
    </row>
    <row r="401" ht="14.4" spans="1:10">
      <c r="A401" s="353" t="s">
        <v>11403</v>
      </c>
      <c r="B401" s="354" t="s">
        <v>11404</v>
      </c>
      <c r="C401" s="361">
        <v>0</v>
      </c>
      <c r="D401" s="107">
        <f ca="1" t="shared" si="18"/>
        <v>0</v>
      </c>
      <c r="E401" s="356">
        <v>2263</v>
      </c>
      <c r="F401" s="107">
        <f ca="1">IF($I$5="I列录入预算数",OFFSET(H401,0,1),ROUND(IF($I$5="基准为上年预计执行数",OFFSET(D401,0,1),IF($I$5="基准为上年预算数",OFFSET(D401,0,-1),IF($I$5="基准为上年调整预算数",D401,0)))*(IF(_xlfn.ISFORMULA(OFFSET(D401,0,5)),OFFSET($I$3,1,0),OFFSET(D401,0,5))),SSWR))</f>
        <v>1000</v>
      </c>
      <c r="G401" s="191">
        <f ca="1" t="shared" si="20"/>
        <v>0</v>
      </c>
      <c r="H401" s="191">
        <f ca="1" t="shared" si="19"/>
        <v>0.441891294741494</v>
      </c>
      <c r="I401" s="359">
        <v>1000</v>
      </c>
      <c r="J401" s="359"/>
    </row>
    <row r="402" ht="14.4" spans="1:10">
      <c r="A402" s="353" t="s">
        <v>11405</v>
      </c>
      <c r="B402" s="360" t="s">
        <v>11406</v>
      </c>
      <c r="C402" s="361">
        <v>0</v>
      </c>
      <c r="D402" s="107">
        <f ca="1" t="shared" si="18"/>
        <v>0</v>
      </c>
      <c r="E402" s="356"/>
      <c r="F402" s="107">
        <f ca="1">IF($I$5="I列录入预算数",OFFSET(H402,0,1),ROUND(IF($I$5="基准为上年预计执行数",OFFSET(D402,0,1),IF($I$5="基准为上年预算数",OFFSET(D402,0,-1),IF($I$5="基准为上年调整预算数",D402,0)))*(IF(_xlfn.ISFORMULA(OFFSET(D402,0,5)),OFFSET($I$3,1,0),OFFSET(D402,0,5))),SSWR))</f>
        <v>0</v>
      </c>
      <c r="G402" s="191">
        <f ca="1" t="shared" si="20"/>
        <v>0</v>
      </c>
      <c r="H402" s="191">
        <f ca="1" t="shared" si="19"/>
        <v>0</v>
      </c>
      <c r="I402" s="357"/>
      <c r="J402" s="357"/>
    </row>
    <row r="403" ht="14.4" spans="1:10">
      <c r="A403" s="353" t="s">
        <v>11407</v>
      </c>
      <c r="B403" s="360" t="s">
        <v>11408</v>
      </c>
      <c r="C403" s="361">
        <v>0</v>
      </c>
      <c r="D403" s="107">
        <f ca="1" t="shared" si="18"/>
        <v>0</v>
      </c>
      <c r="E403" s="356"/>
      <c r="F403" s="107">
        <f ca="1">IF($I$5="I列录入预算数",OFFSET(H403,0,1),ROUND(IF($I$5="基准为上年预计执行数",OFFSET(D403,0,1),IF($I$5="基准为上年预算数",OFFSET(D403,0,-1),IF($I$5="基准为上年调整预算数",D403,0)))*(IF(_xlfn.ISFORMULA(OFFSET(D403,0,5)),OFFSET($I$3,1,0),OFFSET(D403,0,5))),SSWR))</f>
        <v>0</v>
      </c>
      <c r="G403" s="191">
        <f ca="1" t="shared" si="20"/>
        <v>0</v>
      </c>
      <c r="H403" s="191">
        <f ca="1" t="shared" si="19"/>
        <v>0</v>
      </c>
      <c r="I403" s="357"/>
      <c r="J403" s="357"/>
    </row>
    <row r="404" ht="14.4" spans="1:10">
      <c r="A404" s="353" t="s">
        <v>11409</v>
      </c>
      <c r="B404" s="358" t="s">
        <v>11410</v>
      </c>
      <c r="C404" s="361">
        <v>0</v>
      </c>
      <c r="D404" s="107">
        <f ca="1" t="shared" si="18"/>
        <v>0</v>
      </c>
      <c r="E404" s="356"/>
      <c r="F404" s="107">
        <f ca="1">IF($I$5="I列录入预算数",OFFSET(H404,0,1),ROUND(IF($I$5="基准为上年预计执行数",OFFSET(D404,0,1),IF($I$5="基准为上年预算数",OFFSET(D404,0,-1),IF($I$5="基准为上年调整预算数",D404,0)))*(IF(_xlfn.ISFORMULA(OFFSET(D404,0,5)),OFFSET($I$3,1,0),OFFSET(D404,0,5))),SSWR))</f>
        <v>0</v>
      </c>
      <c r="G404" s="191">
        <f ca="1" t="shared" si="20"/>
        <v>0</v>
      </c>
      <c r="H404" s="191">
        <f ca="1" t="shared" si="19"/>
        <v>0</v>
      </c>
      <c r="I404" s="357"/>
      <c r="J404" s="357"/>
    </row>
    <row r="405" ht="14.4" spans="1:10">
      <c r="A405" s="353" t="s">
        <v>11411</v>
      </c>
      <c r="B405" s="360" t="s">
        <v>11412</v>
      </c>
      <c r="C405" s="361">
        <v>0</v>
      </c>
      <c r="D405" s="107">
        <f ca="1" t="shared" si="18"/>
        <v>0</v>
      </c>
      <c r="E405" s="356"/>
      <c r="F405" s="107">
        <f ca="1">IF($I$5="I列录入预算数",OFFSET(H405,0,1),ROUND(IF($I$5="基准为上年预计执行数",OFFSET(D405,0,1),IF($I$5="基准为上年预算数",OFFSET(D405,0,-1),IF($I$5="基准为上年调整预算数",D405,0)))*(IF(_xlfn.ISFORMULA(OFFSET(D405,0,5)),OFFSET($I$3,1,0),OFFSET(D405,0,5))),SSWR))</f>
        <v>0</v>
      </c>
      <c r="G405" s="191">
        <f ca="1" t="shared" si="20"/>
        <v>0</v>
      </c>
      <c r="H405" s="191">
        <f ca="1" t="shared" si="19"/>
        <v>0</v>
      </c>
      <c r="I405" s="357"/>
      <c r="J405" s="357"/>
    </row>
    <row r="406" ht="14.4" spans="1:10">
      <c r="A406" s="353" t="s">
        <v>11413</v>
      </c>
      <c r="B406" s="360" t="s">
        <v>11414</v>
      </c>
      <c r="C406" s="361">
        <v>0</v>
      </c>
      <c r="D406" s="107">
        <f ca="1" t="shared" si="18"/>
        <v>0</v>
      </c>
      <c r="E406" s="356"/>
      <c r="F406" s="107">
        <f ca="1">IF($I$5="I列录入预算数",OFFSET(H406,0,1),ROUND(IF($I$5="基准为上年预计执行数",OFFSET(D406,0,1),IF($I$5="基准为上年预算数",OFFSET(D406,0,-1),IF($I$5="基准为上年调整预算数",D406,0)))*(IF(_xlfn.ISFORMULA(OFFSET(D406,0,5)),OFFSET($I$3,1,0),OFFSET(D406,0,5))),SSWR))</f>
        <v>0</v>
      </c>
      <c r="G406" s="191">
        <f ca="1" t="shared" si="20"/>
        <v>0</v>
      </c>
      <c r="H406" s="191">
        <f ca="1" t="shared" si="19"/>
        <v>0</v>
      </c>
      <c r="I406" s="357"/>
      <c r="J406" s="357"/>
    </row>
    <row r="407" ht="14.4" spans="1:10">
      <c r="A407" s="353" t="s">
        <v>11415</v>
      </c>
      <c r="B407" s="360" t="s">
        <v>11416</v>
      </c>
      <c r="C407" s="361">
        <v>0</v>
      </c>
      <c r="D407" s="107">
        <f ca="1" t="shared" si="18"/>
        <v>0</v>
      </c>
      <c r="E407" s="356"/>
      <c r="F407" s="107">
        <f ca="1">IF($I$5="I列录入预算数",OFFSET(H407,0,1),ROUND(IF($I$5="基准为上年预计执行数",OFFSET(D407,0,1),IF($I$5="基准为上年预算数",OFFSET(D407,0,-1),IF($I$5="基准为上年调整预算数",D407,0)))*(IF(_xlfn.ISFORMULA(OFFSET(D407,0,5)),OFFSET($I$3,1,0),OFFSET(D407,0,5))),SSWR))</f>
        <v>0</v>
      </c>
      <c r="G407" s="191">
        <f ca="1" t="shared" si="20"/>
        <v>0</v>
      </c>
      <c r="H407" s="191">
        <f ca="1" t="shared" si="19"/>
        <v>0</v>
      </c>
      <c r="I407" s="357"/>
      <c r="J407" s="357"/>
    </row>
    <row r="408" ht="14.4" spans="1:10">
      <c r="A408" s="353" t="s">
        <v>11417</v>
      </c>
      <c r="B408" s="354" t="s">
        <v>11418</v>
      </c>
      <c r="C408" s="361">
        <v>0</v>
      </c>
      <c r="D408" s="107">
        <f ca="1" t="shared" si="18"/>
        <v>0</v>
      </c>
      <c r="E408" s="356">
        <v>1653</v>
      </c>
      <c r="F408" s="107">
        <f ca="1">IF($I$5="I列录入预算数",OFFSET(H408,0,1),ROUND(IF($I$5="基准为上年预计执行数",OFFSET(D408,0,1),IF($I$5="基准为上年预算数",OFFSET(D408,0,-1),IF($I$5="基准为上年调整预算数",D408,0)))*(IF(_xlfn.ISFORMULA(OFFSET(D408,0,5)),OFFSET($I$3,1,0),OFFSET(D408,0,5))),SSWR))</f>
        <v>0</v>
      </c>
      <c r="G408" s="191">
        <f ca="1" t="shared" si="20"/>
        <v>0</v>
      </c>
      <c r="H408" s="191">
        <f ca="1" t="shared" si="19"/>
        <v>0</v>
      </c>
      <c r="I408" s="359"/>
      <c r="J408" s="359"/>
    </row>
    <row r="409" ht="14.4" spans="1:10">
      <c r="A409" s="353" t="s">
        <v>11419</v>
      </c>
      <c r="B409" s="360" t="s">
        <v>11404</v>
      </c>
      <c r="C409" s="361">
        <v>0</v>
      </c>
      <c r="D409" s="107">
        <f ca="1" t="shared" si="18"/>
        <v>0</v>
      </c>
      <c r="E409" s="356">
        <v>550</v>
      </c>
      <c r="F409" s="107">
        <f ca="1">IF($I$5="I列录入预算数",OFFSET(H409,0,1),ROUND(IF($I$5="基准为上年预计执行数",OFFSET(D409,0,1),IF($I$5="基准为上年预算数",OFFSET(D409,0,-1),IF($I$5="基准为上年调整预算数",D409,0)))*(IF(_xlfn.ISFORMULA(OFFSET(D409,0,5)),OFFSET($I$3,1,0),OFFSET(D409,0,5))),SSWR))</f>
        <v>0</v>
      </c>
      <c r="G409" s="191">
        <f ca="1" t="shared" si="20"/>
        <v>0</v>
      </c>
      <c r="H409" s="191">
        <f ca="1" t="shared" si="19"/>
        <v>0</v>
      </c>
      <c r="I409" s="359"/>
      <c r="J409" s="359"/>
    </row>
    <row r="410" ht="14.4" spans="1:10">
      <c r="A410" s="353" t="s">
        <v>11420</v>
      </c>
      <c r="B410" s="360" t="s">
        <v>11421</v>
      </c>
      <c r="C410" s="355">
        <v>10</v>
      </c>
      <c r="D410" s="107">
        <f ca="1" t="shared" si="18"/>
        <v>10</v>
      </c>
      <c r="E410" s="356">
        <v>548</v>
      </c>
      <c r="F410" s="107">
        <f ca="1">IF($I$5="I列录入预算数",OFFSET(H410,0,1),ROUND(IF($I$5="基准为上年预计执行数",OFFSET(D410,0,1),IF($I$5="基准为上年预算数",OFFSET(D410,0,-1),IF($I$5="基准为上年调整预算数",D410,0)))*(IF(_xlfn.ISFORMULA(OFFSET(D410,0,5)),OFFSET($I$3,1,0),OFFSET(D410,0,5))),SSWR))</f>
        <v>50</v>
      </c>
      <c r="G410" s="191">
        <f ca="1" t="shared" si="20"/>
        <v>5</v>
      </c>
      <c r="H410" s="191">
        <f ca="1" t="shared" si="19"/>
        <v>0.0912408759124088</v>
      </c>
      <c r="I410" s="355">
        <v>50</v>
      </c>
      <c r="J410" s="355">
        <v>10</v>
      </c>
    </row>
    <row r="411" ht="14.4" spans="1:10">
      <c r="A411" s="353" t="s">
        <v>11422</v>
      </c>
      <c r="B411" s="360" t="s">
        <v>11423</v>
      </c>
      <c r="C411" s="355"/>
      <c r="D411" s="107">
        <f ca="1" t="shared" si="18"/>
        <v>0</v>
      </c>
      <c r="E411" s="356">
        <v>0</v>
      </c>
      <c r="F411" s="107">
        <f ca="1">IF($I$5="I列录入预算数",OFFSET(H411,0,1),ROUND(IF($I$5="基准为上年预计执行数",OFFSET(D411,0,1),IF($I$5="基准为上年预算数",OFFSET(D411,0,-1),IF($I$5="基准为上年调整预算数",D411,0)))*(IF(_xlfn.ISFORMULA(OFFSET(D411,0,5)),OFFSET($I$3,1,0),OFFSET(D411,0,5))),SSWR))</f>
        <v>0</v>
      </c>
      <c r="G411" s="191">
        <f ca="1" t="shared" si="20"/>
        <v>0</v>
      </c>
      <c r="H411" s="191">
        <f ca="1" t="shared" si="19"/>
        <v>0</v>
      </c>
      <c r="I411" s="359"/>
      <c r="J411" s="359"/>
    </row>
    <row r="412" ht="14.4" spans="1:10">
      <c r="A412" s="353" t="s">
        <v>11424</v>
      </c>
      <c r="B412" s="358" t="s">
        <v>11425</v>
      </c>
      <c r="C412" s="355"/>
      <c r="D412" s="107">
        <f ca="1" t="shared" si="18"/>
        <v>0</v>
      </c>
      <c r="E412" s="356">
        <v>0</v>
      </c>
      <c r="F412" s="107">
        <f ca="1">IF($I$5="I列录入预算数",OFFSET(H412,0,1),ROUND(IF($I$5="基准为上年预计执行数",OFFSET(D412,0,1),IF($I$5="基准为上年预算数",OFFSET(D412,0,-1),IF($I$5="基准为上年调整预算数",D412,0)))*(IF(_xlfn.ISFORMULA(OFFSET(D412,0,5)),OFFSET($I$3,1,0),OFFSET(D412,0,5))),SSWR))</f>
        <v>0</v>
      </c>
      <c r="G412" s="191">
        <f ca="1" t="shared" si="20"/>
        <v>0</v>
      </c>
      <c r="H412" s="191">
        <f ca="1" t="shared" si="19"/>
        <v>0</v>
      </c>
      <c r="I412" s="359"/>
      <c r="J412" s="359"/>
    </row>
    <row r="413" ht="14.4" spans="1:10">
      <c r="A413" s="353" t="s">
        <v>11426</v>
      </c>
      <c r="B413" s="358" t="s">
        <v>11427</v>
      </c>
      <c r="C413" s="355">
        <v>5500</v>
      </c>
      <c r="D413" s="107">
        <f ca="1" t="shared" si="18"/>
        <v>5500</v>
      </c>
      <c r="E413" s="356">
        <v>0</v>
      </c>
      <c r="F413" s="107">
        <f ca="1">IF($I$5="I列录入预算数",OFFSET(H413,0,1),ROUND(IF($I$5="基准为上年预计执行数",OFFSET(D413,0,1),IF($I$5="基准为上年预算数",OFFSET(D413,0,-1),IF($I$5="基准为上年调整预算数",D413,0)))*(IF(_xlfn.ISFORMULA(OFFSET(D413,0,5)),OFFSET($I$3,1,0),OFFSET(D413,0,5))),SSWR))</f>
        <v>0</v>
      </c>
      <c r="G413" s="191">
        <f ca="1" t="shared" si="20"/>
        <v>0</v>
      </c>
      <c r="H413" s="191">
        <f ca="1" t="shared" si="19"/>
        <v>0</v>
      </c>
      <c r="I413" s="355"/>
      <c r="J413" s="355">
        <v>5500</v>
      </c>
    </row>
    <row r="414" ht="14.4" spans="1:10">
      <c r="A414" s="353" t="s">
        <v>11428</v>
      </c>
      <c r="B414" s="358" t="s">
        <v>11404</v>
      </c>
      <c r="C414" s="355"/>
      <c r="D414" s="107">
        <f ca="1" t="shared" si="18"/>
        <v>0</v>
      </c>
      <c r="E414" s="356">
        <v>0</v>
      </c>
      <c r="F414" s="107">
        <f ca="1">IF($I$5="I列录入预算数",OFFSET(H414,0,1),ROUND(IF($I$5="基准为上年预计执行数",OFFSET(D414,0,1),IF($I$5="基准为上年预算数",OFFSET(D414,0,-1),IF($I$5="基准为上年调整预算数",D414,0)))*(IF(_xlfn.ISFORMULA(OFFSET(D414,0,5)),OFFSET($I$3,1,0),OFFSET(D414,0,5))),SSWR))</f>
        <v>0</v>
      </c>
      <c r="G414" s="191">
        <f ca="1" t="shared" si="20"/>
        <v>0</v>
      </c>
      <c r="H414" s="191">
        <f ca="1" t="shared" si="19"/>
        <v>0</v>
      </c>
      <c r="I414" s="359"/>
      <c r="J414" s="359"/>
    </row>
    <row r="415" ht="14.4" spans="1:10">
      <c r="A415" s="353" t="s">
        <v>11429</v>
      </c>
      <c r="B415" s="358" t="s">
        <v>11430</v>
      </c>
      <c r="C415" s="355"/>
      <c r="D415" s="107">
        <f ca="1" t="shared" si="18"/>
        <v>0</v>
      </c>
      <c r="E415" s="356">
        <v>0</v>
      </c>
      <c r="F415" s="107">
        <f ca="1">IF($I$5="I列录入预算数",OFFSET(H415,0,1),ROUND(IF($I$5="基准为上年预计执行数",OFFSET(D415,0,1),IF($I$5="基准为上年预算数",OFFSET(D415,0,-1),IF($I$5="基准为上年调整预算数",D415,0)))*(IF(_xlfn.ISFORMULA(OFFSET(D415,0,5)),OFFSET($I$3,1,0),OFFSET(D415,0,5))),SSWR))</f>
        <v>0</v>
      </c>
      <c r="G415" s="191">
        <f ca="1" t="shared" si="20"/>
        <v>0</v>
      </c>
      <c r="H415" s="191">
        <f ca="1" t="shared" si="19"/>
        <v>0</v>
      </c>
      <c r="I415" s="359"/>
      <c r="J415" s="359"/>
    </row>
    <row r="416" ht="14.4" spans="1:10">
      <c r="A416" s="353" t="s">
        <v>11431</v>
      </c>
      <c r="B416" s="358" t="s">
        <v>11432</v>
      </c>
      <c r="C416" s="355"/>
      <c r="D416" s="107">
        <f ca="1" t="shared" si="18"/>
        <v>0</v>
      </c>
      <c r="E416" s="356">
        <v>0</v>
      </c>
      <c r="F416" s="107">
        <f ca="1">IF($I$5="I列录入预算数",OFFSET(H416,0,1),ROUND(IF($I$5="基准为上年预计执行数",OFFSET(D416,0,1),IF($I$5="基准为上年预算数",OFFSET(D416,0,-1),IF($I$5="基准为上年调整预算数",D416,0)))*(IF(_xlfn.ISFORMULA(OFFSET(D416,0,5)),OFFSET($I$3,1,0),OFFSET(D416,0,5))),SSWR))</f>
        <v>0</v>
      </c>
      <c r="G416" s="191">
        <f ca="1" t="shared" si="20"/>
        <v>0</v>
      </c>
      <c r="H416" s="191">
        <f ca="1" t="shared" si="19"/>
        <v>0</v>
      </c>
      <c r="I416" s="359"/>
      <c r="J416" s="359"/>
    </row>
    <row r="417" ht="14.4" spans="1:10">
      <c r="A417" s="353" t="s">
        <v>11433</v>
      </c>
      <c r="B417" s="358" t="s">
        <v>11434</v>
      </c>
      <c r="C417" s="355">
        <v>2600</v>
      </c>
      <c r="D417" s="107">
        <f ca="1" t="shared" si="18"/>
        <v>2600</v>
      </c>
      <c r="E417" s="356">
        <v>4356</v>
      </c>
      <c r="F417" s="107">
        <f ca="1">IF($I$5="I列录入预算数",OFFSET(H417,0,1),ROUND(IF($I$5="基准为上年预计执行数",OFFSET(D417,0,1),IF($I$5="基准为上年预算数",OFFSET(D417,0,-1),IF($I$5="基准为上年调整预算数",D417,0)))*(IF(_xlfn.ISFORMULA(OFFSET(D417,0,5)),OFFSET($I$3,1,0),OFFSET(D417,0,5))),SSWR))</f>
        <v>4300</v>
      </c>
      <c r="G417" s="191">
        <f ca="1" t="shared" si="20"/>
        <v>1.65384615384615</v>
      </c>
      <c r="H417" s="191">
        <f ca="1" t="shared" si="19"/>
        <v>0.987144168962351</v>
      </c>
      <c r="I417" s="355">
        <v>4300</v>
      </c>
      <c r="J417" s="355">
        <v>2600</v>
      </c>
    </row>
    <row r="418" ht="14.4" spans="1:10">
      <c r="A418" s="353" t="s">
        <v>11435</v>
      </c>
      <c r="B418" s="358" t="s">
        <v>11404</v>
      </c>
      <c r="C418" s="355"/>
      <c r="D418" s="107">
        <f ca="1" t="shared" si="18"/>
        <v>0</v>
      </c>
      <c r="E418" s="356">
        <v>0</v>
      </c>
      <c r="F418" s="107">
        <f ca="1">IF($I$5="I列录入预算数",OFFSET(H418,0,1),ROUND(IF($I$5="基准为上年预计执行数",OFFSET(D418,0,1),IF($I$5="基准为上年预算数",OFFSET(D418,0,-1),IF($I$5="基准为上年调整预算数",D418,0)))*(IF(_xlfn.ISFORMULA(OFFSET(D418,0,5)),OFFSET($I$3,1,0),OFFSET(D418,0,5))),SSWR))</f>
        <v>0</v>
      </c>
      <c r="G418" s="191">
        <f ca="1" t="shared" si="20"/>
        <v>0</v>
      </c>
      <c r="H418" s="191">
        <f ca="1" t="shared" si="19"/>
        <v>0</v>
      </c>
      <c r="I418" s="357"/>
      <c r="J418" s="357"/>
    </row>
    <row r="419" ht="14.4" spans="1:10">
      <c r="A419" s="353" t="s">
        <v>11436</v>
      </c>
      <c r="B419" s="358" t="s">
        <v>11437</v>
      </c>
      <c r="C419" s="355"/>
      <c r="D419" s="107">
        <f ca="1" t="shared" si="18"/>
        <v>0</v>
      </c>
      <c r="E419" s="356">
        <v>0</v>
      </c>
      <c r="F419" s="107">
        <f ca="1">IF($I$5="I列录入预算数",OFFSET(H419,0,1),ROUND(IF($I$5="基准为上年预计执行数",OFFSET(D419,0,1),IF($I$5="基准为上年预算数",OFFSET(D419,0,-1),IF($I$5="基准为上年调整预算数",D419,0)))*(IF(_xlfn.ISFORMULA(OFFSET(D419,0,5)),OFFSET($I$3,1,0),OFFSET(D419,0,5))),SSWR))</f>
        <v>0</v>
      </c>
      <c r="G419" s="191">
        <f ca="1" t="shared" si="20"/>
        <v>0</v>
      </c>
      <c r="H419" s="191">
        <f ca="1" t="shared" si="19"/>
        <v>0</v>
      </c>
      <c r="I419" s="357"/>
      <c r="J419" s="357"/>
    </row>
    <row r="420" ht="14.4" spans="1:10">
      <c r="A420" s="353" t="s">
        <v>11438</v>
      </c>
      <c r="B420" s="358" t="s">
        <v>11439</v>
      </c>
      <c r="C420" s="355"/>
      <c r="D420" s="107">
        <f ca="1" t="shared" si="18"/>
        <v>0</v>
      </c>
      <c r="E420" s="356">
        <v>0</v>
      </c>
      <c r="F420" s="107">
        <f ca="1">IF($I$5="I列录入预算数",OFFSET(H420,0,1),ROUND(IF($I$5="基准为上年预计执行数",OFFSET(D420,0,1),IF($I$5="基准为上年预算数",OFFSET(D420,0,-1),IF($I$5="基准为上年调整预算数",D420,0)))*(IF(_xlfn.ISFORMULA(OFFSET(D420,0,5)),OFFSET($I$3,1,0),OFFSET(D420,0,5))),SSWR))</f>
        <v>0</v>
      </c>
      <c r="G420" s="191">
        <f ca="1" t="shared" si="20"/>
        <v>0</v>
      </c>
      <c r="H420" s="191">
        <f ca="1" t="shared" si="19"/>
        <v>0</v>
      </c>
      <c r="I420" s="357"/>
      <c r="J420" s="357"/>
    </row>
    <row r="421" ht="14.4" spans="1:10">
      <c r="A421" s="353" t="s">
        <v>11440</v>
      </c>
      <c r="B421" s="358" t="s">
        <v>11441</v>
      </c>
      <c r="C421" s="355"/>
      <c r="D421" s="107">
        <f ca="1" t="shared" si="18"/>
        <v>0</v>
      </c>
      <c r="E421" s="356">
        <v>0</v>
      </c>
      <c r="F421" s="107">
        <f ca="1">IF($I$5="I列录入预算数",OFFSET(H421,0,1),ROUND(IF($I$5="基准为上年预计执行数",OFFSET(D421,0,1),IF($I$5="基准为上年预算数",OFFSET(D421,0,-1),IF($I$5="基准为上年调整预算数",D421,0)))*(IF(_xlfn.ISFORMULA(OFFSET(D421,0,5)),OFFSET($I$3,1,0),OFFSET(D421,0,5))),SSWR))</f>
        <v>0</v>
      </c>
      <c r="G421" s="191">
        <f ca="1" t="shared" si="20"/>
        <v>0</v>
      </c>
      <c r="H421" s="191">
        <f ca="1" t="shared" si="19"/>
        <v>0</v>
      </c>
      <c r="I421" s="359"/>
      <c r="J421" s="359"/>
    </row>
    <row r="422" ht="14.4" spans="1:10">
      <c r="A422" s="353" t="s">
        <v>11442</v>
      </c>
      <c r="B422" s="358" t="s">
        <v>11443</v>
      </c>
      <c r="C422" s="355"/>
      <c r="D422" s="107">
        <f ca="1" t="shared" si="18"/>
        <v>0</v>
      </c>
      <c r="E422" s="356">
        <v>0</v>
      </c>
      <c r="F422" s="107">
        <f ca="1">IF($I$5="I列录入预算数",OFFSET(H422,0,1),ROUND(IF($I$5="基准为上年预计执行数",OFFSET(D422,0,1),IF($I$5="基准为上年预算数",OFFSET(D422,0,-1),IF($I$5="基准为上年调整预算数",D422,0)))*(IF(_xlfn.ISFORMULA(OFFSET(D422,0,5)),OFFSET($I$3,1,0),OFFSET(D422,0,5))),SSWR))</f>
        <v>0</v>
      </c>
      <c r="G422" s="191">
        <f ca="1" t="shared" si="20"/>
        <v>0</v>
      </c>
      <c r="H422" s="191">
        <f ca="1" t="shared" si="19"/>
        <v>0</v>
      </c>
      <c r="I422" s="357"/>
      <c r="J422" s="357"/>
    </row>
    <row r="423" ht="14.4" spans="1:10">
      <c r="A423" s="353" t="s">
        <v>11444</v>
      </c>
      <c r="B423" s="358" t="s">
        <v>11445</v>
      </c>
      <c r="C423" s="355"/>
      <c r="D423" s="107">
        <f ca="1" t="shared" si="18"/>
        <v>0</v>
      </c>
      <c r="E423" s="356">
        <v>0</v>
      </c>
      <c r="F423" s="107">
        <f ca="1">IF($I$5="I列录入预算数",OFFSET(H423,0,1),ROUND(IF($I$5="基准为上年预计执行数",OFFSET(D423,0,1),IF($I$5="基准为上年预算数",OFFSET(D423,0,-1),IF($I$5="基准为上年调整预算数",D423,0)))*(IF(_xlfn.ISFORMULA(OFFSET(D423,0,5)),OFFSET($I$3,1,0),OFFSET(D423,0,5))),SSWR))</f>
        <v>0</v>
      </c>
      <c r="G423" s="191">
        <f ca="1" t="shared" si="20"/>
        <v>0</v>
      </c>
      <c r="H423" s="191">
        <f ca="1" t="shared" si="19"/>
        <v>0</v>
      </c>
      <c r="I423" s="357"/>
      <c r="J423" s="357"/>
    </row>
    <row r="424" ht="14.4" spans="1:10">
      <c r="A424" s="353" t="s">
        <v>11446</v>
      </c>
      <c r="B424" s="358" t="s">
        <v>11447</v>
      </c>
      <c r="C424" s="355"/>
      <c r="D424" s="107">
        <f ca="1" t="shared" si="18"/>
        <v>0</v>
      </c>
      <c r="E424" s="356">
        <v>0</v>
      </c>
      <c r="F424" s="107">
        <f ca="1">IF($I$5="I列录入预算数",OFFSET(H424,0,1),ROUND(IF($I$5="基准为上年预计执行数",OFFSET(D424,0,1),IF($I$5="基准为上年预算数",OFFSET(D424,0,-1),IF($I$5="基准为上年调整预算数",D424,0)))*(IF(_xlfn.ISFORMULA(OFFSET(D424,0,5)),OFFSET($I$3,1,0),OFFSET(D424,0,5))),SSWR))</f>
        <v>0</v>
      </c>
      <c r="G424" s="191">
        <f ca="1" t="shared" si="20"/>
        <v>0</v>
      </c>
      <c r="H424" s="191">
        <f ca="1" t="shared" si="19"/>
        <v>0</v>
      </c>
      <c r="I424" s="357"/>
      <c r="J424" s="357"/>
    </row>
    <row r="425" ht="14.4" spans="1:10">
      <c r="A425" s="353" t="s">
        <v>11448</v>
      </c>
      <c r="B425" s="358" t="s">
        <v>11449</v>
      </c>
      <c r="C425" s="355"/>
      <c r="D425" s="107">
        <f ca="1" t="shared" si="18"/>
        <v>0</v>
      </c>
      <c r="E425" s="356">
        <v>0</v>
      </c>
      <c r="F425" s="107">
        <f ca="1">IF($I$5="I列录入预算数",OFFSET(H425,0,1),ROUND(IF($I$5="基准为上年预计执行数",OFFSET(D425,0,1),IF($I$5="基准为上年预算数",OFFSET(D425,0,-1),IF($I$5="基准为上年调整预算数",D425,0)))*(IF(_xlfn.ISFORMULA(OFFSET(D425,0,5)),OFFSET($I$3,1,0),OFFSET(D425,0,5))),SSWR))</f>
        <v>0</v>
      </c>
      <c r="G425" s="191">
        <f ca="1" t="shared" si="20"/>
        <v>0</v>
      </c>
      <c r="H425" s="191">
        <f ca="1" t="shared" si="19"/>
        <v>0</v>
      </c>
      <c r="I425" s="357"/>
      <c r="J425" s="357"/>
    </row>
    <row r="426" ht="14.4" spans="1:10">
      <c r="A426" s="353" t="s">
        <v>11450</v>
      </c>
      <c r="B426" s="358" t="s">
        <v>11404</v>
      </c>
      <c r="C426" s="355">
        <v>30</v>
      </c>
      <c r="D426" s="107">
        <f ca="1" t="shared" si="18"/>
        <v>30</v>
      </c>
      <c r="E426" s="356">
        <v>1</v>
      </c>
      <c r="F426" s="107">
        <f ca="1">IF($I$5="I列录入预算数",OFFSET(H426,0,1),ROUND(IF($I$5="基准为上年预计执行数",OFFSET(D426,0,1),IF($I$5="基准为上年预算数",OFFSET(D426,0,-1),IF($I$5="基准为上年调整预算数",D426,0)))*(IF(_xlfn.ISFORMULA(OFFSET(D426,0,5)),OFFSET($I$3,1,0),OFFSET(D426,0,5))),SSWR))</f>
        <v>30</v>
      </c>
      <c r="G426" s="191">
        <f ca="1" t="shared" si="20"/>
        <v>1</v>
      </c>
      <c r="H426" s="191">
        <f ca="1" t="shared" si="19"/>
        <v>30</v>
      </c>
      <c r="I426" s="355">
        <v>30</v>
      </c>
      <c r="J426" s="355">
        <v>30</v>
      </c>
    </row>
    <row r="427" ht="14.4" spans="1:10">
      <c r="A427" s="353" t="s">
        <v>11451</v>
      </c>
      <c r="B427" s="358" t="s">
        <v>11452</v>
      </c>
      <c r="C427" s="355"/>
      <c r="D427" s="107">
        <f ca="1" t="shared" si="18"/>
        <v>0</v>
      </c>
      <c r="E427" s="356"/>
      <c r="F427" s="107">
        <f ca="1">IF($I$5="I列录入预算数",OFFSET(H427,0,1),ROUND(IF($I$5="基准为上年预计执行数",OFFSET(D427,0,1),IF($I$5="基准为上年预算数",OFFSET(D427,0,-1),IF($I$5="基准为上年调整预算数",D427,0)))*(IF(_xlfn.ISFORMULA(OFFSET(D427,0,5)),OFFSET($I$3,1,0),OFFSET(D427,0,5))),SSWR))</f>
        <v>0</v>
      </c>
      <c r="G427" s="191">
        <f ca="1" t="shared" si="20"/>
        <v>0</v>
      </c>
      <c r="H427" s="191">
        <f ca="1" t="shared" si="19"/>
        <v>0</v>
      </c>
      <c r="I427" s="359"/>
      <c r="J427" s="359"/>
    </row>
    <row r="428" ht="14.4" spans="1:10">
      <c r="A428" s="353" t="s">
        <v>11453</v>
      </c>
      <c r="B428" s="358" t="s">
        <v>11454</v>
      </c>
      <c r="C428" s="355"/>
      <c r="D428" s="107">
        <f ca="1" t="shared" si="18"/>
        <v>0</v>
      </c>
      <c r="E428" s="356"/>
      <c r="F428" s="107">
        <f ca="1">IF($I$5="I列录入预算数",OFFSET(H428,0,1),ROUND(IF($I$5="基准为上年预计执行数",OFFSET(D428,0,1),IF($I$5="基准为上年预算数",OFFSET(D428,0,-1),IF($I$5="基准为上年调整预算数",D428,0)))*(IF(_xlfn.ISFORMULA(OFFSET(D428,0,5)),OFFSET($I$3,1,0),OFFSET(D428,0,5))),SSWR))</f>
        <v>0</v>
      </c>
      <c r="G428" s="191">
        <f ca="1" t="shared" si="20"/>
        <v>0</v>
      </c>
      <c r="H428" s="191">
        <f ca="1" t="shared" si="19"/>
        <v>0</v>
      </c>
      <c r="I428" s="359"/>
      <c r="J428" s="359"/>
    </row>
    <row r="429" ht="14.4" spans="1:10">
      <c r="A429" s="353" t="s">
        <v>11455</v>
      </c>
      <c r="B429" s="358" t="s">
        <v>11456</v>
      </c>
      <c r="C429" s="355"/>
      <c r="D429" s="107">
        <f ca="1" t="shared" si="18"/>
        <v>0</v>
      </c>
      <c r="E429" s="356"/>
      <c r="F429" s="107">
        <f ca="1">IF($I$5="I列录入预算数",OFFSET(H429,0,1),ROUND(IF($I$5="基准为上年预计执行数",OFFSET(D429,0,1),IF($I$5="基准为上年预算数",OFFSET(D429,0,-1),IF($I$5="基准为上年调整预算数",D429,0)))*(IF(_xlfn.ISFORMULA(OFFSET(D429,0,5)),OFFSET($I$3,1,0),OFFSET(D429,0,5))),SSWR))</f>
        <v>0</v>
      </c>
      <c r="G429" s="191">
        <f ca="1" t="shared" si="20"/>
        <v>0</v>
      </c>
      <c r="H429" s="191">
        <f ca="1" t="shared" si="19"/>
        <v>0</v>
      </c>
      <c r="I429" s="359"/>
      <c r="J429" s="359"/>
    </row>
    <row r="430" ht="14.4" spans="1:10">
      <c r="A430" s="353" t="s">
        <v>11457</v>
      </c>
      <c r="B430" s="358" t="s">
        <v>11458</v>
      </c>
      <c r="C430" s="355">
        <v>150</v>
      </c>
      <c r="D430" s="107">
        <f ca="1" t="shared" si="18"/>
        <v>150</v>
      </c>
      <c r="E430" s="356">
        <v>156</v>
      </c>
      <c r="F430" s="107">
        <f ca="1">IF($I$5="I列录入预算数",OFFSET(H430,0,1),ROUND(IF($I$5="基准为上年预计执行数",OFFSET(D430,0,1),IF($I$5="基准为上年预算数",OFFSET(D430,0,-1),IF($I$5="基准为上年调整预算数",D430,0)))*(IF(_xlfn.ISFORMULA(OFFSET(D430,0,5)),OFFSET($I$3,1,0),OFFSET(D430,0,5))),SSWR))</f>
        <v>150</v>
      </c>
      <c r="G430" s="191">
        <f ca="1" t="shared" si="20"/>
        <v>1</v>
      </c>
      <c r="H430" s="191">
        <f ca="1" t="shared" si="19"/>
        <v>0.961538461538462</v>
      </c>
      <c r="I430" s="355">
        <v>150</v>
      </c>
      <c r="J430" s="355">
        <v>150</v>
      </c>
    </row>
    <row r="431" ht="14.4" spans="1:10">
      <c r="A431" s="353" t="s">
        <v>11459</v>
      </c>
      <c r="B431" s="358" t="s">
        <v>11460</v>
      </c>
      <c r="C431" s="355">
        <v>100</v>
      </c>
      <c r="D431" s="107">
        <f ca="1" t="shared" si="18"/>
        <v>100</v>
      </c>
      <c r="E431" s="356"/>
      <c r="F431" s="107">
        <f ca="1">IF($I$5="I列录入预算数",OFFSET(H431,0,1),ROUND(IF($I$5="基准为上年预计执行数",OFFSET(D431,0,1),IF($I$5="基准为上年预算数",OFFSET(D431,0,-1),IF($I$5="基准为上年调整预算数",D431,0)))*(IF(_xlfn.ISFORMULA(OFFSET(D431,0,5)),OFFSET($I$3,1,0),OFFSET(D431,0,5))),SSWR))</f>
        <v>100</v>
      </c>
      <c r="G431" s="191">
        <f ca="1" t="shared" si="20"/>
        <v>1</v>
      </c>
      <c r="H431" s="191">
        <f ca="1" t="shared" si="19"/>
        <v>0</v>
      </c>
      <c r="I431" s="355">
        <v>100</v>
      </c>
      <c r="J431" s="355">
        <v>100</v>
      </c>
    </row>
    <row r="432" ht="14.4" spans="1:10">
      <c r="A432" s="353" t="s">
        <v>11461</v>
      </c>
      <c r="B432" s="358" t="s">
        <v>11462</v>
      </c>
      <c r="C432" s="355"/>
      <c r="D432" s="107">
        <f ca="1" t="shared" si="18"/>
        <v>0</v>
      </c>
      <c r="E432" s="356">
        <v>0</v>
      </c>
      <c r="F432" s="107">
        <f ca="1">IF($I$5="I列录入预算数",OFFSET(H432,0,1),ROUND(IF($I$5="基准为上年预计执行数",OFFSET(D432,0,1),IF($I$5="基准为上年预算数",OFFSET(D432,0,-1),IF($I$5="基准为上年调整预算数",D432,0)))*(IF(_xlfn.ISFORMULA(OFFSET(D432,0,5)),OFFSET($I$3,1,0),OFFSET(D432,0,5))),SSWR))</f>
        <v>0</v>
      </c>
      <c r="G432" s="191">
        <f ca="1" t="shared" si="20"/>
        <v>0</v>
      </c>
      <c r="H432" s="191">
        <f ca="1" t="shared" si="19"/>
        <v>0</v>
      </c>
      <c r="I432" s="355"/>
      <c r="J432" s="355"/>
    </row>
    <row r="433" ht="14.4" spans="1:10">
      <c r="A433" s="353" t="s">
        <v>11463</v>
      </c>
      <c r="B433" s="358" t="s">
        <v>11464</v>
      </c>
      <c r="C433" s="355"/>
      <c r="D433" s="107">
        <f ca="1" t="shared" si="18"/>
        <v>0</v>
      </c>
      <c r="E433" s="356">
        <v>0</v>
      </c>
      <c r="F433" s="107">
        <f ca="1">IF($I$5="I列录入预算数",OFFSET(H433,0,1),ROUND(IF($I$5="基准为上年预计执行数",OFFSET(D433,0,1),IF($I$5="基准为上年预算数",OFFSET(D433,0,-1),IF($I$5="基准为上年调整预算数",D433,0)))*(IF(_xlfn.ISFORMULA(OFFSET(D433,0,5)),OFFSET($I$3,1,0),OFFSET(D433,0,5))),SSWR))</f>
        <v>0</v>
      </c>
      <c r="G433" s="191">
        <f ca="1" t="shared" si="20"/>
        <v>0</v>
      </c>
      <c r="H433" s="191">
        <f ca="1" t="shared" si="19"/>
        <v>0</v>
      </c>
      <c r="I433" s="355"/>
      <c r="J433" s="355"/>
    </row>
    <row r="434" ht="14.4" spans="1:10">
      <c r="A434" s="353" t="s">
        <v>11465</v>
      </c>
      <c r="B434" s="358" t="s">
        <v>11466</v>
      </c>
      <c r="C434" s="355"/>
      <c r="D434" s="107">
        <f ca="1" t="shared" si="18"/>
        <v>0</v>
      </c>
      <c r="E434" s="356">
        <v>0</v>
      </c>
      <c r="F434" s="107">
        <f ca="1">IF($I$5="I列录入预算数",OFFSET(H434,0,1),ROUND(IF($I$5="基准为上年预计执行数",OFFSET(D434,0,1),IF($I$5="基准为上年预算数",OFFSET(D434,0,-1),IF($I$5="基准为上年调整预算数",D434,0)))*(IF(_xlfn.ISFORMULA(OFFSET(D434,0,5)),OFFSET($I$3,1,0),OFFSET(D434,0,5))),SSWR))</f>
        <v>0</v>
      </c>
      <c r="G434" s="191">
        <f ca="1" t="shared" si="20"/>
        <v>0</v>
      </c>
      <c r="H434" s="191">
        <f ca="1" t="shared" si="19"/>
        <v>0</v>
      </c>
      <c r="I434" s="355"/>
      <c r="J434" s="355"/>
    </row>
    <row r="435" ht="14.4" spans="1:10">
      <c r="A435" s="353" t="s">
        <v>11467</v>
      </c>
      <c r="B435" s="358" t="s">
        <v>11468</v>
      </c>
      <c r="C435" s="355">
        <v>50</v>
      </c>
      <c r="D435" s="107">
        <f ca="1" t="shared" si="18"/>
        <v>50</v>
      </c>
      <c r="E435" s="356">
        <v>0</v>
      </c>
      <c r="F435" s="107">
        <f ca="1">IF($I$5="I列录入预算数",OFFSET(H435,0,1),ROUND(IF($I$5="基准为上年预计执行数",OFFSET(D435,0,1),IF($I$5="基准为上年预算数",OFFSET(D435,0,-1),IF($I$5="基准为上年调整预算数",D435,0)))*(IF(_xlfn.ISFORMULA(OFFSET(D435,0,5)),OFFSET($I$3,1,0),OFFSET(D435,0,5))),SSWR))</f>
        <v>50</v>
      </c>
      <c r="G435" s="191">
        <f ca="1" t="shared" si="20"/>
        <v>1</v>
      </c>
      <c r="H435" s="191">
        <f ca="1" t="shared" si="19"/>
        <v>0</v>
      </c>
      <c r="I435" s="355">
        <v>50</v>
      </c>
      <c r="J435" s="355">
        <v>50</v>
      </c>
    </row>
    <row r="436" ht="14.4" spans="1:10">
      <c r="A436" s="353" t="s">
        <v>11469</v>
      </c>
      <c r="B436" s="358" t="s">
        <v>11470</v>
      </c>
      <c r="C436" s="355"/>
      <c r="D436" s="107">
        <f ca="1" t="shared" si="18"/>
        <v>0</v>
      </c>
      <c r="E436" s="356">
        <v>0</v>
      </c>
      <c r="F436" s="107">
        <f ca="1">IF($I$5="I列录入预算数",OFFSET(H436,0,1),ROUND(IF($I$5="基准为上年预计执行数",OFFSET(D436,0,1),IF($I$5="基准为上年预算数",OFFSET(D436,0,-1),IF($I$5="基准为上年调整预算数",D436,0)))*(IF(_xlfn.ISFORMULA(OFFSET(D436,0,5)),OFFSET($I$3,1,0),OFFSET(D436,0,5))),SSWR))</f>
        <v>0</v>
      </c>
      <c r="G436" s="191">
        <f ca="1" t="shared" si="20"/>
        <v>0</v>
      </c>
      <c r="H436" s="191">
        <f ca="1" t="shared" si="19"/>
        <v>0</v>
      </c>
      <c r="I436" s="357"/>
      <c r="J436" s="357"/>
    </row>
    <row r="437" ht="14.4" spans="1:10">
      <c r="A437" s="353" t="s">
        <v>11471</v>
      </c>
      <c r="B437" s="358" t="s">
        <v>11472</v>
      </c>
      <c r="C437" s="355"/>
      <c r="D437" s="107">
        <f ca="1" t="shared" si="18"/>
        <v>0</v>
      </c>
      <c r="E437" s="356">
        <v>50</v>
      </c>
      <c r="F437" s="107">
        <f ca="1">IF($I$5="I列录入预算数",OFFSET(H437,0,1),ROUND(IF($I$5="基准为上年预计执行数",OFFSET(D437,0,1),IF($I$5="基准为上年预算数",OFFSET(D437,0,-1),IF($I$5="基准为上年调整预算数",D437,0)))*(IF(_xlfn.ISFORMULA(OFFSET(D437,0,5)),OFFSET($I$3,1,0),OFFSET(D437,0,5))),SSWR))</f>
        <v>0</v>
      </c>
      <c r="G437" s="191">
        <f ca="1" t="shared" si="20"/>
        <v>0</v>
      </c>
      <c r="H437" s="191">
        <f ca="1" t="shared" si="19"/>
        <v>0</v>
      </c>
      <c r="I437" s="357"/>
      <c r="J437" s="357"/>
    </row>
    <row r="438" ht="14.4" spans="1:10">
      <c r="A438" s="353" t="s">
        <v>11473</v>
      </c>
      <c r="B438" s="358" t="s">
        <v>11474</v>
      </c>
      <c r="C438" s="355"/>
      <c r="D438" s="107">
        <f ca="1" t="shared" si="18"/>
        <v>0</v>
      </c>
      <c r="E438" s="356">
        <v>0</v>
      </c>
      <c r="F438" s="107">
        <f ca="1">IF($I$5="I列录入预算数",OFFSET(H438,0,1),ROUND(IF($I$5="基准为上年预计执行数",OFFSET(D438,0,1),IF($I$5="基准为上年预算数",OFFSET(D438,0,-1),IF($I$5="基准为上年调整预算数",D438,0)))*(IF(_xlfn.ISFORMULA(OFFSET(D438,0,5)),OFFSET($I$3,1,0),OFFSET(D438,0,5))),SSWR))</f>
        <v>0</v>
      </c>
      <c r="G438" s="191">
        <f ca="1" t="shared" si="20"/>
        <v>0</v>
      </c>
      <c r="H438" s="191">
        <f ca="1" t="shared" si="19"/>
        <v>0</v>
      </c>
      <c r="I438" s="357"/>
      <c r="J438" s="357"/>
    </row>
    <row r="439" ht="14.4" spans="1:10">
      <c r="A439" s="353" t="s">
        <v>11475</v>
      </c>
      <c r="B439" s="358" t="s">
        <v>11476</v>
      </c>
      <c r="C439" s="355"/>
      <c r="D439" s="107">
        <f ca="1" t="shared" si="18"/>
        <v>0</v>
      </c>
      <c r="E439" s="356">
        <v>0</v>
      </c>
      <c r="F439" s="107">
        <f ca="1">IF($I$5="I列录入预算数",OFFSET(H439,0,1),ROUND(IF($I$5="基准为上年预计执行数",OFFSET(D439,0,1),IF($I$5="基准为上年预算数",OFFSET(D439,0,-1),IF($I$5="基准为上年调整预算数",D439,0)))*(IF(_xlfn.ISFORMULA(OFFSET(D439,0,5)),OFFSET($I$3,1,0),OFFSET(D439,0,5))),SSWR))</f>
        <v>0</v>
      </c>
      <c r="G439" s="191">
        <f ca="1" t="shared" si="20"/>
        <v>0</v>
      </c>
      <c r="H439" s="191">
        <f ca="1" t="shared" si="19"/>
        <v>0</v>
      </c>
      <c r="I439" s="357"/>
      <c r="J439" s="357"/>
    </row>
    <row r="440" ht="14.4" spans="1:10">
      <c r="A440" s="353" t="s">
        <v>11477</v>
      </c>
      <c r="B440" s="358" t="s">
        <v>11478</v>
      </c>
      <c r="C440" s="355"/>
      <c r="D440" s="107">
        <f ca="1" t="shared" si="18"/>
        <v>0</v>
      </c>
      <c r="E440" s="356">
        <v>0</v>
      </c>
      <c r="F440" s="107">
        <f ca="1">IF($I$5="I列录入预算数",OFFSET(H440,0,1),ROUND(IF($I$5="基准为上年预计执行数",OFFSET(D440,0,1),IF($I$5="基准为上年预算数",OFFSET(D440,0,-1),IF($I$5="基准为上年调整预算数",D440,0)))*(IF(_xlfn.ISFORMULA(OFFSET(D440,0,5)),OFFSET($I$3,1,0),OFFSET(D440,0,5))),SSWR))</f>
        <v>0</v>
      </c>
      <c r="G440" s="191">
        <f ca="1" t="shared" si="20"/>
        <v>0</v>
      </c>
      <c r="H440" s="191">
        <f ca="1" t="shared" si="19"/>
        <v>0</v>
      </c>
      <c r="I440" s="357"/>
      <c r="J440" s="357"/>
    </row>
    <row r="441" ht="14.4" spans="1:10">
      <c r="A441" s="353" t="s">
        <v>11479</v>
      </c>
      <c r="B441" s="358" t="s">
        <v>10529</v>
      </c>
      <c r="C441" s="355">
        <v>1328</v>
      </c>
      <c r="D441" s="107">
        <f ca="1" t="shared" si="18"/>
        <v>1311</v>
      </c>
      <c r="E441" s="356">
        <v>4860</v>
      </c>
      <c r="F441" s="107">
        <f ca="1">IF($I$5="I列录入预算数",OFFSET(H441,0,1),ROUND(IF($I$5="基准为上年预计执行数",OFFSET(D441,0,1),IF($I$5="基准为上年预算数",OFFSET(D441,0,-1),IF($I$5="基准为上年调整预算数",D441,0)))*(IF(_xlfn.ISFORMULA(OFFSET(D441,0,5)),OFFSET($I$3,1,0),OFFSET(D441,0,5))),SSWR))</f>
        <v>3911</v>
      </c>
      <c r="G441" s="191">
        <f ca="1" t="shared" si="20"/>
        <v>2.94503012048193</v>
      </c>
      <c r="H441" s="191">
        <f ca="1" t="shared" si="19"/>
        <v>0.804732510288066</v>
      </c>
      <c r="I441" s="355">
        <v>3911</v>
      </c>
      <c r="J441" s="355">
        <v>1311</v>
      </c>
    </row>
    <row r="442" ht="14.4" spans="1:10">
      <c r="A442" s="353" t="s">
        <v>11480</v>
      </c>
      <c r="B442" s="358" t="s">
        <v>10811</v>
      </c>
      <c r="C442" s="355">
        <v>400</v>
      </c>
      <c r="D442" s="107">
        <f ca="1" t="shared" si="18"/>
        <v>400</v>
      </c>
      <c r="E442" s="356">
        <v>341</v>
      </c>
      <c r="F442" s="107">
        <f ca="1">IF($I$5="I列录入预算数",OFFSET(H442,0,1),ROUND(IF($I$5="基准为上年预计执行数",OFFSET(D442,0,1),IF($I$5="基准为上年预算数",OFFSET(D442,0,-1),IF($I$5="基准为上年调整预算数",D442,0)))*(IF(_xlfn.ISFORMULA(OFFSET(D442,0,5)),OFFSET($I$3,1,0),OFFSET(D442,0,5))),SSWR))</f>
        <v>400</v>
      </c>
      <c r="G442" s="191">
        <f ca="1" t="shared" si="20"/>
        <v>1</v>
      </c>
      <c r="H442" s="191">
        <f ca="1" t="shared" si="19"/>
        <v>1.17302052785924</v>
      </c>
      <c r="I442" s="355">
        <v>400</v>
      </c>
      <c r="J442" s="355">
        <v>400</v>
      </c>
    </row>
    <row r="443" ht="14.4" spans="1:10">
      <c r="A443" s="353" t="s">
        <v>11481</v>
      </c>
      <c r="B443" s="358" t="s">
        <v>10813</v>
      </c>
      <c r="C443" s="355"/>
      <c r="D443" s="107">
        <f ca="1" t="shared" si="18"/>
        <v>0</v>
      </c>
      <c r="E443" s="356"/>
      <c r="F443" s="107">
        <f ca="1">IF($I$5="I列录入预算数",OFFSET(H443,0,1),ROUND(IF($I$5="基准为上年预计执行数",OFFSET(D443,0,1),IF($I$5="基准为上年预算数",OFFSET(D443,0,-1),IF($I$5="基准为上年调整预算数",D443,0)))*(IF(_xlfn.ISFORMULA(OFFSET(D443,0,5)),OFFSET($I$3,1,0),OFFSET(D443,0,5))),SSWR))</f>
        <v>0</v>
      </c>
      <c r="G443" s="191">
        <f ca="1" t="shared" si="20"/>
        <v>0</v>
      </c>
      <c r="H443" s="191">
        <f ca="1" t="shared" si="19"/>
        <v>0</v>
      </c>
      <c r="I443" s="355"/>
      <c r="J443" s="355"/>
    </row>
    <row r="444" ht="14.4" spans="1:10">
      <c r="A444" s="353" t="s">
        <v>11482</v>
      </c>
      <c r="B444" s="358" t="s">
        <v>10815</v>
      </c>
      <c r="C444" s="355">
        <v>90</v>
      </c>
      <c r="D444" s="107">
        <f ca="1" t="shared" si="18"/>
        <v>90</v>
      </c>
      <c r="E444" s="356"/>
      <c r="F444" s="107">
        <f ca="1">IF($I$5="I列录入预算数",OFFSET(H444,0,1),ROUND(IF($I$5="基准为上年预计执行数",OFFSET(D444,0,1),IF($I$5="基准为上年预算数",OFFSET(D444,0,-1),IF($I$5="基准为上年调整预算数",D444,0)))*(IF(_xlfn.ISFORMULA(OFFSET(D444,0,5)),OFFSET($I$3,1,0),OFFSET(D444,0,5))),SSWR))</f>
        <v>90</v>
      </c>
      <c r="G444" s="191">
        <f ca="1" t="shared" si="20"/>
        <v>1</v>
      </c>
      <c r="H444" s="191">
        <f ca="1" t="shared" si="19"/>
        <v>0</v>
      </c>
      <c r="I444" s="355">
        <v>90</v>
      </c>
      <c r="J444" s="355">
        <v>90</v>
      </c>
    </row>
    <row r="445" ht="14.4" spans="1:10">
      <c r="A445" s="353" t="s">
        <v>11483</v>
      </c>
      <c r="B445" s="358" t="s">
        <v>11484</v>
      </c>
      <c r="C445" s="355">
        <v>100</v>
      </c>
      <c r="D445" s="107">
        <f ca="1" t="shared" si="18"/>
        <v>100</v>
      </c>
      <c r="E445" s="356">
        <v>39</v>
      </c>
      <c r="F445" s="107">
        <f ca="1">IF($I$5="I列录入预算数",OFFSET(H445,0,1),ROUND(IF($I$5="基准为上年预计执行数",OFFSET(D445,0,1),IF($I$5="基准为上年预算数",OFFSET(D445,0,-1),IF($I$5="基准为上年调整预算数",D445,0)))*(IF(_xlfn.ISFORMULA(OFFSET(D445,0,5)),OFFSET($I$3,1,0),OFFSET(D445,0,5))),SSWR))</f>
        <v>100</v>
      </c>
      <c r="G445" s="191">
        <f ca="1" t="shared" si="20"/>
        <v>1</v>
      </c>
      <c r="H445" s="191">
        <f ca="1" t="shared" si="19"/>
        <v>2.56410256410256</v>
      </c>
      <c r="I445" s="355">
        <v>100</v>
      </c>
      <c r="J445" s="355">
        <v>100</v>
      </c>
    </row>
    <row r="446" ht="14.4" spans="1:10">
      <c r="A446" s="353" t="s">
        <v>11485</v>
      </c>
      <c r="B446" s="358" t="s">
        <v>11486</v>
      </c>
      <c r="C446" s="355"/>
      <c r="D446" s="107">
        <f ca="1" t="shared" si="18"/>
        <v>0</v>
      </c>
      <c r="E446" s="356">
        <v>148</v>
      </c>
      <c r="F446" s="107">
        <f ca="1">IF($I$5="I列录入预算数",OFFSET(H446,0,1),ROUND(IF($I$5="基准为上年预计执行数",OFFSET(D446,0,1),IF($I$5="基准为上年预算数",OFFSET(D446,0,-1),IF($I$5="基准为上年调整预算数",D446,0)))*(IF(_xlfn.ISFORMULA(OFFSET(D446,0,5)),OFFSET($I$3,1,0),OFFSET(D446,0,5))),SSWR))</f>
        <v>0</v>
      </c>
      <c r="G446" s="191">
        <f ca="1" t="shared" si="20"/>
        <v>0</v>
      </c>
      <c r="H446" s="191">
        <f ca="1" t="shared" si="19"/>
        <v>0</v>
      </c>
      <c r="I446" s="355"/>
      <c r="J446" s="355"/>
    </row>
    <row r="447" ht="14.4" spans="1:10">
      <c r="A447" s="353" t="s">
        <v>11487</v>
      </c>
      <c r="B447" s="358" t="s">
        <v>11488</v>
      </c>
      <c r="C447" s="355">
        <v>10</v>
      </c>
      <c r="D447" s="107">
        <f ca="1" t="shared" si="18"/>
        <v>10</v>
      </c>
      <c r="E447" s="356">
        <v>23</v>
      </c>
      <c r="F447" s="107">
        <f ca="1">IF($I$5="I列录入预算数",OFFSET(H447,0,1),ROUND(IF($I$5="基准为上年预计执行数",OFFSET(D447,0,1),IF($I$5="基准为上年预算数",OFFSET(D447,0,-1),IF($I$5="基准为上年调整预算数",D447,0)))*(IF(_xlfn.ISFORMULA(OFFSET(D447,0,5)),OFFSET($I$3,1,0),OFFSET(D447,0,5))),SSWR))</f>
        <v>10</v>
      </c>
      <c r="G447" s="191">
        <f ca="1" t="shared" si="20"/>
        <v>1</v>
      </c>
      <c r="H447" s="191">
        <f ca="1" t="shared" si="19"/>
        <v>0.434782608695652</v>
      </c>
      <c r="I447" s="355">
        <v>10</v>
      </c>
      <c r="J447" s="355">
        <v>10</v>
      </c>
    </row>
    <row r="448" ht="14.4" spans="1:10">
      <c r="A448" s="353" t="s">
        <v>11489</v>
      </c>
      <c r="B448" s="358" t="s">
        <v>11490</v>
      </c>
      <c r="C448" s="355">
        <v>100</v>
      </c>
      <c r="D448" s="107">
        <f ca="1" t="shared" si="18"/>
        <v>100</v>
      </c>
      <c r="E448" s="356">
        <v>116</v>
      </c>
      <c r="F448" s="107">
        <f ca="1">IF($I$5="I列录入预算数",OFFSET(H448,0,1),ROUND(IF($I$5="基准为上年预计执行数",OFFSET(D448,0,1),IF($I$5="基准为上年预算数",OFFSET(D448,0,-1),IF($I$5="基准为上年调整预算数",D448,0)))*(IF(_xlfn.ISFORMULA(OFFSET(D448,0,5)),OFFSET($I$3,1,0),OFFSET(D448,0,5))),SSWR))</f>
        <v>100</v>
      </c>
      <c r="G448" s="191">
        <f ca="1" t="shared" si="20"/>
        <v>1</v>
      </c>
      <c r="H448" s="191">
        <f ca="1" t="shared" si="19"/>
        <v>0.862068965517241</v>
      </c>
      <c r="I448" s="355">
        <v>100</v>
      </c>
      <c r="J448" s="355">
        <v>100</v>
      </c>
    </row>
    <row r="449" ht="14.4" spans="1:10">
      <c r="A449" s="353" t="s">
        <v>11491</v>
      </c>
      <c r="B449" s="358" t="s">
        <v>11492</v>
      </c>
      <c r="C449" s="355">
        <v>10</v>
      </c>
      <c r="D449" s="107">
        <f ca="1" t="shared" si="18"/>
        <v>10</v>
      </c>
      <c r="E449" s="356">
        <v>74</v>
      </c>
      <c r="F449" s="107">
        <f ca="1">IF($I$5="I列录入预算数",OFFSET(H449,0,1),ROUND(IF($I$5="基准为上年预计执行数",OFFSET(D449,0,1),IF($I$5="基准为上年预算数",OFFSET(D449,0,-1),IF($I$5="基准为上年调整预算数",D449,0)))*(IF(_xlfn.ISFORMULA(OFFSET(D449,0,5)),OFFSET($I$3,1,0),OFFSET(D449,0,5))),SSWR))</f>
        <v>10</v>
      </c>
      <c r="G449" s="191">
        <f ca="1" t="shared" si="20"/>
        <v>1</v>
      </c>
      <c r="H449" s="191">
        <f ca="1" t="shared" si="19"/>
        <v>0.135135135135135</v>
      </c>
      <c r="I449" s="355">
        <v>10</v>
      </c>
      <c r="J449" s="355">
        <v>10</v>
      </c>
    </row>
    <row r="450" ht="14.4" spans="1:10">
      <c r="A450" s="353" t="s">
        <v>11493</v>
      </c>
      <c r="B450" s="358" t="s">
        <v>11494</v>
      </c>
      <c r="C450" s="355">
        <v>420</v>
      </c>
      <c r="D450" s="107">
        <f ca="1" t="shared" si="18"/>
        <v>420</v>
      </c>
      <c r="E450" s="356">
        <v>200</v>
      </c>
      <c r="F450" s="107">
        <f ca="1">IF($I$5="I列录入预算数",OFFSET(H450,0,1),ROUND(IF($I$5="基准为上年预计执行数",OFFSET(D450,0,1),IF($I$5="基准为上年预算数",OFFSET(D450,0,-1),IF($I$5="基准为上年调整预算数",D450,0)))*(IF(_xlfn.ISFORMULA(OFFSET(D450,0,5)),OFFSET($I$3,1,0),OFFSET(D450,0,5))),SSWR))</f>
        <v>420</v>
      </c>
      <c r="G450" s="191">
        <f ca="1" t="shared" si="20"/>
        <v>1</v>
      </c>
      <c r="H450" s="191">
        <f ca="1" t="shared" si="19"/>
        <v>2.1</v>
      </c>
      <c r="I450" s="355">
        <v>420</v>
      </c>
      <c r="J450" s="355">
        <v>420</v>
      </c>
    </row>
    <row r="451" ht="14.4" spans="1:10">
      <c r="A451" s="353" t="s">
        <v>11495</v>
      </c>
      <c r="B451" s="358" t="s">
        <v>11496</v>
      </c>
      <c r="C451" s="355"/>
      <c r="D451" s="107">
        <f ca="1" t="shared" si="18"/>
        <v>0</v>
      </c>
      <c r="E451" s="356"/>
      <c r="F451" s="107">
        <f ca="1">IF($I$5="I列录入预算数",OFFSET(H451,0,1),ROUND(IF($I$5="基准为上年预计执行数",OFFSET(D451,0,1),IF($I$5="基准为上年预算数",OFFSET(D451,0,-1),IF($I$5="基准为上年调整预算数",D451,0)))*(IF(_xlfn.ISFORMULA(OFFSET(D451,0,5)),OFFSET($I$3,1,0),OFFSET(D451,0,5))),SSWR))</f>
        <v>0</v>
      </c>
      <c r="G451" s="191">
        <f ca="1" t="shared" si="20"/>
        <v>0</v>
      </c>
      <c r="H451" s="191">
        <f ca="1" t="shared" si="19"/>
        <v>0</v>
      </c>
      <c r="I451" s="355"/>
      <c r="J451" s="355"/>
    </row>
    <row r="452" ht="14.4" spans="1:10">
      <c r="A452" s="353" t="s">
        <v>11497</v>
      </c>
      <c r="B452" s="358" t="s">
        <v>11498</v>
      </c>
      <c r="C452" s="355">
        <v>20</v>
      </c>
      <c r="D452" s="107">
        <f ca="1" t="shared" si="18"/>
        <v>20</v>
      </c>
      <c r="E452" s="356">
        <v>30</v>
      </c>
      <c r="F452" s="107">
        <f ca="1">IF($I$5="I列录入预算数",OFFSET(H452,0,1),ROUND(IF($I$5="基准为上年预计执行数",OFFSET(D452,0,1),IF($I$5="基准为上年预算数",OFFSET(D452,0,-1),IF($I$5="基准为上年调整预算数",D452,0)))*(IF(_xlfn.ISFORMULA(OFFSET(D452,0,5)),OFFSET($I$3,1,0),OFFSET(D452,0,5))),SSWR))</f>
        <v>20</v>
      </c>
      <c r="G452" s="191">
        <f ca="1" t="shared" si="20"/>
        <v>1</v>
      </c>
      <c r="H452" s="191">
        <f ca="1" t="shared" si="19"/>
        <v>0.666666666666667</v>
      </c>
      <c r="I452" s="355">
        <v>20</v>
      </c>
      <c r="J452" s="355">
        <v>20</v>
      </c>
    </row>
    <row r="453" ht="14.4" spans="1:10">
      <c r="A453" s="353" t="s">
        <v>11499</v>
      </c>
      <c r="B453" s="358" t="s">
        <v>11500</v>
      </c>
      <c r="C453" s="355">
        <v>10</v>
      </c>
      <c r="D453" s="107">
        <f ca="1" t="shared" si="18"/>
        <v>10</v>
      </c>
      <c r="E453" s="356"/>
      <c r="F453" s="107">
        <f ca="1">IF($I$5="I列录入预算数",OFFSET(H453,0,1),ROUND(IF($I$5="基准为上年预计执行数",OFFSET(D453,0,1),IF($I$5="基准为上年预算数",OFFSET(D453,0,-1),IF($I$5="基准为上年调整预算数",D453,0)))*(IF(_xlfn.ISFORMULA(OFFSET(D453,0,5)),OFFSET($I$3,1,0),OFFSET(D453,0,5))),SSWR))</f>
        <v>10</v>
      </c>
      <c r="G453" s="191">
        <f ca="1" t="shared" si="20"/>
        <v>1</v>
      </c>
      <c r="H453" s="191">
        <f ca="1" t="shared" si="19"/>
        <v>0</v>
      </c>
      <c r="I453" s="355">
        <v>10</v>
      </c>
      <c r="J453" s="355">
        <v>10</v>
      </c>
    </row>
    <row r="454" ht="14.4" spans="1:10">
      <c r="A454" s="353" t="s">
        <v>11501</v>
      </c>
      <c r="B454" s="358" t="s">
        <v>11502</v>
      </c>
      <c r="C454" s="355">
        <v>1500</v>
      </c>
      <c r="D454" s="107">
        <f ca="1" t="shared" si="18"/>
        <v>1500</v>
      </c>
      <c r="E454" s="356">
        <v>223</v>
      </c>
      <c r="F454" s="107">
        <f ca="1">IF($I$5="I列录入预算数",OFFSET(H454,0,1),ROUND(IF($I$5="基准为上年预计执行数",OFFSET(D454,0,1),IF($I$5="基准为上年预算数",OFFSET(D454,0,-1),IF($I$5="基准为上年调整预算数",D454,0)))*(IF(_xlfn.ISFORMULA(OFFSET(D454,0,5)),OFFSET($I$3,1,0),OFFSET(D454,0,5))),SSWR))</f>
        <v>1500</v>
      </c>
      <c r="G454" s="191">
        <f ca="1" t="shared" si="20"/>
        <v>1</v>
      </c>
      <c r="H454" s="191">
        <f ca="1" t="shared" si="19"/>
        <v>6.72645739910314</v>
      </c>
      <c r="I454" s="355">
        <v>1500</v>
      </c>
      <c r="J454" s="355">
        <v>1500</v>
      </c>
    </row>
    <row r="455" ht="14.4" spans="1:10">
      <c r="A455" s="353" t="s">
        <v>11503</v>
      </c>
      <c r="B455" s="358" t="s">
        <v>11504</v>
      </c>
      <c r="C455" s="355"/>
      <c r="D455" s="107">
        <f ca="1" t="shared" si="18"/>
        <v>0</v>
      </c>
      <c r="E455" s="356">
        <v>47</v>
      </c>
      <c r="F455" s="107">
        <f ca="1">IF($I$5="I列录入预算数",OFFSET(H455,0,1),ROUND(IF($I$5="基准为上年预计执行数",OFFSET(D455,0,1),IF($I$5="基准为上年预算数",OFFSET(D455,0,-1),IF($I$5="基准为上年调整预算数",D455,0)))*(IF(_xlfn.ISFORMULA(OFFSET(D455,0,5)),OFFSET($I$3,1,0),OFFSET(D455,0,5))),SSWR))</f>
        <v>0</v>
      </c>
      <c r="G455" s="191">
        <f ca="1" t="shared" si="20"/>
        <v>0</v>
      </c>
      <c r="H455" s="191">
        <f ca="1" t="shared" si="19"/>
        <v>0</v>
      </c>
      <c r="I455" s="355"/>
      <c r="J455" s="355"/>
    </row>
    <row r="456" ht="14.4" spans="1:10">
      <c r="A456" s="353" t="s">
        <v>11505</v>
      </c>
      <c r="B456" s="358" t="s">
        <v>11506</v>
      </c>
      <c r="C456" s="355">
        <v>1200</v>
      </c>
      <c r="D456" s="107">
        <f ca="1" t="shared" si="18"/>
        <v>1200</v>
      </c>
      <c r="E456" s="356">
        <v>184</v>
      </c>
      <c r="F456" s="107">
        <f ca="1">IF($I$5="I列录入预算数",OFFSET(H456,0,1),ROUND(IF($I$5="基准为上年预计执行数",OFFSET(D456,0,1),IF($I$5="基准为上年预算数",OFFSET(D456,0,-1),IF($I$5="基准为上年调整预算数",D456,0)))*(IF(_xlfn.ISFORMULA(OFFSET(D456,0,5)),OFFSET($I$3,1,0),OFFSET(D456,0,5))),SSWR))</f>
        <v>1200</v>
      </c>
      <c r="G456" s="191">
        <f ca="1" t="shared" si="20"/>
        <v>1</v>
      </c>
      <c r="H456" s="191">
        <f ca="1" t="shared" si="19"/>
        <v>6.52173913043478</v>
      </c>
      <c r="I456" s="355">
        <v>1200</v>
      </c>
      <c r="J456" s="355">
        <v>1200</v>
      </c>
    </row>
    <row r="457" ht="14.4" spans="1:10">
      <c r="A457" s="353" t="s">
        <v>11507</v>
      </c>
      <c r="B457" s="358" t="s">
        <v>10811</v>
      </c>
      <c r="C457" s="355">
        <v>20</v>
      </c>
      <c r="D457" s="107">
        <f ca="1" t="shared" si="18"/>
        <v>20</v>
      </c>
      <c r="E457" s="356">
        <v>0</v>
      </c>
      <c r="F457" s="107">
        <f ca="1">IF($I$5="I列录入预算数",OFFSET(H457,0,1),ROUND(IF($I$5="基准为上年预计执行数",OFFSET(D457,0,1),IF($I$5="基准为上年预算数",OFFSET(D457,0,-1),IF($I$5="基准为上年调整预算数",D457,0)))*(IF(_xlfn.ISFORMULA(OFFSET(D457,0,5)),OFFSET($I$3,1,0),OFFSET(D457,0,5))),SSWR))</f>
        <v>20</v>
      </c>
      <c r="G457" s="191">
        <f ca="1" t="shared" si="20"/>
        <v>1</v>
      </c>
      <c r="H457" s="191">
        <f ca="1" t="shared" si="19"/>
        <v>0</v>
      </c>
      <c r="I457" s="355">
        <v>20</v>
      </c>
      <c r="J457" s="355">
        <v>20</v>
      </c>
    </row>
    <row r="458" ht="14.4" spans="1:10">
      <c r="A458" s="353" t="s">
        <v>11508</v>
      </c>
      <c r="B458" s="358" t="s">
        <v>10813</v>
      </c>
      <c r="C458" s="355"/>
      <c r="D458" s="107">
        <f ca="1" t="shared" si="18"/>
        <v>0</v>
      </c>
      <c r="E458" s="356">
        <v>0</v>
      </c>
      <c r="F458" s="107">
        <f ca="1">IF($I$5="I列录入预算数",OFFSET(H458,0,1),ROUND(IF($I$5="基准为上年预计执行数",OFFSET(D458,0,1),IF($I$5="基准为上年预算数",OFFSET(D458,0,-1),IF($I$5="基准为上年调整预算数",D458,0)))*(IF(_xlfn.ISFORMULA(OFFSET(D458,0,5)),OFFSET($I$3,1,0),OFFSET(D458,0,5))),SSWR))</f>
        <v>0</v>
      </c>
      <c r="G458" s="191">
        <f ca="1" t="shared" si="20"/>
        <v>0</v>
      </c>
      <c r="H458" s="191">
        <f ca="1" t="shared" si="19"/>
        <v>0</v>
      </c>
      <c r="I458" s="355"/>
      <c r="J458" s="355"/>
    </row>
    <row r="459" ht="14.4" spans="1:10">
      <c r="A459" s="353" t="s">
        <v>11509</v>
      </c>
      <c r="B459" s="358" t="s">
        <v>10815</v>
      </c>
      <c r="C459" s="355"/>
      <c r="D459" s="107">
        <f ca="1" t="shared" ref="D459:D522" si="21">IF(B2TJ="录入调整后预算数",OFFSET(D459,0,6),IF(B2TJ="录入调整差额数",OFFSET(D459,0,6)+OFFSET(D459,0,-1),0))</f>
        <v>0</v>
      </c>
      <c r="E459" s="356">
        <v>0</v>
      </c>
      <c r="F459" s="107">
        <f ca="1">IF($I$5="I列录入预算数",OFFSET(H459,0,1),ROUND(IF($I$5="基准为上年预计执行数",OFFSET(D459,0,1),IF($I$5="基准为上年预算数",OFFSET(D459,0,-1),IF($I$5="基准为上年调整预算数",D459,0)))*(IF(_xlfn.ISFORMULA(OFFSET(D459,0,5)),OFFSET($I$3,1,0),OFFSET(D459,0,5))),SSWR))</f>
        <v>0</v>
      </c>
      <c r="G459" s="191">
        <f ca="1" t="shared" si="20"/>
        <v>0</v>
      </c>
      <c r="H459" s="191">
        <f ca="1" t="shared" ref="H459:H522" si="22">IFERROR(OFFSET(G459,0,-1)/OFFSET(G459,0,-2),)</f>
        <v>0</v>
      </c>
      <c r="I459" s="355"/>
      <c r="J459" s="355"/>
    </row>
    <row r="460" ht="14.4" spans="1:10">
      <c r="A460" s="353" t="s">
        <v>11510</v>
      </c>
      <c r="B460" s="358" t="s">
        <v>11511</v>
      </c>
      <c r="C460" s="355">
        <v>100</v>
      </c>
      <c r="D460" s="107">
        <f ca="1" t="shared" si="21"/>
        <v>100</v>
      </c>
      <c r="E460" s="356">
        <v>220</v>
      </c>
      <c r="F460" s="107">
        <f ca="1">IF($I$5="I列录入预算数",OFFSET(H460,0,1),ROUND(IF($I$5="基准为上年预计执行数",OFFSET(D460,0,1),IF($I$5="基准为上年预算数",OFFSET(D460,0,-1),IF($I$5="基准为上年调整预算数",D460,0)))*(IF(_xlfn.ISFORMULA(OFFSET(D460,0,5)),OFFSET($I$3,1,0),OFFSET(D460,0,5))),SSWR))</f>
        <v>100</v>
      </c>
      <c r="G460" s="191">
        <f ca="1" t="shared" ref="G460:G523" si="23">IFERROR(OFFSET(G460,0,-1)/OFFSET(G460,0,-4),)</f>
        <v>1</v>
      </c>
      <c r="H460" s="191">
        <f ca="1" t="shared" si="22"/>
        <v>0.454545454545455</v>
      </c>
      <c r="I460" s="355">
        <v>100</v>
      </c>
      <c r="J460" s="355">
        <v>100</v>
      </c>
    </row>
    <row r="461" ht="14.4" spans="1:10">
      <c r="A461" s="353" t="s">
        <v>11512</v>
      </c>
      <c r="B461" s="358" t="s">
        <v>11513</v>
      </c>
      <c r="C461" s="355">
        <v>20</v>
      </c>
      <c r="D461" s="107">
        <f ca="1" t="shared" si="21"/>
        <v>20</v>
      </c>
      <c r="E461" s="356">
        <v>56</v>
      </c>
      <c r="F461" s="107">
        <f ca="1">IF($I$5="I列录入预算数",OFFSET(H461,0,1),ROUND(IF($I$5="基准为上年预计执行数",OFFSET(D461,0,1),IF($I$5="基准为上年预算数",OFFSET(D461,0,-1),IF($I$5="基准为上年调整预算数",D461,0)))*(IF(_xlfn.ISFORMULA(OFFSET(D461,0,5)),OFFSET($I$3,1,0),OFFSET(D461,0,5))),SSWR))</f>
        <v>20</v>
      </c>
      <c r="G461" s="191">
        <f ca="1" t="shared" si="23"/>
        <v>1</v>
      </c>
      <c r="H461" s="191">
        <f ca="1" t="shared" si="22"/>
        <v>0.357142857142857</v>
      </c>
      <c r="I461" s="355">
        <v>20</v>
      </c>
      <c r="J461" s="355">
        <v>20</v>
      </c>
    </row>
    <row r="462" ht="14.4" spans="1:10">
      <c r="A462" s="353" t="s">
        <v>11514</v>
      </c>
      <c r="B462" s="358" t="s">
        <v>11515</v>
      </c>
      <c r="C462" s="355"/>
      <c r="D462" s="107">
        <f ca="1" t="shared" si="21"/>
        <v>0</v>
      </c>
      <c r="E462" s="356"/>
      <c r="F462" s="107">
        <f ca="1">IF($I$5="I列录入预算数",OFFSET(H462,0,1),ROUND(IF($I$5="基准为上年预计执行数",OFFSET(D462,0,1),IF($I$5="基准为上年预算数",OFFSET(D462,0,-1),IF($I$5="基准为上年调整预算数",D462,0)))*(IF(_xlfn.ISFORMULA(OFFSET(D462,0,5)),OFFSET($I$3,1,0),OFFSET(D462,0,5))),SSWR))</f>
        <v>0</v>
      </c>
      <c r="G462" s="191">
        <f ca="1" t="shared" si="23"/>
        <v>0</v>
      </c>
      <c r="H462" s="191">
        <f ca="1" t="shared" si="22"/>
        <v>0</v>
      </c>
      <c r="I462" s="359"/>
      <c r="J462" s="359"/>
    </row>
    <row r="463" ht="14.4" spans="1:10">
      <c r="A463" s="353" t="s">
        <v>11516</v>
      </c>
      <c r="B463" s="358" t="s">
        <v>11517</v>
      </c>
      <c r="C463" s="355"/>
      <c r="D463" s="107">
        <f ca="1" t="shared" si="21"/>
        <v>0</v>
      </c>
      <c r="E463" s="356">
        <v>10</v>
      </c>
      <c r="F463" s="107">
        <f ca="1">IF($I$5="I列录入预算数",OFFSET(H463,0,1),ROUND(IF($I$5="基准为上年预计执行数",OFFSET(D463,0,1),IF($I$5="基准为上年预算数",OFFSET(D463,0,-1),IF($I$5="基准为上年调整预算数",D463,0)))*(IF(_xlfn.ISFORMULA(OFFSET(D463,0,5)),OFFSET($I$3,1,0),OFFSET(D463,0,5))),SSWR))</f>
        <v>0</v>
      </c>
      <c r="G463" s="191">
        <f ca="1" t="shared" si="23"/>
        <v>0</v>
      </c>
      <c r="H463" s="191">
        <f ca="1" t="shared" si="22"/>
        <v>0</v>
      </c>
      <c r="I463" s="359"/>
      <c r="J463" s="359"/>
    </row>
    <row r="464" ht="14.4" spans="1:10">
      <c r="A464" s="353" t="s">
        <v>11518</v>
      </c>
      <c r="B464" s="358" t="s">
        <v>10811</v>
      </c>
      <c r="C464" s="355"/>
      <c r="D464" s="107">
        <f ca="1" t="shared" si="21"/>
        <v>0</v>
      </c>
      <c r="E464" s="356">
        <v>0</v>
      </c>
      <c r="F464" s="107">
        <f ca="1">IF($I$5="I列录入预算数",OFFSET(H464,0,1),ROUND(IF($I$5="基准为上年预计执行数",OFFSET(D464,0,1),IF($I$5="基准为上年预算数",OFFSET(D464,0,-1),IF($I$5="基准为上年调整预算数",D464,0)))*(IF(_xlfn.ISFORMULA(OFFSET(D464,0,5)),OFFSET($I$3,1,0),OFFSET(D464,0,5))),SSWR))</f>
        <v>0</v>
      </c>
      <c r="G464" s="191">
        <f ca="1" t="shared" si="23"/>
        <v>0</v>
      </c>
      <c r="H464" s="191">
        <f ca="1" t="shared" si="22"/>
        <v>0</v>
      </c>
      <c r="I464" s="359"/>
      <c r="J464" s="359"/>
    </row>
    <row r="465" ht="14.4" spans="1:10">
      <c r="A465" s="353" t="s">
        <v>11519</v>
      </c>
      <c r="B465" s="358" t="s">
        <v>10813</v>
      </c>
      <c r="C465" s="355">
        <v>6</v>
      </c>
      <c r="D465" s="107">
        <f ca="1" t="shared" si="21"/>
        <v>6</v>
      </c>
      <c r="E465" s="356">
        <v>0</v>
      </c>
      <c r="F465" s="107">
        <f ca="1">IF($I$5="I列录入预算数",OFFSET(H465,0,1),ROUND(IF($I$5="基准为上年预计执行数",OFFSET(D465,0,1),IF($I$5="基准为上年预算数",OFFSET(D465,0,-1),IF($I$5="基准为上年调整预算数",D465,0)))*(IF(_xlfn.ISFORMULA(OFFSET(D465,0,5)),OFFSET($I$3,1,0),OFFSET(D465,0,5))),SSWR))</f>
        <v>6</v>
      </c>
      <c r="G465" s="191">
        <f ca="1" t="shared" si="23"/>
        <v>1</v>
      </c>
      <c r="H465" s="191">
        <f ca="1" t="shared" si="22"/>
        <v>0</v>
      </c>
      <c r="I465" s="355">
        <v>6</v>
      </c>
      <c r="J465" s="355">
        <v>6</v>
      </c>
    </row>
    <row r="466" ht="14.4" spans="1:10">
      <c r="A466" s="353" t="s">
        <v>11520</v>
      </c>
      <c r="B466" s="358" t="s">
        <v>10815</v>
      </c>
      <c r="C466" s="355"/>
      <c r="D466" s="107">
        <f ca="1" t="shared" si="21"/>
        <v>0</v>
      </c>
      <c r="E466" s="356">
        <v>0</v>
      </c>
      <c r="F466" s="107">
        <f ca="1">IF($I$5="I列录入预算数",OFFSET(H466,0,1),ROUND(IF($I$5="基准为上年预计执行数",OFFSET(D466,0,1),IF($I$5="基准为上年预算数",OFFSET(D466,0,-1),IF($I$5="基准为上年调整预算数",D466,0)))*(IF(_xlfn.ISFORMULA(OFFSET(D466,0,5)),OFFSET($I$3,1,0),OFFSET(D466,0,5))),SSWR))</f>
        <v>0</v>
      </c>
      <c r="G466" s="191">
        <f ca="1" t="shared" si="23"/>
        <v>0</v>
      </c>
      <c r="H466" s="191">
        <f ca="1" t="shared" si="22"/>
        <v>0</v>
      </c>
      <c r="I466" s="357"/>
      <c r="J466" s="357"/>
    </row>
    <row r="467" ht="14.4" spans="1:10">
      <c r="A467" s="353" t="s">
        <v>11521</v>
      </c>
      <c r="B467" s="358" t="s">
        <v>11522</v>
      </c>
      <c r="C467" s="355"/>
      <c r="D467" s="107">
        <f ca="1" t="shared" si="21"/>
        <v>0</v>
      </c>
      <c r="E467" s="356">
        <v>0</v>
      </c>
      <c r="F467" s="107">
        <f ca="1">IF($I$5="I列录入预算数",OFFSET(H467,0,1),ROUND(IF($I$5="基准为上年预计执行数",OFFSET(D467,0,1),IF($I$5="基准为上年预算数",OFFSET(D467,0,-1),IF($I$5="基准为上年调整预算数",D467,0)))*(IF(_xlfn.ISFORMULA(OFFSET(D467,0,5)),OFFSET($I$3,1,0),OFFSET(D467,0,5))),SSWR))</f>
        <v>0</v>
      </c>
      <c r="G467" s="191">
        <f ca="1" t="shared" si="23"/>
        <v>0</v>
      </c>
      <c r="H467" s="191">
        <f ca="1" t="shared" si="22"/>
        <v>0</v>
      </c>
      <c r="I467" s="357"/>
      <c r="J467" s="357"/>
    </row>
    <row r="468" ht="14.4" spans="1:10">
      <c r="A468" s="353" t="s">
        <v>11523</v>
      </c>
      <c r="B468" s="358" t="s">
        <v>11524</v>
      </c>
      <c r="C468" s="355"/>
      <c r="D468" s="107">
        <f ca="1" t="shared" si="21"/>
        <v>0</v>
      </c>
      <c r="E468" s="356">
        <v>0</v>
      </c>
      <c r="F468" s="107">
        <f ca="1">IF($I$5="I列录入预算数",OFFSET(H468,0,1),ROUND(IF($I$5="基准为上年预计执行数",OFFSET(D468,0,1),IF($I$5="基准为上年预算数",OFFSET(D468,0,-1),IF($I$5="基准为上年调整预算数",D468,0)))*(IF(_xlfn.ISFORMULA(OFFSET(D468,0,5)),OFFSET($I$3,1,0),OFFSET(D468,0,5))),SSWR))</f>
        <v>0</v>
      </c>
      <c r="G468" s="191">
        <f ca="1" t="shared" si="23"/>
        <v>0</v>
      </c>
      <c r="H468" s="191">
        <f ca="1" t="shared" si="22"/>
        <v>0</v>
      </c>
      <c r="I468" s="359"/>
      <c r="J468" s="359"/>
    </row>
    <row r="469" ht="14.4" spans="1:10">
      <c r="A469" s="353" t="s">
        <v>11525</v>
      </c>
      <c r="B469" s="358" t="s">
        <v>11526</v>
      </c>
      <c r="C469" s="355"/>
      <c r="D469" s="107">
        <f ca="1" t="shared" si="21"/>
        <v>0</v>
      </c>
      <c r="E469" s="356">
        <v>0</v>
      </c>
      <c r="F469" s="107">
        <f ca="1">IF($I$5="I列录入预算数",OFFSET(H469,0,1),ROUND(IF($I$5="基准为上年预计执行数",OFFSET(D469,0,1),IF($I$5="基准为上年预算数",OFFSET(D469,0,-1),IF($I$5="基准为上年调整预算数",D469,0)))*(IF(_xlfn.ISFORMULA(OFFSET(D469,0,5)),OFFSET($I$3,1,0),OFFSET(D469,0,5))),SSWR))</f>
        <v>0</v>
      </c>
      <c r="G469" s="191">
        <f ca="1" t="shared" si="23"/>
        <v>0</v>
      </c>
      <c r="H469" s="191">
        <f ca="1" t="shared" si="22"/>
        <v>0</v>
      </c>
      <c r="I469" s="359"/>
      <c r="J469" s="359"/>
    </row>
    <row r="470" ht="14.4" spans="1:10">
      <c r="A470" s="353" t="s">
        <v>11527</v>
      </c>
      <c r="B470" s="358" t="s">
        <v>11528</v>
      </c>
      <c r="C470" s="355">
        <v>20</v>
      </c>
      <c r="D470" s="107">
        <f ca="1" t="shared" si="21"/>
        <v>20</v>
      </c>
      <c r="E470" s="356">
        <v>212</v>
      </c>
      <c r="F470" s="107">
        <f ca="1">IF($I$5="I列录入预算数",OFFSET(H470,0,1),ROUND(IF($I$5="基准为上年预计执行数",OFFSET(D470,0,1),IF($I$5="基准为上年预算数",OFFSET(D470,0,-1),IF($I$5="基准为上年调整预算数",D470,0)))*(IF(_xlfn.ISFORMULA(OFFSET(D470,0,5)),OFFSET($I$3,1,0),OFFSET(D470,0,5))),SSWR))</f>
        <v>20</v>
      </c>
      <c r="G470" s="191">
        <f ca="1" t="shared" si="23"/>
        <v>1</v>
      </c>
      <c r="H470" s="191">
        <f ca="1" t="shared" si="22"/>
        <v>0.0943396226415094</v>
      </c>
      <c r="I470" s="355">
        <v>20</v>
      </c>
      <c r="J470" s="355">
        <v>20</v>
      </c>
    </row>
    <row r="471" ht="14.4" spans="1:10">
      <c r="A471" s="353" t="s">
        <v>11529</v>
      </c>
      <c r="B471" s="358" t="s">
        <v>11530</v>
      </c>
      <c r="C471" s="355">
        <v>110</v>
      </c>
      <c r="D471" s="107">
        <f ca="1" t="shared" si="21"/>
        <v>110</v>
      </c>
      <c r="E471" s="356">
        <v>1</v>
      </c>
      <c r="F471" s="107">
        <f ca="1">IF($I$5="I列录入预算数",OFFSET(H471,0,1),ROUND(IF($I$5="基准为上年预计执行数",OFFSET(D471,0,1),IF($I$5="基准为上年预算数",OFFSET(D471,0,-1),IF($I$5="基准为上年调整预算数",D471,0)))*(IF(_xlfn.ISFORMULA(OFFSET(D471,0,5)),OFFSET($I$3,1,0),OFFSET(D471,0,5))),SSWR))</f>
        <v>110</v>
      </c>
      <c r="G471" s="191">
        <f ca="1" t="shared" si="23"/>
        <v>1</v>
      </c>
      <c r="H471" s="191">
        <f ca="1" t="shared" si="22"/>
        <v>110</v>
      </c>
      <c r="I471" s="355">
        <v>110</v>
      </c>
      <c r="J471" s="355">
        <v>110</v>
      </c>
    </row>
    <row r="472" ht="14.4" spans="1:10">
      <c r="A472" s="353" t="s">
        <v>11531</v>
      </c>
      <c r="B472" s="358" t="s">
        <v>11532</v>
      </c>
      <c r="C472" s="355"/>
      <c r="D472" s="107">
        <f ca="1" t="shared" si="21"/>
        <v>0</v>
      </c>
      <c r="E472" s="356"/>
      <c r="F472" s="107">
        <f ca="1">IF($I$5="I列录入预算数",OFFSET(H472,0,1),ROUND(IF($I$5="基准为上年预计执行数",OFFSET(D472,0,1),IF($I$5="基准为上年预算数",OFFSET(D472,0,-1),IF($I$5="基准为上年调整预算数",D472,0)))*(IF(_xlfn.ISFORMULA(OFFSET(D472,0,5)),OFFSET($I$3,1,0),OFFSET(D472,0,5))),SSWR))</f>
        <v>0</v>
      </c>
      <c r="G472" s="191">
        <f ca="1" t="shared" si="23"/>
        <v>0</v>
      </c>
      <c r="H472" s="191">
        <f ca="1" t="shared" si="22"/>
        <v>0</v>
      </c>
      <c r="I472" s="355"/>
      <c r="J472" s="355"/>
    </row>
    <row r="473" ht="14.4" spans="1:10">
      <c r="A473" s="353" t="s">
        <v>11533</v>
      </c>
      <c r="B473" s="358" t="s">
        <v>11534</v>
      </c>
      <c r="C473" s="355">
        <v>270</v>
      </c>
      <c r="D473" s="107">
        <f ca="1" t="shared" si="21"/>
        <v>270</v>
      </c>
      <c r="E473" s="356">
        <v>22</v>
      </c>
      <c r="F473" s="107">
        <f ca="1">IF($I$5="I列录入预算数",OFFSET(H473,0,1),ROUND(IF($I$5="基准为上年预计执行数",OFFSET(D473,0,1),IF($I$5="基准为上年预算数",OFFSET(D473,0,-1),IF($I$5="基准为上年调整预算数",D473,0)))*(IF(_xlfn.ISFORMULA(OFFSET(D473,0,5)),OFFSET($I$3,1,0),OFFSET(D473,0,5))),SSWR))</f>
        <v>270</v>
      </c>
      <c r="G473" s="191">
        <f ca="1" t="shared" si="23"/>
        <v>1</v>
      </c>
      <c r="H473" s="191">
        <f ca="1" t="shared" si="22"/>
        <v>12.2727272727273</v>
      </c>
      <c r="I473" s="355">
        <v>270</v>
      </c>
      <c r="J473" s="355">
        <v>270</v>
      </c>
    </row>
    <row r="474" ht="14.4" spans="1:10">
      <c r="A474" s="353" t="s">
        <v>11535</v>
      </c>
      <c r="B474" s="358" t="s">
        <v>10811</v>
      </c>
      <c r="C474" s="361">
        <v>0</v>
      </c>
      <c r="D474" s="107">
        <f ca="1" t="shared" si="21"/>
        <v>0</v>
      </c>
      <c r="E474" s="356">
        <v>0</v>
      </c>
      <c r="F474" s="107">
        <f ca="1">IF($I$5="I列录入预算数",OFFSET(H474,0,1),ROUND(IF($I$5="基准为上年预计执行数",OFFSET(D474,0,1),IF($I$5="基准为上年预算数",OFFSET(D474,0,-1),IF($I$5="基准为上年调整预算数",D474,0)))*(IF(_xlfn.ISFORMULA(OFFSET(D474,0,5)),OFFSET($I$3,1,0),OFFSET(D474,0,5))),SSWR))</f>
        <v>0</v>
      </c>
      <c r="G474" s="191">
        <f ca="1" t="shared" si="23"/>
        <v>0</v>
      </c>
      <c r="H474" s="191">
        <f ca="1" t="shared" si="22"/>
        <v>0</v>
      </c>
      <c r="I474" s="355"/>
      <c r="J474" s="355"/>
    </row>
    <row r="475" ht="14.4" spans="1:10">
      <c r="A475" s="353" t="s">
        <v>11536</v>
      </c>
      <c r="B475" s="358" t="s">
        <v>10813</v>
      </c>
      <c r="C475" s="361">
        <v>0</v>
      </c>
      <c r="D475" s="107">
        <f ca="1" t="shared" si="21"/>
        <v>0</v>
      </c>
      <c r="E475" s="356">
        <v>0</v>
      </c>
      <c r="F475" s="107">
        <f ca="1">IF($I$5="I列录入预算数",OFFSET(H475,0,1),ROUND(IF($I$5="基准为上年预计执行数",OFFSET(D475,0,1),IF($I$5="基准为上年预算数",OFFSET(D475,0,-1),IF($I$5="基准为上年调整预算数",D475,0)))*(IF(_xlfn.ISFORMULA(OFFSET(D475,0,5)),OFFSET($I$3,1,0),OFFSET(D475,0,5))),SSWR))</f>
        <v>0</v>
      </c>
      <c r="G475" s="191">
        <f ca="1" t="shared" si="23"/>
        <v>0</v>
      </c>
      <c r="H475" s="191">
        <f ca="1" t="shared" si="22"/>
        <v>0</v>
      </c>
      <c r="I475" s="355"/>
      <c r="J475" s="355"/>
    </row>
    <row r="476" ht="14.4" spans="1:10">
      <c r="A476" s="353" t="s">
        <v>11537</v>
      </c>
      <c r="B476" s="358" t="s">
        <v>10815</v>
      </c>
      <c r="C476" s="361">
        <v>0</v>
      </c>
      <c r="D476" s="107">
        <f ca="1" t="shared" si="21"/>
        <v>0</v>
      </c>
      <c r="E476" s="356">
        <v>0</v>
      </c>
      <c r="F476" s="107">
        <f ca="1">IF($I$5="I列录入预算数",OFFSET(H476,0,1),ROUND(IF($I$5="基准为上年预计执行数",OFFSET(D476,0,1),IF($I$5="基准为上年预算数",OFFSET(D476,0,-1),IF($I$5="基准为上年调整预算数",D476,0)))*(IF(_xlfn.ISFORMULA(OFFSET(D476,0,5)),OFFSET($I$3,1,0),OFFSET(D476,0,5))),SSWR))</f>
        <v>0</v>
      </c>
      <c r="G476" s="191">
        <f ca="1" t="shared" si="23"/>
        <v>0</v>
      </c>
      <c r="H476" s="191">
        <f ca="1" t="shared" si="22"/>
        <v>0</v>
      </c>
      <c r="I476" s="355"/>
      <c r="J476" s="355"/>
    </row>
    <row r="477" ht="14.4" spans="1:10">
      <c r="A477" s="353" t="s">
        <v>11538</v>
      </c>
      <c r="B477" s="358" t="s">
        <v>11539</v>
      </c>
      <c r="C477" s="361">
        <v>0</v>
      </c>
      <c r="D477" s="107">
        <f ca="1" t="shared" si="21"/>
        <v>0</v>
      </c>
      <c r="E477" s="356">
        <v>0</v>
      </c>
      <c r="F477" s="107">
        <f ca="1">IF($I$5="I列录入预算数",OFFSET(H477,0,1),ROUND(IF($I$5="基准为上年预计执行数",OFFSET(D477,0,1),IF($I$5="基准为上年预算数",OFFSET(D477,0,-1),IF($I$5="基准为上年调整预算数",D477,0)))*(IF(_xlfn.ISFORMULA(OFFSET(D477,0,5)),OFFSET($I$3,1,0),OFFSET(D477,0,5))),SSWR))</f>
        <v>0</v>
      </c>
      <c r="G477" s="191">
        <f ca="1" t="shared" si="23"/>
        <v>0</v>
      </c>
      <c r="H477" s="191">
        <f ca="1" t="shared" si="22"/>
        <v>0</v>
      </c>
      <c r="I477" s="355"/>
      <c r="J477" s="355"/>
    </row>
    <row r="478" ht="14.4" spans="1:10">
      <c r="A478" s="353" t="s">
        <v>11540</v>
      </c>
      <c r="B478" s="358" t="s">
        <v>11541</v>
      </c>
      <c r="C478" s="361">
        <v>0</v>
      </c>
      <c r="D478" s="107">
        <f ca="1" t="shared" si="21"/>
        <v>0</v>
      </c>
      <c r="E478" s="356">
        <v>0</v>
      </c>
      <c r="F478" s="107">
        <f ca="1">IF($I$5="I列录入预算数",OFFSET(H478,0,1),ROUND(IF($I$5="基准为上年预计执行数",OFFSET(D478,0,1),IF($I$5="基准为上年预算数",OFFSET(D478,0,-1),IF($I$5="基准为上年调整预算数",D478,0)))*(IF(_xlfn.ISFORMULA(OFFSET(D478,0,5)),OFFSET($I$3,1,0),OFFSET(D478,0,5))),SSWR))</f>
        <v>0</v>
      </c>
      <c r="G478" s="191">
        <f ca="1" t="shared" si="23"/>
        <v>0</v>
      </c>
      <c r="H478" s="191">
        <f ca="1" t="shared" si="22"/>
        <v>0</v>
      </c>
      <c r="I478" s="355"/>
      <c r="J478" s="355"/>
    </row>
    <row r="479" ht="14.4" spans="1:10">
      <c r="A479" s="353" t="s">
        <v>11542</v>
      </c>
      <c r="B479" s="358" t="s">
        <v>11543</v>
      </c>
      <c r="C479" s="361">
        <v>0</v>
      </c>
      <c r="D479" s="107">
        <f ca="1" t="shared" si="21"/>
        <v>0</v>
      </c>
      <c r="E479" s="356">
        <v>0</v>
      </c>
      <c r="F479" s="107">
        <f ca="1">IF($I$5="I列录入预算数",OFFSET(H479,0,1),ROUND(IF($I$5="基准为上年预计执行数",OFFSET(D479,0,1),IF($I$5="基准为上年预算数",OFFSET(D479,0,-1),IF($I$5="基准为上年调整预算数",D479,0)))*(IF(_xlfn.ISFORMULA(OFFSET(D479,0,5)),OFFSET($I$3,1,0),OFFSET(D479,0,5))),SSWR))</f>
        <v>0</v>
      </c>
      <c r="G479" s="191">
        <f ca="1" t="shared" si="23"/>
        <v>0</v>
      </c>
      <c r="H479" s="191">
        <f ca="1" t="shared" si="22"/>
        <v>0</v>
      </c>
      <c r="I479" s="355"/>
      <c r="J479" s="355"/>
    </row>
    <row r="480" ht="14.4" spans="1:10">
      <c r="A480" s="353" t="s">
        <v>11544</v>
      </c>
      <c r="B480" s="358" t="s">
        <v>11545</v>
      </c>
      <c r="C480" s="355">
        <v>10</v>
      </c>
      <c r="D480" s="107">
        <f ca="1" t="shared" si="21"/>
        <v>10</v>
      </c>
      <c r="E480" s="356">
        <v>23</v>
      </c>
      <c r="F480" s="107">
        <f ca="1">IF($I$5="I列录入预算数",OFFSET(H480,0,1),ROUND(IF($I$5="基准为上年预计执行数",OFFSET(D480,0,1),IF($I$5="基准为上年预算数",OFFSET(D480,0,-1),IF($I$5="基准为上年调整预算数",D480,0)))*(IF(_xlfn.ISFORMULA(OFFSET(D480,0,5)),OFFSET($I$3,1,0),OFFSET(D480,0,5))),SSWR))</f>
        <v>10</v>
      </c>
      <c r="G480" s="191">
        <f ca="1" t="shared" si="23"/>
        <v>1</v>
      </c>
      <c r="H480" s="191">
        <f ca="1" t="shared" si="22"/>
        <v>0.434782608695652</v>
      </c>
      <c r="I480" s="355">
        <v>10</v>
      </c>
      <c r="J480" s="355">
        <v>10</v>
      </c>
    </row>
    <row r="481" ht="14.4" spans="1:10">
      <c r="A481" s="353" t="s">
        <v>11546</v>
      </c>
      <c r="B481" s="358" t="s">
        <v>11547</v>
      </c>
      <c r="C481" s="355">
        <v>10</v>
      </c>
      <c r="D481" s="107">
        <f ca="1" t="shared" si="21"/>
        <v>10</v>
      </c>
      <c r="E481" s="356">
        <v>0</v>
      </c>
      <c r="F481" s="107">
        <f ca="1">IF($I$5="I列录入预算数",OFFSET(H481,0,1),ROUND(IF($I$5="基准为上年预计执行数",OFFSET(D481,0,1),IF($I$5="基准为上年预算数",OFFSET(D481,0,-1),IF($I$5="基准为上年调整预算数",D481,0)))*(IF(_xlfn.ISFORMULA(OFFSET(D481,0,5)),OFFSET($I$3,1,0),OFFSET(D481,0,5))),SSWR))</f>
        <v>10</v>
      </c>
      <c r="G481" s="191">
        <f ca="1" t="shared" si="23"/>
        <v>1</v>
      </c>
      <c r="H481" s="191">
        <f ca="1" t="shared" si="22"/>
        <v>0</v>
      </c>
      <c r="I481" s="355">
        <v>10</v>
      </c>
      <c r="J481" s="355">
        <v>10</v>
      </c>
    </row>
    <row r="482" ht="14.4" spans="1:10">
      <c r="A482" s="353" t="s">
        <v>11548</v>
      </c>
      <c r="B482" s="358" t="s">
        <v>10811</v>
      </c>
      <c r="C482" s="355"/>
      <c r="D482" s="107">
        <f ca="1" t="shared" si="21"/>
        <v>0</v>
      </c>
      <c r="E482" s="356">
        <v>170</v>
      </c>
      <c r="F482" s="107">
        <f ca="1">IF($I$5="I列录入预算数",OFFSET(H482,0,1),ROUND(IF($I$5="基准为上年预计执行数",OFFSET(D482,0,1),IF($I$5="基准为上年预算数",OFFSET(D482,0,-1),IF($I$5="基准为上年调整预算数",D482,0)))*(IF(_xlfn.ISFORMULA(OFFSET(D482,0,5)),OFFSET($I$3,1,0),OFFSET(D482,0,5))),SSWR))</f>
        <v>0</v>
      </c>
      <c r="G482" s="191">
        <f ca="1" t="shared" si="23"/>
        <v>0</v>
      </c>
      <c r="H482" s="191">
        <f ca="1" t="shared" si="22"/>
        <v>0</v>
      </c>
      <c r="I482" s="355"/>
      <c r="J482" s="355"/>
    </row>
    <row r="483" ht="14.4" spans="1:10">
      <c r="A483" s="353" t="s">
        <v>11549</v>
      </c>
      <c r="B483" s="358" t="s">
        <v>10813</v>
      </c>
      <c r="C483" s="355"/>
      <c r="D483" s="107">
        <f ca="1" t="shared" si="21"/>
        <v>0</v>
      </c>
      <c r="E483" s="356"/>
      <c r="F483" s="107">
        <f ca="1">IF($I$5="I列录入预算数",OFFSET(H483,0,1),ROUND(IF($I$5="基准为上年预计执行数",OFFSET(D483,0,1),IF($I$5="基准为上年预算数",OFFSET(D483,0,-1),IF($I$5="基准为上年调整预算数",D483,0)))*(IF(_xlfn.ISFORMULA(OFFSET(D483,0,5)),OFFSET($I$3,1,0),OFFSET(D483,0,5))),SSWR))</f>
        <v>0</v>
      </c>
      <c r="G483" s="191">
        <f ca="1" t="shared" si="23"/>
        <v>0</v>
      </c>
      <c r="H483" s="191">
        <f ca="1" t="shared" si="22"/>
        <v>0</v>
      </c>
      <c r="I483" s="357"/>
      <c r="J483" s="357"/>
    </row>
    <row r="484" ht="14.4" spans="1:10">
      <c r="A484" s="353" t="s">
        <v>11550</v>
      </c>
      <c r="B484" s="358" t="s">
        <v>10815</v>
      </c>
      <c r="C484" s="355"/>
      <c r="D484" s="107">
        <f ca="1" t="shared" si="21"/>
        <v>0</v>
      </c>
      <c r="E484" s="356"/>
      <c r="F484" s="107">
        <f ca="1">IF($I$5="I列录入预算数",OFFSET(H484,0,1),ROUND(IF($I$5="基准为上年预计执行数",OFFSET(D484,0,1),IF($I$5="基准为上年预算数",OFFSET(D484,0,-1),IF($I$5="基准为上年调整预算数",D484,0)))*(IF(_xlfn.ISFORMULA(OFFSET(D484,0,5)),OFFSET($I$3,1,0),OFFSET(D484,0,5))),SSWR))</f>
        <v>0</v>
      </c>
      <c r="G484" s="191">
        <f ca="1" t="shared" si="23"/>
        <v>0</v>
      </c>
      <c r="H484" s="191">
        <f ca="1" t="shared" si="22"/>
        <v>0</v>
      </c>
      <c r="I484" s="357"/>
      <c r="J484" s="357"/>
    </row>
    <row r="485" ht="14.4" spans="1:10">
      <c r="A485" s="353" t="s">
        <v>11551</v>
      </c>
      <c r="B485" s="358" t="s">
        <v>11552</v>
      </c>
      <c r="C485" s="355"/>
      <c r="D485" s="107">
        <f ca="1" t="shared" si="21"/>
        <v>0</v>
      </c>
      <c r="E485" s="356"/>
      <c r="F485" s="107">
        <f ca="1">IF($I$5="I列录入预算数",OFFSET(H485,0,1),ROUND(IF($I$5="基准为上年预计执行数",OFFSET(D485,0,1),IF($I$5="基准为上年预算数",OFFSET(D485,0,-1),IF($I$5="基准为上年调整预算数",D485,0)))*(IF(_xlfn.ISFORMULA(OFFSET(D485,0,5)),OFFSET($I$3,1,0),OFFSET(D485,0,5))),SSWR))</f>
        <v>0</v>
      </c>
      <c r="G485" s="191">
        <f ca="1" t="shared" si="23"/>
        <v>0</v>
      </c>
      <c r="H485" s="191">
        <f ca="1" t="shared" si="22"/>
        <v>0</v>
      </c>
      <c r="I485" s="357"/>
      <c r="J485" s="357"/>
    </row>
    <row r="486" ht="14.4" spans="1:10">
      <c r="A486" s="353" t="s">
        <v>11553</v>
      </c>
      <c r="B486" s="358" t="s">
        <v>11554</v>
      </c>
      <c r="C486" s="355"/>
      <c r="D486" s="107">
        <f ca="1" t="shared" si="21"/>
        <v>0</v>
      </c>
      <c r="E486" s="356"/>
      <c r="F486" s="107">
        <f ca="1">IF($I$5="I列录入预算数",OFFSET(H486,0,1),ROUND(IF($I$5="基准为上年预计执行数",OFFSET(D486,0,1),IF($I$5="基准为上年预算数",OFFSET(D486,0,-1),IF($I$5="基准为上年调整预算数",D486,0)))*(IF(_xlfn.ISFORMULA(OFFSET(D486,0,5)),OFFSET($I$3,1,0),OFFSET(D486,0,5))),SSWR))</f>
        <v>0</v>
      </c>
      <c r="G486" s="191">
        <f ca="1" t="shared" si="23"/>
        <v>0</v>
      </c>
      <c r="H486" s="191">
        <f ca="1" t="shared" si="22"/>
        <v>0</v>
      </c>
      <c r="I486" s="357"/>
      <c r="J486" s="357"/>
    </row>
    <row r="487" ht="14.4" spans="1:10">
      <c r="A487" s="353" t="s">
        <v>11555</v>
      </c>
      <c r="B487" s="358" t="s">
        <v>11556</v>
      </c>
      <c r="C487" s="355">
        <v>100</v>
      </c>
      <c r="D487" s="107">
        <f ca="1" t="shared" si="21"/>
        <v>100</v>
      </c>
      <c r="E487" s="356"/>
      <c r="F487" s="107">
        <f ca="1">IF($I$5="I列录入预算数",OFFSET(H487,0,1),ROUND(IF($I$5="基准为上年预计执行数",OFFSET(D487,0,1),IF($I$5="基准为上年预算数",OFFSET(D487,0,-1),IF($I$5="基准为上年调整预算数",D487,0)))*(IF(_xlfn.ISFORMULA(OFFSET(D487,0,5)),OFFSET($I$3,1,0),OFFSET(D487,0,5))),SSWR))</f>
        <v>100</v>
      </c>
      <c r="G487" s="191">
        <f ca="1" t="shared" si="23"/>
        <v>1</v>
      </c>
      <c r="H487" s="191">
        <f ca="1" t="shared" si="22"/>
        <v>0</v>
      </c>
      <c r="I487" s="355">
        <v>100</v>
      </c>
      <c r="J487" s="355">
        <v>100</v>
      </c>
    </row>
    <row r="488" ht="14.4" spans="1:10">
      <c r="A488" s="353" t="s">
        <v>11557</v>
      </c>
      <c r="B488" s="358" t="s">
        <v>11558</v>
      </c>
      <c r="C488" s="355">
        <v>100</v>
      </c>
      <c r="D488" s="107">
        <f ca="1" t="shared" si="21"/>
        <v>100</v>
      </c>
      <c r="E488" s="356">
        <v>301</v>
      </c>
      <c r="F488" s="107">
        <f ca="1">IF($I$5="I列录入预算数",OFFSET(H488,0,1),ROUND(IF($I$5="基准为上年预计执行数",OFFSET(D488,0,1),IF($I$5="基准为上年预算数",OFFSET(D488,0,-1),IF($I$5="基准为上年调整预算数",D488,0)))*(IF(_xlfn.ISFORMULA(OFFSET(D488,0,5)),OFFSET($I$3,1,0),OFFSET(D488,0,5))),SSWR))</f>
        <v>100</v>
      </c>
      <c r="G488" s="191">
        <f ca="1" t="shared" si="23"/>
        <v>1</v>
      </c>
      <c r="H488" s="191">
        <f ca="1" t="shared" si="22"/>
        <v>0.332225913621262</v>
      </c>
      <c r="I488" s="355">
        <v>100</v>
      </c>
      <c r="J488" s="355">
        <v>100</v>
      </c>
    </row>
    <row r="489" ht="14.4" spans="1:10">
      <c r="A489" s="353" t="s">
        <v>11559</v>
      </c>
      <c r="B489" s="358" t="s">
        <v>11560</v>
      </c>
      <c r="C489" s="355"/>
      <c r="D489" s="107">
        <f ca="1" t="shared" si="21"/>
        <v>0</v>
      </c>
      <c r="E489" s="356">
        <v>599</v>
      </c>
      <c r="F489" s="107">
        <f ca="1">IF($I$5="I列录入预算数",OFFSET(H489,0,1),ROUND(IF($I$5="基准为上年预计执行数",OFFSET(D489,0,1),IF($I$5="基准为上年预算数",OFFSET(D489,0,-1),IF($I$5="基准为上年调整预算数",D489,0)))*(IF(_xlfn.ISFORMULA(OFFSET(D489,0,5)),OFFSET($I$3,1,0),OFFSET(D489,0,5))),SSWR))</f>
        <v>0</v>
      </c>
      <c r="G489" s="191">
        <f ca="1" t="shared" si="23"/>
        <v>0</v>
      </c>
      <c r="H489" s="191">
        <f ca="1" t="shared" si="22"/>
        <v>0</v>
      </c>
      <c r="I489" s="355"/>
      <c r="J489" s="355"/>
    </row>
    <row r="490" ht="14.4" spans="1:10">
      <c r="A490" s="353" t="s">
        <v>11561</v>
      </c>
      <c r="B490" s="358" t="s">
        <v>10543</v>
      </c>
      <c r="C490" s="355">
        <v>2045</v>
      </c>
      <c r="D490" s="107">
        <f ca="1" t="shared" si="21"/>
        <v>1969</v>
      </c>
      <c r="E490" s="356">
        <v>0</v>
      </c>
      <c r="F490" s="107">
        <f ca="1">IF($I$5="I列录入预算数",OFFSET(H490,0,1),ROUND(IF($I$5="基准为上年预计执行数",OFFSET(D490,0,1),IF($I$5="基准为上年预算数",OFFSET(D490,0,-1),IF($I$5="基准为上年调整预算数",D490,0)))*(IF(_xlfn.ISFORMULA(OFFSET(D490,0,5)),OFFSET($I$3,1,0),OFFSET(D490,0,5))),SSWR))</f>
        <v>2169</v>
      </c>
      <c r="G490" s="191">
        <f ca="1" t="shared" si="23"/>
        <v>1.06063569682152</v>
      </c>
      <c r="H490" s="191">
        <f ca="1" t="shared" si="22"/>
        <v>0</v>
      </c>
      <c r="I490" s="355">
        <v>2169</v>
      </c>
      <c r="J490" s="355">
        <v>1969</v>
      </c>
    </row>
    <row r="491" ht="14.4" spans="1:10">
      <c r="A491" s="353" t="s">
        <v>11562</v>
      </c>
      <c r="B491" s="358" t="s">
        <v>10811</v>
      </c>
      <c r="C491" s="355">
        <v>1100</v>
      </c>
      <c r="D491" s="107">
        <f ca="1" t="shared" si="21"/>
        <v>1100</v>
      </c>
      <c r="E491" s="356">
        <v>259</v>
      </c>
      <c r="F491" s="107">
        <f ca="1">IF($I$5="I列录入预算数",OFFSET(H491,0,1),ROUND(IF($I$5="基准为上年预计执行数",OFFSET(D491,0,1),IF($I$5="基准为上年预算数",OFFSET(D491,0,-1),IF($I$5="基准为上年调整预算数",D491,0)))*(IF(_xlfn.ISFORMULA(OFFSET(D491,0,5)),OFFSET($I$3,1,0),OFFSET(D491,0,5))),SSWR))</f>
        <v>200</v>
      </c>
      <c r="G491" s="191">
        <f ca="1" t="shared" si="23"/>
        <v>0.181818181818182</v>
      </c>
      <c r="H491" s="191">
        <f ca="1" t="shared" si="22"/>
        <v>0.772200772200772</v>
      </c>
      <c r="I491" s="355">
        <v>200</v>
      </c>
      <c r="J491" s="355">
        <v>1100</v>
      </c>
    </row>
    <row r="492" ht="14.4" spans="1:10">
      <c r="A492" s="353" t="s">
        <v>11563</v>
      </c>
      <c r="B492" s="358" t="s">
        <v>10813</v>
      </c>
      <c r="C492" s="355">
        <v>100</v>
      </c>
      <c r="D492" s="107">
        <f ca="1" t="shared" si="21"/>
        <v>100</v>
      </c>
      <c r="E492" s="356">
        <v>28</v>
      </c>
      <c r="F492" s="107">
        <f ca="1">IF($I$5="I列录入预算数",OFFSET(H492,0,1),ROUND(IF($I$5="基准为上年预计执行数",OFFSET(D492,0,1),IF($I$5="基准为上年预算数",OFFSET(D492,0,-1),IF($I$5="基准为上年调整预算数",D492,0)))*(IF(_xlfn.ISFORMULA(OFFSET(D492,0,5)),OFFSET($I$3,1,0),OFFSET(D492,0,5))),SSWR))</f>
        <v>100</v>
      </c>
      <c r="G492" s="191">
        <f ca="1" t="shared" si="23"/>
        <v>1</v>
      </c>
      <c r="H492" s="191">
        <f ca="1" t="shared" si="22"/>
        <v>3.57142857142857</v>
      </c>
      <c r="I492" s="355">
        <v>100</v>
      </c>
      <c r="J492" s="355">
        <v>100</v>
      </c>
    </row>
    <row r="493" ht="14.4" spans="1:10">
      <c r="A493" s="353" t="s">
        <v>11564</v>
      </c>
      <c r="B493" s="358" t="s">
        <v>10815</v>
      </c>
      <c r="C493" s="355">
        <v>20</v>
      </c>
      <c r="D493" s="107">
        <f ca="1" t="shared" si="21"/>
        <v>20</v>
      </c>
      <c r="E493" s="356"/>
      <c r="F493" s="107">
        <f ca="1">IF($I$5="I列录入预算数",OFFSET(H493,0,1),ROUND(IF($I$5="基准为上年预计执行数",OFFSET(D493,0,1),IF($I$5="基准为上年预算数",OFFSET(D493,0,-1),IF($I$5="基准为上年调整预算数",D493,0)))*(IF(_xlfn.ISFORMULA(OFFSET(D493,0,5)),OFFSET($I$3,1,0),OFFSET(D493,0,5))),SSWR))</f>
        <v>20</v>
      </c>
      <c r="G493" s="191">
        <f ca="1" t="shared" si="23"/>
        <v>1</v>
      </c>
      <c r="H493" s="191">
        <f ca="1" t="shared" si="22"/>
        <v>0</v>
      </c>
      <c r="I493" s="355">
        <v>20</v>
      </c>
      <c r="J493" s="355">
        <v>20</v>
      </c>
    </row>
    <row r="494" ht="14.4" spans="1:10">
      <c r="A494" s="353" t="s">
        <v>11565</v>
      </c>
      <c r="B494" s="358" t="s">
        <v>11566</v>
      </c>
      <c r="C494" s="355"/>
      <c r="D494" s="107">
        <f ca="1" t="shared" si="21"/>
        <v>0</v>
      </c>
      <c r="E494" s="356"/>
      <c r="F494" s="107">
        <f ca="1">IF($I$5="I列录入预算数",OFFSET(H494,0,1),ROUND(IF($I$5="基准为上年预计执行数",OFFSET(D494,0,1),IF($I$5="基准为上年预算数",OFFSET(D494,0,-1),IF($I$5="基准为上年调整预算数",D494,0)))*(IF(_xlfn.ISFORMULA(OFFSET(D494,0,5)),OFFSET($I$3,1,0),OFFSET(D494,0,5))),SSWR))</f>
        <v>0</v>
      </c>
      <c r="G494" s="191">
        <f ca="1" t="shared" si="23"/>
        <v>0</v>
      </c>
      <c r="H494" s="191">
        <f ca="1" t="shared" si="22"/>
        <v>0</v>
      </c>
      <c r="I494" s="355"/>
      <c r="J494" s="355"/>
    </row>
    <row r="495" ht="14.4" spans="1:10">
      <c r="A495" s="353" t="s">
        <v>11567</v>
      </c>
      <c r="B495" s="358" t="s">
        <v>11568</v>
      </c>
      <c r="C495" s="355"/>
      <c r="D495" s="107">
        <f ca="1" t="shared" si="21"/>
        <v>0</v>
      </c>
      <c r="E495" s="356"/>
      <c r="F495" s="107">
        <f ca="1">IF($I$5="I列录入预算数",OFFSET(H495,0,1),ROUND(IF($I$5="基准为上年预计执行数",OFFSET(D495,0,1),IF($I$5="基准为上年预算数",OFFSET(D495,0,-1),IF($I$5="基准为上年调整预算数",D495,0)))*(IF(_xlfn.ISFORMULA(OFFSET(D495,0,5)),OFFSET($I$3,1,0),OFFSET(D495,0,5))),SSWR))</f>
        <v>0</v>
      </c>
      <c r="G495" s="191">
        <f ca="1" t="shared" si="23"/>
        <v>0</v>
      </c>
      <c r="H495" s="191">
        <f ca="1" t="shared" si="22"/>
        <v>0</v>
      </c>
      <c r="I495" s="355"/>
      <c r="J495" s="355"/>
    </row>
    <row r="496" ht="14.4" spans="1:10">
      <c r="A496" s="353" t="s">
        <v>11569</v>
      </c>
      <c r="B496" s="358" t="s">
        <v>11570</v>
      </c>
      <c r="C496" s="355">
        <v>150</v>
      </c>
      <c r="D496" s="107">
        <f ca="1" t="shared" si="21"/>
        <v>150</v>
      </c>
      <c r="E496" s="356">
        <v>138</v>
      </c>
      <c r="F496" s="107">
        <f ca="1">IF($I$5="I列录入预算数",OFFSET(H496,0,1),ROUND(IF($I$5="基准为上年预计执行数",OFFSET(D496,0,1),IF($I$5="基准为上年预算数",OFFSET(D496,0,-1),IF($I$5="基准为上年调整预算数",D496,0)))*(IF(_xlfn.ISFORMULA(OFFSET(D496,0,5)),OFFSET($I$3,1,0),OFFSET(D496,0,5))),SSWR))</f>
        <v>150</v>
      </c>
      <c r="G496" s="191">
        <f ca="1" t="shared" si="23"/>
        <v>1</v>
      </c>
      <c r="H496" s="191">
        <f ca="1" t="shared" si="22"/>
        <v>1.08695652173913</v>
      </c>
      <c r="I496" s="355">
        <v>150</v>
      </c>
      <c r="J496" s="355">
        <v>150</v>
      </c>
    </row>
    <row r="497" ht="14.4" spans="1:10">
      <c r="A497" s="353" t="s">
        <v>11571</v>
      </c>
      <c r="B497" s="358" t="s">
        <v>11572</v>
      </c>
      <c r="C497" s="355">
        <v>100</v>
      </c>
      <c r="D497" s="107">
        <f ca="1" t="shared" si="21"/>
        <v>100</v>
      </c>
      <c r="E497" s="356">
        <v>23</v>
      </c>
      <c r="F497" s="107">
        <f ca="1">IF($I$5="I列录入预算数",OFFSET(H497,0,1),ROUND(IF($I$5="基准为上年预计执行数",OFFSET(D497,0,1),IF($I$5="基准为上年预算数",OFFSET(D497,0,-1),IF($I$5="基准为上年调整预算数",D497,0)))*(IF(_xlfn.ISFORMULA(OFFSET(D497,0,5)),OFFSET($I$3,1,0),OFFSET(D497,0,5))),SSWR))</f>
        <v>50</v>
      </c>
      <c r="G497" s="191">
        <f ca="1" t="shared" si="23"/>
        <v>0.5</v>
      </c>
      <c r="H497" s="191">
        <f ca="1" t="shared" si="22"/>
        <v>2.17391304347826</v>
      </c>
      <c r="I497" s="355">
        <v>50</v>
      </c>
      <c r="J497" s="355">
        <v>100</v>
      </c>
    </row>
    <row r="498" ht="14.4" spans="1:10">
      <c r="A498" s="353" t="s">
        <v>11573</v>
      </c>
      <c r="B498" s="358" t="s">
        <v>10906</v>
      </c>
      <c r="C498" s="355"/>
      <c r="D498" s="107">
        <f ca="1" t="shared" si="21"/>
        <v>0</v>
      </c>
      <c r="E498" s="356"/>
      <c r="F498" s="107">
        <f ca="1">IF($I$5="I列录入预算数",OFFSET(H498,0,1),ROUND(IF($I$5="基准为上年预计执行数",OFFSET(D498,0,1),IF($I$5="基准为上年预算数",OFFSET(D498,0,-1),IF($I$5="基准为上年调整预算数",D498,0)))*(IF(_xlfn.ISFORMULA(OFFSET(D498,0,5)),OFFSET($I$3,1,0),OFFSET(D498,0,5))),SSWR))</f>
        <v>0</v>
      </c>
      <c r="G498" s="191">
        <f ca="1" t="shared" si="23"/>
        <v>0</v>
      </c>
      <c r="H498" s="191">
        <f ca="1" t="shared" si="22"/>
        <v>0</v>
      </c>
      <c r="I498" s="355"/>
      <c r="J498" s="355"/>
    </row>
    <row r="499" ht="14.4" spans="1:10">
      <c r="A499" s="353" t="s">
        <v>11574</v>
      </c>
      <c r="B499" s="358" t="s">
        <v>11575</v>
      </c>
      <c r="C499" s="355">
        <v>100</v>
      </c>
      <c r="D499" s="107">
        <f ca="1" t="shared" si="21"/>
        <v>100</v>
      </c>
      <c r="E499" s="356">
        <v>392</v>
      </c>
      <c r="F499" s="107">
        <f ca="1">IF($I$5="I列录入预算数",OFFSET(H499,0,1),ROUND(IF($I$5="基准为上年预计执行数",OFFSET(D499,0,1),IF($I$5="基准为上年预算数",OFFSET(D499,0,-1),IF($I$5="基准为上年调整预算数",D499,0)))*(IF(_xlfn.ISFORMULA(OFFSET(D499,0,5)),OFFSET($I$3,1,0),OFFSET(D499,0,5))),SSWR))</f>
        <v>100</v>
      </c>
      <c r="G499" s="191">
        <f ca="1" t="shared" si="23"/>
        <v>1</v>
      </c>
      <c r="H499" s="191">
        <f ca="1" t="shared" si="22"/>
        <v>0.255102040816327</v>
      </c>
      <c r="I499" s="355">
        <v>100</v>
      </c>
      <c r="J499" s="355">
        <v>100</v>
      </c>
    </row>
    <row r="500" ht="14.4" spans="1:10">
      <c r="A500" s="353" t="s">
        <v>11576</v>
      </c>
      <c r="B500" s="358" t="s">
        <v>11577</v>
      </c>
      <c r="C500" s="361">
        <v>0</v>
      </c>
      <c r="D500" s="107">
        <f ca="1" t="shared" si="21"/>
        <v>0</v>
      </c>
      <c r="E500" s="356"/>
      <c r="F500" s="107">
        <f ca="1">IF($I$5="I列录入预算数",OFFSET(H500,0,1),ROUND(IF($I$5="基准为上年预计执行数",OFFSET(D500,0,1),IF($I$5="基准为上年预算数",OFFSET(D500,0,-1),IF($I$5="基准为上年调整预算数",D500,0)))*(IF(_xlfn.ISFORMULA(OFFSET(D500,0,5)),OFFSET($I$3,1,0),OFFSET(D500,0,5))),SSWR))</f>
        <v>0</v>
      </c>
      <c r="G500" s="191">
        <f ca="1" t="shared" si="23"/>
        <v>0</v>
      </c>
      <c r="H500" s="191">
        <f ca="1" t="shared" si="22"/>
        <v>0</v>
      </c>
      <c r="I500" s="355"/>
      <c r="J500" s="355"/>
    </row>
    <row r="501" ht="14.4" spans="1:10">
      <c r="A501" s="353" t="s">
        <v>11578</v>
      </c>
      <c r="B501" s="358" t="s">
        <v>11579</v>
      </c>
      <c r="C501" s="361">
        <v>0</v>
      </c>
      <c r="D501" s="107">
        <f ca="1" t="shared" si="21"/>
        <v>0</v>
      </c>
      <c r="E501" s="356"/>
      <c r="F501" s="107">
        <f ca="1">IF($I$5="I列录入预算数",OFFSET(H501,0,1),ROUND(IF($I$5="基准为上年预计执行数",OFFSET(D501,0,1),IF($I$5="基准为上年预算数",OFFSET(D501,0,-1),IF($I$5="基准为上年调整预算数",D501,0)))*(IF(_xlfn.ISFORMULA(OFFSET(D501,0,5)),OFFSET($I$3,1,0),OFFSET(D501,0,5))),SSWR))</f>
        <v>0</v>
      </c>
      <c r="G501" s="191">
        <f ca="1" t="shared" si="23"/>
        <v>0</v>
      </c>
      <c r="H501" s="191">
        <f ca="1" t="shared" si="22"/>
        <v>0</v>
      </c>
      <c r="I501" s="355"/>
      <c r="J501" s="355"/>
    </row>
    <row r="502" ht="14.4" spans="1:10">
      <c r="A502" s="353" t="s">
        <v>11580</v>
      </c>
      <c r="B502" s="358" t="s">
        <v>11581</v>
      </c>
      <c r="C502" s="361">
        <v>0</v>
      </c>
      <c r="D502" s="107">
        <f ca="1" t="shared" si="21"/>
        <v>0</v>
      </c>
      <c r="E502" s="356"/>
      <c r="F502" s="107">
        <f ca="1">IF($I$5="I列录入预算数",OFFSET(H502,0,1),ROUND(IF($I$5="基准为上年预计执行数",OFFSET(D502,0,1),IF($I$5="基准为上年预算数",OFFSET(D502,0,-1),IF($I$5="基准为上年调整预算数",D502,0)))*(IF(_xlfn.ISFORMULA(OFFSET(D502,0,5)),OFFSET($I$3,1,0),OFFSET(D502,0,5))),SSWR))</f>
        <v>0</v>
      </c>
      <c r="G502" s="191">
        <f ca="1" t="shared" si="23"/>
        <v>0</v>
      </c>
      <c r="H502" s="191">
        <f ca="1" t="shared" si="22"/>
        <v>0</v>
      </c>
      <c r="I502" s="355"/>
      <c r="J502" s="355"/>
    </row>
    <row r="503" ht="14.4" spans="1:10">
      <c r="A503" s="353" t="s">
        <v>11582</v>
      </c>
      <c r="B503" s="358" t="s">
        <v>11583</v>
      </c>
      <c r="C503" s="361">
        <v>0</v>
      </c>
      <c r="D503" s="107">
        <f ca="1" t="shared" si="21"/>
        <v>0</v>
      </c>
      <c r="E503" s="356"/>
      <c r="F503" s="107">
        <f ca="1">IF($I$5="I列录入预算数",OFFSET(H503,0,1),ROUND(IF($I$5="基准为上年预计执行数",OFFSET(D503,0,1),IF($I$5="基准为上年预算数",OFFSET(D503,0,-1),IF($I$5="基准为上年调整预算数",D503,0)))*(IF(_xlfn.ISFORMULA(OFFSET(D503,0,5)),OFFSET($I$3,1,0),OFFSET(D503,0,5))),SSWR))</f>
        <v>0</v>
      </c>
      <c r="G503" s="191">
        <f ca="1" t="shared" si="23"/>
        <v>0</v>
      </c>
      <c r="H503" s="191">
        <f ca="1" t="shared" si="22"/>
        <v>0</v>
      </c>
      <c r="I503" s="355"/>
      <c r="J503" s="355"/>
    </row>
    <row r="504" ht="14.4" spans="1:10">
      <c r="A504" s="353" t="s">
        <v>11584</v>
      </c>
      <c r="B504" s="358" t="s">
        <v>11585</v>
      </c>
      <c r="C504" s="361">
        <v>0</v>
      </c>
      <c r="D504" s="107">
        <f ca="1" t="shared" si="21"/>
        <v>0</v>
      </c>
      <c r="E504" s="356"/>
      <c r="F504" s="107">
        <f ca="1">IF($I$5="I列录入预算数",OFFSET(H504,0,1),ROUND(IF($I$5="基准为上年预计执行数",OFFSET(D504,0,1),IF($I$5="基准为上年预算数",OFFSET(D504,0,-1),IF($I$5="基准为上年调整预算数",D504,0)))*(IF(_xlfn.ISFORMULA(OFFSET(D504,0,5)),OFFSET($I$3,1,0),OFFSET(D504,0,5))),SSWR))</f>
        <v>0</v>
      </c>
      <c r="G504" s="191">
        <f ca="1" t="shared" si="23"/>
        <v>0</v>
      </c>
      <c r="H504" s="191">
        <f ca="1" t="shared" si="22"/>
        <v>0</v>
      </c>
      <c r="I504" s="355"/>
      <c r="J504" s="355"/>
    </row>
    <row r="505" ht="14.4" spans="1:10">
      <c r="A505" s="353" t="s">
        <v>11586</v>
      </c>
      <c r="B505" s="358" t="s">
        <v>11587</v>
      </c>
      <c r="C505" s="361">
        <v>0</v>
      </c>
      <c r="D505" s="107">
        <f ca="1" t="shared" si="21"/>
        <v>0</v>
      </c>
      <c r="E505" s="356"/>
      <c r="F505" s="107">
        <f ca="1">IF($I$5="I列录入预算数",OFFSET(H505,0,1),ROUND(IF($I$5="基准为上年预计执行数",OFFSET(D505,0,1),IF($I$5="基准为上年预算数",OFFSET(D505,0,-1),IF($I$5="基准为上年调整预算数",D505,0)))*(IF(_xlfn.ISFORMULA(OFFSET(D505,0,5)),OFFSET($I$3,1,0),OFFSET(D505,0,5))),SSWR))</f>
        <v>0</v>
      </c>
      <c r="G505" s="191">
        <f ca="1" t="shared" si="23"/>
        <v>0</v>
      </c>
      <c r="H505" s="191">
        <f ca="1" t="shared" si="22"/>
        <v>0</v>
      </c>
      <c r="I505" s="355"/>
      <c r="J505" s="355"/>
    </row>
    <row r="506" ht="14.4" spans="1:10">
      <c r="A506" s="353" t="s">
        <v>11588</v>
      </c>
      <c r="B506" s="358" t="s">
        <v>11589</v>
      </c>
      <c r="C506" s="361">
        <v>0</v>
      </c>
      <c r="D506" s="107">
        <f ca="1" t="shared" si="21"/>
        <v>0</v>
      </c>
      <c r="E506" s="356"/>
      <c r="F506" s="107">
        <f ca="1">IF($I$5="I列录入预算数",OFFSET(H506,0,1),ROUND(IF($I$5="基准为上年预计执行数",OFFSET(D506,0,1),IF($I$5="基准为上年预算数",OFFSET(D506,0,-1),IF($I$5="基准为上年调整预算数",D506,0)))*(IF(_xlfn.ISFORMULA(OFFSET(D506,0,5)),OFFSET($I$3,1,0),OFFSET(D506,0,5))),SSWR))</f>
        <v>0</v>
      </c>
      <c r="G506" s="191">
        <f ca="1" t="shared" si="23"/>
        <v>0</v>
      </c>
      <c r="H506" s="191">
        <f ca="1" t="shared" si="22"/>
        <v>0</v>
      </c>
      <c r="I506" s="355"/>
      <c r="J506" s="355"/>
    </row>
    <row r="507" ht="14.4" spans="1:10">
      <c r="A507" s="353" t="s">
        <v>11590</v>
      </c>
      <c r="B507" s="358" t="s">
        <v>10817</v>
      </c>
      <c r="C507" s="361">
        <v>0</v>
      </c>
      <c r="D507" s="107">
        <f ca="1" t="shared" si="21"/>
        <v>0</v>
      </c>
      <c r="E507" s="356"/>
      <c r="F507" s="107">
        <f ca="1">IF($I$5="I列录入预算数",OFFSET(H507,0,1),ROUND(IF($I$5="基准为上年预计执行数",OFFSET(D507,0,1),IF($I$5="基准为上年预算数",OFFSET(D507,0,-1),IF($I$5="基准为上年调整预算数",D507,0)))*(IF(_xlfn.ISFORMULA(OFFSET(D507,0,5)),OFFSET($I$3,1,0),OFFSET(D507,0,5))),SSWR))</f>
        <v>0</v>
      </c>
      <c r="G507" s="191">
        <f ca="1" t="shared" si="23"/>
        <v>0</v>
      </c>
      <c r="H507" s="191">
        <f ca="1" t="shared" si="22"/>
        <v>0</v>
      </c>
      <c r="I507" s="355"/>
      <c r="J507" s="355"/>
    </row>
    <row r="508" ht="14.4" spans="1:10">
      <c r="A508" s="353" t="s">
        <v>11591</v>
      </c>
      <c r="B508" s="358" t="s">
        <v>11592</v>
      </c>
      <c r="C508" s="355">
        <v>100</v>
      </c>
      <c r="D508" s="107">
        <f ca="1" t="shared" si="21"/>
        <v>100</v>
      </c>
      <c r="E508" s="356">
        <v>592</v>
      </c>
      <c r="F508" s="107">
        <f ca="1">IF($I$5="I列录入预算数",OFFSET(H508,0,1),ROUND(IF($I$5="基准为上年预计执行数",OFFSET(D508,0,1),IF($I$5="基准为上年预算数",OFFSET(D508,0,-1),IF($I$5="基准为上年调整预算数",D508,0)))*(IF(_xlfn.ISFORMULA(OFFSET(D508,0,5)),OFFSET($I$3,1,0),OFFSET(D508,0,5))),SSWR))</f>
        <v>200</v>
      </c>
      <c r="G508" s="191">
        <f ca="1" t="shared" si="23"/>
        <v>2</v>
      </c>
      <c r="H508" s="191">
        <f ca="1" t="shared" si="22"/>
        <v>0.337837837837838</v>
      </c>
      <c r="I508" s="355">
        <v>200</v>
      </c>
      <c r="J508" s="355">
        <v>100</v>
      </c>
    </row>
    <row r="509" ht="14.4" spans="1:10">
      <c r="A509" s="353" t="s">
        <v>11593</v>
      </c>
      <c r="B509" s="358" t="s">
        <v>10811</v>
      </c>
      <c r="C509" s="355">
        <v>350</v>
      </c>
      <c r="D509" s="107">
        <f ca="1" t="shared" si="21"/>
        <v>350</v>
      </c>
      <c r="E509" s="356">
        <v>294</v>
      </c>
      <c r="F509" s="107">
        <f ca="1">IF($I$5="I列录入预算数",OFFSET(H509,0,1),ROUND(IF($I$5="基准为上年预计执行数",OFFSET(D509,0,1),IF($I$5="基准为上年预算数",OFFSET(D509,0,-1),IF($I$5="基准为上年调整预算数",D509,0)))*(IF(_xlfn.ISFORMULA(OFFSET(D509,0,5)),OFFSET($I$3,1,0),OFFSET(D509,0,5))),SSWR))</f>
        <v>250</v>
      </c>
      <c r="G509" s="191">
        <f ca="1" t="shared" si="23"/>
        <v>0.714285714285714</v>
      </c>
      <c r="H509" s="191">
        <f ca="1" t="shared" si="22"/>
        <v>0.850340136054422</v>
      </c>
      <c r="I509" s="355">
        <v>250</v>
      </c>
      <c r="J509" s="355">
        <v>350</v>
      </c>
    </row>
    <row r="510" ht="14.4" spans="1:10">
      <c r="A510" s="353" t="s">
        <v>11594</v>
      </c>
      <c r="B510" s="358" t="s">
        <v>10813</v>
      </c>
      <c r="C510" s="355"/>
      <c r="D510" s="107">
        <f ca="1" t="shared" si="21"/>
        <v>0</v>
      </c>
      <c r="E510" s="356"/>
      <c r="F510" s="107">
        <f ca="1">IF($I$5="I列录入预算数",OFFSET(H510,0,1),ROUND(IF($I$5="基准为上年预计执行数",OFFSET(D510,0,1),IF($I$5="基准为上年预算数",OFFSET(D510,0,-1),IF($I$5="基准为上年调整预算数",D510,0)))*(IF(_xlfn.ISFORMULA(OFFSET(D510,0,5)),OFFSET($I$3,1,0),OFFSET(D510,0,5))),SSWR))</f>
        <v>0</v>
      </c>
      <c r="G510" s="191">
        <f ca="1" t="shared" si="23"/>
        <v>0</v>
      </c>
      <c r="H510" s="191">
        <f ca="1" t="shared" si="22"/>
        <v>0</v>
      </c>
      <c r="I510" s="355"/>
      <c r="J510" s="355"/>
    </row>
    <row r="511" ht="14.4" spans="1:10">
      <c r="A511" s="353" t="s">
        <v>11595</v>
      </c>
      <c r="B511" s="358" t="s">
        <v>10815</v>
      </c>
      <c r="C511" s="355">
        <v>40</v>
      </c>
      <c r="D511" s="107">
        <f ca="1" t="shared" si="21"/>
        <v>40</v>
      </c>
      <c r="E511" s="356"/>
      <c r="F511" s="107">
        <f ca="1">IF($I$5="I列录入预算数",OFFSET(H511,0,1),ROUND(IF($I$5="基准为上年预计执行数",OFFSET(D511,0,1),IF($I$5="基准为上年预算数",OFFSET(D511,0,-1),IF($I$5="基准为上年调整预算数",D511,0)))*(IF(_xlfn.ISFORMULA(OFFSET(D511,0,5)),OFFSET($I$3,1,0),OFFSET(D511,0,5))),SSWR))</f>
        <v>0</v>
      </c>
      <c r="G511" s="191">
        <f ca="1" t="shared" si="23"/>
        <v>0</v>
      </c>
      <c r="H511" s="191">
        <f ca="1" t="shared" si="22"/>
        <v>0</v>
      </c>
      <c r="I511" s="355"/>
      <c r="J511" s="355">
        <v>40</v>
      </c>
    </row>
    <row r="512" ht="14.4" spans="1:10">
      <c r="A512" s="353" t="s">
        <v>11596</v>
      </c>
      <c r="B512" s="358" t="s">
        <v>11597</v>
      </c>
      <c r="C512" s="355"/>
      <c r="D512" s="107">
        <f ca="1" t="shared" si="21"/>
        <v>0</v>
      </c>
      <c r="E512" s="356"/>
      <c r="F512" s="107">
        <f ca="1">IF($I$5="I列录入预算数",OFFSET(H512,0,1),ROUND(IF($I$5="基准为上年预计执行数",OFFSET(D512,0,1),IF($I$5="基准为上年预算数",OFFSET(D512,0,-1),IF($I$5="基准为上年调整预算数",D512,0)))*(IF(_xlfn.ISFORMULA(OFFSET(D512,0,5)),OFFSET($I$3,1,0),OFFSET(D512,0,5))),SSWR))</f>
        <v>0</v>
      </c>
      <c r="G512" s="191">
        <f ca="1" t="shared" si="23"/>
        <v>0</v>
      </c>
      <c r="H512" s="191">
        <f ca="1" t="shared" si="22"/>
        <v>0</v>
      </c>
      <c r="I512" s="355"/>
      <c r="J512" s="355"/>
    </row>
    <row r="513" ht="14.4" spans="1:10">
      <c r="A513" s="353" t="s">
        <v>11598</v>
      </c>
      <c r="B513" s="358" t="s">
        <v>11599</v>
      </c>
      <c r="C513" s="355"/>
      <c r="D513" s="107">
        <f ca="1" t="shared" si="21"/>
        <v>0</v>
      </c>
      <c r="E513" s="356"/>
      <c r="F513" s="107">
        <f ca="1">IF($I$5="I列录入预算数",OFFSET(H513,0,1),ROUND(IF($I$5="基准为上年预计执行数",OFFSET(D513,0,1),IF($I$5="基准为上年预算数",OFFSET(D513,0,-1),IF($I$5="基准为上年调整预算数",D513,0)))*(IF(_xlfn.ISFORMULA(OFFSET(D513,0,5)),OFFSET($I$3,1,0),OFFSET(D513,0,5))),SSWR))</f>
        <v>0</v>
      </c>
      <c r="G513" s="191">
        <f ca="1" t="shared" si="23"/>
        <v>0</v>
      </c>
      <c r="H513" s="191">
        <f ca="1" t="shared" si="22"/>
        <v>0</v>
      </c>
      <c r="I513" s="355"/>
      <c r="J513" s="355"/>
    </row>
    <row r="514" ht="14.4" spans="1:10">
      <c r="A514" s="353" t="s">
        <v>11600</v>
      </c>
      <c r="B514" s="358" t="s">
        <v>11601</v>
      </c>
      <c r="C514" s="355">
        <v>230</v>
      </c>
      <c r="D514" s="107">
        <f ca="1" t="shared" si="21"/>
        <v>230</v>
      </c>
      <c r="E514" s="356">
        <v>601</v>
      </c>
      <c r="F514" s="107">
        <f ca="1">IF($I$5="I列录入预算数",OFFSET(H514,0,1),ROUND(IF($I$5="基准为上年预计执行数",OFFSET(D514,0,1),IF($I$5="基准为上年预算数",OFFSET(D514,0,-1),IF($I$5="基准为上年调整预算数",D514,0)))*(IF(_xlfn.ISFORMULA(OFFSET(D514,0,5)),OFFSET($I$3,1,0),OFFSET(D514,0,5))),SSWR))</f>
        <v>230</v>
      </c>
      <c r="G514" s="191">
        <f ca="1" t="shared" si="23"/>
        <v>1</v>
      </c>
      <c r="H514" s="191">
        <f ca="1" t="shared" si="22"/>
        <v>0.382695507487521</v>
      </c>
      <c r="I514" s="355">
        <v>230</v>
      </c>
      <c r="J514" s="355">
        <v>230</v>
      </c>
    </row>
    <row r="515" ht="14.4" spans="1:10">
      <c r="A515" s="353" t="s">
        <v>11602</v>
      </c>
      <c r="B515" s="358" t="s">
        <v>11603</v>
      </c>
      <c r="C515" s="355"/>
      <c r="D515" s="107">
        <f ca="1" t="shared" si="21"/>
        <v>0</v>
      </c>
      <c r="E515" s="356"/>
      <c r="F515" s="107">
        <f ca="1">IF($I$5="I列录入预算数",OFFSET(H515,0,1),ROUND(IF($I$5="基准为上年预计执行数",OFFSET(D515,0,1),IF($I$5="基准为上年预算数",OFFSET(D515,0,-1),IF($I$5="基准为上年调整预算数",D515,0)))*(IF(_xlfn.ISFORMULA(OFFSET(D515,0,5)),OFFSET($I$3,1,0),OFFSET(D515,0,5))),SSWR))</f>
        <v>0</v>
      </c>
      <c r="G515" s="191">
        <f ca="1" t="shared" si="23"/>
        <v>0</v>
      </c>
      <c r="H515" s="191">
        <f ca="1" t="shared" si="22"/>
        <v>0</v>
      </c>
      <c r="I515" s="355"/>
      <c r="J515" s="355"/>
    </row>
    <row r="516" ht="14.4" spans="1:10">
      <c r="A516" s="353" t="s">
        <v>11604</v>
      </c>
      <c r="B516" s="358" t="s">
        <v>11605</v>
      </c>
      <c r="C516" s="355">
        <v>100</v>
      </c>
      <c r="D516" s="107">
        <f ca="1" t="shared" si="21"/>
        <v>100</v>
      </c>
      <c r="E516" s="356">
        <v>0</v>
      </c>
      <c r="F516" s="107">
        <f ca="1">IF($I$5="I列录入预算数",OFFSET(H516,0,1),ROUND(IF($I$5="基准为上年预计执行数",OFFSET(D516,0,1),IF($I$5="基准为上年预算数",OFFSET(D516,0,-1),IF($I$5="基准为上年调整预算数",D516,0)))*(IF(_xlfn.ISFORMULA(OFFSET(D516,0,5)),OFFSET($I$3,1,0),OFFSET(D516,0,5))),SSWR))</f>
        <v>100</v>
      </c>
      <c r="G516" s="191">
        <f ca="1" t="shared" si="23"/>
        <v>1</v>
      </c>
      <c r="H516" s="191">
        <f ca="1" t="shared" si="22"/>
        <v>0</v>
      </c>
      <c r="I516" s="355">
        <v>100</v>
      </c>
      <c r="J516" s="355">
        <v>100</v>
      </c>
    </row>
    <row r="517" ht="14.4" spans="1:10">
      <c r="A517" s="353" t="s">
        <v>11606</v>
      </c>
      <c r="B517" s="358" t="s">
        <v>11607</v>
      </c>
      <c r="C517" s="355">
        <v>550</v>
      </c>
      <c r="D517" s="107">
        <f ca="1" t="shared" si="21"/>
        <v>550</v>
      </c>
      <c r="E517" s="356">
        <v>253</v>
      </c>
      <c r="F517" s="107">
        <f ca="1">IF($I$5="I列录入预算数",OFFSET(H517,0,1),ROUND(IF($I$5="基准为上年预计执行数",OFFSET(D517,0,1),IF($I$5="基准为上年预算数",OFFSET(D517,0,-1),IF($I$5="基准为上年调整预算数",D517,0)))*(IF(_xlfn.ISFORMULA(OFFSET(D517,0,5)),OFFSET($I$3,1,0),OFFSET(D517,0,5))),SSWR))</f>
        <v>250</v>
      </c>
      <c r="G517" s="191">
        <f ca="1" t="shared" si="23"/>
        <v>0.454545454545455</v>
      </c>
      <c r="H517" s="191">
        <f ca="1" t="shared" si="22"/>
        <v>0.988142292490119</v>
      </c>
      <c r="I517" s="355">
        <v>250</v>
      </c>
      <c r="J517" s="355">
        <v>550</v>
      </c>
    </row>
    <row r="518" ht="14.4" spans="1:10">
      <c r="A518" s="353" t="s">
        <v>11608</v>
      </c>
      <c r="B518" s="358" t="s">
        <v>11609</v>
      </c>
      <c r="C518" s="355"/>
      <c r="D518" s="107">
        <f ca="1" t="shared" si="21"/>
        <v>0</v>
      </c>
      <c r="E518" s="356">
        <v>5142</v>
      </c>
      <c r="F518" s="107">
        <f ca="1">IF($I$5="I列录入预算数",OFFSET(H518,0,1),ROUND(IF($I$5="基准为上年预计执行数",OFFSET(D518,0,1),IF($I$5="基准为上年预算数",OFFSET(D518,0,-1),IF($I$5="基准为上年调整预算数",D518,0)))*(IF(_xlfn.ISFORMULA(OFFSET(D518,0,5)),OFFSET($I$3,1,0),OFFSET(D518,0,5))),SSWR))</f>
        <v>0</v>
      </c>
      <c r="G518" s="191">
        <f ca="1" t="shared" si="23"/>
        <v>0</v>
      </c>
      <c r="H518" s="191">
        <f ca="1" t="shared" si="22"/>
        <v>0</v>
      </c>
      <c r="I518" s="355"/>
      <c r="J518" s="355"/>
    </row>
    <row r="519" ht="14.4" spans="1:10">
      <c r="A519" s="353" t="s">
        <v>11610</v>
      </c>
      <c r="B519" s="358" t="s">
        <v>11611</v>
      </c>
      <c r="C519" s="355">
        <v>5600</v>
      </c>
      <c r="D519" s="107">
        <f ca="1" t="shared" si="21"/>
        <v>4252</v>
      </c>
      <c r="E519" s="356">
        <v>11050</v>
      </c>
      <c r="F519" s="107">
        <f ca="1">IF($I$5="I列录入预算数",OFFSET(H519,0,1),ROUND(IF($I$5="基准为上年预计执行数",OFFSET(D519,0,1),IF($I$5="基准为上年预算数",OFFSET(D519,0,-1),IF($I$5="基准为上年调整预算数",D519,0)))*(IF(_xlfn.ISFORMULA(OFFSET(D519,0,5)),OFFSET($I$3,1,0),OFFSET(D519,0,5))),SSWR))</f>
        <v>4752</v>
      </c>
      <c r="G519" s="191">
        <f ca="1" t="shared" si="23"/>
        <v>0.848571428571429</v>
      </c>
      <c r="H519" s="191">
        <f ca="1" t="shared" si="22"/>
        <v>0.430045248868778</v>
      </c>
      <c r="I519" s="355">
        <v>4752</v>
      </c>
      <c r="J519" s="355">
        <v>4252</v>
      </c>
    </row>
    <row r="520" ht="14.4" spans="1:10">
      <c r="A520" s="353" t="s">
        <v>11612</v>
      </c>
      <c r="B520" s="358" t="s">
        <v>11613</v>
      </c>
      <c r="C520" s="355">
        <v>23000</v>
      </c>
      <c r="D520" s="107">
        <f ca="1" t="shared" si="21"/>
        <v>21000</v>
      </c>
      <c r="E520" s="356">
        <v>10668</v>
      </c>
      <c r="F520" s="107">
        <f ca="1">IF($I$5="I列录入预算数",OFFSET(H520,0,1),ROUND(IF($I$5="基准为上年预计执行数",OFFSET(D520,0,1),IF($I$5="基准为上年预算数",OFFSET(D520,0,-1),IF($I$5="基准为上年调整预算数",D520,0)))*(IF(_xlfn.ISFORMULA(OFFSET(D520,0,5)),OFFSET($I$3,1,0),OFFSET(D520,0,5))),SSWR))</f>
        <v>22000</v>
      </c>
      <c r="G520" s="191">
        <f ca="1" t="shared" si="23"/>
        <v>0.956521739130435</v>
      </c>
      <c r="H520" s="191">
        <f ca="1" t="shared" si="22"/>
        <v>2.06224221972253</v>
      </c>
      <c r="I520" s="355">
        <v>22000</v>
      </c>
      <c r="J520" s="355">
        <v>21000</v>
      </c>
    </row>
    <row r="521" ht="14.4" spans="1:10">
      <c r="A521" s="353" t="s">
        <v>11614</v>
      </c>
      <c r="B521" s="358" t="s">
        <v>11615</v>
      </c>
      <c r="C521" s="355">
        <v>1500</v>
      </c>
      <c r="D521" s="107">
        <f ca="1" t="shared" si="21"/>
        <v>1500</v>
      </c>
      <c r="E521" s="356"/>
      <c r="F521" s="107">
        <f ca="1">IF($I$5="I列录入预算数",OFFSET(H521,0,1),ROUND(IF($I$5="基准为上年预计执行数",OFFSET(D521,0,1),IF($I$5="基准为上年预算数",OFFSET(D521,0,-1),IF($I$5="基准为上年调整预算数",D521,0)))*(IF(_xlfn.ISFORMULA(OFFSET(D521,0,5)),OFFSET($I$3,1,0),OFFSET(D521,0,5))),SSWR))</f>
        <v>1500</v>
      </c>
      <c r="G521" s="191">
        <f ca="1" t="shared" si="23"/>
        <v>1</v>
      </c>
      <c r="H521" s="191">
        <f ca="1" t="shared" si="22"/>
        <v>0</v>
      </c>
      <c r="I521" s="355">
        <v>1500</v>
      </c>
      <c r="J521" s="355">
        <v>1500</v>
      </c>
    </row>
    <row r="522" ht="14.4" spans="1:10">
      <c r="A522" s="353" t="s">
        <v>11616</v>
      </c>
      <c r="B522" s="358" t="s">
        <v>11617</v>
      </c>
      <c r="C522" s="355">
        <v>50</v>
      </c>
      <c r="D522" s="107">
        <f ca="1" t="shared" si="21"/>
        <v>50</v>
      </c>
      <c r="E522" s="356">
        <v>757</v>
      </c>
      <c r="F522" s="107">
        <f ca="1">IF($I$5="I列录入预算数",OFFSET(H522,0,1),ROUND(IF($I$5="基准为上年预计执行数",OFFSET(D522,0,1),IF($I$5="基准为上年预算数",OFFSET(D522,0,-1),IF($I$5="基准为上年调整预算数",D522,0)))*(IF(_xlfn.ISFORMULA(OFFSET(D522,0,5)),OFFSET($I$3,1,0),OFFSET(D522,0,5))),SSWR))</f>
        <v>50</v>
      </c>
      <c r="G522" s="191">
        <f ca="1" t="shared" si="23"/>
        <v>1</v>
      </c>
      <c r="H522" s="191">
        <f ca="1" t="shared" si="22"/>
        <v>0.0660501981505945</v>
      </c>
      <c r="I522" s="355">
        <v>50</v>
      </c>
      <c r="J522" s="355">
        <v>50</v>
      </c>
    </row>
    <row r="523" ht="14.4" spans="1:10">
      <c r="A523" s="353" t="s">
        <v>11618</v>
      </c>
      <c r="B523" s="358" t="s">
        <v>11619</v>
      </c>
      <c r="C523" s="355">
        <v>20</v>
      </c>
      <c r="D523" s="107">
        <f ca="1" t="shared" ref="D523:D586" si="24">IF(B2TJ="录入调整后预算数",OFFSET(D523,0,6),IF(B2TJ="录入调整差额数",OFFSET(D523,0,6)+OFFSET(D523,0,-1),0))</f>
        <v>20</v>
      </c>
      <c r="E523" s="356">
        <v>19</v>
      </c>
      <c r="F523" s="107">
        <f ca="1">IF($I$5="I列录入预算数",OFFSET(H523,0,1),ROUND(IF($I$5="基准为上年预计执行数",OFFSET(D523,0,1),IF($I$5="基准为上年预算数",OFFSET(D523,0,-1),IF($I$5="基准为上年调整预算数",D523,0)))*(IF(_xlfn.ISFORMULA(OFFSET(D523,0,5)),OFFSET($I$3,1,0),OFFSET(D523,0,5))),SSWR))</f>
        <v>20</v>
      </c>
      <c r="G523" s="191">
        <f ca="1" t="shared" si="23"/>
        <v>1</v>
      </c>
      <c r="H523" s="191">
        <f ca="1" t="shared" ref="H523:H586" si="25">IFERROR(OFFSET(G523,0,-1)/OFFSET(G523,0,-2),)</f>
        <v>1.05263157894737</v>
      </c>
      <c r="I523" s="355">
        <v>20</v>
      </c>
      <c r="J523" s="355">
        <v>20</v>
      </c>
    </row>
    <row r="524" ht="14.4" spans="1:10">
      <c r="A524" s="353" t="s">
        <v>11620</v>
      </c>
      <c r="B524" s="358" t="s">
        <v>11621</v>
      </c>
      <c r="C524" s="355"/>
      <c r="D524" s="107">
        <f ca="1" t="shared" si="24"/>
        <v>0</v>
      </c>
      <c r="E524" s="356">
        <v>0</v>
      </c>
      <c r="F524" s="107">
        <f ca="1">IF($I$5="I列录入预算数",OFFSET(H524,0,1),ROUND(IF($I$5="基准为上年预计执行数",OFFSET(D524,0,1),IF($I$5="基准为上年预算数",OFFSET(D524,0,-1),IF($I$5="基准为上年调整预算数",D524,0)))*(IF(_xlfn.ISFORMULA(OFFSET(D524,0,5)),OFFSET($I$3,1,0),OFFSET(D524,0,5))),SSWR))</f>
        <v>0</v>
      </c>
      <c r="G524" s="191">
        <f ca="1" t="shared" ref="G524:G587" si="26">IFERROR(OFFSET(G524,0,-1)/OFFSET(G524,0,-4),)</f>
        <v>0</v>
      </c>
      <c r="H524" s="191">
        <f ca="1" t="shared" si="25"/>
        <v>0</v>
      </c>
      <c r="I524" s="355"/>
      <c r="J524" s="355"/>
    </row>
    <row r="525" ht="14.4" spans="1:10">
      <c r="A525" s="353" t="s">
        <v>11622</v>
      </c>
      <c r="B525" s="358" t="s">
        <v>11623</v>
      </c>
      <c r="C525" s="355"/>
      <c r="D525" s="107">
        <f ca="1" t="shared" si="24"/>
        <v>0</v>
      </c>
      <c r="E525" s="356">
        <v>0</v>
      </c>
      <c r="F525" s="107">
        <f ca="1">IF($I$5="I列录入预算数",OFFSET(H525,0,1),ROUND(IF($I$5="基准为上年预计执行数",OFFSET(D525,0,1),IF($I$5="基准为上年预算数",OFFSET(D525,0,-1),IF($I$5="基准为上年调整预算数",D525,0)))*(IF(_xlfn.ISFORMULA(OFFSET(D525,0,5)),OFFSET($I$3,1,0),OFFSET(D525,0,5))),SSWR))</f>
        <v>0</v>
      </c>
      <c r="G525" s="191">
        <f ca="1" t="shared" si="26"/>
        <v>0</v>
      </c>
      <c r="H525" s="191">
        <f ca="1" t="shared" si="25"/>
        <v>0</v>
      </c>
      <c r="I525" s="355"/>
      <c r="J525" s="355"/>
    </row>
    <row r="526" ht="14.4" spans="1:10">
      <c r="A526" s="353" t="s">
        <v>11624</v>
      </c>
      <c r="B526" s="358" t="s">
        <v>11625</v>
      </c>
      <c r="C526" s="355">
        <v>800</v>
      </c>
      <c r="D526" s="107">
        <f ca="1" t="shared" si="24"/>
        <v>800</v>
      </c>
      <c r="E526" s="356">
        <v>763</v>
      </c>
      <c r="F526" s="107">
        <f ca="1">IF($I$5="I列录入预算数",OFFSET(H526,0,1),ROUND(IF($I$5="基准为上年预计执行数",OFFSET(D526,0,1),IF($I$5="基准为上年预算数",OFFSET(D526,0,-1),IF($I$5="基准为上年调整预算数",D526,0)))*(IF(_xlfn.ISFORMULA(OFFSET(D526,0,5)),OFFSET($I$3,1,0),OFFSET(D526,0,5))),SSWR))</f>
        <v>800</v>
      </c>
      <c r="G526" s="191">
        <f ca="1" t="shared" si="26"/>
        <v>1</v>
      </c>
      <c r="H526" s="191">
        <f ca="1" t="shared" si="25"/>
        <v>1.04849279161206</v>
      </c>
      <c r="I526" s="355">
        <v>800</v>
      </c>
      <c r="J526" s="355">
        <v>800</v>
      </c>
    </row>
    <row r="527" ht="14.4" spans="1:10">
      <c r="A527" s="353" t="s">
        <v>11626</v>
      </c>
      <c r="B527" s="358" t="s">
        <v>11627</v>
      </c>
      <c r="C527" s="355">
        <v>500</v>
      </c>
      <c r="D527" s="107">
        <f ca="1" t="shared" si="24"/>
        <v>500</v>
      </c>
      <c r="E527" s="356">
        <v>394</v>
      </c>
      <c r="F527" s="107">
        <f ca="1">IF($I$5="I列录入预算数",OFFSET(H527,0,1),ROUND(IF($I$5="基准为上年预计执行数",OFFSET(D527,0,1),IF($I$5="基准为上年预算数",OFFSET(D527,0,-1),IF($I$5="基准为上年调整预算数",D527,0)))*(IF(_xlfn.ISFORMULA(OFFSET(D527,0,5)),OFFSET($I$3,1,0),OFFSET(D527,0,5))),SSWR))</f>
        <v>500</v>
      </c>
      <c r="G527" s="191">
        <f ca="1" t="shared" si="26"/>
        <v>1</v>
      </c>
      <c r="H527" s="191">
        <f ca="1" t="shared" si="25"/>
        <v>1.26903553299492</v>
      </c>
      <c r="I527" s="355">
        <v>500</v>
      </c>
      <c r="J527" s="355">
        <v>500</v>
      </c>
    </row>
    <row r="528" ht="14.4" spans="1:10">
      <c r="A528" s="353" t="s">
        <v>11628</v>
      </c>
      <c r="B528" s="358" t="s">
        <v>11629</v>
      </c>
      <c r="C528" s="355">
        <v>400</v>
      </c>
      <c r="D528" s="107">
        <f ca="1" t="shared" si="24"/>
        <v>400</v>
      </c>
      <c r="E528" s="356"/>
      <c r="F528" s="107">
        <f ca="1">IF($I$5="I列录入预算数",OFFSET(H528,0,1),ROUND(IF($I$5="基准为上年预计执行数",OFFSET(D528,0,1),IF($I$5="基准为上年预算数",OFFSET(D528,0,-1),IF($I$5="基准为上年调整预算数",D528,0)))*(IF(_xlfn.ISFORMULA(OFFSET(D528,0,5)),OFFSET($I$3,1,0),OFFSET(D528,0,5))),SSWR))</f>
        <v>100</v>
      </c>
      <c r="G528" s="191">
        <f ca="1" t="shared" si="26"/>
        <v>0.25</v>
      </c>
      <c r="H528" s="191">
        <f ca="1" t="shared" si="25"/>
        <v>0</v>
      </c>
      <c r="I528" s="355">
        <v>100</v>
      </c>
      <c r="J528" s="355">
        <v>400</v>
      </c>
    </row>
    <row r="529" ht="14.4" spans="1:10">
      <c r="A529" s="353" t="s">
        <v>11630</v>
      </c>
      <c r="B529" s="358" t="s">
        <v>11631</v>
      </c>
      <c r="C529" s="355">
        <v>400</v>
      </c>
      <c r="D529" s="107">
        <f ca="1" t="shared" si="24"/>
        <v>400</v>
      </c>
      <c r="E529" s="356">
        <v>790</v>
      </c>
      <c r="F529" s="107">
        <f ca="1">IF($I$5="I列录入预算数",OFFSET(H529,0,1),ROUND(IF($I$5="基准为上年预计执行数",OFFSET(D529,0,1),IF($I$5="基准为上年预算数",OFFSET(D529,0,-1),IF($I$5="基准为上年调整预算数",D529,0)))*(IF(_xlfn.ISFORMULA(OFFSET(D529,0,5)),OFFSET($I$3,1,0),OFFSET(D529,0,5))),SSWR))</f>
        <v>400</v>
      </c>
      <c r="G529" s="191">
        <f ca="1" t="shared" si="26"/>
        <v>1</v>
      </c>
      <c r="H529" s="191">
        <f ca="1" t="shared" si="25"/>
        <v>0.506329113924051</v>
      </c>
      <c r="I529" s="355">
        <v>400</v>
      </c>
      <c r="J529" s="355">
        <v>400</v>
      </c>
    </row>
    <row r="530" ht="14.4" spans="1:10">
      <c r="A530" s="353" t="s">
        <v>11632</v>
      </c>
      <c r="B530" s="358" t="s">
        <v>11633</v>
      </c>
      <c r="C530" s="355"/>
      <c r="D530" s="107">
        <f ca="1" t="shared" si="24"/>
        <v>0</v>
      </c>
      <c r="E530" s="356"/>
      <c r="F530" s="107">
        <f ca="1">IF($I$5="I列录入预算数",OFFSET(H530,0,1),ROUND(IF($I$5="基准为上年预计执行数",OFFSET(D530,0,1),IF($I$5="基准为上年预算数",OFFSET(D530,0,-1),IF($I$5="基准为上年调整预算数",D530,0)))*(IF(_xlfn.ISFORMULA(OFFSET(D530,0,5)),OFFSET($I$3,1,0),OFFSET(D530,0,5))),SSWR))</f>
        <v>0</v>
      </c>
      <c r="G530" s="191">
        <f ca="1" t="shared" si="26"/>
        <v>0</v>
      </c>
      <c r="H530" s="191">
        <f ca="1" t="shared" si="25"/>
        <v>0</v>
      </c>
      <c r="I530" s="355"/>
      <c r="J530" s="355"/>
    </row>
    <row r="531" ht="14.4" spans="1:10">
      <c r="A531" s="353" t="s">
        <v>11634</v>
      </c>
      <c r="B531" s="358" t="s">
        <v>11635</v>
      </c>
      <c r="C531" s="355"/>
      <c r="D531" s="107">
        <f ca="1" t="shared" si="24"/>
        <v>0</v>
      </c>
      <c r="E531" s="356"/>
      <c r="F531" s="107">
        <f ca="1">IF($I$5="I列录入预算数",OFFSET(H531,0,1),ROUND(IF($I$5="基准为上年预计执行数",OFFSET(D531,0,1),IF($I$5="基准为上年预算数",OFFSET(D531,0,-1),IF($I$5="基准为上年调整预算数",D531,0)))*(IF(_xlfn.ISFORMULA(OFFSET(D531,0,5)),OFFSET($I$3,1,0),OFFSET(D531,0,5))),SSWR))</f>
        <v>0</v>
      </c>
      <c r="G531" s="191">
        <f ca="1" t="shared" si="26"/>
        <v>0</v>
      </c>
      <c r="H531" s="191">
        <f ca="1" t="shared" si="25"/>
        <v>0</v>
      </c>
      <c r="I531" s="355"/>
      <c r="J531" s="355"/>
    </row>
    <row r="532" ht="14.4" spans="1:10">
      <c r="A532" s="353" t="s">
        <v>11636</v>
      </c>
      <c r="B532" s="358" t="s">
        <v>11637</v>
      </c>
      <c r="C532" s="355"/>
      <c r="D532" s="107">
        <f ca="1" t="shared" si="24"/>
        <v>0</v>
      </c>
      <c r="E532" s="356"/>
      <c r="F532" s="107">
        <f ca="1">IF($I$5="I列录入预算数",OFFSET(H532,0,1),ROUND(IF($I$5="基准为上年预计执行数",OFFSET(D532,0,1),IF($I$5="基准为上年预算数",OFFSET(D532,0,-1),IF($I$5="基准为上年调整预算数",D532,0)))*(IF(_xlfn.ISFORMULA(OFFSET(D532,0,5)),OFFSET($I$3,1,0),OFFSET(D532,0,5))),SSWR))</f>
        <v>0</v>
      </c>
      <c r="G532" s="191">
        <f ca="1" t="shared" si="26"/>
        <v>0</v>
      </c>
      <c r="H532" s="191">
        <f ca="1" t="shared" si="25"/>
        <v>0</v>
      </c>
      <c r="I532" s="355"/>
      <c r="J532" s="355"/>
    </row>
    <row r="533" ht="14.4" spans="1:10">
      <c r="A533" s="353" t="s">
        <v>11638</v>
      </c>
      <c r="B533" s="358" t="s">
        <v>11639</v>
      </c>
      <c r="C533" s="355"/>
      <c r="D533" s="107">
        <f ca="1" t="shared" si="24"/>
        <v>0</v>
      </c>
      <c r="E533" s="356"/>
      <c r="F533" s="107">
        <f ca="1">IF($I$5="I列录入预算数",OFFSET(H533,0,1),ROUND(IF($I$5="基准为上年预计执行数",OFFSET(D533,0,1),IF($I$5="基准为上年预算数",OFFSET(D533,0,-1),IF($I$5="基准为上年调整预算数",D533,0)))*(IF(_xlfn.ISFORMULA(OFFSET(D533,0,5)),OFFSET($I$3,1,0),OFFSET(D533,0,5))),SSWR))</f>
        <v>0</v>
      </c>
      <c r="G533" s="191">
        <f ca="1" t="shared" si="26"/>
        <v>0</v>
      </c>
      <c r="H533" s="191">
        <f ca="1" t="shared" si="25"/>
        <v>0</v>
      </c>
      <c r="I533" s="355"/>
      <c r="J533" s="355"/>
    </row>
    <row r="534" ht="14.4" spans="1:10">
      <c r="A534" s="353" t="s">
        <v>11640</v>
      </c>
      <c r="B534" s="358" t="s">
        <v>11641</v>
      </c>
      <c r="C534" s="355">
        <v>1000</v>
      </c>
      <c r="D534" s="107">
        <f ca="1" t="shared" si="24"/>
        <v>100</v>
      </c>
      <c r="E534" s="356">
        <v>103</v>
      </c>
      <c r="F534" s="107">
        <f ca="1">IF($I$5="I列录入预算数",OFFSET(H534,0,1),ROUND(IF($I$5="基准为上年预计执行数",OFFSET(D534,0,1),IF($I$5="基准为上年预算数",OFFSET(D534,0,-1),IF($I$5="基准为上年调整预算数",D534,0)))*(IF(_xlfn.ISFORMULA(OFFSET(D534,0,5)),OFFSET($I$3,1,0),OFFSET(D534,0,5))),SSWR))</f>
        <v>100</v>
      </c>
      <c r="G534" s="191">
        <f ca="1" t="shared" si="26"/>
        <v>0.1</v>
      </c>
      <c r="H534" s="191">
        <f ca="1" t="shared" si="25"/>
        <v>0.970873786407767</v>
      </c>
      <c r="I534" s="355">
        <v>100</v>
      </c>
      <c r="J534" s="355">
        <v>100</v>
      </c>
    </row>
    <row r="535" ht="14.4" spans="1:10">
      <c r="A535" s="353" t="s">
        <v>11642</v>
      </c>
      <c r="B535" s="358" t="s">
        <v>11643</v>
      </c>
      <c r="C535" s="355">
        <v>1800</v>
      </c>
      <c r="D535" s="107">
        <f ca="1" t="shared" si="24"/>
        <v>1000</v>
      </c>
      <c r="E535" s="356">
        <v>918</v>
      </c>
      <c r="F535" s="107">
        <f ca="1">IF($I$5="I列录入预算数",OFFSET(H535,0,1),ROUND(IF($I$5="基准为上年预计执行数",OFFSET(D535,0,1),IF($I$5="基准为上年预算数",OFFSET(D535,0,-1),IF($I$5="基准为上年调整预算数",D535,0)))*(IF(_xlfn.ISFORMULA(OFFSET(D535,0,5)),OFFSET($I$3,1,0),OFFSET(D535,0,5))),SSWR))</f>
        <v>1000</v>
      </c>
      <c r="G535" s="191">
        <f ca="1" t="shared" si="26"/>
        <v>0.555555555555556</v>
      </c>
      <c r="H535" s="191">
        <f ca="1" t="shared" si="25"/>
        <v>1.08932461873638</v>
      </c>
      <c r="I535" s="355">
        <v>1000</v>
      </c>
      <c r="J535" s="355">
        <v>1000</v>
      </c>
    </row>
    <row r="536" ht="14.4" spans="1:10">
      <c r="A536" s="353" t="s">
        <v>11644</v>
      </c>
      <c r="B536" s="358" t="s">
        <v>11645</v>
      </c>
      <c r="C536" s="355">
        <v>200</v>
      </c>
      <c r="D536" s="107">
        <f ca="1" t="shared" si="24"/>
        <v>200</v>
      </c>
      <c r="E536" s="356">
        <v>4</v>
      </c>
      <c r="F536" s="107">
        <f ca="1">IF($I$5="I列录入预算数",OFFSET(H536,0,1),ROUND(IF($I$5="基准为上年预计执行数",OFFSET(D536,0,1),IF($I$5="基准为上年预算数",OFFSET(D536,0,-1),IF($I$5="基准为上年调整预算数",D536,0)))*(IF(_xlfn.ISFORMULA(OFFSET(D536,0,5)),OFFSET($I$3,1,0),OFFSET(D536,0,5))),SSWR))</f>
        <v>200</v>
      </c>
      <c r="G536" s="191">
        <f ca="1" t="shared" si="26"/>
        <v>1</v>
      </c>
      <c r="H536" s="191">
        <f ca="1" t="shared" si="25"/>
        <v>50</v>
      </c>
      <c r="I536" s="355">
        <v>200</v>
      </c>
      <c r="J536" s="355">
        <v>200</v>
      </c>
    </row>
    <row r="537" ht="14.4" spans="1:10">
      <c r="A537" s="353" t="s">
        <v>11646</v>
      </c>
      <c r="B537" s="358" t="s">
        <v>11647</v>
      </c>
      <c r="C537" s="355">
        <v>200</v>
      </c>
      <c r="D537" s="107">
        <f ca="1" t="shared" si="24"/>
        <v>500</v>
      </c>
      <c r="E537" s="356">
        <v>678</v>
      </c>
      <c r="F537" s="107">
        <f ca="1">IF($I$5="I列录入预算数",OFFSET(H537,0,1),ROUND(IF($I$5="基准为上年预计执行数",OFFSET(D537,0,1),IF($I$5="基准为上年预算数",OFFSET(D537,0,-1),IF($I$5="基准为上年调整预算数",D537,0)))*(IF(_xlfn.ISFORMULA(OFFSET(D537,0,5)),OFFSET($I$3,1,0),OFFSET(D537,0,5))),SSWR))</f>
        <v>500</v>
      </c>
      <c r="G537" s="191">
        <f ca="1" t="shared" si="26"/>
        <v>2.5</v>
      </c>
      <c r="H537" s="191">
        <f ca="1" t="shared" si="25"/>
        <v>0.737463126843658</v>
      </c>
      <c r="I537" s="355">
        <v>500</v>
      </c>
      <c r="J537" s="355">
        <v>500</v>
      </c>
    </row>
    <row r="538" ht="14.4" spans="1:10">
      <c r="A538" s="353" t="s">
        <v>11648</v>
      </c>
      <c r="B538" s="358" t="s">
        <v>11649</v>
      </c>
      <c r="C538" s="355">
        <v>700</v>
      </c>
      <c r="D538" s="107">
        <f ca="1" t="shared" si="24"/>
        <v>700</v>
      </c>
      <c r="E538" s="356">
        <v>51</v>
      </c>
      <c r="F538" s="107">
        <f ca="1">IF($I$5="I列录入预算数",OFFSET(H538,0,1),ROUND(IF($I$5="基准为上年预计执行数",OFFSET(D538,0,1),IF($I$5="基准为上年预算数",OFFSET(D538,0,-1),IF($I$5="基准为上年调整预算数",D538,0)))*(IF(_xlfn.ISFORMULA(OFFSET(D538,0,5)),OFFSET($I$3,1,0),OFFSET(D538,0,5))),SSWR))</f>
        <v>700</v>
      </c>
      <c r="G538" s="191">
        <f ca="1" t="shared" si="26"/>
        <v>1</v>
      </c>
      <c r="H538" s="191">
        <f ca="1" t="shared" si="25"/>
        <v>13.7254901960784</v>
      </c>
      <c r="I538" s="355">
        <v>700</v>
      </c>
      <c r="J538" s="355">
        <v>700</v>
      </c>
    </row>
    <row r="539" ht="14.4" spans="1:10">
      <c r="A539" s="353" t="s">
        <v>11650</v>
      </c>
      <c r="B539" s="358" t="s">
        <v>11651</v>
      </c>
      <c r="C539" s="355">
        <v>200</v>
      </c>
      <c r="D539" s="107">
        <f ca="1" t="shared" si="24"/>
        <v>500</v>
      </c>
      <c r="E539" s="356">
        <v>630</v>
      </c>
      <c r="F539" s="107">
        <f ca="1">IF($I$5="I列录入预算数",OFFSET(H539,0,1),ROUND(IF($I$5="基准为上年预计执行数",OFFSET(D539,0,1),IF($I$5="基准为上年预算数",OFFSET(D539,0,-1),IF($I$5="基准为上年调整预算数",D539,0)))*(IF(_xlfn.ISFORMULA(OFFSET(D539,0,5)),OFFSET($I$3,1,0),OFFSET(D539,0,5))),SSWR))</f>
        <v>500</v>
      </c>
      <c r="G539" s="191">
        <f ca="1" t="shared" si="26"/>
        <v>2.5</v>
      </c>
      <c r="H539" s="191">
        <f ca="1" t="shared" si="25"/>
        <v>0.793650793650794</v>
      </c>
      <c r="I539" s="355">
        <v>500</v>
      </c>
      <c r="J539" s="355">
        <v>500</v>
      </c>
    </row>
    <row r="540" ht="14.4" spans="1:10">
      <c r="A540" s="353" t="s">
        <v>11652</v>
      </c>
      <c r="B540" s="358" t="s">
        <v>11653</v>
      </c>
      <c r="C540" s="355">
        <v>300</v>
      </c>
      <c r="D540" s="107">
        <f ca="1" t="shared" si="24"/>
        <v>300</v>
      </c>
      <c r="E540" s="356"/>
      <c r="F540" s="107">
        <f ca="1">IF($I$5="I列录入预算数",OFFSET(H540,0,1),ROUND(IF($I$5="基准为上年预计执行数",OFFSET(D540,0,1),IF($I$5="基准为上年预算数",OFFSET(D540,0,-1),IF($I$5="基准为上年调整预算数",D540,0)))*(IF(_xlfn.ISFORMULA(OFFSET(D540,0,5)),OFFSET($I$3,1,0),OFFSET(D540,0,5))),SSWR))</f>
        <v>300</v>
      </c>
      <c r="G540" s="191">
        <f ca="1" t="shared" si="26"/>
        <v>1</v>
      </c>
      <c r="H540" s="191">
        <f ca="1" t="shared" si="25"/>
        <v>0</v>
      </c>
      <c r="I540" s="355">
        <v>300</v>
      </c>
      <c r="J540" s="355">
        <v>300</v>
      </c>
    </row>
    <row r="541" ht="14.4" spans="1:10">
      <c r="A541" s="353" t="s">
        <v>11654</v>
      </c>
      <c r="B541" s="358" t="s">
        <v>11655</v>
      </c>
      <c r="C541" s="355">
        <v>100</v>
      </c>
      <c r="D541" s="107">
        <f ca="1" t="shared" si="24"/>
        <v>100</v>
      </c>
      <c r="E541" s="356"/>
      <c r="F541" s="107">
        <f ca="1">IF($I$5="I列录入预算数",OFFSET(H541,0,1),ROUND(IF($I$5="基准为上年预计执行数",OFFSET(D541,0,1),IF($I$5="基准为上年预算数",OFFSET(D541,0,-1),IF($I$5="基准为上年调整预算数",D541,0)))*(IF(_xlfn.ISFORMULA(OFFSET(D541,0,5)),OFFSET($I$3,1,0),OFFSET(D541,0,5))),SSWR))</f>
        <v>100</v>
      </c>
      <c r="G541" s="191">
        <f ca="1" t="shared" si="26"/>
        <v>1</v>
      </c>
      <c r="H541" s="191">
        <f ca="1" t="shared" si="25"/>
        <v>0</v>
      </c>
      <c r="I541" s="355">
        <v>100</v>
      </c>
      <c r="J541" s="355">
        <v>100</v>
      </c>
    </row>
    <row r="542" ht="14.4" spans="1:10">
      <c r="A542" s="353" t="s">
        <v>11656</v>
      </c>
      <c r="B542" s="358" t="s">
        <v>11657</v>
      </c>
      <c r="C542" s="355">
        <v>1800</v>
      </c>
      <c r="D542" s="107">
        <f ca="1" t="shared" si="24"/>
        <v>1800</v>
      </c>
      <c r="E542" s="356">
        <v>236</v>
      </c>
      <c r="F542" s="107">
        <f ca="1">IF($I$5="I列录入预算数",OFFSET(H542,0,1),ROUND(IF($I$5="基准为上年预计执行数",OFFSET(D542,0,1),IF($I$5="基准为上年预算数",OFFSET(D542,0,-1),IF($I$5="基准为上年调整预算数",D542,0)))*(IF(_xlfn.ISFORMULA(OFFSET(D542,0,5)),OFFSET($I$3,1,0),OFFSET(D542,0,5))),SSWR))</f>
        <v>1800</v>
      </c>
      <c r="G542" s="191">
        <f ca="1" t="shared" si="26"/>
        <v>1</v>
      </c>
      <c r="H542" s="191">
        <f ca="1" t="shared" si="25"/>
        <v>7.6271186440678</v>
      </c>
      <c r="I542" s="355">
        <v>1800</v>
      </c>
      <c r="J542" s="355">
        <v>1800</v>
      </c>
    </row>
    <row r="543" ht="14.4" spans="1:10">
      <c r="A543" s="353" t="s">
        <v>11658</v>
      </c>
      <c r="B543" s="358" t="s">
        <v>11659</v>
      </c>
      <c r="C543" s="355">
        <v>500</v>
      </c>
      <c r="D543" s="107">
        <f ca="1" t="shared" si="24"/>
        <v>500</v>
      </c>
      <c r="E543" s="356">
        <v>91</v>
      </c>
      <c r="F543" s="107">
        <f ca="1">IF($I$5="I列录入预算数",OFFSET(H543,0,1),ROUND(IF($I$5="基准为上年预计执行数",OFFSET(D543,0,1),IF($I$5="基准为上年预算数",OFFSET(D543,0,-1),IF($I$5="基准为上年调整预算数",D543,0)))*(IF(_xlfn.ISFORMULA(OFFSET(D543,0,5)),OFFSET($I$3,1,0),OFFSET(D543,0,5))),SSWR))</f>
        <v>500</v>
      </c>
      <c r="G543" s="191">
        <f ca="1" t="shared" si="26"/>
        <v>1</v>
      </c>
      <c r="H543" s="191">
        <f ca="1" t="shared" si="25"/>
        <v>5.49450549450549</v>
      </c>
      <c r="I543" s="355">
        <v>500</v>
      </c>
      <c r="J543" s="355">
        <v>500</v>
      </c>
    </row>
    <row r="544" ht="14.4" spans="1:10">
      <c r="A544" s="353" t="s">
        <v>11660</v>
      </c>
      <c r="B544" s="358" t="s">
        <v>11661</v>
      </c>
      <c r="C544" s="355"/>
      <c r="D544" s="107">
        <f ca="1" t="shared" si="24"/>
        <v>0</v>
      </c>
      <c r="E544" s="356"/>
      <c r="F544" s="107">
        <f ca="1">IF($I$5="I列录入预算数",OFFSET(H544,0,1),ROUND(IF($I$5="基准为上年预计执行数",OFFSET(D544,0,1),IF($I$5="基准为上年预算数",OFFSET(D544,0,-1),IF($I$5="基准为上年调整预算数",D544,0)))*(IF(_xlfn.ISFORMULA(OFFSET(D544,0,5)),OFFSET($I$3,1,0),OFFSET(D544,0,5))),SSWR))</f>
        <v>0</v>
      </c>
      <c r="G544" s="191">
        <f ca="1" t="shared" si="26"/>
        <v>0</v>
      </c>
      <c r="H544" s="191">
        <f ca="1" t="shared" si="25"/>
        <v>0</v>
      </c>
      <c r="I544" s="355"/>
      <c r="J544" s="355"/>
    </row>
    <row r="545" ht="14.4" spans="1:10">
      <c r="A545" s="353" t="s">
        <v>11662</v>
      </c>
      <c r="B545" s="358" t="s">
        <v>11663</v>
      </c>
      <c r="C545" s="355">
        <v>20</v>
      </c>
      <c r="D545" s="107">
        <f ca="1" t="shared" si="24"/>
        <v>20</v>
      </c>
      <c r="E545" s="356">
        <v>26</v>
      </c>
      <c r="F545" s="107">
        <f ca="1">IF($I$5="I列录入预算数",OFFSET(H545,0,1),ROUND(IF($I$5="基准为上年预计执行数",OFFSET(D545,0,1),IF($I$5="基准为上年预算数",OFFSET(D545,0,-1),IF($I$5="基准为上年调整预算数",D545,0)))*(IF(_xlfn.ISFORMULA(OFFSET(D545,0,5)),OFFSET($I$3,1,0),OFFSET(D545,0,5))),SSWR))</f>
        <v>20</v>
      </c>
      <c r="G545" s="191">
        <f ca="1" t="shared" si="26"/>
        <v>1</v>
      </c>
      <c r="H545" s="191">
        <f ca="1" t="shared" si="25"/>
        <v>0.769230769230769</v>
      </c>
      <c r="I545" s="355">
        <v>20</v>
      </c>
      <c r="J545" s="355">
        <v>20</v>
      </c>
    </row>
    <row r="546" ht="14.4" spans="1:10">
      <c r="A546" s="353" t="s">
        <v>11664</v>
      </c>
      <c r="B546" s="358" t="s">
        <v>11665</v>
      </c>
      <c r="C546" s="355"/>
      <c r="D546" s="107">
        <f ca="1" t="shared" si="24"/>
        <v>0</v>
      </c>
      <c r="E546" s="356">
        <v>37</v>
      </c>
      <c r="F546" s="107">
        <f ca="1">IF($I$5="I列录入预算数",OFFSET(H546,0,1),ROUND(IF($I$5="基准为上年预计执行数",OFFSET(D546,0,1),IF($I$5="基准为上年预算数",OFFSET(D546,0,-1),IF($I$5="基准为上年调整预算数",D546,0)))*(IF(_xlfn.ISFORMULA(OFFSET(D546,0,5)),OFFSET($I$3,1,0),OFFSET(D546,0,5))),SSWR))</f>
        <v>0</v>
      </c>
      <c r="G546" s="191">
        <f ca="1" t="shared" si="26"/>
        <v>0</v>
      </c>
      <c r="H546" s="191">
        <f ca="1" t="shared" si="25"/>
        <v>0</v>
      </c>
      <c r="I546" s="355"/>
      <c r="J546" s="355"/>
    </row>
    <row r="547" ht="14.4" spans="1:10">
      <c r="A547" s="353" t="s">
        <v>11666</v>
      </c>
      <c r="B547" s="358" t="s">
        <v>11667</v>
      </c>
      <c r="C547" s="355"/>
      <c r="D547" s="107">
        <f ca="1" t="shared" si="24"/>
        <v>0</v>
      </c>
      <c r="E547" s="356">
        <v>99</v>
      </c>
      <c r="F547" s="107">
        <f ca="1">IF($I$5="I列录入预算数",OFFSET(H547,0,1),ROUND(IF($I$5="基准为上年预计执行数",OFFSET(D547,0,1),IF($I$5="基准为上年预算数",OFFSET(D547,0,-1),IF($I$5="基准为上年调整预算数",D547,0)))*(IF(_xlfn.ISFORMULA(OFFSET(D547,0,5)),OFFSET($I$3,1,0),OFFSET(D547,0,5))),SSWR))</f>
        <v>0</v>
      </c>
      <c r="G547" s="191">
        <f ca="1" t="shared" si="26"/>
        <v>0</v>
      </c>
      <c r="H547" s="191">
        <f ca="1" t="shared" si="25"/>
        <v>0</v>
      </c>
      <c r="I547" s="355"/>
      <c r="J547" s="355"/>
    </row>
    <row r="548" ht="14.4" spans="1:10">
      <c r="A548" s="353" t="s">
        <v>11668</v>
      </c>
      <c r="B548" s="358" t="s">
        <v>11669</v>
      </c>
      <c r="C548" s="355">
        <v>380</v>
      </c>
      <c r="D548" s="107">
        <f ca="1" t="shared" si="24"/>
        <v>380</v>
      </c>
      <c r="E548" s="356">
        <v>313</v>
      </c>
      <c r="F548" s="107">
        <f ca="1">IF($I$5="I列录入预算数",OFFSET(H548,0,1),ROUND(IF($I$5="基准为上年预计执行数",OFFSET(D548,0,1),IF($I$5="基准为上年预算数",OFFSET(D548,0,-1),IF($I$5="基准为上年调整预算数",D548,0)))*(IF(_xlfn.ISFORMULA(OFFSET(D548,0,5)),OFFSET($I$3,1,0),OFFSET(D548,0,5))),SSWR))</f>
        <v>380</v>
      </c>
      <c r="G548" s="191">
        <f ca="1" t="shared" si="26"/>
        <v>1</v>
      </c>
      <c r="H548" s="191">
        <f ca="1" t="shared" si="25"/>
        <v>1.21405750798722</v>
      </c>
      <c r="I548" s="355">
        <v>380</v>
      </c>
      <c r="J548" s="355">
        <v>380</v>
      </c>
    </row>
    <row r="549" ht="14.4" spans="1:10">
      <c r="A549" s="353" t="s">
        <v>11670</v>
      </c>
      <c r="B549" s="358" t="s">
        <v>11671</v>
      </c>
      <c r="C549" s="355">
        <v>200</v>
      </c>
      <c r="D549" s="107">
        <f ca="1" t="shared" si="24"/>
        <v>200</v>
      </c>
      <c r="E549" s="356">
        <v>330</v>
      </c>
      <c r="F549" s="107">
        <f ca="1">IF($I$5="I列录入预算数",OFFSET(H549,0,1),ROUND(IF($I$5="基准为上年预计执行数",OFFSET(D549,0,1),IF($I$5="基准为上年预算数",OFFSET(D549,0,-1),IF($I$5="基准为上年调整预算数",D549,0)))*(IF(_xlfn.ISFORMULA(OFFSET(D549,0,5)),OFFSET($I$3,1,0),OFFSET(D549,0,5))),SSWR))</f>
        <v>200</v>
      </c>
      <c r="G549" s="191">
        <f ca="1" t="shared" si="26"/>
        <v>1</v>
      </c>
      <c r="H549" s="191">
        <f ca="1" t="shared" si="25"/>
        <v>0.606060606060606</v>
      </c>
      <c r="I549" s="355">
        <v>200</v>
      </c>
      <c r="J549" s="355">
        <v>200</v>
      </c>
    </row>
    <row r="550" ht="14.4" spans="1:10">
      <c r="A550" s="353" t="s">
        <v>11672</v>
      </c>
      <c r="B550" s="358" t="s">
        <v>11673</v>
      </c>
      <c r="C550" s="355">
        <v>2300</v>
      </c>
      <c r="D550" s="107">
        <f ca="1" t="shared" si="24"/>
        <v>2100</v>
      </c>
      <c r="E550" s="356">
        <v>1269</v>
      </c>
      <c r="F550" s="107">
        <f ca="1">IF($I$5="I列录入预算数",OFFSET(H550,0,1),ROUND(IF($I$5="基准为上年预计执行数",OFFSET(D550,0,1),IF($I$5="基准为上年预算数",OFFSET(D550,0,-1),IF($I$5="基准为上年调整预算数",D550,0)))*(IF(_xlfn.ISFORMULA(OFFSET(D550,0,5)),OFFSET($I$3,1,0),OFFSET(D550,0,5))),SSWR))</f>
        <v>2100</v>
      </c>
      <c r="G550" s="191">
        <f ca="1" t="shared" si="26"/>
        <v>0.91304347826087</v>
      </c>
      <c r="H550" s="191">
        <f ca="1" t="shared" si="25"/>
        <v>1.6548463356974</v>
      </c>
      <c r="I550" s="355">
        <v>2100</v>
      </c>
      <c r="J550" s="355">
        <v>2100</v>
      </c>
    </row>
    <row r="551" ht="14.4" spans="1:10">
      <c r="A551" s="353" t="s">
        <v>11674</v>
      </c>
      <c r="B551" s="358" t="s">
        <v>11675</v>
      </c>
      <c r="C551" s="355"/>
      <c r="D551" s="107">
        <f ca="1" t="shared" si="24"/>
        <v>0</v>
      </c>
      <c r="E551" s="356"/>
      <c r="F551" s="107">
        <f ca="1">IF($I$5="I列录入预算数",OFFSET(H551,0,1),ROUND(IF($I$5="基准为上年预计执行数",OFFSET(D551,0,1),IF($I$5="基准为上年预算数",OFFSET(D551,0,-1),IF($I$5="基准为上年调整预算数",D551,0)))*(IF(_xlfn.ISFORMULA(OFFSET(D551,0,5)),OFFSET($I$3,1,0),OFFSET(D551,0,5))),SSWR))</f>
        <v>0</v>
      </c>
      <c r="G551" s="191">
        <f ca="1" t="shared" si="26"/>
        <v>0</v>
      </c>
      <c r="H551" s="191">
        <f ca="1" t="shared" si="25"/>
        <v>0</v>
      </c>
      <c r="I551" s="355"/>
      <c r="J551" s="355"/>
    </row>
    <row r="552" ht="14.4" spans="1:10">
      <c r="A552" s="353" t="s">
        <v>11676</v>
      </c>
      <c r="B552" s="358" t="s">
        <v>11677</v>
      </c>
      <c r="C552" s="355">
        <v>250</v>
      </c>
      <c r="D552" s="107">
        <f ca="1" t="shared" si="24"/>
        <v>250</v>
      </c>
      <c r="E552" s="356">
        <v>216</v>
      </c>
      <c r="F552" s="107">
        <f ca="1">IF($I$5="I列录入预算数",OFFSET(H552,0,1),ROUND(IF($I$5="基准为上年预计执行数",OFFSET(D552,0,1),IF($I$5="基准为上年预算数",OFFSET(D552,0,-1),IF($I$5="基准为上年调整预算数",D552,0)))*(IF(_xlfn.ISFORMULA(OFFSET(D552,0,5)),OFFSET($I$3,1,0),OFFSET(D552,0,5))),SSWR))</f>
        <v>250</v>
      </c>
      <c r="G552" s="191">
        <f ca="1" t="shared" si="26"/>
        <v>1</v>
      </c>
      <c r="H552" s="191">
        <f ca="1" t="shared" si="25"/>
        <v>1.15740740740741</v>
      </c>
      <c r="I552" s="355">
        <v>250</v>
      </c>
      <c r="J552" s="355">
        <v>250</v>
      </c>
    </row>
    <row r="553" ht="14.4" spans="1:10">
      <c r="A553" s="353" t="s">
        <v>11678</v>
      </c>
      <c r="B553" s="358" t="s">
        <v>11679</v>
      </c>
      <c r="C553" s="355"/>
      <c r="D553" s="107">
        <f ca="1" t="shared" si="24"/>
        <v>0</v>
      </c>
      <c r="E553" s="356"/>
      <c r="F553" s="107">
        <f ca="1">IF($I$5="I列录入预算数",OFFSET(H553,0,1),ROUND(IF($I$5="基准为上年预计执行数",OFFSET(D553,0,1),IF($I$5="基准为上年预算数",OFFSET(D553,0,-1),IF($I$5="基准为上年调整预算数",D553,0)))*(IF(_xlfn.ISFORMULA(OFFSET(D553,0,5)),OFFSET($I$3,1,0),OFFSET(D553,0,5))),SSWR))</f>
        <v>0</v>
      </c>
      <c r="G553" s="191">
        <f ca="1" t="shared" si="26"/>
        <v>0</v>
      </c>
      <c r="H553" s="191">
        <f ca="1" t="shared" si="25"/>
        <v>0</v>
      </c>
      <c r="I553" s="355"/>
      <c r="J553" s="355"/>
    </row>
    <row r="554" ht="14.4" spans="1:10">
      <c r="A554" s="353" t="s">
        <v>11680</v>
      </c>
      <c r="B554" s="358" t="s">
        <v>11681</v>
      </c>
      <c r="C554" s="355">
        <v>500</v>
      </c>
      <c r="D554" s="107">
        <f ca="1" t="shared" si="24"/>
        <v>500</v>
      </c>
      <c r="E554" s="356">
        <v>214</v>
      </c>
      <c r="F554" s="107">
        <f ca="1">IF($I$5="I列录入预算数",OFFSET(H554,0,1),ROUND(IF($I$5="基准为上年预计执行数",OFFSET(D554,0,1),IF($I$5="基准为上年预算数",OFFSET(D554,0,-1),IF($I$5="基准为上年调整预算数",D554,0)))*(IF(_xlfn.ISFORMULA(OFFSET(D554,0,5)),OFFSET($I$3,1,0),OFFSET(D554,0,5))),SSWR))</f>
        <v>500</v>
      </c>
      <c r="G554" s="191">
        <f ca="1" t="shared" si="26"/>
        <v>1</v>
      </c>
      <c r="H554" s="191">
        <f ca="1" t="shared" si="25"/>
        <v>2.33644859813084</v>
      </c>
      <c r="I554" s="355">
        <v>500</v>
      </c>
      <c r="J554" s="355">
        <v>500</v>
      </c>
    </row>
    <row r="555" ht="14.4" spans="1:10">
      <c r="A555" s="353" t="s">
        <v>11682</v>
      </c>
      <c r="B555" s="358" t="s">
        <v>11683</v>
      </c>
      <c r="C555" s="355">
        <v>200</v>
      </c>
      <c r="D555" s="107">
        <f ca="1" t="shared" si="24"/>
        <v>200</v>
      </c>
      <c r="E555" s="356">
        <v>233</v>
      </c>
      <c r="F555" s="107">
        <f ca="1">IF($I$5="I列录入预算数",OFFSET(H555,0,1),ROUND(IF($I$5="基准为上年预计执行数",OFFSET(D555,0,1),IF($I$5="基准为上年预算数",OFFSET(D555,0,-1),IF($I$5="基准为上年调整预算数",D555,0)))*(IF(_xlfn.ISFORMULA(OFFSET(D555,0,5)),OFFSET($I$3,1,0),OFFSET(D555,0,5))),SSWR))</f>
        <v>200</v>
      </c>
      <c r="G555" s="191">
        <f ca="1" t="shared" si="26"/>
        <v>1</v>
      </c>
      <c r="H555" s="191">
        <f ca="1" t="shared" si="25"/>
        <v>0.858369098712446</v>
      </c>
      <c r="I555" s="355">
        <v>200</v>
      </c>
      <c r="J555" s="355">
        <v>200</v>
      </c>
    </row>
    <row r="556" ht="14.4" spans="1:10">
      <c r="A556" s="353" t="s">
        <v>11684</v>
      </c>
      <c r="B556" s="358" t="s">
        <v>10811</v>
      </c>
      <c r="C556" s="355">
        <v>100</v>
      </c>
      <c r="D556" s="107">
        <f ca="1" t="shared" si="24"/>
        <v>100</v>
      </c>
      <c r="E556" s="356">
        <v>40</v>
      </c>
      <c r="F556" s="107">
        <f ca="1">IF($I$5="I列录入预算数",OFFSET(H556,0,1),ROUND(IF($I$5="基准为上年预计执行数",OFFSET(D556,0,1),IF($I$5="基准为上年预算数",OFFSET(D556,0,-1),IF($I$5="基准为上年调整预算数",D556,0)))*(IF(_xlfn.ISFORMULA(OFFSET(D556,0,5)),OFFSET($I$3,1,0),OFFSET(D556,0,5))),SSWR))</f>
        <v>100</v>
      </c>
      <c r="G556" s="191">
        <f ca="1" t="shared" si="26"/>
        <v>1</v>
      </c>
      <c r="H556" s="191">
        <f ca="1" t="shared" si="25"/>
        <v>2.5</v>
      </c>
      <c r="I556" s="355">
        <v>100</v>
      </c>
      <c r="J556" s="355">
        <v>100</v>
      </c>
    </row>
    <row r="557" ht="14.4" spans="1:10">
      <c r="A557" s="353" t="s">
        <v>11685</v>
      </c>
      <c r="B557" s="358" t="s">
        <v>10813</v>
      </c>
      <c r="C557" s="355"/>
      <c r="D557" s="107">
        <f ca="1" t="shared" si="24"/>
        <v>0</v>
      </c>
      <c r="E557" s="356"/>
      <c r="F557" s="107">
        <f ca="1">IF($I$5="I列录入预算数",OFFSET(H557,0,1),ROUND(IF($I$5="基准为上年预计执行数",OFFSET(D557,0,1),IF($I$5="基准为上年预算数",OFFSET(D557,0,-1),IF($I$5="基准为上年调整预算数",D557,0)))*(IF(_xlfn.ISFORMULA(OFFSET(D557,0,5)),OFFSET($I$3,1,0),OFFSET(D557,0,5))),SSWR))</f>
        <v>0</v>
      </c>
      <c r="G557" s="191">
        <f ca="1" t="shared" si="26"/>
        <v>0</v>
      </c>
      <c r="H557" s="191">
        <f ca="1" t="shared" si="25"/>
        <v>0</v>
      </c>
      <c r="I557" s="355"/>
      <c r="J557" s="355"/>
    </row>
    <row r="558" ht="14.4" spans="1:10">
      <c r="A558" s="353" t="s">
        <v>11686</v>
      </c>
      <c r="B558" s="358" t="s">
        <v>10815</v>
      </c>
      <c r="C558" s="355">
        <v>30</v>
      </c>
      <c r="D558" s="107">
        <f ca="1" t="shared" si="24"/>
        <v>30</v>
      </c>
      <c r="E558" s="356"/>
      <c r="F558" s="107">
        <f ca="1">IF($I$5="I列录入预算数",OFFSET(H558,0,1),ROUND(IF($I$5="基准为上年预计执行数",OFFSET(D558,0,1),IF($I$5="基准为上年预算数",OFFSET(D558,0,-1),IF($I$5="基准为上年调整预算数",D558,0)))*(IF(_xlfn.ISFORMULA(OFFSET(D558,0,5)),OFFSET($I$3,1,0),OFFSET(D558,0,5))),SSWR))</f>
        <v>30</v>
      </c>
      <c r="G558" s="191">
        <f ca="1" t="shared" si="26"/>
        <v>1</v>
      </c>
      <c r="H558" s="191">
        <f ca="1" t="shared" si="25"/>
        <v>0</v>
      </c>
      <c r="I558" s="355">
        <v>30</v>
      </c>
      <c r="J558" s="355">
        <v>30</v>
      </c>
    </row>
    <row r="559" ht="14.4" spans="1:10">
      <c r="A559" s="353" t="s">
        <v>11687</v>
      </c>
      <c r="B559" s="358" t="s">
        <v>11688</v>
      </c>
      <c r="C559" s="355">
        <v>100</v>
      </c>
      <c r="D559" s="107">
        <f ca="1" t="shared" si="24"/>
        <v>100</v>
      </c>
      <c r="E559" s="356">
        <v>69</v>
      </c>
      <c r="F559" s="107">
        <f ca="1">IF($I$5="I列录入预算数",OFFSET(H559,0,1),ROUND(IF($I$5="基准为上年预计执行数",OFFSET(D559,0,1),IF($I$5="基准为上年预算数",OFFSET(D559,0,-1),IF($I$5="基准为上年调整预算数",D559,0)))*(IF(_xlfn.ISFORMULA(OFFSET(D559,0,5)),OFFSET($I$3,1,0),OFFSET(D559,0,5))),SSWR))</f>
        <v>100</v>
      </c>
      <c r="G559" s="191">
        <f ca="1" t="shared" si="26"/>
        <v>1</v>
      </c>
      <c r="H559" s="191">
        <f ca="1" t="shared" si="25"/>
        <v>1.44927536231884</v>
      </c>
      <c r="I559" s="355">
        <v>100</v>
      </c>
      <c r="J559" s="355">
        <v>100</v>
      </c>
    </row>
    <row r="560" ht="14.4" spans="1:10">
      <c r="A560" s="353" t="s">
        <v>11689</v>
      </c>
      <c r="B560" s="358" t="s">
        <v>11690</v>
      </c>
      <c r="C560" s="355">
        <v>50</v>
      </c>
      <c r="D560" s="107">
        <f ca="1" t="shared" si="24"/>
        <v>50</v>
      </c>
      <c r="E560" s="356"/>
      <c r="F560" s="107">
        <f ca="1">IF($I$5="I列录入预算数",OFFSET(H560,0,1),ROUND(IF($I$5="基准为上年预计执行数",OFFSET(D560,0,1),IF($I$5="基准为上年预算数",OFFSET(D560,0,-1),IF($I$5="基准为上年调整预算数",D560,0)))*(IF(_xlfn.ISFORMULA(OFFSET(D560,0,5)),OFFSET($I$3,1,0),OFFSET(D560,0,5))),SSWR))</f>
        <v>50</v>
      </c>
      <c r="G560" s="191">
        <f ca="1" t="shared" si="26"/>
        <v>1</v>
      </c>
      <c r="H560" s="191">
        <f ca="1" t="shared" si="25"/>
        <v>0</v>
      </c>
      <c r="I560" s="355">
        <v>50</v>
      </c>
      <c r="J560" s="355">
        <v>50</v>
      </c>
    </row>
    <row r="561" ht="14.4" spans="1:10">
      <c r="A561" s="353" t="s">
        <v>11691</v>
      </c>
      <c r="B561" s="358" t="s">
        <v>11692</v>
      </c>
      <c r="C561" s="355"/>
      <c r="D561" s="107">
        <f ca="1" t="shared" si="24"/>
        <v>0</v>
      </c>
      <c r="E561" s="356"/>
      <c r="F561" s="107">
        <f ca="1">IF($I$5="I列录入预算数",OFFSET(H561,0,1),ROUND(IF($I$5="基准为上年预计执行数",OFFSET(D561,0,1),IF($I$5="基准为上年预算数",OFFSET(D561,0,-1),IF($I$5="基准为上年调整预算数",D561,0)))*(IF(_xlfn.ISFORMULA(OFFSET(D561,0,5)),OFFSET($I$3,1,0),OFFSET(D561,0,5))),SSWR))</f>
        <v>0</v>
      </c>
      <c r="G561" s="191">
        <f ca="1" t="shared" si="26"/>
        <v>0</v>
      </c>
      <c r="H561" s="191">
        <f ca="1" t="shared" si="25"/>
        <v>0</v>
      </c>
      <c r="I561" s="355"/>
      <c r="J561" s="355"/>
    </row>
    <row r="562" ht="14.4" spans="1:10">
      <c r="A562" s="353" t="s">
        <v>11693</v>
      </c>
      <c r="B562" s="358" t="s">
        <v>11694</v>
      </c>
      <c r="C562" s="355">
        <v>1500</v>
      </c>
      <c r="D562" s="107">
        <f ca="1" t="shared" si="24"/>
        <v>1500</v>
      </c>
      <c r="E562" s="356">
        <v>756</v>
      </c>
      <c r="F562" s="107">
        <f ca="1">IF($I$5="I列录入预算数",OFFSET(H562,0,1),ROUND(IF($I$5="基准为上年预计执行数",OFFSET(D562,0,1),IF($I$5="基准为上年预算数",OFFSET(D562,0,-1),IF($I$5="基准为上年调整预算数",D562,0)))*(IF(_xlfn.ISFORMULA(OFFSET(D562,0,5)),OFFSET($I$3,1,0),OFFSET(D562,0,5))),SSWR))</f>
        <v>1500</v>
      </c>
      <c r="G562" s="191">
        <f ca="1" t="shared" si="26"/>
        <v>1</v>
      </c>
      <c r="H562" s="191">
        <f ca="1" t="shared" si="25"/>
        <v>1.98412698412698</v>
      </c>
      <c r="I562" s="355">
        <v>1500</v>
      </c>
      <c r="J562" s="355">
        <v>1500</v>
      </c>
    </row>
    <row r="563" ht="14.4" spans="1:10">
      <c r="A563" s="353" t="s">
        <v>11695</v>
      </c>
      <c r="B563" s="358" t="s">
        <v>11696</v>
      </c>
      <c r="C563" s="355">
        <v>100</v>
      </c>
      <c r="D563" s="107">
        <f ca="1" t="shared" si="24"/>
        <v>100</v>
      </c>
      <c r="E563" s="356">
        <v>174</v>
      </c>
      <c r="F563" s="107">
        <f ca="1">IF($I$5="I列录入预算数",OFFSET(H563,0,1),ROUND(IF($I$5="基准为上年预计执行数",OFFSET(D563,0,1),IF($I$5="基准为上年预算数",OFFSET(D563,0,-1),IF($I$5="基准为上年调整预算数",D563,0)))*(IF(_xlfn.ISFORMULA(OFFSET(D563,0,5)),OFFSET($I$3,1,0),OFFSET(D563,0,5))),SSWR))</f>
        <v>100</v>
      </c>
      <c r="G563" s="191">
        <f ca="1" t="shared" si="26"/>
        <v>1</v>
      </c>
      <c r="H563" s="191">
        <f ca="1" t="shared" si="25"/>
        <v>0.574712643678161</v>
      </c>
      <c r="I563" s="355">
        <v>100</v>
      </c>
      <c r="J563" s="355">
        <v>100</v>
      </c>
    </row>
    <row r="564" ht="14.4" spans="1:10">
      <c r="A564" s="353" t="s">
        <v>11697</v>
      </c>
      <c r="B564" s="358" t="s">
        <v>10811</v>
      </c>
      <c r="C564" s="355"/>
      <c r="D564" s="107">
        <f ca="1" t="shared" si="24"/>
        <v>0</v>
      </c>
      <c r="E564" s="356">
        <v>0</v>
      </c>
      <c r="F564" s="107">
        <f ca="1">IF($I$5="I列录入预算数",OFFSET(H564,0,1),ROUND(IF($I$5="基准为上年预计执行数",OFFSET(D564,0,1),IF($I$5="基准为上年预算数",OFFSET(D564,0,-1),IF($I$5="基准为上年调整预算数",D564,0)))*(IF(_xlfn.ISFORMULA(OFFSET(D564,0,5)),OFFSET($I$3,1,0),OFFSET(D564,0,5))),SSWR))</f>
        <v>0</v>
      </c>
      <c r="G564" s="191">
        <f ca="1" t="shared" si="26"/>
        <v>0</v>
      </c>
      <c r="H564" s="191">
        <f ca="1" t="shared" si="25"/>
        <v>0</v>
      </c>
      <c r="I564" s="355"/>
      <c r="J564" s="355"/>
    </row>
    <row r="565" ht="14.4" spans="1:10">
      <c r="A565" s="353" t="s">
        <v>11698</v>
      </c>
      <c r="B565" s="358" t="s">
        <v>10813</v>
      </c>
      <c r="C565" s="355"/>
      <c r="D565" s="107">
        <f ca="1" t="shared" si="24"/>
        <v>0</v>
      </c>
      <c r="E565" s="356">
        <v>0</v>
      </c>
      <c r="F565" s="107">
        <f ca="1">IF($I$5="I列录入预算数",OFFSET(H565,0,1),ROUND(IF($I$5="基准为上年预计执行数",OFFSET(D565,0,1),IF($I$5="基准为上年预算数",OFFSET(D565,0,-1),IF($I$5="基准为上年调整预算数",D565,0)))*(IF(_xlfn.ISFORMULA(OFFSET(D565,0,5)),OFFSET($I$3,1,0),OFFSET(D565,0,5))),SSWR))</f>
        <v>0</v>
      </c>
      <c r="G565" s="191">
        <f ca="1" t="shared" si="26"/>
        <v>0</v>
      </c>
      <c r="H565" s="191">
        <f ca="1" t="shared" si="25"/>
        <v>0</v>
      </c>
      <c r="I565" s="355"/>
      <c r="J565" s="355"/>
    </row>
    <row r="566" ht="14.4" spans="1:10">
      <c r="A566" s="353" t="s">
        <v>11699</v>
      </c>
      <c r="B566" s="358" t="s">
        <v>10815</v>
      </c>
      <c r="C566" s="355"/>
      <c r="D566" s="107">
        <f ca="1" t="shared" si="24"/>
        <v>0</v>
      </c>
      <c r="E566" s="356">
        <v>0</v>
      </c>
      <c r="F566" s="107">
        <f ca="1">IF($I$5="I列录入预算数",OFFSET(H566,0,1),ROUND(IF($I$5="基准为上年预计执行数",OFFSET(D566,0,1),IF($I$5="基准为上年预算数",OFFSET(D566,0,-1),IF($I$5="基准为上年调整预算数",D566,0)))*(IF(_xlfn.ISFORMULA(OFFSET(D566,0,5)),OFFSET($I$3,1,0),OFFSET(D566,0,5))),SSWR))</f>
        <v>0</v>
      </c>
      <c r="G566" s="191">
        <f ca="1" t="shared" si="26"/>
        <v>0</v>
      </c>
      <c r="H566" s="191">
        <f ca="1" t="shared" si="25"/>
        <v>0</v>
      </c>
      <c r="I566" s="355"/>
      <c r="J566" s="355"/>
    </row>
    <row r="567" ht="14.4" spans="1:10">
      <c r="A567" s="353" t="s">
        <v>11700</v>
      </c>
      <c r="B567" s="358" t="s">
        <v>10817</v>
      </c>
      <c r="C567" s="355"/>
      <c r="D567" s="107">
        <f ca="1" t="shared" si="24"/>
        <v>0</v>
      </c>
      <c r="E567" s="356">
        <v>0</v>
      </c>
      <c r="F567" s="107">
        <f ca="1">IF($I$5="I列录入预算数",OFFSET(H567,0,1),ROUND(IF($I$5="基准为上年预计执行数",OFFSET(D567,0,1),IF($I$5="基准为上年预算数",OFFSET(D567,0,-1),IF($I$5="基准为上年调整预算数",D567,0)))*(IF(_xlfn.ISFORMULA(OFFSET(D567,0,5)),OFFSET($I$3,1,0),OFFSET(D567,0,5))),SSWR))</f>
        <v>0</v>
      </c>
      <c r="G567" s="191">
        <f ca="1" t="shared" si="26"/>
        <v>0</v>
      </c>
      <c r="H567" s="191">
        <f ca="1" t="shared" si="25"/>
        <v>0</v>
      </c>
      <c r="I567" s="355"/>
      <c r="J567" s="355"/>
    </row>
    <row r="568" ht="14.4" spans="1:10">
      <c r="A568" s="353" t="s">
        <v>11701</v>
      </c>
      <c r="B568" s="358" t="s">
        <v>11702</v>
      </c>
      <c r="C568" s="355"/>
      <c r="D568" s="107">
        <f ca="1" t="shared" si="24"/>
        <v>0</v>
      </c>
      <c r="E568" s="356">
        <v>0</v>
      </c>
      <c r="F568" s="107">
        <f ca="1">IF($I$5="I列录入预算数",OFFSET(H568,0,1),ROUND(IF($I$5="基准为上年预计执行数",OFFSET(D568,0,1),IF($I$5="基准为上年预算数",OFFSET(D568,0,-1),IF($I$5="基准为上年调整预算数",D568,0)))*(IF(_xlfn.ISFORMULA(OFFSET(D568,0,5)),OFFSET($I$3,1,0),OFFSET(D568,0,5))),SSWR))</f>
        <v>0</v>
      </c>
      <c r="G568" s="191">
        <f ca="1" t="shared" si="26"/>
        <v>0</v>
      </c>
      <c r="H568" s="191">
        <f ca="1" t="shared" si="25"/>
        <v>0</v>
      </c>
      <c r="I568" s="355"/>
      <c r="J568" s="355"/>
    </row>
    <row r="569" ht="14.4" spans="1:10">
      <c r="A569" s="353" t="s">
        <v>11703</v>
      </c>
      <c r="B569" s="358" t="s">
        <v>11704</v>
      </c>
      <c r="C569" s="355">
        <v>3047</v>
      </c>
      <c r="D569" s="107">
        <f ca="1" t="shared" si="24"/>
        <v>3047</v>
      </c>
      <c r="E569" s="356">
        <v>358</v>
      </c>
      <c r="F569" s="107">
        <f ca="1">IF($I$5="I列录入预算数",OFFSET(H569,0,1),ROUND(IF($I$5="基准为上年预计执行数",OFFSET(D569,0,1),IF($I$5="基准为上年预算数",OFFSET(D569,0,-1),IF($I$5="基准为上年调整预算数",D569,0)))*(IF(_xlfn.ISFORMULA(OFFSET(D569,0,5)),OFFSET($I$3,1,0),OFFSET(D569,0,5))),SSWR))</f>
        <v>3047</v>
      </c>
      <c r="G569" s="191">
        <f ca="1" t="shared" si="26"/>
        <v>1</v>
      </c>
      <c r="H569" s="191">
        <f ca="1" t="shared" si="25"/>
        <v>8.51117318435754</v>
      </c>
      <c r="I569" s="355">
        <v>3047</v>
      </c>
      <c r="J569" s="355">
        <v>3047</v>
      </c>
    </row>
    <row r="570" ht="14.4" spans="1:10">
      <c r="A570" s="353" t="s">
        <v>11705</v>
      </c>
      <c r="B570" s="358" t="s">
        <v>11706</v>
      </c>
      <c r="C570" s="355">
        <v>3800</v>
      </c>
      <c r="D570" s="107">
        <f ca="1" t="shared" si="24"/>
        <v>3800</v>
      </c>
      <c r="E570" s="356">
        <v>3321</v>
      </c>
      <c r="F570" s="107">
        <f ca="1">IF($I$5="I列录入预算数",OFFSET(H570,0,1),ROUND(IF($I$5="基准为上年预计执行数",OFFSET(D570,0,1),IF($I$5="基准为上年预算数",OFFSET(D570,0,-1),IF($I$5="基准为上年调整预算数",D570,0)))*(IF(_xlfn.ISFORMULA(OFFSET(D570,0,5)),OFFSET($I$3,1,0),OFFSET(D570,0,5))),SSWR))</f>
        <v>3800</v>
      </c>
      <c r="G570" s="191">
        <f ca="1" t="shared" si="26"/>
        <v>1</v>
      </c>
      <c r="H570" s="191">
        <f ca="1" t="shared" si="25"/>
        <v>1.14423366455887</v>
      </c>
      <c r="I570" s="355">
        <v>3800</v>
      </c>
      <c r="J570" s="355">
        <v>3800</v>
      </c>
    </row>
    <row r="571" ht="14.4" spans="1:10">
      <c r="A571" s="353" t="s">
        <v>11707</v>
      </c>
      <c r="B571" s="358" t="s">
        <v>11708</v>
      </c>
      <c r="C571" s="355">
        <v>100</v>
      </c>
      <c r="D571" s="107">
        <f ca="1" t="shared" si="24"/>
        <v>100</v>
      </c>
      <c r="E571" s="356">
        <v>398</v>
      </c>
      <c r="F571" s="107">
        <f ca="1">IF($I$5="I列录入预算数",OFFSET(H571,0,1),ROUND(IF($I$5="基准为上年预计执行数",OFFSET(D571,0,1),IF($I$5="基准为上年预算数",OFFSET(D571,0,-1),IF($I$5="基准为上年调整预算数",D571,0)))*(IF(_xlfn.ISFORMULA(OFFSET(D571,0,5)),OFFSET($I$3,1,0),OFFSET(D571,0,5))),SSWR))</f>
        <v>200</v>
      </c>
      <c r="G571" s="191">
        <f ca="1" t="shared" si="26"/>
        <v>2</v>
      </c>
      <c r="H571" s="191">
        <f ca="1" t="shared" si="25"/>
        <v>0.50251256281407</v>
      </c>
      <c r="I571" s="355">
        <v>200</v>
      </c>
      <c r="J571" s="355">
        <v>100</v>
      </c>
    </row>
    <row r="572" ht="14.4" spans="1:10">
      <c r="A572" s="353" t="s">
        <v>11709</v>
      </c>
      <c r="B572" s="358" t="s">
        <v>11710</v>
      </c>
      <c r="C572" s="355">
        <v>100</v>
      </c>
      <c r="D572" s="107">
        <f ca="1" t="shared" si="24"/>
        <v>100</v>
      </c>
      <c r="E572" s="356">
        <v>65</v>
      </c>
      <c r="F572" s="107">
        <f ca="1">IF($I$5="I列录入预算数",OFFSET(H572,0,1),ROUND(IF($I$5="基准为上年预计执行数",OFFSET(D572,0,1),IF($I$5="基准为上年预算数",OFFSET(D572,0,-1),IF($I$5="基准为上年调整预算数",D572,0)))*(IF(_xlfn.ISFORMULA(OFFSET(D572,0,5)),OFFSET($I$3,1,0),OFFSET(D572,0,5))),SSWR))</f>
        <v>100</v>
      </c>
      <c r="G572" s="191">
        <f ca="1" t="shared" si="26"/>
        <v>1</v>
      </c>
      <c r="H572" s="191">
        <f ca="1" t="shared" si="25"/>
        <v>1.53846153846154</v>
      </c>
      <c r="I572" s="355">
        <v>100</v>
      </c>
      <c r="J572" s="355">
        <v>100</v>
      </c>
    </row>
    <row r="573" ht="14.4" spans="1:10">
      <c r="A573" s="353" t="s">
        <v>11711</v>
      </c>
      <c r="B573" s="358" t="s">
        <v>11712</v>
      </c>
      <c r="C573" s="355">
        <v>100</v>
      </c>
      <c r="D573" s="107">
        <f ca="1" t="shared" si="24"/>
        <v>100</v>
      </c>
      <c r="E573" s="356">
        <v>3343</v>
      </c>
      <c r="F573" s="107">
        <f ca="1">IF($I$5="I列录入预算数",OFFSET(H573,0,1),ROUND(IF($I$5="基准为上年预计执行数",OFFSET(D573,0,1),IF($I$5="基准为上年预算数",OFFSET(D573,0,-1),IF($I$5="基准为上年调整预算数",D573,0)))*(IF(_xlfn.ISFORMULA(OFFSET(D573,0,5)),OFFSET($I$3,1,0),OFFSET(D573,0,5))),SSWR))</f>
        <v>100</v>
      </c>
      <c r="G573" s="191">
        <f ca="1" t="shared" si="26"/>
        <v>1</v>
      </c>
      <c r="H573" s="191">
        <f ca="1" t="shared" si="25"/>
        <v>0.0299132515704457</v>
      </c>
      <c r="I573" s="355">
        <v>100</v>
      </c>
      <c r="J573" s="355">
        <v>100</v>
      </c>
    </row>
    <row r="574" ht="14.4" spans="1:10">
      <c r="A574" s="353" t="s">
        <v>11713</v>
      </c>
      <c r="B574" s="358" t="s">
        <v>11714</v>
      </c>
      <c r="C574" s="355">
        <v>3010</v>
      </c>
      <c r="D574" s="107">
        <f ca="1" t="shared" si="24"/>
        <v>3010</v>
      </c>
      <c r="E574" s="356">
        <v>3525</v>
      </c>
      <c r="F574" s="107">
        <f ca="1">IF($I$5="I列录入预算数",OFFSET(H574,0,1),ROUND(IF($I$5="基准为上年预计执行数",OFFSET(D574,0,1),IF($I$5="基准为上年预算数",OFFSET(D574,0,-1),IF($I$5="基准为上年调整预算数",D574,0)))*(IF(_xlfn.ISFORMULA(OFFSET(D574,0,5)),OFFSET($I$3,1,0),OFFSET(D574,0,5))),SSWR))</f>
        <v>4510</v>
      </c>
      <c r="G574" s="191">
        <f ca="1" t="shared" si="26"/>
        <v>1.49833887043189</v>
      </c>
      <c r="H574" s="191">
        <f ca="1" t="shared" si="25"/>
        <v>1.27943262411348</v>
      </c>
      <c r="I574" s="355">
        <v>4510</v>
      </c>
      <c r="J574" s="355">
        <v>3010</v>
      </c>
    </row>
    <row r="575" ht="14.4" spans="1:10">
      <c r="A575" s="353" t="s">
        <v>11715</v>
      </c>
      <c r="B575" s="358" t="s">
        <v>11716</v>
      </c>
      <c r="C575" s="355"/>
      <c r="D575" s="107">
        <f ca="1" t="shared" si="24"/>
        <v>0</v>
      </c>
      <c r="E575" s="356">
        <v>0</v>
      </c>
      <c r="F575" s="107">
        <f ca="1">IF($I$5="I列录入预算数",OFFSET(H575,0,1),ROUND(IF($I$5="基准为上年预计执行数",OFFSET(D575,0,1),IF($I$5="基准为上年预算数",OFFSET(D575,0,-1),IF($I$5="基准为上年调整预算数",D575,0)))*(IF(_xlfn.ISFORMULA(OFFSET(D575,0,5)),OFFSET($I$3,1,0),OFFSET(D575,0,5))),SSWR))</f>
        <v>0</v>
      </c>
      <c r="G575" s="191">
        <f ca="1" t="shared" si="26"/>
        <v>0</v>
      </c>
      <c r="H575" s="191">
        <f ca="1" t="shared" si="25"/>
        <v>0</v>
      </c>
      <c r="I575" s="355"/>
      <c r="J575" s="355"/>
    </row>
    <row r="576" ht="14.4" spans="1:10">
      <c r="A576" s="353" t="s">
        <v>11717</v>
      </c>
      <c r="B576" s="358" t="s">
        <v>11718</v>
      </c>
      <c r="C576" s="355"/>
      <c r="D576" s="107">
        <f ca="1" t="shared" si="24"/>
        <v>0</v>
      </c>
      <c r="E576" s="356"/>
      <c r="F576" s="107">
        <f ca="1">IF($I$5="I列录入预算数",OFFSET(H576,0,1),ROUND(IF($I$5="基准为上年预计执行数",OFFSET(D576,0,1),IF($I$5="基准为上年预算数",OFFSET(D576,0,-1),IF($I$5="基准为上年调整预算数",D576,0)))*(IF(_xlfn.ISFORMULA(OFFSET(D576,0,5)),OFFSET($I$3,1,0),OFFSET(D576,0,5))),SSWR))</f>
        <v>0</v>
      </c>
      <c r="G576" s="191">
        <f ca="1" t="shared" si="26"/>
        <v>0</v>
      </c>
      <c r="H576" s="191">
        <f ca="1" t="shared" si="25"/>
        <v>0</v>
      </c>
      <c r="I576" s="355"/>
      <c r="J576" s="355"/>
    </row>
    <row r="577" ht="14.4" spans="1:10">
      <c r="A577" s="353" t="s">
        <v>11719</v>
      </c>
      <c r="B577" s="358" t="s">
        <v>11720</v>
      </c>
      <c r="C577" s="355"/>
      <c r="D577" s="107">
        <f ca="1" t="shared" si="24"/>
        <v>0</v>
      </c>
      <c r="E577" s="356">
        <v>15</v>
      </c>
      <c r="F577" s="107">
        <f ca="1">IF($I$5="I列录入预算数",OFFSET(H577,0,1),ROUND(IF($I$5="基准为上年预计执行数",OFFSET(D577,0,1),IF($I$5="基准为上年预算数",OFFSET(D577,0,-1),IF($I$5="基准为上年调整预算数",D577,0)))*(IF(_xlfn.ISFORMULA(OFFSET(D577,0,5)),OFFSET($I$3,1,0),OFFSET(D577,0,5))),SSWR))</f>
        <v>0</v>
      </c>
      <c r="G577" s="191">
        <f ca="1" t="shared" si="26"/>
        <v>0</v>
      </c>
      <c r="H577" s="191">
        <f ca="1" t="shared" si="25"/>
        <v>0</v>
      </c>
      <c r="I577" s="355"/>
      <c r="J577" s="355"/>
    </row>
    <row r="578" ht="14.4" spans="1:10">
      <c r="A578" s="353" t="s">
        <v>11721</v>
      </c>
      <c r="B578" s="358" t="s">
        <v>11722</v>
      </c>
      <c r="C578" s="355">
        <v>300</v>
      </c>
      <c r="D578" s="107">
        <f ca="1" t="shared" si="24"/>
        <v>300</v>
      </c>
      <c r="E578" s="356">
        <v>0</v>
      </c>
      <c r="F578" s="107">
        <f ca="1">IF($I$5="I列录入预算数",OFFSET(H578,0,1),ROUND(IF($I$5="基准为上年预计执行数",OFFSET(D578,0,1),IF($I$5="基准为上年预算数",OFFSET(D578,0,-1),IF($I$5="基准为上年调整预算数",D578,0)))*(IF(_xlfn.ISFORMULA(OFFSET(D578,0,5)),OFFSET($I$3,1,0),OFFSET(D578,0,5))),SSWR))</f>
        <v>300</v>
      </c>
      <c r="G578" s="191">
        <f ca="1" t="shared" si="26"/>
        <v>1</v>
      </c>
      <c r="H578" s="191">
        <f ca="1" t="shared" si="25"/>
        <v>0</v>
      </c>
      <c r="I578" s="355">
        <v>300</v>
      </c>
      <c r="J578" s="355">
        <v>300</v>
      </c>
    </row>
    <row r="579" ht="14.4" spans="1:10">
      <c r="A579" s="353" t="s">
        <v>11723</v>
      </c>
      <c r="B579" s="358" t="s">
        <v>11724</v>
      </c>
      <c r="C579" s="355"/>
      <c r="D579" s="107">
        <f ca="1" t="shared" si="24"/>
        <v>0</v>
      </c>
      <c r="E579" s="356">
        <v>0</v>
      </c>
      <c r="F579" s="107">
        <f ca="1">IF($I$5="I列录入预算数",OFFSET(H579,0,1),ROUND(IF($I$5="基准为上年预计执行数",OFFSET(D579,0,1),IF($I$5="基准为上年预算数",OFFSET(D579,0,-1),IF($I$5="基准为上年调整预算数",D579,0)))*(IF(_xlfn.ISFORMULA(OFFSET(D579,0,5)),OFFSET($I$3,1,0),OFFSET(D579,0,5))),SSWR))</f>
        <v>0</v>
      </c>
      <c r="G579" s="191">
        <f ca="1" t="shared" si="26"/>
        <v>0</v>
      </c>
      <c r="H579" s="191">
        <f ca="1" t="shared" si="25"/>
        <v>0</v>
      </c>
      <c r="I579" s="355"/>
      <c r="J579" s="355"/>
    </row>
    <row r="580" ht="14.4" spans="1:10">
      <c r="A580" s="353" t="s">
        <v>11725</v>
      </c>
      <c r="B580" s="358" t="s">
        <v>11726</v>
      </c>
      <c r="C580" s="355">
        <v>3000</v>
      </c>
      <c r="D580" s="107">
        <f ca="1" t="shared" si="24"/>
        <v>3000</v>
      </c>
      <c r="E580" s="356">
        <v>4786</v>
      </c>
      <c r="F580" s="107">
        <f ca="1">IF($I$5="I列录入预算数",OFFSET(H580,0,1),ROUND(IF($I$5="基准为上年预计执行数",OFFSET(D580,0,1),IF($I$5="基准为上年预算数",OFFSET(D580,0,-1),IF($I$5="基准为上年调整预算数",D580,0)))*(IF(_xlfn.ISFORMULA(OFFSET(D580,0,5)),OFFSET($I$3,1,0),OFFSET(D580,0,5))),SSWR))</f>
        <v>3196</v>
      </c>
      <c r="G580" s="191">
        <f ca="1" t="shared" si="26"/>
        <v>1.06533333333333</v>
      </c>
      <c r="H580" s="191">
        <f ca="1" t="shared" si="25"/>
        <v>0.667781027998329</v>
      </c>
      <c r="I580" s="355">
        <v>3196</v>
      </c>
      <c r="J580" s="355">
        <v>3000</v>
      </c>
    </row>
    <row r="581" ht="14.4" spans="1:10">
      <c r="A581" s="353" t="s">
        <v>11727</v>
      </c>
      <c r="B581" s="358" t="s">
        <v>11728</v>
      </c>
      <c r="C581" s="355"/>
      <c r="D581" s="107">
        <f ca="1" t="shared" si="24"/>
        <v>0</v>
      </c>
      <c r="E581" s="356">
        <v>0</v>
      </c>
      <c r="F581" s="107">
        <f ca="1">IF($I$5="I列录入预算数",OFFSET(H581,0,1),ROUND(IF($I$5="基准为上年预计执行数",OFFSET(D581,0,1),IF($I$5="基准为上年预算数",OFFSET(D581,0,-1),IF($I$5="基准为上年调整预算数",D581,0)))*(IF(_xlfn.ISFORMULA(OFFSET(D581,0,5)),OFFSET($I$3,1,0),OFFSET(D581,0,5))),SSWR))</f>
        <v>0</v>
      </c>
      <c r="G581" s="191">
        <f ca="1" t="shared" si="26"/>
        <v>0</v>
      </c>
      <c r="H581" s="191">
        <f ca="1" t="shared" si="25"/>
        <v>0</v>
      </c>
      <c r="I581" s="355"/>
      <c r="J581" s="355"/>
    </row>
    <row r="582" ht="14.4" spans="1:10">
      <c r="A582" s="353" t="s">
        <v>11729</v>
      </c>
      <c r="B582" s="358" t="s">
        <v>11730</v>
      </c>
      <c r="C582" s="355"/>
      <c r="D582" s="107">
        <f ca="1" t="shared" si="24"/>
        <v>0</v>
      </c>
      <c r="E582" s="356">
        <v>0</v>
      </c>
      <c r="F582" s="107">
        <f ca="1">IF($I$5="I列录入预算数",OFFSET(H582,0,1),ROUND(IF($I$5="基准为上年预计执行数",OFFSET(D582,0,1),IF($I$5="基准为上年预算数",OFFSET(D582,0,-1),IF($I$5="基准为上年调整预算数",D582,0)))*(IF(_xlfn.ISFORMULA(OFFSET(D582,0,5)),OFFSET($I$3,1,0),OFFSET(D582,0,5))),SSWR))</f>
        <v>0</v>
      </c>
      <c r="G582" s="191">
        <f ca="1" t="shared" si="26"/>
        <v>0</v>
      </c>
      <c r="H582" s="191">
        <f ca="1" t="shared" si="25"/>
        <v>0</v>
      </c>
      <c r="I582" s="355"/>
      <c r="J582" s="355"/>
    </row>
    <row r="583" ht="14.4" spans="1:10">
      <c r="A583" s="353" t="s">
        <v>11731</v>
      </c>
      <c r="B583" s="358" t="s">
        <v>11732</v>
      </c>
      <c r="C583" s="355"/>
      <c r="D583" s="107">
        <f ca="1" t="shared" si="24"/>
        <v>0</v>
      </c>
      <c r="E583" s="356">
        <v>0</v>
      </c>
      <c r="F583" s="107">
        <f ca="1">IF($I$5="I列录入预算数",OFFSET(H583,0,1),ROUND(IF($I$5="基准为上年预计执行数",OFFSET(D583,0,1),IF($I$5="基准为上年预算数",OFFSET(D583,0,-1),IF($I$5="基准为上年调整预算数",D583,0)))*(IF(_xlfn.ISFORMULA(OFFSET(D583,0,5)),OFFSET($I$3,1,0),OFFSET(D583,0,5))),SSWR))</f>
        <v>0</v>
      </c>
      <c r="G583" s="191">
        <f ca="1" t="shared" si="26"/>
        <v>0</v>
      </c>
      <c r="H583" s="191">
        <f ca="1" t="shared" si="25"/>
        <v>0</v>
      </c>
      <c r="I583" s="355"/>
      <c r="J583" s="355"/>
    </row>
    <row r="584" ht="14.4" spans="1:10">
      <c r="A584" s="353" t="s">
        <v>11733</v>
      </c>
      <c r="B584" s="358" t="s">
        <v>11734</v>
      </c>
      <c r="C584" s="355"/>
      <c r="D584" s="107">
        <f ca="1" t="shared" si="24"/>
        <v>0</v>
      </c>
      <c r="E584" s="356">
        <v>0</v>
      </c>
      <c r="F584" s="107">
        <f ca="1">IF($I$5="I列录入预算数",OFFSET(H584,0,1),ROUND(IF($I$5="基准为上年预计执行数",OFFSET(D584,0,1),IF($I$5="基准为上年预算数",OFFSET(D584,0,-1),IF($I$5="基准为上年调整预算数",D584,0)))*(IF(_xlfn.ISFORMULA(OFFSET(D584,0,5)),OFFSET($I$3,1,0),OFFSET(D584,0,5))),SSWR))</f>
        <v>0</v>
      </c>
      <c r="G584" s="191">
        <f ca="1" t="shared" si="26"/>
        <v>0</v>
      </c>
      <c r="H584" s="191">
        <f ca="1" t="shared" si="25"/>
        <v>0</v>
      </c>
      <c r="I584" s="355"/>
      <c r="J584" s="355"/>
    </row>
    <row r="585" ht="14.4" spans="1:10">
      <c r="A585" s="353" t="s">
        <v>11735</v>
      </c>
      <c r="B585" s="358" t="s">
        <v>10811</v>
      </c>
      <c r="C585" s="355">
        <v>100</v>
      </c>
      <c r="D585" s="107">
        <f ca="1" t="shared" si="24"/>
        <v>100</v>
      </c>
      <c r="E585" s="356">
        <v>23</v>
      </c>
      <c r="F585" s="107">
        <f ca="1">IF($I$5="I列录入预算数",OFFSET(H585,0,1),ROUND(IF($I$5="基准为上年预计执行数",OFFSET(D585,0,1),IF($I$5="基准为上年预算数",OFFSET(D585,0,-1),IF($I$5="基准为上年调整预算数",D585,0)))*(IF(_xlfn.ISFORMULA(OFFSET(D585,0,5)),OFFSET($I$3,1,0),OFFSET(D585,0,5))),SSWR))</f>
        <v>100</v>
      </c>
      <c r="G585" s="191">
        <f ca="1" t="shared" si="26"/>
        <v>1</v>
      </c>
      <c r="H585" s="191">
        <f ca="1" t="shared" si="25"/>
        <v>4.34782608695652</v>
      </c>
      <c r="I585" s="355">
        <v>100</v>
      </c>
      <c r="J585" s="355">
        <v>100</v>
      </c>
    </row>
    <row r="586" ht="14.4" spans="1:10">
      <c r="A586" s="353" t="s">
        <v>11736</v>
      </c>
      <c r="B586" s="358" t="s">
        <v>10813</v>
      </c>
      <c r="C586" s="361">
        <v>0</v>
      </c>
      <c r="D586" s="107">
        <f ca="1" t="shared" si="24"/>
        <v>0</v>
      </c>
      <c r="E586" s="356">
        <v>117</v>
      </c>
      <c r="F586" s="107">
        <f ca="1">IF($I$5="I列录入预算数",OFFSET(H586,0,1),ROUND(IF($I$5="基准为上年预计执行数",OFFSET(D586,0,1),IF($I$5="基准为上年预算数",OFFSET(D586,0,-1),IF($I$5="基准为上年调整预算数",D586,0)))*(IF(_xlfn.ISFORMULA(OFFSET(D586,0,5)),OFFSET($I$3,1,0),OFFSET(D586,0,5))),SSWR))</f>
        <v>0</v>
      </c>
      <c r="G586" s="191">
        <f ca="1" t="shared" si="26"/>
        <v>0</v>
      </c>
      <c r="H586" s="191">
        <f ca="1" t="shared" si="25"/>
        <v>0</v>
      </c>
      <c r="I586" s="355"/>
      <c r="J586" s="355"/>
    </row>
    <row r="587" ht="14.4" spans="1:10">
      <c r="A587" s="353" t="s">
        <v>11737</v>
      </c>
      <c r="B587" s="358" t="s">
        <v>10815</v>
      </c>
      <c r="C587" s="361">
        <v>0</v>
      </c>
      <c r="D587" s="107">
        <f ca="1" t="shared" ref="D587:D650" si="27">IF(B2TJ="录入调整后预算数",OFFSET(D587,0,6),IF(B2TJ="录入调整差额数",OFFSET(D587,0,6)+OFFSET(D587,0,-1),0))</f>
        <v>0</v>
      </c>
      <c r="E587" s="356"/>
      <c r="F587" s="107">
        <f ca="1">IF($I$5="I列录入预算数",OFFSET(H587,0,1),ROUND(IF($I$5="基准为上年预计执行数",OFFSET(D587,0,1),IF($I$5="基准为上年预算数",OFFSET(D587,0,-1),IF($I$5="基准为上年调整预算数",D587,0)))*(IF(_xlfn.ISFORMULA(OFFSET(D587,0,5)),OFFSET($I$3,1,0),OFFSET(D587,0,5))),SSWR))</f>
        <v>0</v>
      </c>
      <c r="G587" s="191">
        <f ca="1" t="shared" si="26"/>
        <v>0</v>
      </c>
      <c r="H587" s="191">
        <f ca="1" t="shared" ref="H587:H650" si="28">IFERROR(OFFSET(G587,0,-1)/OFFSET(G587,0,-2),)</f>
        <v>0</v>
      </c>
      <c r="I587" s="355"/>
      <c r="J587" s="355"/>
    </row>
    <row r="588" ht="14.4" spans="1:10">
      <c r="A588" s="353" t="s">
        <v>11738</v>
      </c>
      <c r="B588" s="358" t="s">
        <v>11739</v>
      </c>
      <c r="C588" s="361">
        <v>0</v>
      </c>
      <c r="D588" s="107">
        <f ca="1" t="shared" si="27"/>
        <v>0</v>
      </c>
      <c r="E588" s="356">
        <v>41</v>
      </c>
      <c r="F588" s="107">
        <f ca="1">IF($I$5="I列录入预算数",OFFSET(H588,0,1),ROUND(IF($I$5="基准为上年预计执行数",OFFSET(D588,0,1),IF($I$5="基准为上年预算数",OFFSET(D588,0,-1),IF($I$5="基准为上年调整预算数",D588,0)))*(IF(_xlfn.ISFORMULA(OFFSET(D588,0,5)),OFFSET($I$3,1,0),OFFSET(D588,0,5))),SSWR))</f>
        <v>0</v>
      </c>
      <c r="G588" s="191">
        <f ca="1" t="shared" ref="G588:G651" si="29">IFERROR(OFFSET(G588,0,-1)/OFFSET(G588,0,-4),)</f>
        <v>0</v>
      </c>
      <c r="H588" s="191">
        <f ca="1" t="shared" si="28"/>
        <v>0</v>
      </c>
      <c r="I588" s="355"/>
      <c r="J588" s="355"/>
    </row>
    <row r="589" ht="14.4" spans="1:10">
      <c r="A589" s="353" t="s">
        <v>11740</v>
      </c>
      <c r="B589" s="358" t="s">
        <v>11741</v>
      </c>
      <c r="C589" s="361">
        <v>0</v>
      </c>
      <c r="D589" s="107">
        <f ca="1" t="shared" si="27"/>
        <v>0</v>
      </c>
      <c r="E589" s="356"/>
      <c r="F589" s="107">
        <f ca="1">IF($I$5="I列录入预算数",OFFSET(H589,0,1),ROUND(IF($I$5="基准为上年预计执行数",OFFSET(D589,0,1),IF($I$5="基准为上年预算数",OFFSET(D589,0,-1),IF($I$5="基准为上年调整预算数",D589,0)))*(IF(_xlfn.ISFORMULA(OFFSET(D589,0,5)),OFFSET($I$3,1,0),OFFSET(D589,0,5))),SSWR))</f>
        <v>0</v>
      </c>
      <c r="G589" s="191">
        <f ca="1" t="shared" si="29"/>
        <v>0</v>
      </c>
      <c r="H589" s="191">
        <f ca="1" t="shared" si="28"/>
        <v>0</v>
      </c>
      <c r="I589" s="355"/>
      <c r="J589" s="355"/>
    </row>
    <row r="590" ht="14.4" spans="1:10">
      <c r="A590" s="353" t="s">
        <v>11742</v>
      </c>
      <c r="B590" s="358" t="s">
        <v>10906</v>
      </c>
      <c r="C590" s="361">
        <v>0</v>
      </c>
      <c r="D590" s="107">
        <f ca="1" t="shared" si="27"/>
        <v>0</v>
      </c>
      <c r="E590" s="356"/>
      <c r="F590" s="107">
        <f ca="1">IF($I$5="I列录入预算数",OFFSET(H590,0,1),ROUND(IF($I$5="基准为上年预计执行数",OFFSET(D590,0,1),IF($I$5="基准为上年预算数",OFFSET(D590,0,-1),IF($I$5="基准为上年调整预算数",D590,0)))*(IF(_xlfn.ISFORMULA(OFFSET(D590,0,5)),OFFSET($I$3,1,0),OFFSET(D590,0,5))),SSWR))</f>
        <v>0</v>
      </c>
      <c r="G590" s="191">
        <f ca="1" t="shared" si="29"/>
        <v>0</v>
      </c>
      <c r="H590" s="191">
        <f ca="1" t="shared" si="28"/>
        <v>0</v>
      </c>
      <c r="I590" s="355"/>
      <c r="J590" s="355"/>
    </row>
    <row r="591" ht="14.4" spans="1:10">
      <c r="A591" s="353" t="s">
        <v>11743</v>
      </c>
      <c r="B591" s="358" t="s">
        <v>10817</v>
      </c>
      <c r="C591" s="361">
        <v>0</v>
      </c>
      <c r="D591" s="107">
        <f ca="1" t="shared" si="27"/>
        <v>0</v>
      </c>
      <c r="E591" s="356">
        <v>4</v>
      </c>
      <c r="F591" s="107">
        <f ca="1">IF($I$5="I列录入预算数",OFFSET(H591,0,1),ROUND(IF($I$5="基准为上年预计执行数",OFFSET(D591,0,1),IF($I$5="基准为上年预算数",OFFSET(D591,0,-1),IF($I$5="基准为上年调整预算数",D591,0)))*(IF(_xlfn.ISFORMULA(OFFSET(D591,0,5)),OFFSET($I$3,1,0),OFFSET(D591,0,5))),SSWR))</f>
        <v>0</v>
      </c>
      <c r="G591" s="191">
        <f ca="1" t="shared" si="29"/>
        <v>0</v>
      </c>
      <c r="H591" s="191">
        <f ca="1" t="shared" si="28"/>
        <v>0</v>
      </c>
      <c r="I591" s="355"/>
      <c r="J591" s="355"/>
    </row>
    <row r="592" ht="14.4" spans="1:10">
      <c r="A592" s="353" t="s">
        <v>11744</v>
      </c>
      <c r="B592" s="358" t="s">
        <v>11745</v>
      </c>
      <c r="C592" s="355">
        <v>70</v>
      </c>
      <c r="D592" s="107">
        <f ca="1" t="shared" si="27"/>
        <v>70</v>
      </c>
      <c r="E592" s="356">
        <v>57</v>
      </c>
      <c r="F592" s="107">
        <f ca="1">IF($I$5="I列录入预算数",OFFSET(H592,0,1),ROUND(IF($I$5="基准为上年预计执行数",OFFSET(D592,0,1),IF($I$5="基准为上年预算数",OFFSET(D592,0,-1),IF($I$5="基准为上年调整预算数",D592,0)))*(IF(_xlfn.ISFORMULA(OFFSET(D592,0,5)),OFFSET($I$3,1,0),OFFSET(D592,0,5))),SSWR))</f>
        <v>70</v>
      </c>
      <c r="G592" s="191">
        <f ca="1" t="shared" si="29"/>
        <v>1</v>
      </c>
      <c r="H592" s="191">
        <f ca="1" t="shared" si="28"/>
        <v>1.2280701754386</v>
      </c>
      <c r="I592" s="355">
        <v>70</v>
      </c>
      <c r="J592" s="355">
        <v>70</v>
      </c>
    </row>
    <row r="593" ht="14.4" spans="1:10">
      <c r="A593" s="353" t="s">
        <v>11746</v>
      </c>
      <c r="B593" s="358" t="s">
        <v>11747</v>
      </c>
      <c r="C593" s="355">
        <v>50</v>
      </c>
      <c r="D593" s="107">
        <f ca="1" t="shared" si="27"/>
        <v>50</v>
      </c>
      <c r="E593" s="356">
        <v>0</v>
      </c>
      <c r="F593" s="107">
        <f ca="1">IF($I$5="I列录入预算数",OFFSET(H593,0,1),ROUND(IF($I$5="基准为上年预计执行数",OFFSET(D593,0,1),IF($I$5="基准为上年预算数",OFFSET(D593,0,-1),IF($I$5="基准为上年调整预算数",D593,0)))*(IF(_xlfn.ISFORMULA(OFFSET(D593,0,5)),OFFSET($I$3,1,0),OFFSET(D593,0,5))),SSWR))</f>
        <v>50</v>
      </c>
      <c r="G593" s="191">
        <f ca="1" t="shared" si="29"/>
        <v>1</v>
      </c>
      <c r="H593" s="191">
        <f ca="1" t="shared" si="28"/>
        <v>0</v>
      </c>
      <c r="I593" s="355">
        <v>50</v>
      </c>
      <c r="J593" s="355">
        <v>50</v>
      </c>
    </row>
    <row r="594" ht="14.4" spans="1:10">
      <c r="A594" s="353" t="s">
        <v>11748</v>
      </c>
      <c r="B594" s="358" t="s">
        <v>11749</v>
      </c>
      <c r="C594" s="355"/>
      <c r="D594" s="107">
        <f ca="1" t="shared" si="27"/>
        <v>0</v>
      </c>
      <c r="E594" s="356">
        <v>0</v>
      </c>
      <c r="F594" s="107">
        <f ca="1">IF($I$5="I列录入预算数",OFFSET(H594,0,1),ROUND(IF($I$5="基准为上年预计执行数",OFFSET(D594,0,1),IF($I$5="基准为上年预算数",OFFSET(D594,0,-1),IF($I$5="基准为上年调整预算数",D594,0)))*(IF(_xlfn.ISFORMULA(OFFSET(D594,0,5)),OFFSET($I$3,1,0),OFFSET(D594,0,5))),SSWR))</f>
        <v>0</v>
      </c>
      <c r="G594" s="191">
        <f ca="1" t="shared" si="29"/>
        <v>0</v>
      </c>
      <c r="H594" s="191">
        <f ca="1" t="shared" si="28"/>
        <v>0</v>
      </c>
      <c r="I594" s="355"/>
      <c r="J594" s="355"/>
    </row>
    <row r="595" ht="14.4" spans="1:10">
      <c r="A595" s="353" t="s">
        <v>11750</v>
      </c>
      <c r="B595" s="358" t="s">
        <v>10585</v>
      </c>
      <c r="C595" s="355">
        <v>100</v>
      </c>
      <c r="D595" s="107">
        <f ca="1" t="shared" si="27"/>
        <v>100</v>
      </c>
      <c r="E595" s="356">
        <v>0</v>
      </c>
      <c r="F595" s="107">
        <f ca="1">IF($I$5="I列录入预算数",OFFSET(H595,0,1),ROUND(IF($I$5="基准为上年预计执行数",OFFSET(D595,0,1),IF($I$5="基准为上年预算数",OFFSET(D595,0,-1),IF($I$5="基准为上年调整预算数",D595,0)))*(IF(_xlfn.ISFORMULA(OFFSET(D595,0,5)),OFFSET($I$3,1,0),OFFSET(D595,0,5))),SSWR))</f>
        <v>100</v>
      </c>
      <c r="G595" s="191">
        <f ca="1" t="shared" si="29"/>
        <v>1</v>
      </c>
      <c r="H595" s="191">
        <f ca="1" t="shared" si="28"/>
        <v>0</v>
      </c>
      <c r="I595" s="355">
        <v>100</v>
      </c>
      <c r="J595" s="355">
        <v>100</v>
      </c>
    </row>
    <row r="596" ht="14.4" spans="1:10">
      <c r="A596" s="353" t="s">
        <v>11751</v>
      </c>
      <c r="B596" s="358" t="s">
        <v>10811</v>
      </c>
      <c r="C596" s="355">
        <v>710</v>
      </c>
      <c r="D596" s="107">
        <f ca="1" t="shared" si="27"/>
        <v>710</v>
      </c>
      <c r="E596" s="356">
        <v>560</v>
      </c>
      <c r="F596" s="107">
        <f ca="1">IF($I$5="I列录入预算数",OFFSET(H596,0,1),ROUND(IF($I$5="基准为上年预计执行数",OFFSET(D596,0,1),IF($I$5="基准为上年预算数",OFFSET(D596,0,-1),IF($I$5="基准为上年调整预算数",D596,0)))*(IF(_xlfn.ISFORMULA(OFFSET(D596,0,5)),OFFSET($I$3,1,0),OFFSET(D596,0,5))),SSWR))</f>
        <v>710</v>
      </c>
      <c r="G596" s="191">
        <f ca="1" t="shared" si="29"/>
        <v>1</v>
      </c>
      <c r="H596" s="191">
        <f ca="1" t="shared" si="28"/>
        <v>1.26785714285714</v>
      </c>
      <c r="I596" s="355">
        <v>710</v>
      </c>
      <c r="J596" s="355">
        <v>710</v>
      </c>
    </row>
    <row r="597" ht="14.4" spans="1:10">
      <c r="A597" s="353" t="s">
        <v>11752</v>
      </c>
      <c r="B597" s="358" t="s">
        <v>10813</v>
      </c>
      <c r="C597" s="355">
        <v>10</v>
      </c>
      <c r="D597" s="107">
        <f ca="1" t="shared" si="27"/>
        <v>10</v>
      </c>
      <c r="E597" s="356"/>
      <c r="F597" s="107">
        <f ca="1">IF($I$5="I列录入预算数",OFFSET(H597,0,1),ROUND(IF($I$5="基准为上年预计执行数",OFFSET(D597,0,1),IF($I$5="基准为上年预算数",OFFSET(D597,0,-1),IF($I$5="基准为上年调整预算数",D597,0)))*(IF(_xlfn.ISFORMULA(OFFSET(D597,0,5)),OFFSET($I$3,1,0),OFFSET(D597,0,5))),SSWR))</f>
        <v>10</v>
      </c>
      <c r="G597" s="191">
        <f ca="1" t="shared" si="29"/>
        <v>1</v>
      </c>
      <c r="H597" s="191">
        <f ca="1" t="shared" si="28"/>
        <v>0</v>
      </c>
      <c r="I597" s="355">
        <v>10</v>
      </c>
      <c r="J597" s="355">
        <v>10</v>
      </c>
    </row>
    <row r="598" ht="14.4" spans="1:10">
      <c r="A598" s="353" t="s">
        <v>11753</v>
      </c>
      <c r="B598" s="358" t="s">
        <v>10815</v>
      </c>
      <c r="C598" s="355">
        <v>60</v>
      </c>
      <c r="D598" s="107">
        <f ca="1" t="shared" si="27"/>
        <v>60</v>
      </c>
      <c r="E598" s="356">
        <v>93</v>
      </c>
      <c r="F598" s="107">
        <f ca="1">IF($I$5="I列录入预算数",OFFSET(H598,0,1),ROUND(IF($I$5="基准为上年预计执行数",OFFSET(D598,0,1),IF($I$5="基准为上年预算数",OFFSET(D598,0,-1),IF($I$5="基准为上年调整预算数",D598,0)))*(IF(_xlfn.ISFORMULA(OFFSET(D598,0,5)),OFFSET($I$3,1,0),OFFSET(D598,0,5))),SSWR))</f>
        <v>60</v>
      </c>
      <c r="G598" s="191">
        <f ca="1" t="shared" si="29"/>
        <v>1</v>
      </c>
      <c r="H598" s="191">
        <f ca="1" t="shared" si="28"/>
        <v>0.645161290322581</v>
      </c>
      <c r="I598" s="355">
        <v>60</v>
      </c>
      <c r="J598" s="355">
        <v>60</v>
      </c>
    </row>
    <row r="599" ht="14.4" spans="1:10">
      <c r="A599" s="353" t="s">
        <v>11754</v>
      </c>
      <c r="B599" s="358" t="s">
        <v>11755</v>
      </c>
      <c r="C599" s="355">
        <v>10</v>
      </c>
      <c r="D599" s="107">
        <f ca="1" t="shared" si="27"/>
        <v>10</v>
      </c>
      <c r="E599" s="356">
        <v>159</v>
      </c>
      <c r="F599" s="107">
        <f ca="1">IF($I$5="I列录入预算数",OFFSET(H599,0,1),ROUND(IF($I$5="基准为上年预计执行数",OFFSET(D599,0,1),IF($I$5="基准为上年预算数",OFFSET(D599,0,-1),IF($I$5="基准为上年调整预算数",D599,0)))*(IF(_xlfn.ISFORMULA(OFFSET(D599,0,5)),OFFSET($I$3,1,0),OFFSET(D599,0,5))),SSWR))</f>
        <v>10</v>
      </c>
      <c r="G599" s="191">
        <f ca="1" t="shared" si="29"/>
        <v>1</v>
      </c>
      <c r="H599" s="191">
        <f ca="1" t="shared" si="28"/>
        <v>0.0628930817610063</v>
      </c>
      <c r="I599" s="355">
        <v>10</v>
      </c>
      <c r="J599" s="355">
        <v>10</v>
      </c>
    </row>
    <row r="600" ht="14.4" spans="1:10">
      <c r="A600" s="353" t="s">
        <v>11756</v>
      </c>
      <c r="B600" s="358" t="s">
        <v>11757</v>
      </c>
      <c r="C600" s="355">
        <v>3800</v>
      </c>
      <c r="D600" s="107">
        <f ca="1" t="shared" si="27"/>
        <v>3800</v>
      </c>
      <c r="E600" s="356">
        <v>3632</v>
      </c>
      <c r="F600" s="107">
        <f ca="1">IF($I$5="I列录入预算数",OFFSET(H600,0,1),ROUND(IF($I$5="基准为上年预计执行数",OFFSET(D600,0,1),IF($I$5="基准为上年预算数",OFFSET(D600,0,-1),IF($I$5="基准为上年调整预算数",D600,0)))*(IF(_xlfn.ISFORMULA(OFFSET(D600,0,5)),OFFSET($I$3,1,0),OFFSET(D600,0,5))),SSWR))</f>
        <v>3500</v>
      </c>
      <c r="G600" s="191">
        <f ca="1" t="shared" si="29"/>
        <v>0.921052631578947</v>
      </c>
      <c r="H600" s="191">
        <f ca="1" t="shared" si="28"/>
        <v>0.963656387665198</v>
      </c>
      <c r="I600" s="355">
        <v>3500</v>
      </c>
      <c r="J600" s="355">
        <v>3800</v>
      </c>
    </row>
    <row r="601" ht="14.4" spans="1:10">
      <c r="A601" s="353" t="s">
        <v>11758</v>
      </c>
      <c r="B601" s="358" t="s">
        <v>11759</v>
      </c>
      <c r="C601" s="355">
        <v>1000</v>
      </c>
      <c r="D601" s="107">
        <f ca="1" t="shared" si="27"/>
        <v>1000</v>
      </c>
      <c r="E601" s="356">
        <v>2644</v>
      </c>
      <c r="F601" s="107">
        <f ca="1">IF($I$5="I列录入预算数",OFFSET(H601,0,1),ROUND(IF($I$5="基准为上年预计执行数",OFFSET(D601,0,1),IF($I$5="基准为上年预算数",OFFSET(D601,0,-1),IF($I$5="基准为上年调整预算数",D601,0)))*(IF(_xlfn.ISFORMULA(OFFSET(D601,0,5)),OFFSET($I$3,1,0),OFFSET(D601,0,5))),SSWR))</f>
        <v>1500</v>
      </c>
      <c r="G601" s="191">
        <f ca="1" t="shared" si="29"/>
        <v>1.5</v>
      </c>
      <c r="H601" s="191">
        <f ca="1" t="shared" si="28"/>
        <v>0.56732223903177</v>
      </c>
      <c r="I601" s="355">
        <v>1500</v>
      </c>
      <c r="J601" s="355">
        <v>1000</v>
      </c>
    </row>
    <row r="602" ht="14.4" spans="1:10">
      <c r="A602" s="353" t="s">
        <v>11760</v>
      </c>
      <c r="B602" s="358" t="s">
        <v>11761</v>
      </c>
      <c r="C602" s="361">
        <v>0</v>
      </c>
      <c r="D602" s="107">
        <f ca="1" t="shared" si="27"/>
        <v>0</v>
      </c>
      <c r="E602" s="356"/>
      <c r="F602" s="107">
        <f ca="1">IF($I$5="I列录入预算数",OFFSET(H602,0,1),ROUND(IF($I$5="基准为上年预计执行数",OFFSET(D602,0,1),IF($I$5="基准为上年预算数",OFFSET(D602,0,-1),IF($I$5="基准为上年调整预算数",D602,0)))*(IF(_xlfn.ISFORMULA(OFFSET(D602,0,5)),OFFSET($I$3,1,0),OFFSET(D602,0,5))),SSWR))</f>
        <v>0</v>
      </c>
      <c r="G602" s="191">
        <f ca="1" t="shared" si="29"/>
        <v>0</v>
      </c>
      <c r="H602" s="191">
        <f ca="1" t="shared" si="28"/>
        <v>0</v>
      </c>
      <c r="I602" s="355"/>
      <c r="J602" s="108">
        <v>0</v>
      </c>
    </row>
    <row r="603" ht="14.4" spans="1:10">
      <c r="A603" s="353" t="s">
        <v>11762</v>
      </c>
      <c r="B603" s="358" t="s">
        <v>11763</v>
      </c>
      <c r="C603" s="361">
        <v>0</v>
      </c>
      <c r="D603" s="107">
        <f ca="1" t="shared" si="27"/>
        <v>0</v>
      </c>
      <c r="E603" s="356"/>
      <c r="F603" s="107">
        <f ca="1">IF($I$5="I列录入预算数",OFFSET(H603,0,1),ROUND(IF($I$5="基准为上年预计执行数",OFFSET(D603,0,1),IF($I$5="基准为上年预算数",OFFSET(D603,0,-1),IF($I$5="基准为上年调整预算数",D603,0)))*(IF(_xlfn.ISFORMULA(OFFSET(D603,0,5)),OFFSET($I$3,1,0),OFFSET(D603,0,5))),SSWR))</f>
        <v>0</v>
      </c>
      <c r="G603" s="191">
        <f ca="1" t="shared" si="29"/>
        <v>0</v>
      </c>
      <c r="H603" s="191">
        <f ca="1" t="shared" si="28"/>
        <v>0</v>
      </c>
      <c r="I603" s="355"/>
      <c r="J603" s="108">
        <v>0</v>
      </c>
    </row>
    <row r="604" ht="14.4" spans="1:10">
      <c r="A604" s="353" t="s">
        <v>11764</v>
      </c>
      <c r="B604" s="358" t="s">
        <v>11765</v>
      </c>
      <c r="C604" s="361">
        <v>0</v>
      </c>
      <c r="D604" s="107">
        <f ca="1" t="shared" si="27"/>
        <v>0</v>
      </c>
      <c r="E604" s="356"/>
      <c r="F604" s="107">
        <f ca="1">IF($I$5="I列录入预算数",OFFSET(H604,0,1),ROUND(IF($I$5="基准为上年预计执行数",OFFSET(D604,0,1),IF($I$5="基准为上年预算数",OFFSET(D604,0,-1),IF($I$5="基准为上年调整预算数",D604,0)))*(IF(_xlfn.ISFORMULA(OFFSET(D604,0,5)),OFFSET($I$3,1,0),OFFSET(D604,0,5))),SSWR))</f>
        <v>0</v>
      </c>
      <c r="G604" s="191">
        <f ca="1" t="shared" si="29"/>
        <v>0</v>
      </c>
      <c r="H604" s="191">
        <f ca="1" t="shared" si="28"/>
        <v>0</v>
      </c>
      <c r="I604" s="355"/>
      <c r="J604" s="108">
        <v>0</v>
      </c>
    </row>
    <row r="605" ht="14.4" spans="1:10">
      <c r="A605" s="353" t="s">
        <v>11766</v>
      </c>
      <c r="B605" s="358" t="s">
        <v>11767</v>
      </c>
      <c r="C605" s="361">
        <v>0</v>
      </c>
      <c r="D605" s="107">
        <f ca="1" t="shared" si="27"/>
        <v>0</v>
      </c>
      <c r="E605" s="356">
        <v>21</v>
      </c>
      <c r="F605" s="107">
        <f ca="1">IF($I$5="I列录入预算数",OFFSET(H605,0,1),ROUND(IF($I$5="基准为上年预计执行数",OFFSET(D605,0,1),IF($I$5="基准为上年预算数",OFFSET(D605,0,-1),IF($I$5="基准为上年调整预算数",D605,0)))*(IF(_xlfn.ISFORMULA(OFFSET(D605,0,5)),OFFSET($I$3,1,0),OFFSET(D605,0,5))),SSWR))</f>
        <v>0</v>
      </c>
      <c r="G605" s="191">
        <f ca="1" t="shared" si="29"/>
        <v>0</v>
      </c>
      <c r="H605" s="191">
        <f ca="1" t="shared" si="28"/>
        <v>0</v>
      </c>
      <c r="I605" s="355"/>
      <c r="J605" s="108">
        <v>0</v>
      </c>
    </row>
    <row r="606" ht="14.4" spans="1:10">
      <c r="A606" s="353" t="s">
        <v>11768</v>
      </c>
      <c r="B606" s="358" t="s">
        <v>11769</v>
      </c>
      <c r="C606" s="361">
        <v>0</v>
      </c>
      <c r="D606" s="107">
        <f ca="1" t="shared" si="27"/>
        <v>0</v>
      </c>
      <c r="E606" s="356"/>
      <c r="F606" s="107">
        <f ca="1">IF($I$5="I列录入预算数",OFFSET(H606,0,1),ROUND(IF($I$5="基准为上年预计执行数",OFFSET(D606,0,1),IF($I$5="基准为上年预算数",OFFSET(D606,0,-1),IF($I$5="基准为上年调整预算数",D606,0)))*(IF(_xlfn.ISFORMULA(OFFSET(D606,0,5)),OFFSET($I$3,1,0),OFFSET(D606,0,5))),SSWR))</f>
        <v>0</v>
      </c>
      <c r="G606" s="191">
        <f ca="1" t="shared" si="29"/>
        <v>0</v>
      </c>
      <c r="H606" s="191">
        <f ca="1" t="shared" si="28"/>
        <v>0</v>
      </c>
      <c r="I606" s="355"/>
      <c r="J606" s="108">
        <v>0</v>
      </c>
    </row>
    <row r="607" ht="14.4" spans="1:10">
      <c r="A607" s="353" t="s">
        <v>11770</v>
      </c>
      <c r="B607" s="358" t="s">
        <v>11771</v>
      </c>
      <c r="C607" s="361">
        <v>0</v>
      </c>
      <c r="D607" s="107">
        <f ca="1" t="shared" si="27"/>
        <v>0</v>
      </c>
      <c r="E607" s="356"/>
      <c r="F607" s="107">
        <f ca="1">IF($I$5="I列录入预算数",OFFSET(H607,0,1),ROUND(IF($I$5="基准为上年预计执行数",OFFSET(D607,0,1),IF($I$5="基准为上年预算数",OFFSET(D607,0,-1),IF($I$5="基准为上年调整预算数",D607,0)))*(IF(_xlfn.ISFORMULA(OFFSET(D607,0,5)),OFFSET($I$3,1,0),OFFSET(D607,0,5))),SSWR))</f>
        <v>0</v>
      </c>
      <c r="G607" s="191">
        <f ca="1" t="shared" si="29"/>
        <v>0</v>
      </c>
      <c r="H607" s="191">
        <f ca="1" t="shared" si="28"/>
        <v>0</v>
      </c>
      <c r="I607" s="355"/>
      <c r="J607" s="108">
        <v>0</v>
      </c>
    </row>
    <row r="608" ht="14.4" spans="1:10">
      <c r="A608" s="353" t="s">
        <v>11772</v>
      </c>
      <c r="B608" s="358" t="s">
        <v>11773</v>
      </c>
      <c r="C608" s="361">
        <v>0</v>
      </c>
      <c r="D608" s="107">
        <f ca="1" t="shared" si="27"/>
        <v>0</v>
      </c>
      <c r="E608" s="356"/>
      <c r="F608" s="107">
        <f ca="1">IF($I$5="I列录入预算数",OFFSET(H608,0,1),ROUND(IF($I$5="基准为上年预计执行数",OFFSET(D608,0,1),IF($I$5="基准为上年预算数",OFFSET(D608,0,-1),IF($I$5="基准为上年调整预算数",D608,0)))*(IF(_xlfn.ISFORMULA(OFFSET(D608,0,5)),OFFSET($I$3,1,0),OFFSET(D608,0,5))),SSWR))</f>
        <v>0</v>
      </c>
      <c r="G608" s="191">
        <f ca="1" t="shared" si="29"/>
        <v>0</v>
      </c>
      <c r="H608" s="191">
        <f ca="1" t="shared" si="28"/>
        <v>0</v>
      </c>
      <c r="I608" s="355"/>
      <c r="J608" s="108">
        <v>0</v>
      </c>
    </row>
    <row r="609" ht="14.4" spans="1:10">
      <c r="A609" s="353" t="s">
        <v>11774</v>
      </c>
      <c r="B609" s="358" t="s">
        <v>11775</v>
      </c>
      <c r="C609" s="361">
        <v>0</v>
      </c>
      <c r="D609" s="107">
        <f ca="1" t="shared" si="27"/>
        <v>0</v>
      </c>
      <c r="E609" s="356"/>
      <c r="F609" s="107">
        <f ca="1">IF($I$5="I列录入预算数",OFFSET(H609,0,1),ROUND(IF($I$5="基准为上年预计执行数",OFFSET(D609,0,1),IF($I$5="基准为上年预算数",OFFSET(D609,0,-1),IF($I$5="基准为上年调整预算数",D609,0)))*(IF(_xlfn.ISFORMULA(OFFSET(D609,0,5)),OFFSET($I$3,1,0),OFFSET(D609,0,5))),SSWR))</f>
        <v>0</v>
      </c>
      <c r="G609" s="191">
        <f ca="1" t="shared" si="29"/>
        <v>0</v>
      </c>
      <c r="H609" s="191">
        <f ca="1" t="shared" si="28"/>
        <v>0</v>
      </c>
      <c r="I609" s="355"/>
      <c r="J609" s="108">
        <v>0</v>
      </c>
    </row>
    <row r="610" ht="14.4" spans="1:10">
      <c r="A610" s="353" t="s">
        <v>11776</v>
      </c>
      <c r="B610" s="358" t="s">
        <v>11777</v>
      </c>
      <c r="C610" s="361">
        <v>0</v>
      </c>
      <c r="D610" s="107">
        <f ca="1" t="shared" si="27"/>
        <v>0</v>
      </c>
      <c r="E610" s="356"/>
      <c r="F610" s="107">
        <f ca="1">IF($I$5="I列录入预算数",OFFSET(H610,0,1),ROUND(IF($I$5="基准为上年预计执行数",OFFSET(D610,0,1),IF($I$5="基准为上年预算数",OFFSET(D610,0,-1),IF($I$5="基准为上年调整预算数",D610,0)))*(IF(_xlfn.ISFORMULA(OFFSET(D610,0,5)),OFFSET($I$3,1,0),OFFSET(D610,0,5))),SSWR))</f>
        <v>0</v>
      </c>
      <c r="G610" s="191">
        <f ca="1" t="shared" si="29"/>
        <v>0</v>
      </c>
      <c r="H610" s="191">
        <f ca="1" t="shared" si="28"/>
        <v>0</v>
      </c>
      <c r="I610" s="355"/>
      <c r="J610" s="108">
        <v>0</v>
      </c>
    </row>
    <row r="611" ht="14.4" spans="1:10">
      <c r="A611" s="353" t="s">
        <v>11778</v>
      </c>
      <c r="B611" s="358" t="s">
        <v>11779</v>
      </c>
      <c r="C611" s="361">
        <v>0</v>
      </c>
      <c r="D611" s="107">
        <f ca="1" t="shared" si="27"/>
        <v>0</v>
      </c>
      <c r="E611" s="356"/>
      <c r="F611" s="107">
        <f ca="1">IF($I$5="I列录入预算数",OFFSET(H611,0,1),ROUND(IF($I$5="基准为上年预计执行数",OFFSET(D611,0,1),IF($I$5="基准为上年预算数",OFFSET(D611,0,-1),IF($I$5="基准为上年调整预算数",D611,0)))*(IF(_xlfn.ISFORMULA(OFFSET(D611,0,5)),OFFSET($I$3,1,0),OFFSET(D611,0,5))),SSWR))</f>
        <v>0</v>
      </c>
      <c r="G611" s="191">
        <f ca="1" t="shared" si="29"/>
        <v>0</v>
      </c>
      <c r="H611" s="191">
        <f ca="1" t="shared" si="28"/>
        <v>0</v>
      </c>
      <c r="I611" s="355"/>
      <c r="J611" s="108">
        <v>0</v>
      </c>
    </row>
    <row r="612" ht="14.4" spans="1:10">
      <c r="A612" s="353" t="s">
        <v>11780</v>
      </c>
      <c r="B612" s="358" t="s">
        <v>11781</v>
      </c>
      <c r="C612" s="355">
        <v>200</v>
      </c>
      <c r="D612" s="107">
        <f ca="1" t="shared" si="27"/>
        <v>200</v>
      </c>
      <c r="E612" s="356"/>
      <c r="F612" s="107">
        <f ca="1">IF($I$5="I列录入预算数",OFFSET(H612,0,1),ROUND(IF($I$5="基准为上年预计执行数",OFFSET(D612,0,1),IF($I$5="基准为上年预算数",OFFSET(D612,0,-1),IF($I$5="基准为上年调整预算数",D612,0)))*(IF(_xlfn.ISFORMULA(OFFSET(D612,0,5)),OFFSET($I$3,1,0),OFFSET(D612,0,5))),SSWR))</f>
        <v>0</v>
      </c>
      <c r="G612" s="191">
        <f ca="1" t="shared" si="29"/>
        <v>0</v>
      </c>
      <c r="H612" s="191">
        <f ca="1" t="shared" si="28"/>
        <v>0</v>
      </c>
      <c r="I612" s="355"/>
      <c r="J612" s="355">
        <v>200</v>
      </c>
    </row>
    <row r="613" ht="14.4" spans="1:10">
      <c r="A613" s="353" t="s">
        <v>11782</v>
      </c>
      <c r="B613" s="358" t="s">
        <v>11783</v>
      </c>
      <c r="C613" s="355">
        <v>200</v>
      </c>
      <c r="D613" s="107">
        <f ca="1" t="shared" si="27"/>
        <v>200</v>
      </c>
      <c r="E613" s="356">
        <v>577</v>
      </c>
      <c r="F613" s="107">
        <f ca="1">IF($I$5="I列录入预算数",OFFSET(H613,0,1),ROUND(IF($I$5="基准为上年预计执行数",OFFSET(D613,0,1),IF($I$5="基准为上年预算数",OFFSET(D613,0,-1),IF($I$5="基准为上年调整预算数",D613,0)))*(IF(_xlfn.ISFORMULA(OFFSET(D613,0,5)),OFFSET($I$3,1,0),OFFSET(D613,0,5))),SSWR))</f>
        <v>200</v>
      </c>
      <c r="G613" s="191">
        <f ca="1" t="shared" si="29"/>
        <v>1</v>
      </c>
      <c r="H613" s="191">
        <f ca="1" t="shared" si="28"/>
        <v>0.346620450606586</v>
      </c>
      <c r="I613" s="355">
        <v>200</v>
      </c>
      <c r="J613" s="355">
        <v>200</v>
      </c>
    </row>
    <row r="614" ht="14.4" spans="1:10">
      <c r="A614" s="353" t="s">
        <v>11784</v>
      </c>
      <c r="B614" s="358" t="s">
        <v>11785</v>
      </c>
      <c r="C614" s="355"/>
      <c r="D614" s="107">
        <f ca="1" t="shared" si="27"/>
        <v>0</v>
      </c>
      <c r="E614" s="356">
        <v>0</v>
      </c>
      <c r="F614" s="107">
        <f ca="1">IF($I$5="I列录入预算数",OFFSET(H614,0,1),ROUND(IF($I$5="基准为上年预计执行数",OFFSET(D614,0,1),IF($I$5="基准为上年预算数",OFFSET(D614,0,-1),IF($I$5="基准为上年调整预算数",D614,0)))*(IF(_xlfn.ISFORMULA(OFFSET(D614,0,5)),OFFSET($I$3,1,0),OFFSET(D614,0,5))),SSWR))</f>
        <v>0</v>
      </c>
      <c r="G614" s="191">
        <f ca="1" t="shared" si="29"/>
        <v>0</v>
      </c>
      <c r="H614" s="191">
        <f ca="1" t="shared" si="28"/>
        <v>0</v>
      </c>
      <c r="I614" s="355"/>
      <c r="J614" s="355"/>
    </row>
    <row r="615" ht="14.4" spans="1:10">
      <c r="A615" s="353" t="s">
        <v>11786</v>
      </c>
      <c r="B615" s="365" t="s">
        <v>11787</v>
      </c>
      <c r="C615" s="355">
        <v>2000</v>
      </c>
      <c r="D615" s="107">
        <f ca="1" t="shared" si="27"/>
        <v>2000</v>
      </c>
      <c r="E615" s="356">
        <v>5254</v>
      </c>
      <c r="F615" s="107">
        <f ca="1">IF($I$5="I列录入预算数",OFFSET(H615,0,1),ROUND(IF($I$5="基准为上年预计执行数",OFFSET(D615,0,1),IF($I$5="基准为上年预算数",OFFSET(D615,0,-1),IF($I$5="基准为上年调整预算数",D615,0)))*(IF(_xlfn.ISFORMULA(OFFSET(D615,0,5)),OFFSET($I$3,1,0),OFFSET(D615,0,5))),SSWR))</f>
        <v>2300</v>
      </c>
      <c r="G615" s="191">
        <f ca="1" t="shared" si="29"/>
        <v>1.15</v>
      </c>
      <c r="H615" s="191">
        <f ca="1" t="shared" si="28"/>
        <v>0.437761705367339</v>
      </c>
      <c r="I615" s="355">
        <v>2300</v>
      </c>
      <c r="J615" s="355">
        <v>2000</v>
      </c>
    </row>
    <row r="616" ht="14.4" spans="1:10">
      <c r="A616" s="353" t="s">
        <v>11788</v>
      </c>
      <c r="B616" s="365" t="s">
        <v>11789</v>
      </c>
      <c r="C616" s="355">
        <v>1500</v>
      </c>
      <c r="D616" s="107">
        <f ca="1" t="shared" si="27"/>
        <v>1500</v>
      </c>
      <c r="E616" s="356">
        <v>1022</v>
      </c>
      <c r="F616" s="107">
        <f ca="1">IF($I$5="I列录入预算数",OFFSET(H616,0,1),ROUND(IF($I$5="基准为上年预计执行数",OFFSET(D616,0,1),IF($I$5="基准为上年预算数",OFFSET(D616,0,-1),IF($I$5="基准为上年调整预算数",D616,0)))*(IF(_xlfn.ISFORMULA(OFFSET(D616,0,5)),OFFSET($I$3,1,0),OFFSET(D616,0,5))),SSWR))</f>
        <v>1500</v>
      </c>
      <c r="G616" s="191">
        <f ca="1" t="shared" si="29"/>
        <v>1</v>
      </c>
      <c r="H616" s="191">
        <f ca="1" t="shared" si="28"/>
        <v>1.46771037181996</v>
      </c>
      <c r="I616" s="355">
        <v>1500</v>
      </c>
      <c r="J616" s="355">
        <v>1500</v>
      </c>
    </row>
    <row r="617" ht="14.4" spans="1:10">
      <c r="A617" s="353" t="s">
        <v>11790</v>
      </c>
      <c r="B617" s="365" t="s">
        <v>11791</v>
      </c>
      <c r="C617" s="355">
        <v>400</v>
      </c>
      <c r="D617" s="107">
        <f ca="1" t="shared" si="27"/>
        <v>400</v>
      </c>
      <c r="E617" s="356">
        <v>0</v>
      </c>
      <c r="F617" s="107">
        <f ca="1">IF($I$5="I列录入预算数",OFFSET(H617,0,1),ROUND(IF($I$5="基准为上年预计执行数",OFFSET(D617,0,1),IF($I$5="基准为上年预算数",OFFSET(D617,0,-1),IF($I$5="基准为上年调整预算数",D617,0)))*(IF(_xlfn.ISFORMULA(OFFSET(D617,0,5)),OFFSET($I$3,1,0),OFFSET(D617,0,5))),SSWR))</f>
        <v>100</v>
      </c>
      <c r="G617" s="191">
        <f ca="1" t="shared" si="29"/>
        <v>0.25</v>
      </c>
      <c r="H617" s="191">
        <f ca="1" t="shared" si="28"/>
        <v>0</v>
      </c>
      <c r="I617" s="355">
        <v>100</v>
      </c>
      <c r="J617" s="355">
        <v>400</v>
      </c>
    </row>
    <row r="618" ht="14.4" spans="1:10">
      <c r="A618" s="353" t="s">
        <v>11792</v>
      </c>
      <c r="B618" s="365" t="s">
        <v>11793</v>
      </c>
      <c r="C618" s="355">
        <v>100</v>
      </c>
      <c r="D618" s="107">
        <f ca="1" t="shared" si="27"/>
        <v>100</v>
      </c>
      <c r="E618" s="356">
        <v>0</v>
      </c>
      <c r="F618" s="107">
        <f ca="1">IF($I$5="I列录入预算数",OFFSET(H618,0,1),ROUND(IF($I$5="基准为上年预计执行数",OFFSET(D618,0,1),IF($I$5="基准为上年预算数",OFFSET(D618,0,-1),IF($I$5="基准为上年调整预算数",D618,0)))*(IF(_xlfn.ISFORMULA(OFFSET(D618,0,5)),OFFSET($I$3,1,0),OFFSET(D618,0,5))),SSWR))</f>
        <v>50</v>
      </c>
      <c r="G618" s="191">
        <f ca="1" t="shared" si="29"/>
        <v>0.5</v>
      </c>
      <c r="H618" s="191">
        <f ca="1" t="shared" si="28"/>
        <v>0</v>
      </c>
      <c r="I618" s="355">
        <v>50</v>
      </c>
      <c r="J618" s="355">
        <v>100</v>
      </c>
    </row>
    <row r="619" ht="14.4" spans="1:10">
      <c r="A619" s="353" t="s">
        <v>11794</v>
      </c>
      <c r="B619" s="365" t="s">
        <v>11795</v>
      </c>
      <c r="C619" s="355">
        <v>200</v>
      </c>
      <c r="D619" s="107">
        <f ca="1" t="shared" si="27"/>
        <v>200</v>
      </c>
      <c r="E619" s="356">
        <v>312</v>
      </c>
      <c r="F619" s="107">
        <f ca="1">IF($I$5="I列录入预算数",OFFSET(H619,0,1),ROUND(IF($I$5="基准为上年预计执行数",OFFSET(D619,0,1),IF($I$5="基准为上年预算数",OFFSET(D619,0,-1),IF($I$5="基准为上年调整预算数",D619,0)))*(IF(_xlfn.ISFORMULA(OFFSET(D619,0,5)),OFFSET($I$3,1,0),OFFSET(D619,0,5))),SSWR))</f>
        <v>200</v>
      </c>
      <c r="G619" s="191">
        <f ca="1" t="shared" si="29"/>
        <v>1</v>
      </c>
      <c r="H619" s="191">
        <f ca="1" t="shared" si="28"/>
        <v>0.641025641025641</v>
      </c>
      <c r="I619" s="355">
        <v>200</v>
      </c>
      <c r="J619" s="355">
        <v>200</v>
      </c>
    </row>
    <row r="620" ht="14.4" spans="1:10">
      <c r="A620" s="353" t="s">
        <v>11796</v>
      </c>
      <c r="B620" s="365" t="s">
        <v>11797</v>
      </c>
      <c r="C620" s="355"/>
      <c r="D620" s="107">
        <f ca="1" t="shared" si="27"/>
        <v>0</v>
      </c>
      <c r="E620" s="356"/>
      <c r="F620" s="107">
        <f ca="1">IF($I$5="I列录入预算数",OFFSET(H620,0,1),ROUND(IF($I$5="基准为上年预计执行数",OFFSET(D620,0,1),IF($I$5="基准为上年预算数",OFFSET(D620,0,-1),IF($I$5="基准为上年调整预算数",D620,0)))*(IF(_xlfn.ISFORMULA(OFFSET(D620,0,5)),OFFSET($I$3,1,0),OFFSET(D620,0,5))),SSWR))</f>
        <v>0</v>
      </c>
      <c r="G620" s="191">
        <f ca="1" t="shared" si="29"/>
        <v>0</v>
      </c>
      <c r="H620" s="191">
        <f ca="1" t="shared" si="28"/>
        <v>0</v>
      </c>
      <c r="I620" s="355"/>
      <c r="J620" s="355"/>
    </row>
    <row r="621" ht="14.4" spans="1:10">
      <c r="A621" s="353" t="s">
        <v>11798</v>
      </c>
      <c r="B621" s="365" t="s">
        <v>11799</v>
      </c>
      <c r="C621" s="355">
        <v>20</v>
      </c>
      <c r="D621" s="107">
        <f ca="1" t="shared" si="27"/>
        <v>20</v>
      </c>
      <c r="E621" s="356">
        <v>68</v>
      </c>
      <c r="F621" s="107">
        <f ca="1">IF($I$5="I列录入预算数",OFFSET(H621,0,1),ROUND(IF($I$5="基准为上年预计执行数",OFFSET(D621,0,1),IF($I$5="基准为上年预算数",OFFSET(D621,0,-1),IF($I$5="基准为上年调整预算数",D621,0)))*(IF(_xlfn.ISFORMULA(OFFSET(D621,0,5)),OFFSET($I$3,1,0),OFFSET(D621,0,5))),SSWR))</f>
        <v>20</v>
      </c>
      <c r="G621" s="191">
        <f ca="1" t="shared" si="29"/>
        <v>1</v>
      </c>
      <c r="H621" s="191">
        <f ca="1" t="shared" si="28"/>
        <v>0.294117647058824</v>
      </c>
      <c r="I621" s="355">
        <v>20</v>
      </c>
      <c r="J621" s="355">
        <v>20</v>
      </c>
    </row>
    <row r="622" ht="14.4" spans="1:10">
      <c r="A622" s="353" t="s">
        <v>11800</v>
      </c>
      <c r="B622" s="365" t="s">
        <v>11801</v>
      </c>
      <c r="C622" s="355"/>
      <c r="D622" s="107">
        <f ca="1" t="shared" si="27"/>
        <v>0</v>
      </c>
      <c r="E622" s="356"/>
      <c r="F622" s="107">
        <f ca="1">IF($I$5="I列录入预算数",OFFSET(H622,0,1),ROUND(IF($I$5="基准为上年预计执行数",OFFSET(D622,0,1),IF($I$5="基准为上年预算数",OFFSET(D622,0,-1),IF($I$5="基准为上年调整预算数",D622,0)))*(IF(_xlfn.ISFORMULA(OFFSET(D622,0,5)),OFFSET($I$3,1,0),OFFSET(D622,0,5))),SSWR))</f>
        <v>0</v>
      </c>
      <c r="G622" s="191">
        <f ca="1" t="shared" si="29"/>
        <v>0</v>
      </c>
      <c r="H622" s="191">
        <f ca="1" t="shared" si="28"/>
        <v>0</v>
      </c>
      <c r="I622" s="355"/>
      <c r="J622" s="355"/>
    </row>
    <row r="623" ht="14.4" spans="1:10">
      <c r="A623" s="353" t="s">
        <v>11802</v>
      </c>
      <c r="B623" s="365" t="s">
        <v>11803</v>
      </c>
      <c r="C623" s="355">
        <v>20</v>
      </c>
      <c r="D623" s="107">
        <f ca="1" t="shared" si="27"/>
        <v>20</v>
      </c>
      <c r="E623" s="356"/>
      <c r="F623" s="107">
        <f ca="1">IF($I$5="I列录入预算数",OFFSET(H623,0,1),ROUND(IF($I$5="基准为上年预计执行数",OFFSET(D623,0,1),IF($I$5="基准为上年预算数",OFFSET(D623,0,-1),IF($I$5="基准为上年调整预算数",D623,0)))*(IF(_xlfn.ISFORMULA(OFFSET(D623,0,5)),OFFSET($I$3,1,0),OFFSET(D623,0,5))),SSWR))</f>
        <v>20</v>
      </c>
      <c r="G623" s="191">
        <f ca="1" t="shared" si="29"/>
        <v>1</v>
      </c>
      <c r="H623" s="191">
        <f ca="1" t="shared" si="28"/>
        <v>0</v>
      </c>
      <c r="I623" s="355">
        <v>20</v>
      </c>
      <c r="J623" s="355">
        <v>20</v>
      </c>
    </row>
    <row r="624" ht="14.4" spans="1:10">
      <c r="A624" s="353" t="s">
        <v>11804</v>
      </c>
      <c r="B624" s="365" t="s">
        <v>11805</v>
      </c>
      <c r="C624" s="355">
        <v>4900</v>
      </c>
      <c r="D624" s="107">
        <f ca="1" t="shared" si="27"/>
        <v>4800</v>
      </c>
      <c r="E624" s="356">
        <v>2880</v>
      </c>
      <c r="F624" s="107">
        <f ca="1">IF($I$5="I列录入预算数",OFFSET(H624,0,1),ROUND(IF($I$5="基准为上年预计执行数",OFFSET(D624,0,1),IF($I$5="基准为上年预算数",OFFSET(D624,0,-1),IF($I$5="基准为上年调整预算数",D624,0)))*(IF(_xlfn.ISFORMULA(OFFSET(D624,0,5)),OFFSET($I$3,1,0),OFFSET(D624,0,5))),SSWR))</f>
        <v>3100</v>
      </c>
      <c r="G624" s="191">
        <f ca="1" t="shared" si="29"/>
        <v>0.63265306122449</v>
      </c>
      <c r="H624" s="191">
        <f ca="1" t="shared" si="28"/>
        <v>1.07638888888889</v>
      </c>
      <c r="I624" s="355">
        <v>3100</v>
      </c>
      <c r="J624" s="355">
        <v>4800</v>
      </c>
    </row>
    <row r="625" ht="14.4" spans="1:10">
      <c r="A625" s="353" t="s">
        <v>11806</v>
      </c>
      <c r="B625" s="365" t="s">
        <v>11807</v>
      </c>
      <c r="C625" s="355">
        <v>1500</v>
      </c>
      <c r="D625" s="107">
        <f ca="1" t="shared" si="27"/>
        <v>1500</v>
      </c>
      <c r="E625" s="356">
        <v>323</v>
      </c>
      <c r="F625" s="107">
        <f ca="1">IF($I$5="I列录入预算数",OFFSET(H625,0,1),ROUND(IF($I$5="基准为上年预计执行数",OFFSET(D625,0,1),IF($I$5="基准为上年预算数",OFFSET(D625,0,-1),IF($I$5="基准为上年调整预算数",D625,0)))*(IF(_xlfn.ISFORMULA(OFFSET(D625,0,5)),OFFSET($I$3,1,0),OFFSET(D625,0,5))),SSWR))</f>
        <v>300</v>
      </c>
      <c r="G625" s="191">
        <f ca="1" t="shared" si="29"/>
        <v>0.2</v>
      </c>
      <c r="H625" s="191">
        <f ca="1" t="shared" si="28"/>
        <v>0.928792569659443</v>
      </c>
      <c r="I625" s="355">
        <v>300</v>
      </c>
      <c r="J625" s="355">
        <v>1500</v>
      </c>
    </row>
    <row r="626" ht="14.4" spans="1:10">
      <c r="A626" s="353" t="s">
        <v>11808</v>
      </c>
      <c r="B626" s="365" t="s">
        <v>11809</v>
      </c>
      <c r="C626" s="355">
        <v>2500</v>
      </c>
      <c r="D626" s="107">
        <f ca="1" t="shared" si="27"/>
        <v>2500</v>
      </c>
      <c r="E626" s="356">
        <v>15669</v>
      </c>
      <c r="F626" s="107">
        <f ca="1">IF($I$5="I列录入预算数",OFFSET(H626,0,1),ROUND(IF($I$5="基准为上年预计执行数",OFFSET(D626,0,1),IF($I$5="基准为上年预算数",OFFSET(D626,0,-1),IF($I$5="基准为上年调整预算数",D626,0)))*(IF(_xlfn.ISFORMULA(OFFSET(D626,0,5)),OFFSET($I$3,1,0),OFFSET(D626,0,5))),SSWR))</f>
        <v>4800</v>
      </c>
      <c r="G626" s="191">
        <f ca="1" t="shared" si="29"/>
        <v>1.92</v>
      </c>
      <c r="H626" s="191">
        <f ca="1" t="shared" si="28"/>
        <v>0.306337354011105</v>
      </c>
      <c r="I626" s="355">
        <v>4800</v>
      </c>
      <c r="J626" s="355">
        <v>2500</v>
      </c>
    </row>
    <row r="627" ht="14.4" spans="1:10">
      <c r="A627" s="353" t="s">
        <v>11810</v>
      </c>
      <c r="B627" s="365" t="s">
        <v>11811</v>
      </c>
      <c r="C627" s="355">
        <v>1000</v>
      </c>
      <c r="D627" s="107">
        <f ca="1" t="shared" si="27"/>
        <v>1000</v>
      </c>
      <c r="E627" s="356">
        <v>612</v>
      </c>
      <c r="F627" s="107">
        <f ca="1">IF($I$5="I列录入预算数",OFFSET(H627,0,1),ROUND(IF($I$5="基准为上年预计执行数",OFFSET(D627,0,1),IF($I$5="基准为上年预算数",OFFSET(D627,0,-1),IF($I$5="基准为上年调整预算数",D627,0)))*(IF(_xlfn.ISFORMULA(OFFSET(D627,0,5)),OFFSET($I$3,1,0),OFFSET(D627,0,5))),SSWR))</f>
        <v>1000</v>
      </c>
      <c r="G627" s="191">
        <f ca="1" t="shared" si="29"/>
        <v>1</v>
      </c>
      <c r="H627" s="191">
        <f ca="1" t="shared" si="28"/>
        <v>1.63398692810458</v>
      </c>
      <c r="I627" s="355">
        <v>1000</v>
      </c>
      <c r="J627" s="355">
        <v>1000</v>
      </c>
    </row>
    <row r="628" ht="14.4" spans="1:10">
      <c r="A628" s="353" t="s">
        <v>11812</v>
      </c>
      <c r="B628" s="365" t="s">
        <v>11813</v>
      </c>
      <c r="C628" s="355">
        <v>500</v>
      </c>
      <c r="D628" s="107">
        <f ca="1" t="shared" si="27"/>
        <v>500</v>
      </c>
      <c r="E628" s="356">
        <v>530</v>
      </c>
      <c r="F628" s="107">
        <f ca="1">IF($I$5="I列录入预算数",OFFSET(H628,0,1),ROUND(IF($I$5="基准为上年预计执行数",OFFSET(D628,0,1),IF($I$5="基准为上年预算数",OFFSET(D628,0,-1),IF($I$5="基准为上年调整预算数",D628,0)))*(IF(_xlfn.ISFORMULA(OFFSET(D628,0,5)),OFFSET($I$3,1,0),OFFSET(D628,0,5))),SSWR))</f>
        <v>500</v>
      </c>
      <c r="G628" s="191">
        <f ca="1" t="shared" si="29"/>
        <v>1</v>
      </c>
      <c r="H628" s="191">
        <f ca="1" t="shared" si="28"/>
        <v>0.943396226415094</v>
      </c>
      <c r="I628" s="355">
        <v>500</v>
      </c>
      <c r="J628" s="355">
        <v>500</v>
      </c>
    </row>
    <row r="629" ht="14.4" spans="1:10">
      <c r="A629" s="353" t="s">
        <v>11814</v>
      </c>
      <c r="B629" s="365" t="s">
        <v>11815</v>
      </c>
      <c r="C629" s="355">
        <v>1000</v>
      </c>
      <c r="D629" s="107">
        <f ca="1" t="shared" si="27"/>
        <v>1000</v>
      </c>
      <c r="E629" s="356">
        <v>1645</v>
      </c>
      <c r="F629" s="107">
        <f ca="1">IF($I$5="I列录入预算数",OFFSET(H629,0,1),ROUND(IF($I$5="基准为上年预计执行数",OFFSET(D629,0,1),IF($I$5="基准为上年预算数",OFFSET(D629,0,-1),IF($I$5="基准为上年调整预算数",D629,0)))*(IF(_xlfn.ISFORMULA(OFFSET(D629,0,5)),OFFSET($I$3,1,0),OFFSET(D629,0,5))),SSWR))</f>
        <v>1200</v>
      </c>
      <c r="G629" s="191">
        <f ca="1" t="shared" si="29"/>
        <v>1.2</v>
      </c>
      <c r="H629" s="191">
        <f ca="1" t="shared" si="28"/>
        <v>0.729483282674772</v>
      </c>
      <c r="I629" s="355">
        <v>1200</v>
      </c>
      <c r="J629" s="355">
        <v>1000</v>
      </c>
    </row>
    <row r="630" ht="14.4" spans="1:10">
      <c r="A630" s="353" t="s">
        <v>11816</v>
      </c>
      <c r="B630" s="365" t="s">
        <v>11817</v>
      </c>
      <c r="C630" s="355">
        <v>100</v>
      </c>
      <c r="D630" s="107">
        <f ca="1" t="shared" si="27"/>
        <v>100</v>
      </c>
      <c r="E630" s="356">
        <v>392</v>
      </c>
      <c r="F630" s="107">
        <f ca="1">IF($I$5="I列录入预算数",OFFSET(H630,0,1),ROUND(IF($I$5="基准为上年预计执行数",OFFSET(D630,0,1),IF($I$5="基准为上年预算数",OFFSET(D630,0,-1),IF($I$5="基准为上年调整预算数",D630,0)))*(IF(_xlfn.ISFORMULA(OFFSET(D630,0,5)),OFFSET($I$3,1,0),OFFSET(D630,0,5))),SSWR))</f>
        <v>100</v>
      </c>
      <c r="G630" s="191">
        <f ca="1" t="shared" si="29"/>
        <v>1</v>
      </c>
      <c r="H630" s="191">
        <f ca="1" t="shared" si="28"/>
        <v>0.255102040816327</v>
      </c>
      <c r="I630" s="355">
        <v>100</v>
      </c>
      <c r="J630" s="355">
        <v>100</v>
      </c>
    </row>
    <row r="631" ht="14.4" spans="1:10">
      <c r="A631" s="353" t="s">
        <v>11818</v>
      </c>
      <c r="B631" s="365" t="s">
        <v>11819</v>
      </c>
      <c r="C631" s="355"/>
      <c r="D631" s="107">
        <f ca="1" t="shared" si="27"/>
        <v>0</v>
      </c>
      <c r="E631" s="356">
        <v>0</v>
      </c>
      <c r="F631" s="107">
        <f ca="1">IF($I$5="I列录入预算数",OFFSET(H631,0,1),ROUND(IF($I$5="基准为上年预计执行数",OFFSET(D631,0,1),IF($I$5="基准为上年预算数",OFFSET(D631,0,-1),IF($I$5="基准为上年调整预算数",D631,0)))*(IF(_xlfn.ISFORMULA(OFFSET(D631,0,5)),OFFSET($I$3,1,0),OFFSET(D631,0,5))),SSWR))</f>
        <v>0</v>
      </c>
      <c r="G631" s="191">
        <f ca="1" t="shared" si="29"/>
        <v>0</v>
      </c>
      <c r="H631" s="191">
        <f ca="1" t="shared" si="28"/>
        <v>0</v>
      </c>
      <c r="I631" s="355"/>
      <c r="J631" s="355"/>
    </row>
    <row r="632" ht="14.4" spans="1:10">
      <c r="A632" s="353" t="s">
        <v>11820</v>
      </c>
      <c r="B632" s="365" t="s">
        <v>11821</v>
      </c>
      <c r="C632" s="355">
        <v>200</v>
      </c>
      <c r="D632" s="107">
        <f ca="1" t="shared" si="27"/>
        <v>200</v>
      </c>
      <c r="E632" s="356">
        <v>11</v>
      </c>
      <c r="F632" s="107">
        <f ca="1">IF($I$5="I列录入预算数",OFFSET(H632,0,1),ROUND(IF($I$5="基准为上年预计执行数",OFFSET(D632,0,1),IF($I$5="基准为上年预算数",OFFSET(D632,0,-1),IF($I$5="基准为上年调整预算数",D632,0)))*(IF(_xlfn.ISFORMULA(OFFSET(D632,0,5)),OFFSET($I$3,1,0),OFFSET(D632,0,5))),SSWR))</f>
        <v>200</v>
      </c>
      <c r="G632" s="191">
        <f ca="1" t="shared" si="29"/>
        <v>1</v>
      </c>
      <c r="H632" s="191">
        <f ca="1" t="shared" si="28"/>
        <v>18.1818181818182</v>
      </c>
      <c r="I632" s="355">
        <v>200</v>
      </c>
      <c r="J632" s="355">
        <v>200</v>
      </c>
    </row>
    <row r="633" ht="14.4" spans="1:10">
      <c r="A633" s="353" t="s">
        <v>11822</v>
      </c>
      <c r="B633" s="365" t="s">
        <v>11823</v>
      </c>
      <c r="C633" s="355"/>
      <c r="D633" s="107">
        <f ca="1" t="shared" si="27"/>
        <v>0</v>
      </c>
      <c r="E633" s="356">
        <v>1904</v>
      </c>
      <c r="F633" s="107">
        <f ca="1">IF($I$5="I列录入预算数",OFFSET(H633,0,1),ROUND(IF($I$5="基准为上年预计执行数",OFFSET(D633,0,1),IF($I$5="基准为上年预算数",OFFSET(D633,0,-1),IF($I$5="基准为上年调整预算数",D633,0)))*(IF(_xlfn.ISFORMULA(OFFSET(D633,0,5)),OFFSET($I$3,1,0),OFFSET(D633,0,5))),SSWR))</f>
        <v>1500</v>
      </c>
      <c r="G633" s="191">
        <f ca="1" t="shared" si="29"/>
        <v>0</v>
      </c>
      <c r="H633" s="191">
        <f ca="1" t="shared" si="28"/>
        <v>0.78781512605042</v>
      </c>
      <c r="I633" s="355">
        <v>1500</v>
      </c>
      <c r="J633" s="355"/>
    </row>
    <row r="634" ht="14.4" spans="1:10">
      <c r="A634" s="353" t="s">
        <v>11824</v>
      </c>
      <c r="B634" s="365" t="s">
        <v>11825</v>
      </c>
      <c r="C634" s="355"/>
      <c r="D634" s="107">
        <f ca="1" t="shared" si="27"/>
        <v>0</v>
      </c>
      <c r="E634" s="356">
        <v>14</v>
      </c>
      <c r="F634" s="107">
        <f ca="1">IF($I$5="I列录入预算数",OFFSET(H634,0,1),ROUND(IF($I$5="基准为上年预计执行数",OFFSET(D634,0,1),IF($I$5="基准为上年预算数",OFFSET(D634,0,-1),IF($I$5="基准为上年调整预算数",D634,0)))*(IF(_xlfn.ISFORMULA(OFFSET(D634,0,5)),OFFSET($I$3,1,0),OFFSET(D634,0,5))),SSWR))</f>
        <v>0</v>
      </c>
      <c r="G634" s="191">
        <f ca="1" t="shared" si="29"/>
        <v>0</v>
      </c>
      <c r="H634" s="191">
        <f ca="1" t="shared" si="28"/>
        <v>0</v>
      </c>
      <c r="I634" s="355"/>
      <c r="J634" s="355"/>
    </row>
    <row r="635" ht="14.4" spans="1:10">
      <c r="A635" s="353" t="s">
        <v>11826</v>
      </c>
      <c r="B635" s="365" t="s">
        <v>11827</v>
      </c>
      <c r="C635" s="355"/>
      <c r="D635" s="107">
        <f ca="1" t="shared" si="27"/>
        <v>0</v>
      </c>
      <c r="E635" s="356">
        <v>0</v>
      </c>
      <c r="F635" s="107">
        <f ca="1">IF($I$5="I列录入预算数",OFFSET(H635,0,1),ROUND(IF($I$5="基准为上年预计执行数",OFFSET(D635,0,1),IF($I$5="基准为上年预算数",OFFSET(D635,0,-1),IF($I$5="基准为上年调整预算数",D635,0)))*(IF(_xlfn.ISFORMULA(OFFSET(D635,0,5)),OFFSET($I$3,1,0),OFFSET(D635,0,5))),SSWR))</f>
        <v>0</v>
      </c>
      <c r="G635" s="191">
        <f ca="1" t="shared" si="29"/>
        <v>0</v>
      </c>
      <c r="H635" s="191">
        <f ca="1" t="shared" si="28"/>
        <v>0</v>
      </c>
      <c r="I635" s="355"/>
      <c r="J635" s="355"/>
    </row>
    <row r="636" ht="14.4" spans="1:10">
      <c r="A636" s="353" t="s">
        <v>11828</v>
      </c>
      <c r="B636" s="365" t="s">
        <v>11829</v>
      </c>
      <c r="C636" s="355">
        <v>12000</v>
      </c>
      <c r="D636" s="107">
        <f ca="1" t="shared" si="27"/>
        <v>12000</v>
      </c>
      <c r="E636" s="356">
        <v>3320</v>
      </c>
      <c r="F636" s="107">
        <f ca="1">IF($I$5="I列录入预算数",OFFSET(H636,0,1),ROUND(IF($I$5="基准为上年预计执行数",OFFSET(D636,0,1),IF($I$5="基准为上年预算数",OFFSET(D636,0,-1),IF($I$5="基准为上年调整预算数",D636,0)))*(IF(_xlfn.ISFORMULA(OFFSET(D636,0,5)),OFFSET($I$3,1,0),OFFSET(D636,0,5))),SSWR))</f>
        <v>12000</v>
      </c>
      <c r="G636" s="191">
        <f ca="1" t="shared" si="29"/>
        <v>1</v>
      </c>
      <c r="H636" s="191">
        <f ca="1" t="shared" si="28"/>
        <v>3.6144578313253</v>
      </c>
      <c r="I636" s="355">
        <v>12000</v>
      </c>
      <c r="J636" s="355">
        <v>12000</v>
      </c>
    </row>
    <row r="637" ht="14.4" spans="1:10">
      <c r="A637" s="353" t="s">
        <v>11830</v>
      </c>
      <c r="B637" s="365" t="s">
        <v>11831</v>
      </c>
      <c r="C637" s="355">
        <v>100</v>
      </c>
      <c r="D637" s="107">
        <f ca="1" t="shared" si="27"/>
        <v>100</v>
      </c>
      <c r="E637" s="356">
        <v>0</v>
      </c>
      <c r="F637" s="107">
        <f ca="1">IF($I$5="I列录入预算数",OFFSET(H637,0,1),ROUND(IF($I$5="基准为上年预计执行数",OFFSET(D637,0,1),IF($I$5="基准为上年预算数",OFFSET(D637,0,-1),IF($I$5="基准为上年调整预算数",D637,0)))*(IF(_xlfn.ISFORMULA(OFFSET(D637,0,5)),OFFSET($I$3,1,0),OFFSET(D637,0,5))),SSWR))</f>
        <v>100</v>
      </c>
      <c r="G637" s="191">
        <f ca="1" t="shared" si="29"/>
        <v>1</v>
      </c>
      <c r="H637" s="191">
        <f ca="1" t="shared" si="28"/>
        <v>0</v>
      </c>
      <c r="I637" s="355">
        <v>100</v>
      </c>
      <c r="J637" s="355">
        <v>100</v>
      </c>
    </row>
    <row r="638" ht="14.4" spans="1:10">
      <c r="A638" s="353" t="s">
        <v>11832</v>
      </c>
      <c r="B638" s="365" t="s">
        <v>11833</v>
      </c>
      <c r="C638" s="355">
        <v>1200</v>
      </c>
      <c r="D638" s="107">
        <f ca="1" t="shared" si="27"/>
        <v>1200</v>
      </c>
      <c r="E638" s="356">
        <v>889</v>
      </c>
      <c r="F638" s="107">
        <f ca="1">IF($I$5="I列录入预算数",OFFSET(H638,0,1),ROUND(IF($I$5="基准为上年预计执行数",OFFSET(D638,0,1),IF($I$5="基准为上年预算数",OFFSET(D638,0,-1),IF($I$5="基准为上年调整预算数",D638,0)))*(IF(_xlfn.ISFORMULA(OFFSET(D638,0,5)),OFFSET($I$3,1,0),OFFSET(D638,0,5))),SSWR))</f>
        <v>1200</v>
      </c>
      <c r="G638" s="191">
        <f ca="1" t="shared" si="29"/>
        <v>1</v>
      </c>
      <c r="H638" s="191">
        <f ca="1" t="shared" si="28"/>
        <v>1.34983127109111</v>
      </c>
      <c r="I638" s="355">
        <v>1200</v>
      </c>
      <c r="J638" s="355">
        <v>1200</v>
      </c>
    </row>
    <row r="639" ht="14.4" spans="1:10">
      <c r="A639" s="353" t="s">
        <v>11834</v>
      </c>
      <c r="B639" s="365" t="s">
        <v>11835</v>
      </c>
      <c r="C639" s="355"/>
      <c r="D639" s="107">
        <f ca="1" t="shared" si="27"/>
        <v>0</v>
      </c>
      <c r="E639" s="356"/>
      <c r="F639" s="107">
        <f ca="1">IF($I$5="I列录入预算数",OFFSET(H639,0,1),ROUND(IF($I$5="基准为上年预计执行数",OFFSET(D639,0,1),IF($I$5="基准为上年预算数",OFFSET(D639,0,-1),IF($I$5="基准为上年调整预算数",D639,0)))*(IF(_xlfn.ISFORMULA(OFFSET(D639,0,5)),OFFSET($I$3,1,0),OFFSET(D639,0,5))),SSWR))</f>
        <v>0</v>
      </c>
      <c r="G639" s="191">
        <f ca="1" t="shared" si="29"/>
        <v>0</v>
      </c>
      <c r="H639" s="191">
        <f ca="1" t="shared" si="28"/>
        <v>0</v>
      </c>
      <c r="I639" s="355"/>
      <c r="J639" s="355"/>
    </row>
    <row r="640" ht="14.4" spans="1:10">
      <c r="A640" s="353" t="s">
        <v>11836</v>
      </c>
      <c r="B640" s="365" t="s">
        <v>11837</v>
      </c>
      <c r="C640" s="355">
        <v>20</v>
      </c>
      <c r="D640" s="107">
        <f ca="1" t="shared" si="27"/>
        <v>20</v>
      </c>
      <c r="E640" s="356">
        <v>456</v>
      </c>
      <c r="F640" s="107">
        <f ca="1">IF($I$5="I列录入预算数",OFFSET(H640,0,1),ROUND(IF($I$5="基准为上年预计执行数",OFFSET(D640,0,1),IF($I$5="基准为上年预算数",OFFSET(D640,0,-1),IF($I$5="基准为上年调整预算数",D640,0)))*(IF(_xlfn.ISFORMULA(OFFSET(D640,0,5)),OFFSET($I$3,1,0),OFFSET(D640,0,5))),SSWR))</f>
        <v>20</v>
      </c>
      <c r="G640" s="191">
        <f ca="1" t="shared" si="29"/>
        <v>1</v>
      </c>
      <c r="H640" s="191">
        <f ca="1" t="shared" si="28"/>
        <v>0.043859649122807</v>
      </c>
      <c r="I640" s="355">
        <v>20</v>
      </c>
      <c r="J640" s="355">
        <v>20</v>
      </c>
    </row>
    <row r="641" ht="14.4" spans="1:10">
      <c r="A641" s="353" t="s">
        <v>11838</v>
      </c>
      <c r="B641" s="365" t="s">
        <v>11839</v>
      </c>
      <c r="C641" s="355">
        <v>50</v>
      </c>
      <c r="D641" s="107">
        <f ca="1" t="shared" si="27"/>
        <v>50</v>
      </c>
      <c r="E641" s="356">
        <v>60</v>
      </c>
      <c r="F641" s="107">
        <f ca="1">IF($I$5="I列录入预算数",OFFSET(H641,0,1),ROUND(IF($I$5="基准为上年预计执行数",OFFSET(D641,0,1),IF($I$5="基准为上年预算数",OFFSET(D641,0,-1),IF($I$5="基准为上年调整预算数",D641,0)))*(IF(_xlfn.ISFORMULA(OFFSET(D641,0,5)),OFFSET($I$3,1,0),OFFSET(D641,0,5))),SSWR))</f>
        <v>50</v>
      </c>
      <c r="G641" s="191">
        <f ca="1" t="shared" si="29"/>
        <v>1</v>
      </c>
      <c r="H641" s="191">
        <f ca="1" t="shared" si="28"/>
        <v>0.833333333333333</v>
      </c>
      <c r="I641" s="355">
        <v>50</v>
      </c>
      <c r="J641" s="355">
        <v>50</v>
      </c>
    </row>
    <row r="642" ht="14.4" spans="1:10">
      <c r="A642" s="353" t="s">
        <v>11840</v>
      </c>
      <c r="B642" s="365" t="s">
        <v>11841</v>
      </c>
      <c r="C642" s="355"/>
      <c r="D642" s="107">
        <f ca="1" t="shared" si="27"/>
        <v>0</v>
      </c>
      <c r="E642" s="356">
        <v>5</v>
      </c>
      <c r="F642" s="107">
        <f ca="1">IF($I$5="I列录入预算数",OFFSET(H642,0,1),ROUND(IF($I$5="基准为上年预计执行数",OFFSET(D642,0,1),IF($I$5="基准为上年预算数",OFFSET(D642,0,-1),IF($I$5="基准为上年调整预算数",D642,0)))*(IF(_xlfn.ISFORMULA(OFFSET(D642,0,5)),OFFSET($I$3,1,0),OFFSET(D642,0,5))),SSWR))</f>
        <v>0</v>
      </c>
      <c r="G642" s="191">
        <f ca="1" t="shared" si="29"/>
        <v>0</v>
      </c>
      <c r="H642" s="191">
        <f ca="1" t="shared" si="28"/>
        <v>0</v>
      </c>
      <c r="I642" s="355"/>
      <c r="J642" s="355"/>
    </row>
    <row r="643" ht="14.4" spans="1:10">
      <c r="A643" s="353" t="s">
        <v>11842</v>
      </c>
      <c r="B643" s="365" t="s">
        <v>10811</v>
      </c>
      <c r="C643" s="355">
        <v>20</v>
      </c>
      <c r="D643" s="107">
        <f ca="1" t="shared" si="27"/>
        <v>20</v>
      </c>
      <c r="E643" s="356">
        <v>55</v>
      </c>
      <c r="F643" s="107">
        <f ca="1">IF($I$5="I列录入预算数",OFFSET(H643,0,1),ROUND(IF($I$5="基准为上年预计执行数",OFFSET(D643,0,1),IF($I$5="基准为上年预算数",OFFSET(D643,0,-1),IF($I$5="基准为上年调整预算数",D643,0)))*(IF(_xlfn.ISFORMULA(OFFSET(D643,0,5)),OFFSET($I$3,1,0),OFFSET(D643,0,5))),SSWR))</f>
        <v>20</v>
      </c>
      <c r="G643" s="191">
        <f ca="1" t="shared" si="29"/>
        <v>1</v>
      </c>
      <c r="H643" s="191">
        <f ca="1" t="shared" si="28"/>
        <v>0.363636363636364</v>
      </c>
      <c r="I643" s="355">
        <v>20</v>
      </c>
      <c r="J643" s="355">
        <v>20</v>
      </c>
    </row>
    <row r="644" ht="14.4" spans="1:10">
      <c r="A644" s="353" t="s">
        <v>11843</v>
      </c>
      <c r="B644" s="365" t="s">
        <v>10813</v>
      </c>
      <c r="C644" s="355">
        <v>30</v>
      </c>
      <c r="D644" s="107">
        <f ca="1" t="shared" si="27"/>
        <v>30</v>
      </c>
      <c r="E644" s="356">
        <v>39</v>
      </c>
      <c r="F644" s="107">
        <f ca="1">IF($I$5="I列录入预算数",OFFSET(H644,0,1),ROUND(IF($I$5="基准为上年预计执行数",OFFSET(D644,0,1),IF($I$5="基准为上年预算数",OFFSET(D644,0,-1),IF($I$5="基准为上年调整预算数",D644,0)))*(IF(_xlfn.ISFORMULA(OFFSET(D644,0,5)),OFFSET($I$3,1,0),OFFSET(D644,0,5))),SSWR))</f>
        <v>30</v>
      </c>
      <c r="G644" s="191">
        <f ca="1" t="shared" si="29"/>
        <v>1</v>
      </c>
      <c r="H644" s="191">
        <f ca="1" t="shared" si="28"/>
        <v>0.769230769230769</v>
      </c>
      <c r="I644" s="355">
        <v>30</v>
      </c>
      <c r="J644" s="355">
        <v>30</v>
      </c>
    </row>
    <row r="645" ht="14.4" spans="1:10">
      <c r="A645" s="353" t="s">
        <v>11844</v>
      </c>
      <c r="B645" s="365" t="s">
        <v>10815</v>
      </c>
      <c r="C645" s="355"/>
      <c r="D645" s="107">
        <f ca="1" t="shared" si="27"/>
        <v>0</v>
      </c>
      <c r="E645" s="356"/>
      <c r="F645" s="107">
        <f ca="1">IF($I$5="I列录入预算数",OFFSET(H645,0,1),ROUND(IF($I$5="基准为上年预计执行数",OFFSET(D645,0,1),IF($I$5="基准为上年预算数",OFFSET(D645,0,-1),IF($I$5="基准为上年调整预算数",D645,0)))*(IF(_xlfn.ISFORMULA(OFFSET(D645,0,5)),OFFSET($I$3,1,0),OFFSET(D645,0,5))),SSWR))</f>
        <v>0</v>
      </c>
      <c r="G645" s="191">
        <f ca="1" t="shared" si="29"/>
        <v>0</v>
      </c>
      <c r="H645" s="191">
        <f ca="1" t="shared" si="28"/>
        <v>0</v>
      </c>
      <c r="I645" s="355"/>
      <c r="J645" s="355"/>
    </row>
    <row r="646" ht="14.4" spans="1:10">
      <c r="A646" s="442" t="s">
        <v>11845</v>
      </c>
      <c r="B646" s="365" t="s">
        <v>10906</v>
      </c>
      <c r="C646" s="355"/>
      <c r="D646" s="107">
        <f ca="1" t="shared" si="27"/>
        <v>0</v>
      </c>
      <c r="E646" s="356"/>
      <c r="F646" s="107">
        <f ca="1">IF($I$5="I列录入预算数",OFFSET(H646,0,1),ROUND(IF($I$5="基准为上年预计执行数",OFFSET(D646,0,1),IF($I$5="基准为上年预算数",OFFSET(D646,0,-1),IF($I$5="基准为上年调整预算数",D646,0)))*(IF(_xlfn.ISFORMULA(OFFSET(D646,0,5)),OFFSET($I$3,1,0),OFFSET(D646,0,5))),SSWR))</f>
        <v>0</v>
      </c>
      <c r="G646" s="191">
        <f ca="1" t="shared" si="29"/>
        <v>0</v>
      </c>
      <c r="H646" s="191">
        <f ca="1" t="shared" si="28"/>
        <v>0</v>
      </c>
      <c r="I646" s="355"/>
      <c r="J646" s="355"/>
    </row>
    <row r="647" ht="14.4" spans="1:10">
      <c r="A647" s="442" t="s">
        <v>11846</v>
      </c>
      <c r="B647" s="365" t="s">
        <v>11847</v>
      </c>
      <c r="C647" s="355"/>
      <c r="D647" s="107">
        <f ca="1" t="shared" si="27"/>
        <v>0</v>
      </c>
      <c r="E647" s="356"/>
      <c r="F647" s="107">
        <f ca="1">IF($I$5="I列录入预算数",OFFSET(H647,0,1),ROUND(IF($I$5="基准为上年预计执行数",OFFSET(D647,0,1),IF($I$5="基准为上年预算数",OFFSET(D647,0,-1),IF($I$5="基准为上年调整预算数",D647,0)))*(IF(_xlfn.ISFORMULA(OFFSET(D647,0,5)),OFFSET($I$3,1,0),OFFSET(D647,0,5))),SSWR))</f>
        <v>0</v>
      </c>
      <c r="G647" s="191">
        <f ca="1" t="shared" si="29"/>
        <v>0</v>
      </c>
      <c r="H647" s="191">
        <f ca="1" t="shared" si="28"/>
        <v>0</v>
      </c>
      <c r="I647" s="355"/>
      <c r="J647" s="355"/>
    </row>
    <row r="648" ht="14.4" spans="1:10">
      <c r="A648" s="442" t="s">
        <v>11848</v>
      </c>
      <c r="B648" s="365" t="s">
        <v>11849</v>
      </c>
      <c r="C648" s="355"/>
      <c r="D648" s="107">
        <f ca="1" t="shared" si="27"/>
        <v>0</v>
      </c>
      <c r="E648" s="356"/>
      <c r="F648" s="107">
        <f ca="1">IF($I$5="I列录入预算数",OFFSET(H648,0,1),ROUND(IF($I$5="基准为上年预计执行数",OFFSET(D648,0,1),IF($I$5="基准为上年预算数",OFFSET(D648,0,-1),IF($I$5="基准为上年调整预算数",D648,0)))*(IF(_xlfn.ISFORMULA(OFFSET(D648,0,5)),OFFSET($I$3,1,0),OFFSET(D648,0,5))),SSWR))</f>
        <v>0</v>
      </c>
      <c r="G648" s="191">
        <f ca="1" t="shared" si="29"/>
        <v>0</v>
      </c>
      <c r="H648" s="191">
        <f ca="1" t="shared" si="28"/>
        <v>0</v>
      </c>
      <c r="I648" s="355"/>
      <c r="J648" s="355"/>
    </row>
    <row r="649" ht="14.4" spans="1:10">
      <c r="A649" s="442" t="s">
        <v>11850</v>
      </c>
      <c r="B649" s="365" t="s">
        <v>10817</v>
      </c>
      <c r="C649" s="355">
        <v>50</v>
      </c>
      <c r="D649" s="107">
        <f ca="1" t="shared" si="27"/>
        <v>50</v>
      </c>
      <c r="E649" s="356">
        <v>377</v>
      </c>
      <c r="F649" s="107">
        <f ca="1">IF($I$5="I列录入预算数",OFFSET(H649,0,1),ROUND(IF($I$5="基准为上年预计执行数",OFFSET(D649,0,1),IF($I$5="基准为上年预算数",OFFSET(D649,0,-1),IF($I$5="基准为上年调整预算数",D649,0)))*(IF(_xlfn.ISFORMULA(OFFSET(D649,0,5)),OFFSET($I$3,1,0),OFFSET(D649,0,5))),SSWR))</f>
        <v>150</v>
      </c>
      <c r="G649" s="191">
        <f ca="1" t="shared" si="29"/>
        <v>3</v>
      </c>
      <c r="H649" s="191">
        <f ca="1" t="shared" si="28"/>
        <v>0.397877984084881</v>
      </c>
      <c r="I649" s="355">
        <v>150</v>
      </c>
      <c r="J649" s="355">
        <v>50</v>
      </c>
    </row>
    <row r="650" ht="14.4" spans="1:10">
      <c r="A650" s="442" t="s">
        <v>11851</v>
      </c>
      <c r="B650" s="365" t="s">
        <v>11852</v>
      </c>
      <c r="C650" s="355"/>
      <c r="D650" s="107">
        <f ca="1" t="shared" si="27"/>
        <v>0</v>
      </c>
      <c r="E650" s="356">
        <v>20</v>
      </c>
      <c r="F650" s="107">
        <f ca="1">IF($I$5="I列录入预算数",OFFSET(H650,0,1),ROUND(IF($I$5="基准为上年预计执行数",OFFSET(D650,0,1),IF($I$5="基准为上年预算数",OFFSET(D650,0,-1),IF($I$5="基准为上年调整预算数",D650,0)))*(IF(_xlfn.ISFORMULA(OFFSET(D650,0,5)),OFFSET($I$3,1,0),OFFSET(D650,0,5))),SSWR))</f>
        <v>0</v>
      </c>
      <c r="G650" s="191">
        <f ca="1" t="shared" si="29"/>
        <v>0</v>
      </c>
      <c r="H650" s="191">
        <f ca="1" t="shared" si="28"/>
        <v>0</v>
      </c>
      <c r="I650" s="355"/>
      <c r="J650" s="355"/>
    </row>
    <row r="651" ht="14.4" spans="1:10">
      <c r="A651" s="442" t="s">
        <v>11853</v>
      </c>
      <c r="B651" s="365" t="s">
        <v>10811</v>
      </c>
      <c r="C651" s="355"/>
      <c r="D651" s="107">
        <f ca="1" t="shared" ref="D651:D714" si="30">IF(B2TJ="录入调整后预算数",OFFSET(D651,0,6),IF(B2TJ="录入调整差额数",OFFSET(D651,0,6)+OFFSET(D651,0,-1),0))</f>
        <v>0</v>
      </c>
      <c r="E651" s="356">
        <v>0</v>
      </c>
      <c r="F651" s="107">
        <f ca="1">IF($I$5="I列录入预算数",OFFSET(H651,0,1),ROUND(IF($I$5="基准为上年预计执行数",OFFSET(D651,0,1),IF($I$5="基准为上年预算数",OFFSET(D651,0,-1),IF($I$5="基准为上年调整预算数",D651,0)))*(IF(_xlfn.ISFORMULA(OFFSET(D651,0,5)),OFFSET($I$3,1,0),OFFSET(D651,0,5))),SSWR))</f>
        <v>0</v>
      </c>
      <c r="G651" s="191">
        <f ca="1" t="shared" si="29"/>
        <v>0</v>
      </c>
      <c r="H651" s="191">
        <f ca="1" t="shared" ref="H651:H714" si="31">IFERROR(OFFSET(G651,0,-1)/OFFSET(G651,0,-2),)</f>
        <v>0</v>
      </c>
      <c r="I651" s="355"/>
      <c r="J651" s="355"/>
    </row>
    <row r="652" ht="14.4" spans="1:10">
      <c r="A652" s="442" t="s">
        <v>11854</v>
      </c>
      <c r="B652" s="365" t="s">
        <v>10813</v>
      </c>
      <c r="C652" s="355"/>
      <c r="D652" s="107">
        <f ca="1" t="shared" si="30"/>
        <v>0</v>
      </c>
      <c r="E652" s="356">
        <v>0</v>
      </c>
      <c r="F652" s="107">
        <f ca="1">IF($I$5="I列录入预算数",OFFSET(H652,0,1),ROUND(IF($I$5="基准为上年预计执行数",OFFSET(D652,0,1),IF($I$5="基准为上年预算数",OFFSET(D652,0,-1),IF($I$5="基准为上年调整预算数",D652,0)))*(IF(_xlfn.ISFORMULA(OFFSET(D652,0,5)),OFFSET($I$3,1,0),OFFSET(D652,0,5))),SSWR))</f>
        <v>0</v>
      </c>
      <c r="G652" s="191">
        <f ca="1" t="shared" ref="G652:G715" si="32">IFERROR(OFFSET(G652,0,-1)/OFFSET(G652,0,-4),)</f>
        <v>0</v>
      </c>
      <c r="H652" s="191">
        <f ca="1" t="shared" si="31"/>
        <v>0</v>
      </c>
      <c r="I652" s="355"/>
      <c r="J652" s="355"/>
    </row>
    <row r="653" ht="14.4" spans="1:10">
      <c r="A653" s="442" t="s">
        <v>11855</v>
      </c>
      <c r="B653" s="365" t="s">
        <v>10815</v>
      </c>
      <c r="C653" s="355">
        <v>300</v>
      </c>
      <c r="D653" s="107">
        <f ca="1" t="shared" si="30"/>
        <v>300</v>
      </c>
      <c r="E653" s="356">
        <v>0</v>
      </c>
      <c r="F653" s="107">
        <f ca="1">IF($I$5="I列录入预算数",OFFSET(H653,0,1),ROUND(IF($I$5="基准为上年预计执行数",OFFSET(D653,0,1),IF($I$5="基准为上年预算数",OFFSET(D653,0,-1),IF($I$5="基准为上年调整预算数",D653,0)))*(IF(_xlfn.ISFORMULA(OFFSET(D653,0,5)),OFFSET($I$3,1,0),OFFSET(D653,0,5))),SSWR))</f>
        <v>300</v>
      </c>
      <c r="G653" s="191">
        <f ca="1" t="shared" si="32"/>
        <v>1</v>
      </c>
      <c r="H653" s="191">
        <f ca="1" t="shared" si="31"/>
        <v>0</v>
      </c>
      <c r="I653" s="355">
        <v>300</v>
      </c>
      <c r="J653" s="355">
        <v>300</v>
      </c>
    </row>
    <row r="654" ht="14.4" spans="1:10">
      <c r="A654" s="442" t="s">
        <v>11856</v>
      </c>
      <c r="B654" s="365" t="s">
        <v>11857</v>
      </c>
      <c r="C654" s="355"/>
      <c r="D654" s="107">
        <f ca="1" t="shared" si="30"/>
        <v>0</v>
      </c>
      <c r="E654" s="356">
        <v>62</v>
      </c>
      <c r="F654" s="107">
        <f ca="1">IF($I$5="I列录入预算数",OFFSET(H654,0,1),ROUND(IF($I$5="基准为上年预计执行数",OFFSET(D654,0,1),IF($I$5="基准为上年预算数",OFFSET(D654,0,-1),IF($I$5="基准为上年调整预算数",D654,0)))*(IF(_xlfn.ISFORMULA(OFFSET(D654,0,5)),OFFSET($I$3,1,0),OFFSET(D654,0,5))),SSWR))</f>
        <v>0</v>
      </c>
      <c r="G654" s="191">
        <f ca="1" t="shared" si="32"/>
        <v>0</v>
      </c>
      <c r="H654" s="191">
        <f ca="1" t="shared" si="31"/>
        <v>0</v>
      </c>
      <c r="I654" s="355"/>
      <c r="J654" s="355"/>
    </row>
    <row r="655" ht="14.4" spans="1:10">
      <c r="A655" s="353" t="s">
        <v>11858</v>
      </c>
      <c r="B655" s="365" t="s">
        <v>10817</v>
      </c>
      <c r="C655" s="355"/>
      <c r="D655" s="107">
        <f ca="1" t="shared" si="30"/>
        <v>0</v>
      </c>
      <c r="E655" s="356">
        <v>0</v>
      </c>
      <c r="F655" s="107">
        <f ca="1">IF($I$5="I列录入预算数",OFFSET(H655,0,1),ROUND(IF($I$5="基准为上年预计执行数",OFFSET(D655,0,1),IF($I$5="基准为上年预算数",OFFSET(D655,0,-1),IF($I$5="基准为上年调整预算数",D655,0)))*(IF(_xlfn.ISFORMULA(OFFSET(D655,0,5)),OFFSET($I$3,1,0),OFFSET(D655,0,5))),SSWR))</f>
        <v>0</v>
      </c>
      <c r="G655" s="191">
        <f ca="1" t="shared" si="32"/>
        <v>0</v>
      </c>
      <c r="H655" s="191">
        <f ca="1" t="shared" si="31"/>
        <v>0</v>
      </c>
      <c r="I655" s="355"/>
      <c r="J655" s="355"/>
    </row>
    <row r="656" ht="14.4" spans="1:10">
      <c r="A656" s="353" t="s">
        <v>11859</v>
      </c>
      <c r="B656" s="365" t="s">
        <v>11860</v>
      </c>
      <c r="C656" s="355">
        <v>100</v>
      </c>
      <c r="D656" s="107">
        <f ca="1" t="shared" si="30"/>
        <v>100</v>
      </c>
      <c r="E656" s="356">
        <v>0</v>
      </c>
      <c r="F656" s="107">
        <f ca="1">IF($I$5="I列录入预算数",OFFSET(H656,0,1),ROUND(IF($I$5="基准为上年预计执行数",OFFSET(D656,0,1),IF($I$5="基准为上年预算数",OFFSET(D656,0,-1),IF($I$5="基准为上年调整预算数",D656,0)))*(IF(_xlfn.ISFORMULA(OFFSET(D656,0,5)),OFFSET($I$3,1,0),OFFSET(D656,0,5))),SSWR))</f>
        <v>100</v>
      </c>
      <c r="G656" s="191">
        <f ca="1" t="shared" si="32"/>
        <v>1</v>
      </c>
      <c r="H656" s="191">
        <f ca="1" t="shared" si="31"/>
        <v>0</v>
      </c>
      <c r="I656" s="355">
        <v>100</v>
      </c>
      <c r="J656" s="355">
        <v>100</v>
      </c>
    </row>
    <row r="657" ht="14.4" spans="1:10">
      <c r="A657" s="353" t="s">
        <v>11861</v>
      </c>
      <c r="B657" s="365" t="s">
        <v>10811</v>
      </c>
      <c r="C657" s="355"/>
      <c r="D657" s="107">
        <f ca="1" t="shared" si="30"/>
        <v>0</v>
      </c>
      <c r="E657" s="356">
        <v>0</v>
      </c>
      <c r="F657" s="107">
        <f ca="1">IF($I$5="I列录入预算数",OFFSET(H657,0,1),ROUND(IF($I$5="基准为上年预计执行数",OFFSET(D657,0,1),IF($I$5="基准为上年预算数",OFFSET(D657,0,-1),IF($I$5="基准为上年调整预算数",D657,0)))*(IF(_xlfn.ISFORMULA(OFFSET(D657,0,5)),OFFSET($I$3,1,0),OFFSET(D657,0,5))),SSWR))</f>
        <v>0</v>
      </c>
      <c r="G657" s="191">
        <f ca="1" t="shared" si="32"/>
        <v>0</v>
      </c>
      <c r="H657" s="191">
        <f ca="1" t="shared" si="31"/>
        <v>0</v>
      </c>
      <c r="I657" s="355"/>
      <c r="J657" s="355"/>
    </row>
    <row r="658" ht="14.4" spans="1:10">
      <c r="A658" s="353" t="s">
        <v>11862</v>
      </c>
      <c r="B658" s="365" t="s">
        <v>10813</v>
      </c>
      <c r="C658" s="355"/>
      <c r="D658" s="107">
        <f ca="1" t="shared" si="30"/>
        <v>0</v>
      </c>
      <c r="E658" s="356">
        <v>0</v>
      </c>
      <c r="F658" s="107">
        <f ca="1">IF($I$5="I列录入预算数",OFFSET(H658,0,1),ROUND(IF($I$5="基准为上年预计执行数",OFFSET(D658,0,1),IF($I$5="基准为上年预算数",OFFSET(D658,0,-1),IF($I$5="基准为上年调整预算数",D658,0)))*(IF(_xlfn.ISFORMULA(OFFSET(D658,0,5)),OFFSET($I$3,1,0),OFFSET(D658,0,5))),SSWR))</f>
        <v>0</v>
      </c>
      <c r="G658" s="191">
        <f ca="1" t="shared" si="32"/>
        <v>0</v>
      </c>
      <c r="H658" s="191">
        <f ca="1" t="shared" si="31"/>
        <v>0</v>
      </c>
      <c r="I658" s="355"/>
      <c r="J658" s="355"/>
    </row>
    <row r="659" ht="14.4" spans="1:10">
      <c r="A659" s="353" t="s">
        <v>11863</v>
      </c>
      <c r="B659" s="365" t="s">
        <v>10815</v>
      </c>
      <c r="C659" s="355"/>
      <c r="D659" s="107">
        <f ca="1" t="shared" si="30"/>
        <v>0</v>
      </c>
      <c r="E659" s="356">
        <v>0</v>
      </c>
      <c r="F659" s="107">
        <f ca="1">IF($I$5="I列录入预算数",OFFSET(H659,0,1),ROUND(IF($I$5="基准为上年预计执行数",OFFSET(D659,0,1),IF($I$5="基准为上年预算数",OFFSET(D659,0,-1),IF($I$5="基准为上年调整预算数",D659,0)))*(IF(_xlfn.ISFORMULA(OFFSET(D659,0,5)),OFFSET($I$3,1,0),OFFSET(D659,0,5))),SSWR))</f>
        <v>0</v>
      </c>
      <c r="G659" s="191">
        <f ca="1" t="shared" si="32"/>
        <v>0</v>
      </c>
      <c r="H659" s="191">
        <f ca="1" t="shared" si="31"/>
        <v>0</v>
      </c>
      <c r="I659" s="355"/>
      <c r="J659" s="355"/>
    </row>
    <row r="660" ht="14.4" spans="1:10">
      <c r="A660" s="353" t="s">
        <v>11864</v>
      </c>
      <c r="B660" s="365" t="s">
        <v>11865</v>
      </c>
      <c r="C660" s="355"/>
      <c r="D660" s="107">
        <f ca="1" t="shared" si="30"/>
        <v>0</v>
      </c>
      <c r="E660" s="356">
        <v>0</v>
      </c>
      <c r="F660" s="107">
        <f ca="1">IF($I$5="I列录入预算数",OFFSET(H660,0,1),ROUND(IF($I$5="基准为上年预计执行数",OFFSET(D660,0,1),IF($I$5="基准为上年预算数",OFFSET(D660,0,-1),IF($I$5="基准为上年调整预算数",D660,0)))*(IF(_xlfn.ISFORMULA(OFFSET(D660,0,5)),OFFSET($I$3,1,0),OFFSET(D660,0,5))),SSWR))</f>
        <v>0</v>
      </c>
      <c r="G660" s="191">
        <f ca="1" t="shared" si="32"/>
        <v>0</v>
      </c>
      <c r="H660" s="191">
        <f ca="1" t="shared" si="31"/>
        <v>0</v>
      </c>
      <c r="I660" s="355"/>
      <c r="J660" s="355"/>
    </row>
    <row r="661" ht="14.4" spans="1:10">
      <c r="A661" s="353" t="s">
        <v>11866</v>
      </c>
      <c r="B661" s="365" t="s">
        <v>11867</v>
      </c>
      <c r="C661" s="355"/>
      <c r="D661" s="107">
        <f ca="1" t="shared" si="30"/>
        <v>0</v>
      </c>
      <c r="E661" s="356">
        <v>0</v>
      </c>
      <c r="F661" s="107">
        <f ca="1">IF($I$5="I列录入预算数",OFFSET(H661,0,1),ROUND(IF($I$5="基准为上年预计执行数",OFFSET(D661,0,1),IF($I$5="基准为上年预算数",OFFSET(D661,0,-1),IF($I$5="基准为上年调整预算数",D661,0)))*(IF(_xlfn.ISFORMULA(OFFSET(D661,0,5)),OFFSET($I$3,1,0),OFFSET(D661,0,5))),SSWR))</f>
        <v>0</v>
      </c>
      <c r="G661" s="191">
        <f ca="1" t="shared" si="32"/>
        <v>0</v>
      </c>
      <c r="H661" s="191">
        <f ca="1" t="shared" si="31"/>
        <v>0</v>
      </c>
      <c r="I661" s="355"/>
      <c r="J661" s="355"/>
    </row>
    <row r="662" ht="14.4" spans="1:10">
      <c r="A662" s="353" t="s">
        <v>11868</v>
      </c>
      <c r="B662" s="365" t="s">
        <v>11869</v>
      </c>
      <c r="C662" s="355"/>
      <c r="D662" s="107">
        <f ca="1" t="shared" si="30"/>
        <v>0</v>
      </c>
      <c r="E662" s="356">
        <v>0</v>
      </c>
      <c r="F662" s="107">
        <f ca="1">IF($I$5="I列录入预算数",OFFSET(H662,0,1),ROUND(IF($I$5="基准为上年预计执行数",OFFSET(D662,0,1),IF($I$5="基准为上年预算数",OFFSET(D662,0,-1),IF($I$5="基准为上年调整预算数",D662,0)))*(IF(_xlfn.ISFORMULA(OFFSET(D662,0,5)),OFFSET($I$3,1,0),OFFSET(D662,0,5))),SSWR))</f>
        <v>0</v>
      </c>
      <c r="G662" s="191">
        <f ca="1" t="shared" si="32"/>
        <v>0</v>
      </c>
      <c r="H662" s="191">
        <f ca="1" t="shared" si="31"/>
        <v>0</v>
      </c>
      <c r="I662" s="355"/>
      <c r="J662" s="355"/>
    </row>
    <row r="663" ht="14.4" spans="1:10">
      <c r="A663" s="353" t="s">
        <v>11870</v>
      </c>
      <c r="B663" s="365" t="s">
        <v>10615</v>
      </c>
      <c r="C663" s="355">
        <v>4588</v>
      </c>
      <c r="D663" s="107">
        <f ca="1" t="shared" si="30"/>
        <v>4555</v>
      </c>
      <c r="E663" s="356">
        <v>93</v>
      </c>
      <c r="F663" s="107">
        <f ca="1">IF($I$5="I列录入预算数",OFFSET(H663,0,1),ROUND(IF($I$5="基准为上年预计执行数",OFFSET(D663,0,1),IF($I$5="基准为上年预算数",OFFSET(D663,0,-1),IF($I$5="基准为上年调整预算数",D663,0)))*(IF(_xlfn.ISFORMULA(OFFSET(D663,0,5)),OFFSET($I$3,1,0),OFFSET(D663,0,5))),SSWR))</f>
        <v>4440</v>
      </c>
      <c r="G663" s="191">
        <f ca="1" t="shared" si="32"/>
        <v>0.967741935483871</v>
      </c>
      <c r="H663" s="191">
        <f ca="1" t="shared" si="31"/>
        <v>47.741935483871</v>
      </c>
      <c r="I663" s="355">
        <v>4440</v>
      </c>
      <c r="J663" s="355">
        <v>4555</v>
      </c>
    </row>
    <row r="664" ht="14.4" spans="1:10">
      <c r="A664" s="353" t="s">
        <v>11871</v>
      </c>
      <c r="B664" s="365" t="s">
        <v>10811</v>
      </c>
      <c r="C664" s="355">
        <v>300</v>
      </c>
      <c r="D664" s="107">
        <f ca="1" t="shared" si="30"/>
        <v>300</v>
      </c>
      <c r="E664" s="356">
        <v>805</v>
      </c>
      <c r="F664" s="107">
        <f ca="1">IF($I$5="I列录入预算数",OFFSET(H664,0,1),ROUND(IF($I$5="基准为上年预计执行数",OFFSET(D664,0,1),IF($I$5="基准为上年预算数",OFFSET(D664,0,-1),IF($I$5="基准为上年调整预算数",D664,0)))*(IF(_xlfn.ISFORMULA(OFFSET(D664,0,5)),OFFSET($I$3,1,0),OFFSET(D664,0,5))),SSWR))</f>
        <v>300</v>
      </c>
      <c r="G664" s="191">
        <f ca="1" t="shared" si="32"/>
        <v>1</v>
      </c>
      <c r="H664" s="191">
        <f ca="1" t="shared" si="31"/>
        <v>0.372670807453416</v>
      </c>
      <c r="I664" s="355">
        <v>300</v>
      </c>
      <c r="J664" s="355">
        <v>300</v>
      </c>
    </row>
    <row r="665" ht="14.4" spans="1:10">
      <c r="A665" s="353" t="s">
        <v>11872</v>
      </c>
      <c r="B665" s="365" t="s">
        <v>10813</v>
      </c>
      <c r="C665" s="361">
        <v>0</v>
      </c>
      <c r="D665" s="107">
        <f ca="1" t="shared" si="30"/>
        <v>0</v>
      </c>
      <c r="E665" s="356"/>
      <c r="F665" s="107">
        <f ca="1">IF($I$5="I列录入预算数",OFFSET(H665,0,1),ROUND(IF($I$5="基准为上年预计执行数",OFFSET(D665,0,1),IF($I$5="基准为上年预算数",OFFSET(D665,0,-1),IF($I$5="基准为上年调整预算数",D665,0)))*(IF(_xlfn.ISFORMULA(OFFSET(D665,0,5)),OFFSET($I$3,1,0),OFFSET(D665,0,5))),SSWR))</f>
        <v>0</v>
      </c>
      <c r="G665" s="191">
        <f ca="1" t="shared" si="32"/>
        <v>0</v>
      </c>
      <c r="H665" s="191">
        <f ca="1" t="shared" si="31"/>
        <v>0</v>
      </c>
      <c r="I665" s="355"/>
      <c r="J665" s="355"/>
    </row>
    <row r="666" ht="14.4" spans="1:10">
      <c r="A666" s="353" t="s">
        <v>11873</v>
      </c>
      <c r="B666" s="365" t="s">
        <v>10815</v>
      </c>
      <c r="C666" s="361">
        <v>0</v>
      </c>
      <c r="D666" s="107">
        <f ca="1" t="shared" si="30"/>
        <v>0</v>
      </c>
      <c r="E666" s="356"/>
      <c r="F666" s="107">
        <f ca="1">IF($I$5="I列录入预算数",OFFSET(H666,0,1),ROUND(IF($I$5="基准为上年预计执行数",OFFSET(D666,0,1),IF($I$5="基准为上年预算数",OFFSET(D666,0,-1),IF($I$5="基准为上年调整预算数",D666,0)))*(IF(_xlfn.ISFORMULA(OFFSET(D666,0,5)),OFFSET($I$3,1,0),OFFSET(D666,0,5))),SSWR))</f>
        <v>0</v>
      </c>
      <c r="G666" s="191">
        <f ca="1" t="shared" si="32"/>
        <v>0</v>
      </c>
      <c r="H666" s="191">
        <f ca="1" t="shared" si="31"/>
        <v>0</v>
      </c>
      <c r="I666" s="355"/>
      <c r="J666" s="355"/>
    </row>
    <row r="667" ht="14.4" spans="1:10">
      <c r="A667" s="353" t="s">
        <v>11874</v>
      </c>
      <c r="B667" s="365" t="s">
        <v>11875</v>
      </c>
      <c r="C667" s="361">
        <v>0</v>
      </c>
      <c r="D667" s="107">
        <f ca="1" t="shared" si="30"/>
        <v>0</v>
      </c>
      <c r="E667" s="356"/>
      <c r="F667" s="107">
        <f ca="1">IF($I$5="I列录入预算数",OFFSET(H667,0,1),ROUND(IF($I$5="基准为上年预计执行数",OFFSET(D667,0,1),IF($I$5="基准为上年预算数",OFFSET(D667,0,-1),IF($I$5="基准为上年调整预算数",D667,0)))*(IF(_xlfn.ISFORMULA(OFFSET(D667,0,5)),OFFSET($I$3,1,0),OFFSET(D667,0,5))),SSWR))</f>
        <v>0</v>
      </c>
      <c r="G667" s="191">
        <f ca="1" t="shared" si="32"/>
        <v>0</v>
      </c>
      <c r="H667" s="191">
        <f ca="1" t="shared" si="31"/>
        <v>0</v>
      </c>
      <c r="I667" s="355"/>
      <c r="J667" s="355"/>
    </row>
    <row r="668" ht="14.4" spans="1:10">
      <c r="A668" s="353" t="s">
        <v>11876</v>
      </c>
      <c r="B668" s="365" t="s">
        <v>11877</v>
      </c>
      <c r="C668" s="361">
        <v>0</v>
      </c>
      <c r="D668" s="107">
        <f ca="1" t="shared" si="30"/>
        <v>0</v>
      </c>
      <c r="E668" s="356"/>
      <c r="F668" s="107">
        <f ca="1">IF($I$5="I列录入预算数",OFFSET(H668,0,1),ROUND(IF($I$5="基准为上年预计执行数",OFFSET(D668,0,1),IF($I$5="基准为上年预算数",OFFSET(D668,0,-1),IF($I$5="基准为上年调整预算数",D668,0)))*(IF(_xlfn.ISFORMULA(OFFSET(D668,0,5)),OFFSET($I$3,1,0),OFFSET(D668,0,5))),SSWR))</f>
        <v>0</v>
      </c>
      <c r="G668" s="191">
        <f ca="1" t="shared" si="32"/>
        <v>0</v>
      </c>
      <c r="H668" s="191">
        <f ca="1" t="shared" si="31"/>
        <v>0</v>
      </c>
      <c r="I668" s="355"/>
      <c r="J668" s="355"/>
    </row>
    <row r="669" ht="14.4" spans="1:10">
      <c r="A669" s="353" t="s">
        <v>11878</v>
      </c>
      <c r="B669" s="365" t="s">
        <v>11879</v>
      </c>
      <c r="C669" s="361">
        <v>0</v>
      </c>
      <c r="D669" s="107">
        <f ca="1" t="shared" si="30"/>
        <v>0</v>
      </c>
      <c r="E669" s="356"/>
      <c r="F669" s="107">
        <f ca="1">IF($I$5="I列录入预算数",OFFSET(H669,0,1),ROUND(IF($I$5="基准为上年预计执行数",OFFSET(D669,0,1),IF($I$5="基准为上年预算数",OFFSET(D669,0,-1),IF($I$5="基准为上年调整预算数",D669,0)))*(IF(_xlfn.ISFORMULA(OFFSET(D669,0,5)),OFFSET($I$3,1,0),OFFSET(D669,0,5))),SSWR))</f>
        <v>0</v>
      </c>
      <c r="G669" s="191">
        <f ca="1" t="shared" si="32"/>
        <v>0</v>
      </c>
      <c r="H669" s="191">
        <f ca="1" t="shared" si="31"/>
        <v>0</v>
      </c>
      <c r="I669" s="355"/>
      <c r="J669" s="355"/>
    </row>
    <row r="670" ht="14.4" spans="1:10">
      <c r="A670" s="353" t="s">
        <v>11880</v>
      </c>
      <c r="B670" s="365" t="s">
        <v>11881</v>
      </c>
      <c r="C670" s="361">
        <v>0</v>
      </c>
      <c r="D670" s="107">
        <f ca="1" t="shared" si="30"/>
        <v>0</v>
      </c>
      <c r="E670" s="356"/>
      <c r="F670" s="107">
        <f ca="1">IF($I$5="I列录入预算数",OFFSET(H670,0,1),ROUND(IF($I$5="基准为上年预计执行数",OFFSET(D670,0,1),IF($I$5="基准为上年预算数",OFFSET(D670,0,-1),IF($I$5="基准为上年调整预算数",D670,0)))*(IF(_xlfn.ISFORMULA(OFFSET(D670,0,5)),OFFSET($I$3,1,0),OFFSET(D670,0,5))),SSWR))</f>
        <v>0</v>
      </c>
      <c r="G670" s="191">
        <f ca="1" t="shared" si="32"/>
        <v>0</v>
      </c>
      <c r="H670" s="191">
        <f ca="1" t="shared" si="31"/>
        <v>0</v>
      </c>
      <c r="I670" s="355"/>
      <c r="J670" s="355"/>
    </row>
    <row r="671" ht="14.4" spans="1:10">
      <c r="A671" s="353" t="s">
        <v>11882</v>
      </c>
      <c r="B671" s="365" t="s">
        <v>11883</v>
      </c>
      <c r="C671" s="361">
        <v>0</v>
      </c>
      <c r="D671" s="107">
        <f ca="1" t="shared" si="30"/>
        <v>0</v>
      </c>
      <c r="E671" s="356"/>
      <c r="F671" s="107">
        <f ca="1">IF($I$5="I列录入预算数",OFFSET(H671,0,1),ROUND(IF($I$5="基准为上年预计执行数",OFFSET(D671,0,1),IF($I$5="基准为上年预算数",OFFSET(D671,0,-1),IF($I$5="基准为上年调整预算数",D671,0)))*(IF(_xlfn.ISFORMULA(OFFSET(D671,0,5)),OFFSET($I$3,1,0),OFFSET(D671,0,5))),SSWR))</f>
        <v>0</v>
      </c>
      <c r="G671" s="191">
        <f ca="1" t="shared" si="32"/>
        <v>0</v>
      </c>
      <c r="H671" s="191">
        <f ca="1" t="shared" si="31"/>
        <v>0</v>
      </c>
      <c r="I671" s="355"/>
      <c r="J671" s="355"/>
    </row>
    <row r="672" ht="14.4" spans="1:10">
      <c r="A672" s="353" t="s">
        <v>11884</v>
      </c>
      <c r="B672" s="365" t="s">
        <v>11885</v>
      </c>
      <c r="C672" s="361">
        <v>0</v>
      </c>
      <c r="D672" s="107">
        <f ca="1" t="shared" si="30"/>
        <v>0</v>
      </c>
      <c r="E672" s="356">
        <v>1332</v>
      </c>
      <c r="F672" s="107">
        <f ca="1">IF($I$5="I列录入预算数",OFFSET(H672,0,1),ROUND(IF($I$5="基准为上年预计执行数",OFFSET(D672,0,1),IF($I$5="基准为上年预算数",OFFSET(D672,0,-1),IF($I$5="基准为上年调整预算数",D672,0)))*(IF(_xlfn.ISFORMULA(OFFSET(D672,0,5)),OFFSET($I$3,1,0),OFFSET(D672,0,5))),SSWR))</f>
        <v>0</v>
      </c>
      <c r="G672" s="191">
        <f ca="1" t="shared" si="32"/>
        <v>0</v>
      </c>
      <c r="H672" s="191">
        <f ca="1" t="shared" si="31"/>
        <v>0</v>
      </c>
      <c r="I672" s="355"/>
      <c r="J672" s="355"/>
    </row>
    <row r="673" ht="14.4" spans="1:10">
      <c r="A673" s="353" t="s">
        <v>11886</v>
      </c>
      <c r="B673" s="365" t="s">
        <v>11887</v>
      </c>
      <c r="C673" s="361">
        <v>0</v>
      </c>
      <c r="D673" s="107">
        <f ca="1" t="shared" si="30"/>
        <v>0</v>
      </c>
      <c r="E673" s="356">
        <v>260</v>
      </c>
      <c r="F673" s="107">
        <f ca="1">IF($I$5="I列录入预算数",OFFSET(H673,0,1),ROUND(IF($I$5="基准为上年预计执行数",OFFSET(D673,0,1),IF($I$5="基准为上年预算数",OFFSET(D673,0,-1),IF($I$5="基准为上年调整预算数",D673,0)))*(IF(_xlfn.ISFORMULA(OFFSET(D673,0,5)),OFFSET($I$3,1,0),OFFSET(D673,0,5))),SSWR))</f>
        <v>0</v>
      </c>
      <c r="G673" s="191">
        <f ca="1" t="shared" si="32"/>
        <v>0</v>
      </c>
      <c r="H673" s="191">
        <f ca="1" t="shared" si="31"/>
        <v>0</v>
      </c>
      <c r="I673" s="355"/>
      <c r="J673" s="355"/>
    </row>
    <row r="674" ht="14.4" spans="1:10">
      <c r="A674" s="353" t="s">
        <v>11888</v>
      </c>
      <c r="B674" s="365" t="s">
        <v>11889</v>
      </c>
      <c r="C674" s="361">
        <v>0</v>
      </c>
      <c r="D674" s="107">
        <f ca="1" t="shared" si="30"/>
        <v>0</v>
      </c>
      <c r="E674" s="356">
        <v>0</v>
      </c>
      <c r="F674" s="107">
        <f ca="1">IF($I$5="I列录入预算数",OFFSET(H674,0,1),ROUND(IF($I$5="基准为上年预计执行数",OFFSET(D674,0,1),IF($I$5="基准为上年预算数",OFFSET(D674,0,-1),IF($I$5="基准为上年调整预算数",D674,0)))*(IF(_xlfn.ISFORMULA(OFFSET(D674,0,5)),OFFSET($I$3,1,0),OFFSET(D674,0,5))),SSWR))</f>
        <v>0</v>
      </c>
      <c r="G674" s="191">
        <f ca="1" t="shared" si="32"/>
        <v>0</v>
      </c>
      <c r="H674" s="191">
        <f ca="1" t="shared" si="31"/>
        <v>0</v>
      </c>
      <c r="I674" s="355"/>
      <c r="J674" s="355"/>
    </row>
    <row r="675" ht="14.4" spans="1:10">
      <c r="A675" s="353" t="s">
        <v>11890</v>
      </c>
      <c r="B675" s="365" t="s">
        <v>11891</v>
      </c>
      <c r="C675" s="361">
        <v>0</v>
      </c>
      <c r="D675" s="107">
        <f ca="1" t="shared" si="30"/>
        <v>0</v>
      </c>
      <c r="E675" s="356">
        <v>0</v>
      </c>
      <c r="F675" s="107">
        <f ca="1">IF($I$5="I列录入预算数",OFFSET(H675,0,1),ROUND(IF($I$5="基准为上年预计执行数",OFFSET(D675,0,1),IF($I$5="基准为上年预算数",OFFSET(D675,0,-1),IF($I$5="基准为上年调整预算数",D675,0)))*(IF(_xlfn.ISFORMULA(OFFSET(D675,0,5)),OFFSET($I$3,1,0),OFFSET(D675,0,5))),SSWR))</f>
        <v>0</v>
      </c>
      <c r="G675" s="191">
        <f ca="1" t="shared" si="32"/>
        <v>0</v>
      </c>
      <c r="H675" s="191">
        <f ca="1" t="shared" si="31"/>
        <v>0</v>
      </c>
      <c r="I675" s="355"/>
      <c r="J675" s="355"/>
    </row>
    <row r="676" ht="14.4" spans="1:10">
      <c r="A676" s="353" t="s">
        <v>11892</v>
      </c>
      <c r="B676" s="365" t="s">
        <v>11893</v>
      </c>
      <c r="C676" s="355">
        <v>2000</v>
      </c>
      <c r="D676" s="107">
        <f ca="1" t="shared" si="30"/>
        <v>2000</v>
      </c>
      <c r="E676" s="356">
        <v>2257</v>
      </c>
      <c r="F676" s="107">
        <f ca="1">IF($I$5="I列录入预算数",OFFSET(H676,0,1),ROUND(IF($I$5="基准为上年预计执行数",OFFSET(D676,0,1),IF($I$5="基准为上年预算数",OFFSET(D676,0,-1),IF($I$5="基准为上年调整预算数",D676,0)))*(IF(_xlfn.ISFORMULA(OFFSET(D676,0,5)),OFFSET($I$3,1,0),OFFSET(D676,0,5))),SSWR))</f>
        <v>2000</v>
      </c>
      <c r="G676" s="191">
        <f ca="1" t="shared" si="32"/>
        <v>1</v>
      </c>
      <c r="H676" s="191">
        <f ca="1" t="shared" si="31"/>
        <v>0.886132033673017</v>
      </c>
      <c r="I676" s="355">
        <v>2000</v>
      </c>
      <c r="J676" s="355">
        <v>2000</v>
      </c>
    </row>
    <row r="677" ht="14.4" spans="1:10">
      <c r="A677" s="353" t="s">
        <v>11894</v>
      </c>
      <c r="B677" s="365" t="s">
        <v>11895</v>
      </c>
      <c r="C677" s="355">
        <v>3000</v>
      </c>
      <c r="D677" s="107">
        <f ca="1" t="shared" si="30"/>
        <v>3000</v>
      </c>
      <c r="E677" s="356">
        <v>10794</v>
      </c>
      <c r="F677" s="107">
        <f ca="1">IF($I$5="I列录入预算数",OFFSET(H677,0,1),ROUND(IF($I$5="基准为上年预计执行数",OFFSET(D677,0,1),IF($I$5="基准为上年预算数",OFFSET(D677,0,-1),IF($I$5="基准为上年调整预算数",D677,0)))*(IF(_xlfn.ISFORMULA(OFFSET(D677,0,5)),OFFSET($I$3,1,0),OFFSET(D677,0,5))),SSWR))</f>
        <v>3500</v>
      </c>
      <c r="G677" s="191">
        <f ca="1" t="shared" si="32"/>
        <v>1.16666666666667</v>
      </c>
      <c r="H677" s="191">
        <f ca="1" t="shared" si="31"/>
        <v>0.324254215304799</v>
      </c>
      <c r="I677" s="355">
        <v>3500</v>
      </c>
      <c r="J677" s="355">
        <v>3000</v>
      </c>
    </row>
    <row r="678" ht="14.4" spans="1:10">
      <c r="A678" s="353" t="s">
        <v>11896</v>
      </c>
      <c r="B678" s="365" t="s">
        <v>11897</v>
      </c>
      <c r="C678" s="355"/>
      <c r="D678" s="107">
        <f ca="1" t="shared" si="30"/>
        <v>0</v>
      </c>
      <c r="E678" s="356"/>
      <c r="F678" s="107">
        <f ca="1">IF($I$5="I列录入预算数",OFFSET(H678,0,1),ROUND(IF($I$5="基准为上年预计执行数",OFFSET(D678,0,1),IF($I$5="基准为上年预算数",OFFSET(D678,0,-1),IF($I$5="基准为上年调整预算数",D678,0)))*(IF(_xlfn.ISFORMULA(OFFSET(D678,0,5)),OFFSET($I$3,1,0),OFFSET(D678,0,5))),SSWR))</f>
        <v>0</v>
      </c>
      <c r="G678" s="191">
        <f ca="1" t="shared" si="32"/>
        <v>0</v>
      </c>
      <c r="H678" s="191">
        <f ca="1" t="shared" si="31"/>
        <v>0</v>
      </c>
      <c r="I678" s="355"/>
      <c r="J678" s="355"/>
    </row>
    <row r="679" ht="14.4" spans="1:10">
      <c r="A679" s="353" t="s">
        <v>11898</v>
      </c>
      <c r="B679" s="365" t="s">
        <v>11899</v>
      </c>
      <c r="C679" s="355">
        <v>100</v>
      </c>
      <c r="D679" s="107">
        <f ca="1" t="shared" si="30"/>
        <v>100</v>
      </c>
      <c r="E679" s="356">
        <v>309</v>
      </c>
      <c r="F679" s="107">
        <f ca="1">IF($I$5="I列录入预算数",OFFSET(H679,0,1),ROUND(IF($I$5="基准为上年预计执行数",OFFSET(D679,0,1),IF($I$5="基准为上年预算数",OFFSET(D679,0,-1),IF($I$5="基准为上年调整预算数",D679,0)))*(IF(_xlfn.ISFORMULA(OFFSET(D679,0,5)),OFFSET($I$3,1,0),OFFSET(D679,0,5))),SSWR))</f>
        <v>100</v>
      </c>
      <c r="G679" s="191">
        <f ca="1" t="shared" si="32"/>
        <v>1</v>
      </c>
      <c r="H679" s="191">
        <f ca="1" t="shared" si="31"/>
        <v>0.323624595469256</v>
      </c>
      <c r="I679" s="355">
        <v>100</v>
      </c>
      <c r="J679" s="355">
        <v>100</v>
      </c>
    </row>
    <row r="680" ht="14.4" spans="1:10">
      <c r="A680" s="353" t="s">
        <v>11900</v>
      </c>
      <c r="B680" s="365" t="s">
        <v>11901</v>
      </c>
      <c r="C680" s="355"/>
      <c r="D680" s="107">
        <f ca="1" t="shared" si="30"/>
        <v>0</v>
      </c>
      <c r="E680" s="356"/>
      <c r="F680" s="107">
        <f ca="1">IF($I$5="I列录入预算数",OFFSET(H680,0,1),ROUND(IF($I$5="基准为上年预计执行数",OFFSET(D680,0,1),IF($I$5="基准为上年预算数",OFFSET(D680,0,-1),IF($I$5="基准为上年调整预算数",D680,0)))*(IF(_xlfn.ISFORMULA(OFFSET(D680,0,5)),OFFSET($I$3,1,0),OFFSET(D680,0,5))),SSWR))</f>
        <v>0</v>
      </c>
      <c r="G680" s="191">
        <f ca="1" t="shared" si="32"/>
        <v>0</v>
      </c>
      <c r="H680" s="191">
        <f ca="1" t="shared" si="31"/>
        <v>0</v>
      </c>
      <c r="I680" s="355"/>
      <c r="J680" s="355"/>
    </row>
    <row r="681" ht="14.4" spans="1:10">
      <c r="A681" s="353" t="s">
        <v>11902</v>
      </c>
      <c r="B681" s="365" t="s">
        <v>11903</v>
      </c>
      <c r="C681" s="355"/>
      <c r="D681" s="107">
        <f ca="1" t="shared" si="30"/>
        <v>0</v>
      </c>
      <c r="E681" s="356"/>
      <c r="F681" s="107">
        <f ca="1">IF($I$5="I列录入预算数",OFFSET(H681,0,1),ROUND(IF($I$5="基准为上年预计执行数",OFFSET(D681,0,1),IF($I$5="基准为上年预算数",OFFSET(D681,0,-1),IF($I$5="基准为上年调整预算数",D681,0)))*(IF(_xlfn.ISFORMULA(OFFSET(D681,0,5)),OFFSET($I$3,1,0),OFFSET(D681,0,5))),SSWR))</f>
        <v>0</v>
      </c>
      <c r="G681" s="191">
        <f ca="1" t="shared" si="32"/>
        <v>0</v>
      </c>
      <c r="H681" s="191">
        <f ca="1" t="shared" si="31"/>
        <v>0</v>
      </c>
      <c r="I681" s="355"/>
      <c r="J681" s="355"/>
    </row>
    <row r="682" ht="14.4" spans="1:10">
      <c r="A682" s="353" t="s">
        <v>11904</v>
      </c>
      <c r="B682" s="365" t="s">
        <v>11905</v>
      </c>
      <c r="C682" s="355"/>
      <c r="D682" s="107">
        <f ca="1" t="shared" si="30"/>
        <v>0</v>
      </c>
      <c r="E682" s="356"/>
      <c r="F682" s="107">
        <f ca="1">IF($I$5="I列录入预算数",OFFSET(H682,0,1),ROUND(IF($I$5="基准为上年预计执行数",OFFSET(D682,0,1),IF($I$5="基准为上年预算数",OFFSET(D682,0,-1),IF($I$5="基准为上年调整预算数",D682,0)))*(IF(_xlfn.ISFORMULA(OFFSET(D682,0,5)),OFFSET($I$3,1,0),OFFSET(D682,0,5))),SSWR))</f>
        <v>0</v>
      </c>
      <c r="G682" s="191">
        <f ca="1" t="shared" si="32"/>
        <v>0</v>
      </c>
      <c r="H682" s="191">
        <f ca="1" t="shared" si="31"/>
        <v>0</v>
      </c>
      <c r="I682" s="355"/>
      <c r="J682" s="355"/>
    </row>
    <row r="683" ht="14.4" spans="1:10">
      <c r="A683" s="353" t="s">
        <v>11906</v>
      </c>
      <c r="B683" s="365" t="s">
        <v>11907</v>
      </c>
      <c r="C683" s="355">
        <v>300</v>
      </c>
      <c r="D683" s="107">
        <f ca="1" t="shared" si="30"/>
        <v>300</v>
      </c>
      <c r="E683" s="356">
        <v>509</v>
      </c>
      <c r="F683" s="107">
        <f ca="1">IF($I$5="I列录入预算数",OFFSET(H683,0,1),ROUND(IF($I$5="基准为上年预计执行数",OFFSET(D683,0,1),IF($I$5="基准为上年预算数",OFFSET(D683,0,-1),IF($I$5="基准为上年调整预算数",D683,0)))*(IF(_xlfn.ISFORMULA(OFFSET(D683,0,5)),OFFSET($I$3,1,0),OFFSET(D683,0,5))),SSWR))</f>
        <v>300</v>
      </c>
      <c r="G683" s="191">
        <f ca="1" t="shared" si="32"/>
        <v>1</v>
      </c>
      <c r="H683" s="191">
        <f ca="1" t="shared" si="31"/>
        <v>0.589390962671906</v>
      </c>
      <c r="I683" s="355">
        <v>300</v>
      </c>
      <c r="J683" s="355">
        <v>300</v>
      </c>
    </row>
    <row r="684" ht="14.4" spans="1:10">
      <c r="A684" s="353" t="s">
        <v>11908</v>
      </c>
      <c r="B684" s="365" t="s">
        <v>11909</v>
      </c>
      <c r="C684" s="355">
        <v>1700</v>
      </c>
      <c r="D684" s="107">
        <f ca="1" t="shared" si="30"/>
        <v>1700</v>
      </c>
      <c r="E684" s="356">
        <v>4150</v>
      </c>
      <c r="F684" s="107">
        <f ca="1">IF($I$5="I列录入预算数",OFFSET(H684,0,1),ROUND(IF($I$5="基准为上年预计执行数",OFFSET(D684,0,1),IF($I$5="基准为上年预算数",OFFSET(D684,0,-1),IF($I$5="基准为上年调整预算数",D684,0)))*(IF(_xlfn.ISFORMULA(OFFSET(D684,0,5)),OFFSET($I$3,1,0),OFFSET(D684,0,5))),SSWR))</f>
        <v>1700</v>
      </c>
      <c r="G684" s="191">
        <f ca="1" t="shared" si="32"/>
        <v>1</v>
      </c>
      <c r="H684" s="191">
        <f ca="1" t="shared" si="31"/>
        <v>0.409638554216867</v>
      </c>
      <c r="I684" s="355">
        <v>1700</v>
      </c>
      <c r="J684" s="355">
        <v>1700</v>
      </c>
    </row>
    <row r="685" ht="14.4" spans="1:10">
      <c r="A685" s="353" t="s">
        <v>11910</v>
      </c>
      <c r="B685" s="365" t="s">
        <v>11911</v>
      </c>
      <c r="C685" s="355"/>
      <c r="D685" s="107">
        <f ca="1" t="shared" si="30"/>
        <v>0</v>
      </c>
      <c r="E685" s="356"/>
      <c r="F685" s="107">
        <f ca="1">IF($I$5="I列录入预算数",OFFSET(H685,0,1),ROUND(IF($I$5="基准为上年预计执行数",OFFSET(D685,0,1),IF($I$5="基准为上年预算数",OFFSET(D685,0,-1),IF($I$5="基准为上年调整预算数",D685,0)))*(IF(_xlfn.ISFORMULA(OFFSET(D685,0,5)),OFFSET($I$3,1,0),OFFSET(D685,0,5))),SSWR))</f>
        <v>0</v>
      </c>
      <c r="G685" s="191">
        <f ca="1" t="shared" si="32"/>
        <v>0</v>
      </c>
      <c r="H685" s="191">
        <f ca="1" t="shared" si="31"/>
        <v>0</v>
      </c>
      <c r="I685" s="355"/>
      <c r="J685" s="355"/>
    </row>
    <row r="686" ht="14.4" spans="1:10">
      <c r="A686" s="353" t="s">
        <v>11912</v>
      </c>
      <c r="B686" s="365" t="s">
        <v>11913</v>
      </c>
      <c r="C686" s="355"/>
      <c r="D686" s="107">
        <f ca="1" t="shared" si="30"/>
        <v>0</v>
      </c>
      <c r="E686" s="356">
        <v>100</v>
      </c>
      <c r="F686" s="107">
        <f ca="1">IF($I$5="I列录入预算数",OFFSET(H686,0,1),ROUND(IF($I$5="基准为上年预计执行数",OFFSET(D686,0,1),IF($I$5="基准为上年预算数",OFFSET(D686,0,-1),IF($I$5="基准为上年调整预算数",D686,0)))*(IF(_xlfn.ISFORMULA(OFFSET(D686,0,5)),OFFSET($I$3,1,0),OFFSET(D686,0,5))),SSWR))</f>
        <v>0</v>
      </c>
      <c r="G686" s="191">
        <f ca="1" t="shared" si="32"/>
        <v>0</v>
      </c>
      <c r="H686" s="191">
        <f ca="1" t="shared" si="31"/>
        <v>0</v>
      </c>
      <c r="I686" s="355"/>
      <c r="J686" s="355"/>
    </row>
    <row r="687" ht="14.4" spans="1:10">
      <c r="A687" s="353" t="s">
        <v>11914</v>
      </c>
      <c r="B687" s="365" t="s">
        <v>11915</v>
      </c>
      <c r="C687" s="355"/>
      <c r="D687" s="107">
        <f ca="1" t="shared" si="30"/>
        <v>0</v>
      </c>
      <c r="E687" s="356"/>
      <c r="F687" s="107">
        <f ca="1">IF($I$5="I列录入预算数",OFFSET(H687,0,1),ROUND(IF($I$5="基准为上年预计执行数",OFFSET(D687,0,1),IF($I$5="基准为上年预算数",OFFSET(D687,0,-1),IF($I$5="基准为上年调整预算数",D687,0)))*(IF(_xlfn.ISFORMULA(OFFSET(D687,0,5)),OFFSET($I$3,1,0),OFFSET(D687,0,5))),SSWR))</f>
        <v>0</v>
      </c>
      <c r="G687" s="191">
        <f ca="1" t="shared" si="32"/>
        <v>0</v>
      </c>
      <c r="H687" s="191">
        <f ca="1" t="shared" si="31"/>
        <v>0</v>
      </c>
      <c r="I687" s="355"/>
      <c r="J687" s="355"/>
    </row>
    <row r="688" ht="14.4" spans="1:10">
      <c r="A688" s="353" t="s">
        <v>11916</v>
      </c>
      <c r="B688" s="365" t="s">
        <v>11917</v>
      </c>
      <c r="C688" s="355"/>
      <c r="D688" s="107">
        <f ca="1" t="shared" si="30"/>
        <v>0</v>
      </c>
      <c r="E688" s="356">
        <v>73</v>
      </c>
      <c r="F688" s="107">
        <f ca="1">IF($I$5="I列录入预算数",OFFSET(H688,0,1),ROUND(IF($I$5="基准为上年预计执行数",OFFSET(D688,0,1),IF($I$5="基准为上年预算数",OFFSET(D688,0,-1),IF($I$5="基准为上年调整预算数",D688,0)))*(IF(_xlfn.ISFORMULA(OFFSET(D688,0,5)),OFFSET($I$3,1,0),OFFSET(D688,0,5))),SSWR))</f>
        <v>0</v>
      </c>
      <c r="G688" s="191">
        <f ca="1" t="shared" si="32"/>
        <v>0</v>
      </c>
      <c r="H688" s="191">
        <f ca="1" t="shared" si="31"/>
        <v>0</v>
      </c>
      <c r="I688" s="355"/>
      <c r="J688" s="355"/>
    </row>
    <row r="689" ht="14.4" spans="1:10">
      <c r="A689" s="353" t="s">
        <v>11918</v>
      </c>
      <c r="B689" s="365" t="s">
        <v>11919</v>
      </c>
      <c r="C689" s="355"/>
      <c r="D689" s="107">
        <f ca="1" t="shared" si="30"/>
        <v>0</v>
      </c>
      <c r="E689" s="356">
        <v>24</v>
      </c>
      <c r="F689" s="107">
        <f ca="1">IF($I$5="I列录入预算数",OFFSET(H689,0,1),ROUND(IF($I$5="基准为上年预计执行数",OFFSET(D689,0,1),IF($I$5="基准为上年预算数",OFFSET(D689,0,-1),IF($I$5="基准为上年调整预算数",D689,0)))*(IF(_xlfn.ISFORMULA(OFFSET(D689,0,5)),OFFSET($I$3,1,0),OFFSET(D689,0,5))),SSWR))</f>
        <v>0</v>
      </c>
      <c r="G689" s="191">
        <f ca="1" t="shared" si="32"/>
        <v>0</v>
      </c>
      <c r="H689" s="191">
        <f ca="1" t="shared" si="31"/>
        <v>0</v>
      </c>
      <c r="I689" s="355"/>
      <c r="J689" s="355"/>
    </row>
    <row r="690" ht="14.4" spans="1:10">
      <c r="A690" s="353" t="s">
        <v>11920</v>
      </c>
      <c r="B690" s="365" t="s">
        <v>11921</v>
      </c>
      <c r="C690" s="355">
        <v>200</v>
      </c>
      <c r="D690" s="107">
        <f ca="1" t="shared" si="30"/>
        <v>200</v>
      </c>
      <c r="E690" s="356">
        <v>98</v>
      </c>
      <c r="F690" s="107">
        <f ca="1">IF($I$5="I列录入预算数",OFFSET(H690,0,1),ROUND(IF($I$5="基准为上年预计执行数",OFFSET(D690,0,1),IF($I$5="基准为上年预算数",OFFSET(D690,0,-1),IF($I$5="基准为上年调整预算数",D690,0)))*(IF(_xlfn.ISFORMULA(OFFSET(D690,0,5)),OFFSET($I$3,1,0),OFFSET(D690,0,5))),SSWR))</f>
        <v>200</v>
      </c>
      <c r="G690" s="191">
        <f ca="1" t="shared" si="32"/>
        <v>1</v>
      </c>
      <c r="H690" s="191">
        <f ca="1" t="shared" si="31"/>
        <v>2.04081632653061</v>
      </c>
      <c r="I690" s="355">
        <v>200</v>
      </c>
      <c r="J690" s="355">
        <v>200</v>
      </c>
    </row>
    <row r="691" ht="14.4" spans="1:10">
      <c r="A691" s="353" t="s">
        <v>11922</v>
      </c>
      <c r="B691" s="365" t="s">
        <v>11923</v>
      </c>
      <c r="C691" s="355">
        <v>200</v>
      </c>
      <c r="D691" s="107">
        <f ca="1" t="shared" si="30"/>
        <v>200</v>
      </c>
      <c r="E691" s="356">
        <v>0</v>
      </c>
      <c r="F691" s="107">
        <f ca="1">IF($I$5="I列录入预算数",OFFSET(H691,0,1),ROUND(IF($I$5="基准为上年预计执行数",OFFSET(D691,0,1),IF($I$5="基准为上年预算数",OFFSET(D691,0,-1),IF($I$5="基准为上年调整预算数",D691,0)))*(IF(_xlfn.ISFORMULA(OFFSET(D691,0,5)),OFFSET($I$3,1,0),OFFSET(D691,0,5))),SSWR))</f>
        <v>200</v>
      </c>
      <c r="G691" s="191">
        <f ca="1" t="shared" si="32"/>
        <v>1</v>
      </c>
      <c r="H691" s="191">
        <f ca="1" t="shared" si="31"/>
        <v>0</v>
      </c>
      <c r="I691" s="355">
        <v>200</v>
      </c>
      <c r="J691" s="355">
        <v>200</v>
      </c>
    </row>
    <row r="692" ht="14.4" spans="1:10">
      <c r="A692" s="353" t="s">
        <v>11924</v>
      </c>
      <c r="B692" s="365" t="s">
        <v>11925</v>
      </c>
      <c r="C692" s="361">
        <v>0</v>
      </c>
      <c r="D692" s="107">
        <f ca="1" t="shared" si="30"/>
        <v>0</v>
      </c>
      <c r="E692" s="356">
        <v>0</v>
      </c>
      <c r="F692" s="107">
        <f ca="1">IF($I$5="I列录入预算数",OFFSET(H692,0,1),ROUND(IF($I$5="基准为上年预计执行数",OFFSET(D692,0,1),IF($I$5="基准为上年预算数",OFFSET(D692,0,-1),IF($I$5="基准为上年调整预算数",D692,0)))*(IF(_xlfn.ISFORMULA(OFFSET(D692,0,5)),OFFSET($I$3,1,0),OFFSET(D692,0,5))),SSWR))</f>
        <v>0</v>
      </c>
      <c r="G692" s="191">
        <f ca="1" t="shared" si="32"/>
        <v>0</v>
      </c>
      <c r="H692" s="191">
        <f ca="1" t="shared" si="31"/>
        <v>0</v>
      </c>
      <c r="I692" s="355"/>
      <c r="J692" s="108">
        <v>0</v>
      </c>
    </row>
    <row r="693" ht="14.4" spans="1:10">
      <c r="A693" s="353" t="s">
        <v>11926</v>
      </c>
      <c r="B693" s="365" t="s">
        <v>11927</v>
      </c>
      <c r="C693" s="361">
        <v>0</v>
      </c>
      <c r="D693" s="107">
        <f ca="1" t="shared" si="30"/>
        <v>0</v>
      </c>
      <c r="E693" s="356">
        <v>0</v>
      </c>
      <c r="F693" s="107">
        <f ca="1">IF($I$5="I列录入预算数",OFFSET(H693,0,1),ROUND(IF($I$5="基准为上年预计执行数",OFFSET(D693,0,1),IF($I$5="基准为上年预算数",OFFSET(D693,0,-1),IF($I$5="基准为上年调整预算数",D693,0)))*(IF(_xlfn.ISFORMULA(OFFSET(D693,0,5)),OFFSET($I$3,1,0),OFFSET(D693,0,5))),SSWR))</f>
        <v>0</v>
      </c>
      <c r="G693" s="191">
        <f ca="1" t="shared" si="32"/>
        <v>0</v>
      </c>
      <c r="H693" s="191">
        <f ca="1" t="shared" si="31"/>
        <v>0</v>
      </c>
      <c r="I693" s="355"/>
      <c r="J693" s="108">
        <v>0</v>
      </c>
    </row>
    <row r="694" ht="14.4" spans="1:10">
      <c r="A694" s="353" t="s">
        <v>11928</v>
      </c>
      <c r="B694" s="365" t="s">
        <v>11929</v>
      </c>
      <c r="C694" s="361">
        <v>0</v>
      </c>
      <c r="D694" s="107">
        <f ca="1" t="shared" si="30"/>
        <v>0</v>
      </c>
      <c r="E694" s="356">
        <v>0</v>
      </c>
      <c r="F694" s="107">
        <f ca="1">IF($I$5="I列录入预算数",OFFSET(H694,0,1),ROUND(IF($I$5="基准为上年预计执行数",OFFSET(D694,0,1),IF($I$5="基准为上年预算数",OFFSET(D694,0,-1),IF($I$5="基准为上年调整预算数",D694,0)))*(IF(_xlfn.ISFORMULA(OFFSET(D694,0,5)),OFFSET($I$3,1,0),OFFSET(D694,0,5))),SSWR))</f>
        <v>0</v>
      </c>
      <c r="G694" s="191">
        <f ca="1" t="shared" si="32"/>
        <v>0</v>
      </c>
      <c r="H694" s="191">
        <f ca="1" t="shared" si="31"/>
        <v>0</v>
      </c>
      <c r="I694" s="355"/>
      <c r="J694" s="108">
        <v>0</v>
      </c>
    </row>
    <row r="695" ht="14.4" spans="1:10">
      <c r="A695" s="353" t="s">
        <v>11930</v>
      </c>
      <c r="B695" s="365" t="s">
        <v>11931</v>
      </c>
      <c r="C695" s="361">
        <v>0</v>
      </c>
      <c r="D695" s="107">
        <f ca="1" t="shared" si="30"/>
        <v>0</v>
      </c>
      <c r="E695" s="356">
        <v>0</v>
      </c>
      <c r="F695" s="107">
        <f ca="1">IF($I$5="I列录入预算数",OFFSET(H695,0,1),ROUND(IF($I$5="基准为上年预计执行数",OFFSET(D695,0,1),IF($I$5="基准为上年预算数",OFFSET(D695,0,-1),IF($I$5="基准为上年调整预算数",D695,0)))*(IF(_xlfn.ISFORMULA(OFFSET(D695,0,5)),OFFSET($I$3,1,0),OFFSET(D695,0,5))),SSWR))</f>
        <v>0</v>
      </c>
      <c r="G695" s="191">
        <f ca="1" t="shared" si="32"/>
        <v>0</v>
      </c>
      <c r="H695" s="191">
        <f ca="1" t="shared" si="31"/>
        <v>0</v>
      </c>
      <c r="I695" s="355"/>
      <c r="J695" s="108">
        <v>0</v>
      </c>
    </row>
    <row r="696" ht="14.4" spans="1:10">
      <c r="A696" s="353" t="s">
        <v>11932</v>
      </c>
      <c r="B696" s="365" t="s">
        <v>11933</v>
      </c>
      <c r="C696" s="361">
        <v>0</v>
      </c>
      <c r="D696" s="107">
        <f ca="1" t="shared" si="30"/>
        <v>0</v>
      </c>
      <c r="E696" s="356">
        <v>0</v>
      </c>
      <c r="F696" s="107">
        <f ca="1">IF($I$5="I列录入预算数",OFFSET(H696,0,1),ROUND(IF($I$5="基准为上年预计执行数",OFFSET(D696,0,1),IF($I$5="基准为上年预算数",OFFSET(D696,0,-1),IF($I$5="基准为上年调整预算数",D696,0)))*(IF(_xlfn.ISFORMULA(OFFSET(D696,0,5)),OFFSET($I$3,1,0),OFFSET(D696,0,5))),SSWR))</f>
        <v>0</v>
      </c>
      <c r="G696" s="191">
        <f ca="1" t="shared" si="32"/>
        <v>0</v>
      </c>
      <c r="H696" s="191">
        <f ca="1" t="shared" si="31"/>
        <v>0</v>
      </c>
      <c r="I696" s="355"/>
      <c r="J696" s="108">
        <v>0</v>
      </c>
    </row>
    <row r="697" ht="14.4" spans="1:10">
      <c r="A697" s="353" t="s">
        <v>11934</v>
      </c>
      <c r="B697" s="365" t="s">
        <v>11935</v>
      </c>
      <c r="C697" s="361">
        <v>0</v>
      </c>
      <c r="D697" s="107">
        <f ca="1" t="shared" si="30"/>
        <v>0</v>
      </c>
      <c r="E697" s="356">
        <v>0</v>
      </c>
      <c r="F697" s="107">
        <f ca="1">IF($I$5="I列录入预算数",OFFSET(H697,0,1),ROUND(IF($I$5="基准为上年预计执行数",OFFSET(D697,0,1),IF($I$5="基准为上年预算数",OFFSET(D697,0,-1),IF($I$5="基准为上年调整预算数",D697,0)))*(IF(_xlfn.ISFORMULA(OFFSET(D697,0,5)),OFFSET($I$3,1,0),OFFSET(D697,0,5))),SSWR))</f>
        <v>0</v>
      </c>
      <c r="G697" s="191">
        <f ca="1" t="shared" si="32"/>
        <v>0</v>
      </c>
      <c r="H697" s="191">
        <f ca="1" t="shared" si="31"/>
        <v>0</v>
      </c>
      <c r="I697" s="355"/>
      <c r="J697" s="108">
        <v>0</v>
      </c>
    </row>
    <row r="698" ht="14.4" spans="1:10">
      <c r="A698" s="353" t="s">
        <v>11936</v>
      </c>
      <c r="B698" s="365" t="s">
        <v>11937</v>
      </c>
      <c r="C698" s="361">
        <v>0</v>
      </c>
      <c r="D698" s="107">
        <f ca="1" t="shared" si="30"/>
        <v>0</v>
      </c>
      <c r="E698" s="356">
        <v>0</v>
      </c>
      <c r="F698" s="107">
        <f ca="1">IF($I$5="I列录入预算数",OFFSET(H698,0,1),ROUND(IF($I$5="基准为上年预计执行数",OFFSET(D698,0,1),IF($I$5="基准为上年预算数",OFFSET(D698,0,-1),IF($I$5="基准为上年调整预算数",D698,0)))*(IF(_xlfn.ISFORMULA(OFFSET(D698,0,5)),OFFSET($I$3,1,0),OFFSET(D698,0,5))),SSWR))</f>
        <v>0</v>
      </c>
      <c r="G698" s="191">
        <f ca="1" t="shared" si="32"/>
        <v>0</v>
      </c>
      <c r="H698" s="191">
        <f ca="1" t="shared" si="31"/>
        <v>0</v>
      </c>
      <c r="I698" s="355"/>
      <c r="J698" s="108">
        <v>0</v>
      </c>
    </row>
    <row r="699" ht="14.4" spans="1:10">
      <c r="A699" s="353" t="s">
        <v>11938</v>
      </c>
      <c r="B699" s="365" t="s">
        <v>11939</v>
      </c>
      <c r="C699" s="361">
        <v>0</v>
      </c>
      <c r="D699" s="107">
        <f ca="1" t="shared" si="30"/>
        <v>0</v>
      </c>
      <c r="E699" s="356">
        <v>0</v>
      </c>
      <c r="F699" s="107">
        <f ca="1">IF($I$5="I列录入预算数",OFFSET(H699,0,1),ROUND(IF($I$5="基准为上年预计执行数",OFFSET(D699,0,1),IF($I$5="基准为上年预算数",OFFSET(D699,0,-1),IF($I$5="基准为上年调整预算数",D699,0)))*(IF(_xlfn.ISFORMULA(OFFSET(D699,0,5)),OFFSET($I$3,1,0),OFFSET(D699,0,5))),SSWR))</f>
        <v>0</v>
      </c>
      <c r="G699" s="191">
        <f ca="1" t="shared" si="32"/>
        <v>0</v>
      </c>
      <c r="H699" s="191">
        <f ca="1" t="shared" si="31"/>
        <v>0</v>
      </c>
      <c r="I699" s="355"/>
      <c r="J699" s="108">
        <v>0</v>
      </c>
    </row>
    <row r="700" ht="14.4" spans="1:10">
      <c r="A700" s="353" t="s">
        <v>11940</v>
      </c>
      <c r="B700" s="365" t="s">
        <v>10633</v>
      </c>
      <c r="C700" s="361">
        <v>0</v>
      </c>
      <c r="D700" s="107">
        <f ca="1" t="shared" si="30"/>
        <v>0</v>
      </c>
      <c r="E700" s="356">
        <v>0</v>
      </c>
      <c r="F700" s="107">
        <f ca="1">IF($I$5="I列录入预算数",OFFSET(H700,0,1),ROUND(IF($I$5="基准为上年预计执行数",OFFSET(D700,0,1),IF($I$5="基准为上年预算数",OFFSET(D700,0,-1),IF($I$5="基准为上年调整预算数",D700,0)))*(IF(_xlfn.ISFORMULA(OFFSET(D700,0,5)),OFFSET($I$3,1,0),OFFSET(D700,0,5))),SSWR))</f>
        <v>0</v>
      </c>
      <c r="G700" s="191">
        <f ca="1" t="shared" si="32"/>
        <v>0</v>
      </c>
      <c r="H700" s="191">
        <f ca="1" t="shared" si="31"/>
        <v>0</v>
      </c>
      <c r="I700" s="355"/>
      <c r="J700" s="108">
        <v>0</v>
      </c>
    </row>
    <row r="701" ht="14.4" spans="1:10">
      <c r="A701" s="353" t="s">
        <v>11941</v>
      </c>
      <c r="B701" s="365" t="s">
        <v>10635</v>
      </c>
      <c r="C701" s="361">
        <v>0</v>
      </c>
      <c r="D701" s="107">
        <f ca="1" t="shared" si="30"/>
        <v>0</v>
      </c>
      <c r="E701" s="356">
        <v>0</v>
      </c>
      <c r="F701" s="107">
        <f ca="1">IF($I$5="I列录入预算数",OFFSET(H701,0,1),ROUND(IF($I$5="基准为上年预计执行数",OFFSET(D701,0,1),IF($I$5="基准为上年预算数",OFFSET(D701,0,-1),IF($I$5="基准为上年调整预算数",D701,0)))*(IF(_xlfn.ISFORMULA(OFFSET(D701,0,5)),OFFSET($I$3,1,0),OFFSET(D701,0,5))),SSWR))</f>
        <v>0</v>
      </c>
      <c r="G701" s="191">
        <f ca="1" t="shared" si="32"/>
        <v>0</v>
      </c>
      <c r="H701" s="191">
        <f ca="1" t="shared" si="31"/>
        <v>0</v>
      </c>
      <c r="I701" s="355"/>
      <c r="J701" s="108">
        <v>0</v>
      </c>
    </row>
    <row r="702" ht="14.4" spans="1:10">
      <c r="A702" s="353" t="s">
        <v>11942</v>
      </c>
      <c r="B702" s="365" t="s">
        <v>11943</v>
      </c>
      <c r="C702" s="361">
        <v>0</v>
      </c>
      <c r="D702" s="107">
        <f ca="1" t="shared" si="30"/>
        <v>0</v>
      </c>
      <c r="E702" s="356">
        <v>0</v>
      </c>
      <c r="F702" s="107">
        <f ca="1">IF($I$5="I列录入预算数",OFFSET(H702,0,1),ROUND(IF($I$5="基准为上年预计执行数",OFFSET(D702,0,1),IF($I$5="基准为上年预算数",OFFSET(D702,0,-1),IF($I$5="基准为上年调整预算数",D702,0)))*(IF(_xlfn.ISFORMULA(OFFSET(D702,0,5)),OFFSET($I$3,1,0),OFFSET(D702,0,5))),SSWR))</f>
        <v>0</v>
      </c>
      <c r="G702" s="191">
        <f ca="1" t="shared" si="32"/>
        <v>0</v>
      </c>
      <c r="H702" s="191">
        <f ca="1" t="shared" si="31"/>
        <v>0</v>
      </c>
      <c r="I702" s="355"/>
      <c r="J702" s="108">
        <v>0</v>
      </c>
    </row>
    <row r="703" ht="14.4" spans="1:10">
      <c r="A703" s="353" t="s">
        <v>11944</v>
      </c>
      <c r="B703" s="365" t="s">
        <v>11945</v>
      </c>
      <c r="C703" s="361">
        <v>0</v>
      </c>
      <c r="D703" s="107">
        <f ca="1" t="shared" si="30"/>
        <v>0</v>
      </c>
      <c r="E703" s="356">
        <v>0</v>
      </c>
      <c r="F703" s="107">
        <f ca="1">IF($I$5="I列录入预算数",OFFSET(H703,0,1),ROUND(IF($I$5="基准为上年预计执行数",OFFSET(D703,0,1),IF($I$5="基准为上年预算数",OFFSET(D703,0,-1),IF($I$5="基准为上年调整预算数",D703,0)))*(IF(_xlfn.ISFORMULA(OFFSET(D703,0,5)),OFFSET($I$3,1,0),OFFSET(D703,0,5))),SSWR))</f>
        <v>0</v>
      </c>
      <c r="G703" s="191">
        <f ca="1" t="shared" si="32"/>
        <v>0</v>
      </c>
      <c r="H703" s="191">
        <f ca="1" t="shared" si="31"/>
        <v>0</v>
      </c>
      <c r="I703" s="355"/>
      <c r="J703" s="108">
        <v>0</v>
      </c>
    </row>
    <row r="704" ht="14.4" spans="1:10">
      <c r="A704" s="353" t="s">
        <v>11946</v>
      </c>
      <c r="B704" s="365" t="s">
        <v>11947</v>
      </c>
      <c r="C704" s="361">
        <v>0</v>
      </c>
      <c r="D704" s="107">
        <f ca="1" t="shared" si="30"/>
        <v>0</v>
      </c>
      <c r="E704" s="356">
        <v>0</v>
      </c>
      <c r="F704" s="107">
        <f ca="1">IF($I$5="I列录入预算数",OFFSET(H704,0,1),ROUND(IF($I$5="基准为上年预计执行数",OFFSET(D704,0,1),IF($I$5="基准为上年预算数",OFFSET(D704,0,-1),IF($I$5="基准为上年调整预算数",D704,0)))*(IF(_xlfn.ISFORMULA(OFFSET(D704,0,5)),OFFSET($I$3,1,0),OFFSET(D704,0,5))),SSWR))</f>
        <v>0</v>
      </c>
      <c r="G704" s="191">
        <f ca="1" t="shared" si="32"/>
        <v>0</v>
      </c>
      <c r="H704" s="191">
        <f ca="1" t="shared" si="31"/>
        <v>0</v>
      </c>
      <c r="I704" s="355"/>
      <c r="J704" s="108">
        <v>0</v>
      </c>
    </row>
    <row r="705" ht="14.4" spans="1:10">
      <c r="A705" s="353" t="s">
        <v>11948</v>
      </c>
      <c r="B705" s="365" t="s">
        <v>11949</v>
      </c>
      <c r="C705" s="361">
        <v>0</v>
      </c>
      <c r="D705" s="107">
        <f ca="1" t="shared" si="30"/>
        <v>0</v>
      </c>
      <c r="E705" s="356">
        <v>0</v>
      </c>
      <c r="F705" s="107">
        <f ca="1">IF($I$5="I列录入预算数",OFFSET(H705,0,1),ROUND(IF($I$5="基准为上年预计执行数",OFFSET(D705,0,1),IF($I$5="基准为上年预算数",OFFSET(D705,0,-1),IF($I$5="基准为上年调整预算数",D705,0)))*(IF(_xlfn.ISFORMULA(OFFSET(D705,0,5)),OFFSET($I$3,1,0),OFFSET(D705,0,5))),SSWR))</f>
        <v>0</v>
      </c>
      <c r="G705" s="191">
        <f ca="1" t="shared" si="32"/>
        <v>0</v>
      </c>
      <c r="H705" s="191">
        <f ca="1" t="shared" si="31"/>
        <v>0</v>
      </c>
      <c r="I705" s="355"/>
      <c r="J705" s="108">
        <v>0</v>
      </c>
    </row>
    <row r="706" ht="14.4" spans="1:10">
      <c r="A706" s="353" t="s">
        <v>11950</v>
      </c>
      <c r="B706" s="365" t="s">
        <v>11951</v>
      </c>
      <c r="C706" s="355">
        <v>200</v>
      </c>
      <c r="D706" s="107">
        <f ca="1" t="shared" si="30"/>
        <v>200</v>
      </c>
      <c r="E706" s="356">
        <v>0</v>
      </c>
      <c r="F706" s="107">
        <f ca="1">IF($I$5="I列录入预算数",OFFSET(H706,0,1),ROUND(IF($I$5="基准为上年预计执行数",OFFSET(D706,0,1),IF($I$5="基准为上年预算数",OFFSET(D706,0,-1),IF($I$5="基准为上年调整预算数",D706,0)))*(IF(_xlfn.ISFORMULA(OFFSET(D706,0,5)),OFFSET($I$3,1,0),OFFSET(D706,0,5))),SSWR))</f>
        <v>200</v>
      </c>
      <c r="G706" s="191">
        <f ca="1" t="shared" si="32"/>
        <v>1</v>
      </c>
      <c r="H706" s="191">
        <f ca="1" t="shared" si="31"/>
        <v>0</v>
      </c>
      <c r="I706" s="355">
        <v>200</v>
      </c>
      <c r="J706" s="355">
        <v>200</v>
      </c>
    </row>
    <row r="707" ht="14.4" spans="1:10">
      <c r="A707" s="353" t="s">
        <v>11952</v>
      </c>
      <c r="B707" s="365" t="s">
        <v>11953</v>
      </c>
      <c r="C707" s="361">
        <v>0</v>
      </c>
      <c r="D707" s="107">
        <f ca="1" t="shared" si="30"/>
        <v>0</v>
      </c>
      <c r="E707" s="356">
        <v>0</v>
      </c>
      <c r="F707" s="107">
        <f ca="1">IF($I$5="I列录入预算数",OFFSET(H707,0,1),ROUND(IF($I$5="基准为上年预计执行数",OFFSET(D707,0,1),IF($I$5="基准为上年预算数",OFFSET(D707,0,-1),IF($I$5="基准为上年调整预算数",D707,0)))*(IF(_xlfn.ISFORMULA(OFFSET(D707,0,5)),OFFSET($I$3,1,0),OFFSET(D707,0,5))),SSWR))</f>
        <v>0</v>
      </c>
      <c r="G707" s="191">
        <f ca="1" t="shared" si="32"/>
        <v>0</v>
      </c>
      <c r="H707" s="191">
        <f ca="1" t="shared" si="31"/>
        <v>0</v>
      </c>
      <c r="I707" s="355"/>
      <c r="J707" s="108">
        <v>0</v>
      </c>
    </row>
    <row r="708" ht="14.4" spans="1:10">
      <c r="A708" s="353" t="s">
        <v>11954</v>
      </c>
      <c r="B708" s="365" t="s">
        <v>11955</v>
      </c>
      <c r="C708" s="361">
        <v>0</v>
      </c>
      <c r="D708" s="107">
        <f ca="1" t="shared" si="30"/>
        <v>0</v>
      </c>
      <c r="E708" s="356">
        <v>0</v>
      </c>
      <c r="F708" s="107">
        <f ca="1">IF($I$5="I列录入预算数",OFFSET(H708,0,1),ROUND(IF($I$5="基准为上年预计执行数",OFFSET(D708,0,1),IF($I$5="基准为上年预算数",OFFSET(D708,0,-1),IF($I$5="基准为上年调整预算数",D708,0)))*(IF(_xlfn.ISFORMULA(OFFSET(D708,0,5)),OFFSET($I$3,1,0),OFFSET(D708,0,5))),SSWR))</f>
        <v>0</v>
      </c>
      <c r="G708" s="191">
        <f ca="1" t="shared" si="32"/>
        <v>0</v>
      </c>
      <c r="H708" s="191">
        <f ca="1" t="shared" si="31"/>
        <v>0</v>
      </c>
      <c r="I708" s="355"/>
      <c r="J708" s="108">
        <v>0</v>
      </c>
    </row>
    <row r="709" ht="14.4" spans="1:10">
      <c r="A709" s="353" t="s">
        <v>11956</v>
      </c>
      <c r="B709" s="365" t="s">
        <v>10641</v>
      </c>
      <c r="C709" s="361">
        <v>0</v>
      </c>
      <c r="D709" s="107">
        <f ca="1" t="shared" si="30"/>
        <v>0</v>
      </c>
      <c r="E709" s="356">
        <v>0</v>
      </c>
      <c r="F709" s="107">
        <f ca="1">IF($I$5="I列录入预算数",OFFSET(H709,0,1),ROUND(IF($I$5="基准为上年预计执行数",OFFSET(D709,0,1),IF($I$5="基准为上年预算数",OFFSET(D709,0,-1),IF($I$5="基准为上年调整预算数",D709,0)))*(IF(_xlfn.ISFORMULA(OFFSET(D709,0,5)),OFFSET($I$3,1,0),OFFSET(D709,0,5))),SSWR))</f>
        <v>0</v>
      </c>
      <c r="G709" s="191">
        <f ca="1" t="shared" si="32"/>
        <v>0</v>
      </c>
      <c r="H709" s="191">
        <f ca="1" t="shared" si="31"/>
        <v>0</v>
      </c>
      <c r="I709" s="355"/>
      <c r="J709" s="108">
        <v>0</v>
      </c>
    </row>
    <row r="710" ht="14.4" spans="1:10">
      <c r="A710" s="353" t="s">
        <v>11957</v>
      </c>
      <c r="B710" s="365" t="s">
        <v>10811</v>
      </c>
      <c r="C710" s="361">
        <v>0</v>
      </c>
      <c r="D710" s="107">
        <f ca="1" t="shared" si="30"/>
        <v>0</v>
      </c>
      <c r="E710" s="356">
        <v>0</v>
      </c>
      <c r="F710" s="107">
        <f ca="1">IF($I$5="I列录入预算数",OFFSET(H710,0,1),ROUND(IF($I$5="基准为上年预计执行数",OFFSET(D710,0,1),IF($I$5="基准为上年预算数",OFFSET(D710,0,-1),IF($I$5="基准为上年调整预算数",D710,0)))*(IF(_xlfn.ISFORMULA(OFFSET(D710,0,5)),OFFSET($I$3,1,0),OFFSET(D710,0,5))),SSWR))</f>
        <v>0</v>
      </c>
      <c r="G710" s="191">
        <f ca="1" t="shared" si="32"/>
        <v>0</v>
      </c>
      <c r="H710" s="191">
        <f ca="1" t="shared" si="31"/>
        <v>0</v>
      </c>
      <c r="I710" s="355"/>
      <c r="J710" s="108">
        <v>0</v>
      </c>
    </row>
    <row r="711" ht="14.4" spans="1:10">
      <c r="A711" s="353" t="s">
        <v>11958</v>
      </c>
      <c r="B711" s="365" t="s">
        <v>10813</v>
      </c>
      <c r="C711" s="361">
        <v>0</v>
      </c>
      <c r="D711" s="107">
        <f ca="1" t="shared" si="30"/>
        <v>0</v>
      </c>
      <c r="E711" s="356">
        <v>0</v>
      </c>
      <c r="F711" s="107">
        <f ca="1">IF($I$5="I列录入预算数",OFFSET(H711,0,1),ROUND(IF($I$5="基准为上年预计执行数",OFFSET(D711,0,1),IF($I$5="基准为上年预算数",OFFSET(D711,0,-1),IF($I$5="基准为上年调整预算数",D711,0)))*(IF(_xlfn.ISFORMULA(OFFSET(D711,0,5)),OFFSET($I$3,1,0),OFFSET(D711,0,5))),SSWR))</f>
        <v>0</v>
      </c>
      <c r="G711" s="191">
        <f ca="1" t="shared" si="32"/>
        <v>0</v>
      </c>
      <c r="H711" s="191">
        <f ca="1" t="shared" si="31"/>
        <v>0</v>
      </c>
      <c r="I711" s="355"/>
      <c r="J711" s="108">
        <v>0</v>
      </c>
    </row>
    <row r="712" ht="14.4" spans="1:10">
      <c r="A712" s="353" t="s">
        <v>11959</v>
      </c>
      <c r="B712" s="365" t="s">
        <v>10815</v>
      </c>
      <c r="C712" s="361">
        <v>0</v>
      </c>
      <c r="D712" s="107">
        <f ca="1" t="shared" si="30"/>
        <v>0</v>
      </c>
      <c r="E712" s="356">
        <v>0</v>
      </c>
      <c r="F712" s="107">
        <f ca="1">IF($I$5="I列录入预算数",OFFSET(H712,0,1),ROUND(IF($I$5="基准为上年预计执行数",OFFSET(D712,0,1),IF($I$5="基准为上年预算数",OFFSET(D712,0,-1),IF($I$5="基准为上年调整预算数",D712,0)))*(IF(_xlfn.ISFORMULA(OFFSET(D712,0,5)),OFFSET($I$3,1,0),OFFSET(D712,0,5))),SSWR))</f>
        <v>0</v>
      </c>
      <c r="G712" s="191">
        <f ca="1" t="shared" si="32"/>
        <v>0</v>
      </c>
      <c r="H712" s="191">
        <f ca="1" t="shared" si="31"/>
        <v>0</v>
      </c>
      <c r="I712" s="355"/>
      <c r="J712" s="108">
        <v>0</v>
      </c>
    </row>
    <row r="713" ht="14.4" spans="1:10">
      <c r="A713" s="353" t="s">
        <v>11960</v>
      </c>
      <c r="B713" s="365" t="s">
        <v>11961</v>
      </c>
      <c r="C713" s="361">
        <v>0</v>
      </c>
      <c r="D713" s="107">
        <f ca="1" t="shared" si="30"/>
        <v>0</v>
      </c>
      <c r="E713" s="356">
        <v>0</v>
      </c>
      <c r="F713" s="107">
        <f ca="1">IF($I$5="I列录入预算数",OFFSET(H713,0,1),ROUND(IF($I$5="基准为上年预计执行数",OFFSET(D713,0,1),IF($I$5="基准为上年预算数",OFFSET(D713,0,-1),IF($I$5="基准为上年调整预算数",D713,0)))*(IF(_xlfn.ISFORMULA(OFFSET(D713,0,5)),OFFSET($I$3,1,0),OFFSET(D713,0,5))),SSWR))</f>
        <v>0</v>
      </c>
      <c r="G713" s="191">
        <f ca="1" t="shared" si="32"/>
        <v>0</v>
      </c>
      <c r="H713" s="191">
        <f ca="1" t="shared" si="31"/>
        <v>0</v>
      </c>
      <c r="I713" s="355"/>
      <c r="J713" s="108">
        <v>0</v>
      </c>
    </row>
    <row r="714" ht="14.4" spans="1:10">
      <c r="A714" s="353" t="s">
        <v>11962</v>
      </c>
      <c r="B714" s="365" t="s">
        <v>11963</v>
      </c>
      <c r="C714" s="361">
        <v>0</v>
      </c>
      <c r="D714" s="107">
        <f ca="1" t="shared" si="30"/>
        <v>0</v>
      </c>
      <c r="E714" s="356">
        <v>0</v>
      </c>
      <c r="F714" s="107">
        <f ca="1">IF($I$5="I列录入预算数",OFFSET(H714,0,1),ROUND(IF($I$5="基准为上年预计执行数",OFFSET(D714,0,1),IF($I$5="基准为上年预算数",OFFSET(D714,0,-1),IF($I$5="基准为上年调整预算数",D714,0)))*(IF(_xlfn.ISFORMULA(OFFSET(D714,0,5)),OFFSET($I$3,1,0),OFFSET(D714,0,5))),SSWR))</f>
        <v>0</v>
      </c>
      <c r="G714" s="191">
        <f ca="1" t="shared" si="32"/>
        <v>0</v>
      </c>
      <c r="H714" s="191">
        <f ca="1" t="shared" si="31"/>
        <v>0</v>
      </c>
      <c r="I714" s="355"/>
      <c r="J714" s="108">
        <v>0</v>
      </c>
    </row>
    <row r="715" ht="14.4" spans="1:10">
      <c r="A715" s="353" t="s">
        <v>11964</v>
      </c>
      <c r="B715" s="365" t="s">
        <v>11965</v>
      </c>
      <c r="C715" s="361">
        <v>0</v>
      </c>
      <c r="D715" s="107">
        <f ca="1" t="shared" ref="D715:D778" si="33">IF(B2TJ="录入调整后预算数",OFFSET(D715,0,6),IF(B2TJ="录入调整差额数",OFFSET(D715,0,6)+OFFSET(D715,0,-1),0))</f>
        <v>0</v>
      </c>
      <c r="E715" s="356">
        <v>0</v>
      </c>
      <c r="F715" s="107">
        <f ca="1">IF($I$5="I列录入预算数",OFFSET(H715,0,1),ROUND(IF($I$5="基准为上年预计执行数",OFFSET(D715,0,1),IF($I$5="基准为上年预算数",OFFSET(D715,0,-1),IF($I$5="基准为上年调整预算数",D715,0)))*(IF(_xlfn.ISFORMULA(OFFSET(D715,0,5)),OFFSET($I$3,1,0),OFFSET(D715,0,5))),SSWR))</f>
        <v>0</v>
      </c>
      <c r="G715" s="191">
        <f ca="1" t="shared" si="32"/>
        <v>0</v>
      </c>
      <c r="H715" s="191">
        <f ca="1" t="shared" ref="H715:H778" si="34">IFERROR(OFFSET(G715,0,-1)/OFFSET(G715,0,-2),)</f>
        <v>0</v>
      </c>
      <c r="I715" s="355"/>
      <c r="J715" s="108">
        <v>0</v>
      </c>
    </row>
    <row r="716" ht="14.4" spans="1:10">
      <c r="A716" s="353" t="s">
        <v>11966</v>
      </c>
      <c r="B716" s="365" t="s">
        <v>10906</v>
      </c>
      <c r="C716" s="361">
        <v>0</v>
      </c>
      <c r="D716" s="107">
        <f ca="1" t="shared" si="33"/>
        <v>0</v>
      </c>
      <c r="E716" s="356">
        <v>0</v>
      </c>
      <c r="F716" s="107">
        <f ca="1">IF($I$5="I列录入预算数",OFFSET(H716,0,1),ROUND(IF($I$5="基准为上年预计执行数",OFFSET(D716,0,1),IF($I$5="基准为上年预算数",OFFSET(D716,0,-1),IF($I$5="基准为上年调整预算数",D716,0)))*(IF(_xlfn.ISFORMULA(OFFSET(D716,0,5)),OFFSET($I$3,1,0),OFFSET(D716,0,5))),SSWR))</f>
        <v>0</v>
      </c>
      <c r="G716" s="191">
        <f ca="1" t="shared" ref="G716:G779" si="35">IFERROR(OFFSET(G716,0,-1)/OFFSET(G716,0,-4),)</f>
        <v>0</v>
      </c>
      <c r="H716" s="191">
        <f ca="1" t="shared" si="34"/>
        <v>0</v>
      </c>
      <c r="I716" s="355"/>
      <c r="J716" s="108">
        <v>0</v>
      </c>
    </row>
    <row r="717" ht="14.4" spans="1:10">
      <c r="A717" s="353" t="s">
        <v>11967</v>
      </c>
      <c r="B717" s="365" t="s">
        <v>11968</v>
      </c>
      <c r="C717" s="361">
        <v>0</v>
      </c>
      <c r="D717" s="107">
        <f ca="1" t="shared" si="33"/>
        <v>0</v>
      </c>
      <c r="E717" s="356">
        <v>0</v>
      </c>
      <c r="F717" s="107">
        <f ca="1">IF($I$5="I列录入预算数",OFFSET(H717,0,1),ROUND(IF($I$5="基准为上年预计执行数",OFFSET(D717,0,1),IF($I$5="基准为上年预算数",OFFSET(D717,0,-1),IF($I$5="基准为上年调整预算数",D717,0)))*(IF(_xlfn.ISFORMULA(OFFSET(D717,0,5)),OFFSET($I$3,1,0),OFFSET(D717,0,5))),SSWR))</f>
        <v>0</v>
      </c>
      <c r="G717" s="191">
        <f ca="1" t="shared" si="35"/>
        <v>0</v>
      </c>
      <c r="H717" s="191">
        <f ca="1" t="shared" si="34"/>
        <v>0</v>
      </c>
      <c r="I717" s="355"/>
      <c r="J717" s="108">
        <v>0</v>
      </c>
    </row>
    <row r="718" ht="14.4" spans="1:10">
      <c r="A718" s="353" t="s">
        <v>11969</v>
      </c>
      <c r="B718" s="365" t="s">
        <v>10817</v>
      </c>
      <c r="C718" s="361">
        <v>0</v>
      </c>
      <c r="D718" s="107">
        <f ca="1" t="shared" si="33"/>
        <v>0</v>
      </c>
      <c r="E718" s="356">
        <v>0</v>
      </c>
      <c r="F718" s="107">
        <f ca="1">IF($I$5="I列录入预算数",OFFSET(H718,0,1),ROUND(IF($I$5="基准为上年预计执行数",OFFSET(D718,0,1),IF($I$5="基准为上年预算数",OFFSET(D718,0,-1),IF($I$5="基准为上年调整预算数",D718,0)))*(IF(_xlfn.ISFORMULA(OFFSET(D718,0,5)),OFFSET($I$3,1,0),OFFSET(D718,0,5))),SSWR))</f>
        <v>0</v>
      </c>
      <c r="G718" s="191">
        <f ca="1" t="shared" si="35"/>
        <v>0</v>
      </c>
      <c r="H718" s="191">
        <f ca="1" t="shared" si="34"/>
        <v>0</v>
      </c>
      <c r="I718" s="355"/>
      <c r="J718" s="108">
        <v>0</v>
      </c>
    </row>
    <row r="719" ht="14.4" spans="1:10">
      <c r="A719" s="353" t="s">
        <v>11970</v>
      </c>
      <c r="B719" s="365" t="s">
        <v>11971</v>
      </c>
      <c r="C719" s="361">
        <v>0</v>
      </c>
      <c r="D719" s="107">
        <f ca="1" t="shared" si="33"/>
        <v>0</v>
      </c>
      <c r="E719" s="356">
        <v>0</v>
      </c>
      <c r="F719" s="107">
        <f ca="1">IF($I$5="I列录入预算数",OFFSET(H719,0,1),ROUND(IF($I$5="基准为上年预计执行数",OFFSET(D719,0,1),IF($I$5="基准为上年预算数",OFFSET(D719,0,-1),IF($I$5="基准为上年调整预算数",D719,0)))*(IF(_xlfn.ISFORMULA(OFFSET(D719,0,5)),OFFSET($I$3,1,0),OFFSET(D719,0,5))),SSWR))</f>
        <v>0</v>
      </c>
      <c r="G719" s="191">
        <f ca="1" t="shared" si="35"/>
        <v>0</v>
      </c>
      <c r="H719" s="191">
        <f ca="1" t="shared" si="34"/>
        <v>0</v>
      </c>
      <c r="I719" s="355"/>
      <c r="J719" s="108">
        <v>0</v>
      </c>
    </row>
    <row r="720" ht="14.4" spans="1:10">
      <c r="A720" s="353" t="s">
        <v>11972</v>
      </c>
      <c r="B720" s="365" t="s">
        <v>10645</v>
      </c>
      <c r="C720" s="355">
        <v>2067</v>
      </c>
      <c r="D720" s="107">
        <f ca="1" t="shared" si="33"/>
        <v>2065</v>
      </c>
      <c r="E720" s="356">
        <v>563</v>
      </c>
      <c r="F720" s="107">
        <f ca="1">IF($I$5="I列录入预算数",OFFSET(H720,0,1),ROUND(IF($I$5="基准为上年预计执行数",OFFSET(D720,0,1),IF($I$5="基准为上年预算数",OFFSET(D720,0,-1),IF($I$5="基准为上年调整预算数",D720,0)))*(IF(_xlfn.ISFORMULA(OFFSET(D720,0,5)),OFFSET($I$3,1,0),OFFSET(D720,0,5))),SSWR))</f>
        <v>2065</v>
      </c>
      <c r="G720" s="191">
        <f ca="1" t="shared" si="35"/>
        <v>0.999032414126754</v>
      </c>
      <c r="H720" s="191">
        <f ca="1" t="shared" si="34"/>
        <v>3.66785079928952</v>
      </c>
      <c r="I720" s="355">
        <v>2065</v>
      </c>
      <c r="J720" s="355">
        <v>2065</v>
      </c>
    </row>
    <row r="721" ht="14.4" spans="1:10">
      <c r="A721" s="353" t="s">
        <v>11973</v>
      </c>
      <c r="B721" s="365" t="s">
        <v>10811</v>
      </c>
      <c r="C721" s="355">
        <v>250</v>
      </c>
      <c r="D721" s="107">
        <f ca="1" t="shared" si="33"/>
        <v>250</v>
      </c>
      <c r="E721" s="356">
        <v>162</v>
      </c>
      <c r="F721" s="107">
        <f ca="1">IF($I$5="I列录入预算数",OFFSET(H721,0,1),ROUND(IF($I$5="基准为上年预计执行数",OFFSET(D721,0,1),IF($I$5="基准为上年预算数",OFFSET(D721,0,-1),IF($I$5="基准为上年调整预算数",D721,0)))*(IF(_xlfn.ISFORMULA(OFFSET(D721,0,5)),OFFSET($I$3,1,0),OFFSET(D721,0,5))),SSWR))</f>
        <v>250</v>
      </c>
      <c r="G721" s="191">
        <f ca="1" t="shared" si="35"/>
        <v>1</v>
      </c>
      <c r="H721" s="191">
        <f ca="1" t="shared" si="34"/>
        <v>1.54320987654321</v>
      </c>
      <c r="I721" s="355">
        <v>250</v>
      </c>
      <c r="J721" s="355">
        <v>250</v>
      </c>
    </row>
    <row r="722" ht="14.4" spans="1:10">
      <c r="A722" s="353" t="s">
        <v>11974</v>
      </c>
      <c r="B722" s="365" t="s">
        <v>10813</v>
      </c>
      <c r="C722" s="355"/>
      <c r="D722" s="107">
        <f ca="1" t="shared" si="33"/>
        <v>0</v>
      </c>
      <c r="E722" s="356">
        <v>268</v>
      </c>
      <c r="F722" s="107">
        <f ca="1">IF($I$5="I列录入预算数",OFFSET(H722,0,1),ROUND(IF($I$5="基准为上年预计执行数",OFFSET(D722,0,1),IF($I$5="基准为上年预算数",OFFSET(D722,0,-1),IF($I$5="基准为上年调整预算数",D722,0)))*(IF(_xlfn.ISFORMULA(OFFSET(D722,0,5)),OFFSET($I$3,1,0),OFFSET(D722,0,5))),SSWR))</f>
        <v>0</v>
      </c>
      <c r="G722" s="191">
        <f ca="1" t="shared" si="35"/>
        <v>0</v>
      </c>
      <c r="H722" s="191">
        <f ca="1" t="shared" si="34"/>
        <v>0</v>
      </c>
      <c r="I722" s="355"/>
      <c r="J722" s="355"/>
    </row>
    <row r="723" ht="14.4" spans="1:10">
      <c r="A723" s="353" t="s">
        <v>11975</v>
      </c>
      <c r="B723" s="365" t="s">
        <v>10815</v>
      </c>
      <c r="C723" s="355"/>
      <c r="D723" s="107">
        <f ca="1" t="shared" si="33"/>
        <v>0</v>
      </c>
      <c r="E723" s="356">
        <v>0</v>
      </c>
      <c r="F723" s="107">
        <f ca="1">IF($I$5="I列录入预算数",OFFSET(H723,0,1),ROUND(IF($I$5="基准为上年预计执行数",OFFSET(D723,0,1),IF($I$5="基准为上年预算数",OFFSET(D723,0,-1),IF($I$5="基准为上年调整预算数",D723,0)))*(IF(_xlfn.ISFORMULA(OFFSET(D723,0,5)),OFFSET($I$3,1,0),OFFSET(D723,0,5))),SSWR))</f>
        <v>0</v>
      </c>
      <c r="G723" s="191">
        <f ca="1" t="shared" si="35"/>
        <v>0</v>
      </c>
      <c r="H723" s="191">
        <f ca="1" t="shared" si="34"/>
        <v>0</v>
      </c>
      <c r="I723" s="355"/>
      <c r="J723" s="355"/>
    </row>
    <row r="724" ht="14.4" spans="1:10">
      <c r="A724" s="353" t="s">
        <v>11976</v>
      </c>
      <c r="B724" s="365" t="s">
        <v>11977</v>
      </c>
      <c r="C724" s="355">
        <v>200</v>
      </c>
      <c r="D724" s="107">
        <f ca="1" t="shared" si="33"/>
        <v>200</v>
      </c>
      <c r="E724" s="356">
        <v>0</v>
      </c>
      <c r="F724" s="107">
        <f ca="1">IF($I$5="I列录入预算数",OFFSET(H724,0,1),ROUND(IF($I$5="基准为上年预计执行数",OFFSET(D724,0,1),IF($I$5="基准为上年预算数",OFFSET(D724,0,-1),IF($I$5="基准为上年调整预算数",D724,0)))*(IF(_xlfn.ISFORMULA(OFFSET(D724,0,5)),OFFSET($I$3,1,0),OFFSET(D724,0,5))),SSWR))</f>
        <v>200</v>
      </c>
      <c r="G724" s="191">
        <f ca="1" t="shared" si="35"/>
        <v>1</v>
      </c>
      <c r="H724" s="191">
        <f ca="1" t="shared" si="34"/>
        <v>0</v>
      </c>
      <c r="I724" s="355">
        <v>200</v>
      </c>
      <c r="J724" s="355">
        <v>200</v>
      </c>
    </row>
    <row r="725" ht="14.4" spans="1:10">
      <c r="A725" s="353" t="s">
        <v>11978</v>
      </c>
      <c r="B725" s="365" t="s">
        <v>11979</v>
      </c>
      <c r="C725" s="355"/>
      <c r="D725" s="107">
        <f ca="1" t="shared" si="33"/>
        <v>0</v>
      </c>
      <c r="E725" s="356">
        <v>0</v>
      </c>
      <c r="F725" s="107">
        <f ca="1">IF($I$5="I列录入预算数",OFFSET(H725,0,1),ROUND(IF($I$5="基准为上年预计执行数",OFFSET(D725,0,1),IF($I$5="基准为上年预算数",OFFSET(D725,0,-1),IF($I$5="基准为上年调整预算数",D725,0)))*(IF(_xlfn.ISFORMULA(OFFSET(D725,0,5)),OFFSET($I$3,1,0),OFFSET(D725,0,5))),SSWR))</f>
        <v>0</v>
      </c>
      <c r="G725" s="191">
        <f ca="1" t="shared" si="35"/>
        <v>0</v>
      </c>
      <c r="H725" s="191">
        <f ca="1" t="shared" si="34"/>
        <v>0</v>
      </c>
      <c r="I725" s="355"/>
      <c r="J725" s="355"/>
    </row>
    <row r="726" ht="14.4" spans="1:10">
      <c r="A726" s="353" t="s">
        <v>11980</v>
      </c>
      <c r="B726" s="365" t="s">
        <v>11981</v>
      </c>
      <c r="C726" s="355">
        <v>100</v>
      </c>
      <c r="D726" s="107">
        <f ca="1" t="shared" si="33"/>
        <v>100</v>
      </c>
      <c r="E726" s="356">
        <v>0</v>
      </c>
      <c r="F726" s="107">
        <f ca="1">IF($I$5="I列录入预算数",OFFSET(H726,0,1),ROUND(IF($I$5="基准为上年预计执行数",OFFSET(D726,0,1),IF($I$5="基准为上年预算数",OFFSET(D726,0,-1),IF($I$5="基准为上年调整预算数",D726,0)))*(IF(_xlfn.ISFORMULA(OFFSET(D726,0,5)),OFFSET($I$3,1,0),OFFSET(D726,0,5))),SSWR))</f>
        <v>100</v>
      </c>
      <c r="G726" s="191">
        <f ca="1" t="shared" si="35"/>
        <v>1</v>
      </c>
      <c r="H726" s="191">
        <f ca="1" t="shared" si="34"/>
        <v>0</v>
      </c>
      <c r="I726" s="355">
        <v>100</v>
      </c>
      <c r="J726" s="355">
        <v>100</v>
      </c>
    </row>
    <row r="727" ht="14.4" spans="1:10">
      <c r="A727" s="353" t="s">
        <v>11982</v>
      </c>
      <c r="B727" s="365" t="s">
        <v>11983</v>
      </c>
      <c r="C727" s="355"/>
      <c r="D727" s="107">
        <f ca="1" t="shared" si="33"/>
        <v>0</v>
      </c>
      <c r="E727" s="356">
        <v>0</v>
      </c>
      <c r="F727" s="107">
        <f ca="1">IF($I$5="I列录入预算数",OFFSET(H727,0,1),ROUND(IF($I$5="基准为上年预计执行数",OFFSET(D727,0,1),IF($I$5="基准为上年预算数",OFFSET(D727,0,-1),IF($I$5="基准为上年调整预算数",D727,0)))*(IF(_xlfn.ISFORMULA(OFFSET(D727,0,5)),OFFSET($I$3,1,0),OFFSET(D727,0,5))),SSWR))</f>
        <v>0</v>
      </c>
      <c r="G727" s="191">
        <f ca="1" t="shared" si="35"/>
        <v>0</v>
      </c>
      <c r="H727" s="191">
        <f ca="1" t="shared" si="34"/>
        <v>0</v>
      </c>
      <c r="I727" s="355"/>
      <c r="J727" s="355"/>
    </row>
    <row r="728" ht="14.4" spans="1:10">
      <c r="A728" s="353" t="s">
        <v>11984</v>
      </c>
      <c r="B728" s="365" t="s">
        <v>11985</v>
      </c>
      <c r="C728" s="355"/>
      <c r="D728" s="107">
        <f ca="1" t="shared" si="33"/>
        <v>0</v>
      </c>
      <c r="E728" s="356">
        <v>0</v>
      </c>
      <c r="F728" s="107">
        <f ca="1">IF($I$5="I列录入预算数",OFFSET(H728,0,1),ROUND(IF($I$5="基准为上年预计执行数",OFFSET(D728,0,1),IF($I$5="基准为上年预算数",OFFSET(D728,0,-1),IF($I$5="基准为上年调整预算数",D728,0)))*(IF(_xlfn.ISFORMULA(OFFSET(D728,0,5)),OFFSET($I$3,1,0),OFFSET(D728,0,5))),SSWR))</f>
        <v>0</v>
      </c>
      <c r="G728" s="191">
        <f ca="1" t="shared" si="35"/>
        <v>0</v>
      </c>
      <c r="H728" s="191">
        <f ca="1" t="shared" si="34"/>
        <v>0</v>
      </c>
      <c r="I728" s="355"/>
      <c r="J728" s="355"/>
    </row>
    <row r="729" ht="14.4" spans="1:10">
      <c r="A729" s="353" t="s">
        <v>11986</v>
      </c>
      <c r="B729" s="365" t="s">
        <v>11987</v>
      </c>
      <c r="C729" s="355"/>
      <c r="D729" s="107">
        <f ca="1" t="shared" si="33"/>
        <v>0</v>
      </c>
      <c r="E729" s="356">
        <v>0</v>
      </c>
      <c r="F729" s="107">
        <f ca="1">IF($I$5="I列录入预算数",OFFSET(H729,0,1),ROUND(IF($I$5="基准为上年预计执行数",OFFSET(D729,0,1),IF($I$5="基准为上年预算数",OFFSET(D729,0,-1),IF($I$5="基准为上年调整预算数",D729,0)))*(IF(_xlfn.ISFORMULA(OFFSET(D729,0,5)),OFFSET($I$3,1,0),OFFSET(D729,0,5))),SSWR))</f>
        <v>0</v>
      </c>
      <c r="G729" s="191">
        <f ca="1" t="shared" si="35"/>
        <v>0</v>
      </c>
      <c r="H729" s="191">
        <f ca="1" t="shared" si="34"/>
        <v>0</v>
      </c>
      <c r="I729" s="355"/>
      <c r="J729" s="355"/>
    </row>
    <row r="730" ht="14.4" spans="1:10">
      <c r="A730" s="353" t="s">
        <v>11988</v>
      </c>
      <c r="B730" s="365" t="s">
        <v>11989</v>
      </c>
      <c r="C730" s="355">
        <v>700</v>
      </c>
      <c r="D730" s="107">
        <f ca="1" t="shared" si="33"/>
        <v>100</v>
      </c>
      <c r="E730" s="356">
        <v>0</v>
      </c>
      <c r="F730" s="107">
        <f ca="1">IF($I$5="I列录入预算数",OFFSET(H730,0,1),ROUND(IF($I$5="基准为上年预计执行数",OFFSET(D730,0,1),IF($I$5="基准为上年预算数",OFFSET(D730,0,-1),IF($I$5="基准为上年调整预算数",D730,0)))*(IF(_xlfn.ISFORMULA(OFFSET(D730,0,5)),OFFSET($I$3,1,0),OFFSET(D730,0,5))),SSWR))</f>
        <v>100</v>
      </c>
      <c r="G730" s="191">
        <f ca="1" t="shared" si="35"/>
        <v>0.142857142857143</v>
      </c>
      <c r="H730" s="191">
        <f ca="1" t="shared" si="34"/>
        <v>0</v>
      </c>
      <c r="I730" s="355">
        <v>100</v>
      </c>
      <c r="J730" s="355">
        <v>100</v>
      </c>
    </row>
    <row r="731" ht="14.4" spans="1:10">
      <c r="A731" s="353" t="s">
        <v>11990</v>
      </c>
      <c r="B731" s="365" t="s">
        <v>10651</v>
      </c>
      <c r="C731" s="355">
        <v>50</v>
      </c>
      <c r="D731" s="107">
        <f ca="1" t="shared" si="33"/>
        <v>50</v>
      </c>
      <c r="E731" s="356">
        <v>19</v>
      </c>
      <c r="F731" s="107">
        <f ca="1">IF($I$5="I列录入预算数",OFFSET(H731,0,1),ROUND(IF($I$5="基准为上年预计执行数",OFFSET(D731,0,1),IF($I$5="基准为上年预算数",OFFSET(D731,0,-1),IF($I$5="基准为上年调整预算数",D731,0)))*(IF(_xlfn.ISFORMULA(OFFSET(D731,0,5)),OFFSET($I$3,1,0),OFFSET(D731,0,5))),SSWR))</f>
        <v>50</v>
      </c>
      <c r="G731" s="191">
        <f ca="1" t="shared" si="35"/>
        <v>1</v>
      </c>
      <c r="H731" s="191">
        <f ca="1" t="shared" si="34"/>
        <v>2.63157894736842</v>
      </c>
      <c r="I731" s="355">
        <v>50</v>
      </c>
      <c r="J731" s="355">
        <v>50</v>
      </c>
    </row>
    <row r="732" ht="14.4" spans="1:10">
      <c r="A732" s="353" t="s">
        <v>11991</v>
      </c>
      <c r="B732" s="365" t="s">
        <v>11992</v>
      </c>
      <c r="C732" s="355"/>
      <c r="D732" s="107">
        <f ca="1" t="shared" si="33"/>
        <v>0</v>
      </c>
      <c r="E732" s="356">
        <v>0</v>
      </c>
      <c r="F732" s="107">
        <f ca="1">IF($I$5="I列录入预算数",OFFSET(H732,0,1),ROUND(IF($I$5="基准为上年预计执行数",OFFSET(D732,0,1),IF($I$5="基准为上年预算数",OFFSET(D732,0,-1),IF($I$5="基准为上年调整预算数",D732,0)))*(IF(_xlfn.ISFORMULA(OFFSET(D732,0,5)),OFFSET($I$3,1,0),OFFSET(D732,0,5))),SSWR))</f>
        <v>0</v>
      </c>
      <c r="G732" s="191">
        <f ca="1" t="shared" si="35"/>
        <v>0</v>
      </c>
      <c r="H732" s="191">
        <f ca="1" t="shared" si="34"/>
        <v>0</v>
      </c>
      <c r="I732" s="355"/>
      <c r="J732" s="355"/>
    </row>
    <row r="733" ht="14.4" spans="1:10">
      <c r="A733" s="353" t="s">
        <v>11993</v>
      </c>
      <c r="B733" s="365" t="s">
        <v>11994</v>
      </c>
      <c r="C733" s="355">
        <v>100</v>
      </c>
      <c r="D733" s="107">
        <f ca="1" t="shared" si="33"/>
        <v>100</v>
      </c>
      <c r="E733" s="356">
        <v>5</v>
      </c>
      <c r="F733" s="107">
        <f ca="1">IF($I$5="I列录入预算数",OFFSET(H733,0,1),ROUND(IF($I$5="基准为上年预计执行数",OFFSET(D733,0,1),IF($I$5="基准为上年预算数",OFFSET(D733,0,-1),IF($I$5="基准为上年调整预算数",D733,0)))*(IF(_xlfn.ISFORMULA(OFFSET(D733,0,5)),OFFSET($I$3,1,0),OFFSET(D733,0,5))),SSWR))</f>
        <v>100</v>
      </c>
      <c r="G733" s="191">
        <f ca="1" t="shared" si="35"/>
        <v>1</v>
      </c>
      <c r="H733" s="191">
        <f ca="1" t="shared" si="34"/>
        <v>20</v>
      </c>
      <c r="I733" s="355">
        <v>100</v>
      </c>
      <c r="J733" s="355">
        <v>100</v>
      </c>
    </row>
    <row r="734" ht="14.4" spans="1:10">
      <c r="A734" s="353" t="s">
        <v>11995</v>
      </c>
      <c r="B734" s="365" t="s">
        <v>10655</v>
      </c>
      <c r="C734" s="355">
        <v>1000</v>
      </c>
      <c r="D734" s="107">
        <f ca="1" t="shared" si="33"/>
        <v>1800</v>
      </c>
      <c r="E734" s="356">
        <v>2286</v>
      </c>
      <c r="F734" s="107">
        <f ca="1">IF($I$5="I列录入预算数",OFFSET(H734,0,1),ROUND(IF($I$5="基准为上年预计执行数",OFFSET(D734,0,1),IF($I$5="基准为上年预算数",OFFSET(D734,0,-1),IF($I$5="基准为上年调整预算数",D734,0)))*(IF(_xlfn.ISFORMULA(OFFSET(D734,0,5)),OFFSET($I$3,1,0),OFFSET(D734,0,5))),SSWR))</f>
        <v>1800</v>
      </c>
      <c r="G734" s="191">
        <f ca="1" t="shared" si="35"/>
        <v>1.8</v>
      </c>
      <c r="H734" s="191">
        <f ca="1" t="shared" si="34"/>
        <v>0.78740157480315</v>
      </c>
      <c r="I734" s="355">
        <v>1800</v>
      </c>
      <c r="J734" s="355">
        <v>1800</v>
      </c>
    </row>
    <row r="735" ht="14.4" spans="1:10">
      <c r="A735" s="353" t="s">
        <v>11996</v>
      </c>
      <c r="B735" s="365" t="s">
        <v>10657</v>
      </c>
      <c r="C735" s="355">
        <v>1000</v>
      </c>
      <c r="D735" s="107">
        <f ca="1" t="shared" si="33"/>
        <v>300</v>
      </c>
      <c r="E735" s="356">
        <v>105</v>
      </c>
      <c r="F735" s="107">
        <f ca="1">IF($I$5="I列录入预算数",OFFSET(H735,0,1),ROUND(IF($I$5="基准为上年预计执行数",OFFSET(D735,0,1),IF($I$5="基准为上年预算数",OFFSET(D735,0,-1),IF($I$5="基准为上年调整预算数",D735,0)))*(IF(_xlfn.ISFORMULA(OFFSET(D735,0,5)),OFFSET($I$3,1,0),OFFSET(D735,0,5))),SSWR))</f>
        <v>300</v>
      </c>
      <c r="G735" s="191">
        <f ca="1" t="shared" si="35"/>
        <v>0.3</v>
      </c>
      <c r="H735" s="191">
        <f ca="1" t="shared" si="34"/>
        <v>2.85714285714286</v>
      </c>
      <c r="I735" s="355">
        <v>300</v>
      </c>
      <c r="J735" s="355">
        <v>300</v>
      </c>
    </row>
    <row r="736" ht="14.4" spans="1:10">
      <c r="A736" s="353" t="s">
        <v>11997</v>
      </c>
      <c r="B736" s="365" t="s">
        <v>10659</v>
      </c>
      <c r="C736" s="355">
        <v>574</v>
      </c>
      <c r="D736" s="107">
        <f ca="1" t="shared" si="33"/>
        <v>870</v>
      </c>
      <c r="E736" s="356">
        <v>830</v>
      </c>
      <c r="F736" s="107">
        <f ca="1">IF($I$5="I列录入预算数",OFFSET(H736,0,1),ROUND(IF($I$5="基准为上年预计执行数",OFFSET(D736,0,1),IF($I$5="基准为上年预算数",OFFSET(D736,0,-1),IF($I$5="基准为上年调整预算数",D736,0)))*(IF(_xlfn.ISFORMULA(OFFSET(D736,0,5)),OFFSET($I$3,1,0),OFFSET(D736,0,5))),SSWR))</f>
        <v>870</v>
      </c>
      <c r="G736" s="191">
        <f ca="1" t="shared" si="35"/>
        <v>1.51567944250871</v>
      </c>
      <c r="H736" s="191">
        <f ca="1" t="shared" si="34"/>
        <v>1.04819277108434</v>
      </c>
      <c r="I736" s="355">
        <v>870</v>
      </c>
      <c r="J736" s="355">
        <v>870</v>
      </c>
    </row>
    <row r="737" ht="14.4" spans="1:10">
      <c r="A737" s="353" t="s">
        <v>11998</v>
      </c>
      <c r="B737" s="365" t="s">
        <v>11999</v>
      </c>
      <c r="C737" s="355">
        <v>50</v>
      </c>
      <c r="D737" s="107">
        <f ca="1" t="shared" si="33"/>
        <v>50</v>
      </c>
      <c r="E737" s="356">
        <v>0</v>
      </c>
      <c r="F737" s="107">
        <f ca="1">IF($I$5="I列录入预算数",OFFSET(H737,0,1),ROUND(IF($I$5="基准为上年预计执行数",OFFSET(D737,0,1),IF($I$5="基准为上年预算数",OFFSET(D737,0,-1),IF($I$5="基准为上年调整预算数",D737,0)))*(IF(_xlfn.ISFORMULA(OFFSET(D737,0,5)),OFFSET($I$3,1,0),OFFSET(D737,0,5))),SSWR))</f>
        <v>50</v>
      </c>
      <c r="G737" s="191">
        <f ca="1" t="shared" si="35"/>
        <v>1</v>
      </c>
      <c r="H737" s="191">
        <f ca="1" t="shared" si="34"/>
        <v>0</v>
      </c>
      <c r="I737" s="355">
        <v>50</v>
      </c>
      <c r="J737" s="355">
        <v>50</v>
      </c>
    </row>
    <row r="738" ht="14.4" spans="1:10">
      <c r="A738" s="353" t="s">
        <v>12000</v>
      </c>
      <c r="B738" s="365" t="s">
        <v>12001</v>
      </c>
      <c r="C738" s="355">
        <v>100</v>
      </c>
      <c r="D738" s="107">
        <f ca="1" t="shared" si="33"/>
        <v>100</v>
      </c>
      <c r="E738" s="356">
        <v>213</v>
      </c>
      <c r="F738" s="107">
        <f ca="1">IF($I$5="I列录入预算数",OFFSET(H738,0,1),ROUND(IF($I$5="基准为上年预计执行数",OFFSET(D738,0,1),IF($I$5="基准为上年预算数",OFFSET(D738,0,-1),IF($I$5="基准为上年调整预算数",D738,0)))*(IF(_xlfn.ISFORMULA(OFFSET(D738,0,5)),OFFSET($I$3,1,0),OFFSET(D738,0,5))),SSWR))</f>
        <v>100</v>
      </c>
      <c r="G738" s="191">
        <f ca="1" t="shared" si="35"/>
        <v>1</v>
      </c>
      <c r="H738" s="191">
        <f ca="1" t="shared" si="34"/>
        <v>0.469483568075117</v>
      </c>
      <c r="I738" s="355">
        <v>100</v>
      </c>
      <c r="J738" s="355">
        <v>100</v>
      </c>
    </row>
    <row r="739" ht="14.4" spans="1:10">
      <c r="A739" s="353" t="s">
        <v>12002</v>
      </c>
      <c r="B739" s="365" t="s">
        <v>12003</v>
      </c>
      <c r="C739" s="355">
        <v>100</v>
      </c>
      <c r="D739" s="107">
        <f ca="1" t="shared" si="33"/>
        <v>100</v>
      </c>
      <c r="E739" s="356">
        <v>886</v>
      </c>
      <c r="F739" s="107">
        <f ca="1">IF($I$5="I列录入预算数",OFFSET(H739,0,1),ROUND(IF($I$5="基准为上年预计执行数",OFFSET(D739,0,1),IF($I$5="基准为上年预算数",OFFSET(D739,0,-1),IF($I$5="基准为上年调整预算数",D739,0)))*(IF(_xlfn.ISFORMULA(OFFSET(D739,0,5)),OFFSET($I$3,1,0),OFFSET(D739,0,5))),SSWR))</f>
        <v>100</v>
      </c>
      <c r="G739" s="191">
        <f ca="1" t="shared" si="35"/>
        <v>1</v>
      </c>
      <c r="H739" s="191">
        <f ca="1" t="shared" si="34"/>
        <v>0.112866817155756</v>
      </c>
      <c r="I739" s="355">
        <v>100</v>
      </c>
      <c r="J739" s="355">
        <v>100</v>
      </c>
    </row>
    <row r="740" ht="14.4" spans="1:10">
      <c r="A740" s="353" t="s">
        <v>12004</v>
      </c>
      <c r="B740" s="365" t="s">
        <v>12005</v>
      </c>
      <c r="C740" s="355">
        <v>20</v>
      </c>
      <c r="D740" s="107">
        <f ca="1" t="shared" si="33"/>
        <v>20</v>
      </c>
      <c r="E740" s="356">
        <v>10</v>
      </c>
      <c r="F740" s="107">
        <f ca="1">IF($I$5="I列录入预算数",OFFSET(H740,0,1),ROUND(IF($I$5="基准为上年预计执行数",OFFSET(D740,0,1),IF($I$5="基准为上年预算数",OFFSET(D740,0,-1),IF($I$5="基准为上年调整预算数",D740,0)))*(IF(_xlfn.ISFORMULA(OFFSET(D740,0,5)),OFFSET($I$3,1,0),OFFSET(D740,0,5))),SSWR))</f>
        <v>20</v>
      </c>
      <c r="G740" s="191">
        <f ca="1" t="shared" si="35"/>
        <v>1</v>
      </c>
      <c r="H740" s="191">
        <f ca="1" t="shared" si="34"/>
        <v>2</v>
      </c>
      <c r="I740" s="355">
        <v>20</v>
      </c>
      <c r="J740" s="355">
        <v>20</v>
      </c>
    </row>
    <row r="741" ht="14.4" spans="1:10">
      <c r="A741" s="353" t="s">
        <v>12006</v>
      </c>
      <c r="B741" s="365" t="s">
        <v>12007</v>
      </c>
      <c r="C741" s="355"/>
      <c r="D741" s="107">
        <f ca="1" t="shared" si="33"/>
        <v>0</v>
      </c>
      <c r="E741" s="356"/>
      <c r="F741" s="107">
        <f ca="1">IF($I$5="I列录入预算数",OFFSET(H741,0,1),ROUND(IF($I$5="基准为上年预计执行数",OFFSET(D741,0,1),IF($I$5="基准为上年预算数",OFFSET(D741,0,-1),IF($I$5="基准为上年调整预算数",D741,0)))*(IF(_xlfn.ISFORMULA(OFFSET(D741,0,5)),OFFSET($I$3,1,0),OFFSET(D741,0,5))),SSWR))</f>
        <v>0</v>
      </c>
      <c r="G741" s="191">
        <f ca="1" t="shared" si="35"/>
        <v>0</v>
      </c>
      <c r="H741" s="191">
        <f ca="1" t="shared" si="34"/>
        <v>0</v>
      </c>
      <c r="I741" s="355"/>
      <c r="J741" s="355"/>
    </row>
    <row r="742" ht="14.4" spans="1:10">
      <c r="A742" s="353" t="s">
        <v>12008</v>
      </c>
      <c r="B742" s="365" t="s">
        <v>12009</v>
      </c>
      <c r="C742" s="355"/>
      <c r="D742" s="107">
        <f ca="1" t="shared" si="33"/>
        <v>0</v>
      </c>
      <c r="E742" s="356"/>
      <c r="F742" s="107">
        <f ca="1">IF($I$5="I列录入预算数",OFFSET(H742,0,1),ROUND(IF($I$5="基准为上年预计执行数",OFFSET(D742,0,1),IF($I$5="基准为上年预算数",OFFSET(D742,0,-1),IF($I$5="基准为上年调整预算数",D742,0)))*(IF(_xlfn.ISFORMULA(OFFSET(D742,0,5)),OFFSET($I$3,1,0),OFFSET(D742,0,5))),SSWR))</f>
        <v>0</v>
      </c>
      <c r="G742" s="191">
        <f ca="1" t="shared" si="35"/>
        <v>0</v>
      </c>
      <c r="H742" s="191">
        <f ca="1" t="shared" si="34"/>
        <v>0</v>
      </c>
      <c r="I742" s="355"/>
      <c r="J742" s="355"/>
    </row>
    <row r="743" ht="14.4" spans="1:10">
      <c r="A743" s="353" t="s">
        <v>12010</v>
      </c>
      <c r="B743" s="365" t="s">
        <v>12011</v>
      </c>
      <c r="C743" s="355">
        <v>100</v>
      </c>
      <c r="D743" s="107">
        <f ca="1" t="shared" si="33"/>
        <v>100</v>
      </c>
      <c r="E743" s="356"/>
      <c r="F743" s="107">
        <f ca="1">IF($I$5="I列录入预算数",OFFSET(H743,0,1),ROUND(IF($I$5="基准为上年预计执行数",OFFSET(D743,0,1),IF($I$5="基准为上年预算数",OFFSET(D743,0,-1),IF($I$5="基准为上年调整预算数",D743,0)))*(IF(_xlfn.ISFORMULA(OFFSET(D743,0,5)),OFFSET($I$3,1,0),OFFSET(D743,0,5))),SSWR))</f>
        <v>100</v>
      </c>
      <c r="G743" s="191">
        <f ca="1" t="shared" si="35"/>
        <v>1</v>
      </c>
      <c r="H743" s="191">
        <f ca="1" t="shared" si="34"/>
        <v>0</v>
      </c>
      <c r="I743" s="355">
        <v>100</v>
      </c>
      <c r="J743" s="355">
        <v>100</v>
      </c>
    </row>
    <row r="744" ht="14.4" spans="1:10">
      <c r="A744" s="353" t="s">
        <v>12012</v>
      </c>
      <c r="B744" s="365" t="s">
        <v>12013</v>
      </c>
      <c r="C744" s="355"/>
      <c r="D744" s="107">
        <f ca="1" t="shared" si="33"/>
        <v>0</v>
      </c>
      <c r="E744" s="356"/>
      <c r="F744" s="107">
        <f ca="1">IF($I$5="I列录入预算数",OFFSET(H744,0,1),ROUND(IF($I$5="基准为上年预计执行数",OFFSET(D744,0,1),IF($I$5="基准为上年预算数",OFFSET(D744,0,-1),IF($I$5="基准为上年调整预算数",D744,0)))*(IF(_xlfn.ISFORMULA(OFFSET(D744,0,5)),OFFSET($I$3,1,0),OFFSET(D744,0,5))),SSWR))</f>
        <v>0</v>
      </c>
      <c r="G744" s="191">
        <f ca="1" t="shared" si="35"/>
        <v>0</v>
      </c>
      <c r="H744" s="191">
        <f ca="1" t="shared" si="34"/>
        <v>0</v>
      </c>
      <c r="I744" s="355"/>
      <c r="J744" s="355"/>
    </row>
    <row r="745" ht="14.4" spans="1:10">
      <c r="A745" s="353" t="s">
        <v>12014</v>
      </c>
      <c r="B745" s="365" t="s">
        <v>12015</v>
      </c>
      <c r="C745" s="355"/>
      <c r="D745" s="107">
        <f ca="1" t="shared" si="33"/>
        <v>0</v>
      </c>
      <c r="E745" s="356">
        <v>13</v>
      </c>
      <c r="F745" s="107">
        <f ca="1">IF($I$5="I列录入预算数",OFFSET(H745,0,1),ROUND(IF($I$5="基准为上年预计执行数",OFFSET(D745,0,1),IF($I$5="基准为上年预算数",OFFSET(D745,0,-1),IF($I$5="基准为上年调整预算数",D745,0)))*(IF(_xlfn.ISFORMULA(OFFSET(D745,0,5)),OFFSET($I$3,1,0),OFFSET(D745,0,5))),SSWR))</f>
        <v>0</v>
      </c>
      <c r="G745" s="191">
        <f ca="1" t="shared" si="35"/>
        <v>0</v>
      </c>
      <c r="H745" s="191">
        <f ca="1" t="shared" si="34"/>
        <v>0</v>
      </c>
      <c r="I745" s="355"/>
      <c r="J745" s="355"/>
    </row>
    <row r="746" ht="14.4" spans="1:10">
      <c r="A746" s="353" t="s">
        <v>12016</v>
      </c>
      <c r="B746" s="365" t="s">
        <v>12017</v>
      </c>
      <c r="C746" s="355">
        <v>100</v>
      </c>
      <c r="D746" s="107">
        <f ca="1" t="shared" si="33"/>
        <v>100</v>
      </c>
      <c r="E746" s="356">
        <v>2054</v>
      </c>
      <c r="F746" s="107">
        <f ca="1">IF($I$5="I列录入预算数",OFFSET(H746,0,1),ROUND(IF($I$5="基准为上年预计执行数",OFFSET(D746,0,1),IF($I$5="基准为上年预算数",OFFSET(D746,0,-1),IF($I$5="基准为上年调整预算数",D746,0)))*(IF(_xlfn.ISFORMULA(OFFSET(D746,0,5)),OFFSET($I$3,1,0),OFFSET(D746,0,5))),SSWR))</f>
        <v>100</v>
      </c>
      <c r="G746" s="191">
        <f ca="1" t="shared" si="35"/>
        <v>1</v>
      </c>
      <c r="H746" s="191">
        <f ca="1" t="shared" si="34"/>
        <v>0.0486854917234664</v>
      </c>
      <c r="I746" s="355">
        <v>100</v>
      </c>
      <c r="J746" s="355">
        <v>100</v>
      </c>
    </row>
    <row r="747" ht="14.4" spans="1:10">
      <c r="A747" s="353" t="s">
        <v>12018</v>
      </c>
      <c r="B747" s="365" t="s">
        <v>12019</v>
      </c>
      <c r="C747" s="355"/>
      <c r="D747" s="107">
        <f ca="1" t="shared" si="33"/>
        <v>0</v>
      </c>
      <c r="E747" s="356"/>
      <c r="F747" s="107">
        <f ca="1">IF($I$5="I列录入预算数",OFFSET(H747,0,1),ROUND(IF($I$5="基准为上年预计执行数",OFFSET(D747,0,1),IF($I$5="基准为上年预算数",OFFSET(D747,0,-1),IF($I$5="基准为上年调整预算数",D747,0)))*(IF(_xlfn.ISFORMULA(OFFSET(D747,0,5)),OFFSET($I$3,1,0),OFFSET(D747,0,5))),SSWR))</f>
        <v>0</v>
      </c>
      <c r="G747" s="191">
        <f ca="1" t="shared" si="35"/>
        <v>0</v>
      </c>
      <c r="H747" s="191">
        <f ca="1" t="shared" si="34"/>
        <v>0</v>
      </c>
      <c r="I747" s="355"/>
      <c r="J747" s="355"/>
    </row>
    <row r="748" ht="14.4" spans="1:10">
      <c r="A748" s="353" t="s">
        <v>12020</v>
      </c>
      <c r="B748" s="365" t="s">
        <v>12021</v>
      </c>
      <c r="C748" s="355">
        <v>230</v>
      </c>
      <c r="D748" s="107">
        <f ca="1" t="shared" si="33"/>
        <v>230</v>
      </c>
      <c r="E748" s="356">
        <v>646</v>
      </c>
      <c r="F748" s="107">
        <f ca="1">IF($I$5="I列录入预算数",OFFSET(H748,0,1),ROUND(IF($I$5="基准为上年预计执行数",OFFSET(D748,0,1),IF($I$5="基准为上年预算数",OFFSET(D748,0,-1),IF($I$5="基准为上年调整预算数",D748,0)))*(IF(_xlfn.ISFORMULA(OFFSET(D748,0,5)),OFFSET($I$3,1,0),OFFSET(D748,0,5))),SSWR))</f>
        <v>230</v>
      </c>
      <c r="G748" s="191">
        <f ca="1" t="shared" si="35"/>
        <v>1</v>
      </c>
      <c r="H748" s="191">
        <f ca="1" t="shared" si="34"/>
        <v>0.356037151702786</v>
      </c>
      <c r="I748" s="355">
        <v>230</v>
      </c>
      <c r="J748" s="355">
        <v>230</v>
      </c>
    </row>
    <row r="749" ht="14.4" spans="1:10">
      <c r="A749" s="353" t="s">
        <v>12022</v>
      </c>
      <c r="B749" s="365" t="s">
        <v>12023</v>
      </c>
      <c r="C749" s="355"/>
      <c r="D749" s="107">
        <f ca="1" t="shared" si="33"/>
        <v>0</v>
      </c>
      <c r="E749" s="356"/>
      <c r="F749" s="107">
        <f ca="1">IF($I$5="I列录入预算数",OFFSET(H749,0,1),ROUND(IF($I$5="基准为上年预计执行数",OFFSET(D749,0,1),IF($I$5="基准为上年预算数",OFFSET(D749,0,-1),IF($I$5="基准为上年调整预算数",D749,0)))*(IF(_xlfn.ISFORMULA(OFFSET(D749,0,5)),OFFSET($I$3,1,0),OFFSET(D749,0,5))),SSWR))</f>
        <v>0</v>
      </c>
      <c r="G749" s="191">
        <f ca="1" t="shared" si="35"/>
        <v>0</v>
      </c>
      <c r="H749" s="191">
        <f ca="1" t="shared" si="34"/>
        <v>0</v>
      </c>
      <c r="I749" s="355"/>
      <c r="J749" s="355"/>
    </row>
    <row r="750" ht="14.4" spans="1:10">
      <c r="A750" s="353" t="s">
        <v>12024</v>
      </c>
      <c r="B750" s="365" t="s">
        <v>12025</v>
      </c>
      <c r="C750" s="355"/>
      <c r="D750" s="107">
        <f ca="1" t="shared" si="33"/>
        <v>0</v>
      </c>
      <c r="E750" s="356">
        <v>25</v>
      </c>
      <c r="F750" s="107">
        <f ca="1">IF($I$5="I列录入预算数",OFFSET(H750,0,1),ROUND(IF($I$5="基准为上年预计执行数",OFFSET(D750,0,1),IF($I$5="基准为上年预算数",OFFSET(D750,0,-1),IF($I$5="基准为上年调整预算数",D750,0)))*(IF(_xlfn.ISFORMULA(OFFSET(D750,0,5)),OFFSET($I$3,1,0),OFFSET(D750,0,5))),SSWR))</f>
        <v>0</v>
      </c>
      <c r="G750" s="191">
        <f ca="1" t="shared" si="35"/>
        <v>0</v>
      </c>
      <c r="H750" s="191">
        <f ca="1" t="shared" si="34"/>
        <v>0</v>
      </c>
      <c r="I750" s="355"/>
      <c r="J750" s="355"/>
    </row>
    <row r="751" ht="14.4" spans="1:10">
      <c r="A751" s="353" t="s">
        <v>12026</v>
      </c>
      <c r="B751" s="365" t="s">
        <v>12027</v>
      </c>
      <c r="C751" s="355">
        <v>200</v>
      </c>
      <c r="D751" s="107">
        <f ca="1" t="shared" si="33"/>
        <v>200</v>
      </c>
      <c r="E751" s="356">
        <v>4</v>
      </c>
      <c r="F751" s="107">
        <f ca="1">IF($I$5="I列录入预算数",OFFSET(H751,0,1),ROUND(IF($I$5="基准为上年预计执行数",OFFSET(D751,0,1),IF($I$5="基准为上年预算数",OFFSET(D751,0,-1),IF($I$5="基准为上年调整预算数",D751,0)))*(IF(_xlfn.ISFORMULA(OFFSET(D751,0,5)),OFFSET($I$3,1,0),OFFSET(D751,0,5))),SSWR))</f>
        <v>200</v>
      </c>
      <c r="G751" s="191">
        <f ca="1" t="shared" si="35"/>
        <v>1</v>
      </c>
      <c r="H751" s="191">
        <f ca="1" t="shared" si="34"/>
        <v>50</v>
      </c>
      <c r="I751" s="355">
        <v>200</v>
      </c>
      <c r="J751" s="355">
        <v>200</v>
      </c>
    </row>
    <row r="752" ht="14.4" spans="1:10">
      <c r="A752" s="353" t="s">
        <v>12028</v>
      </c>
      <c r="B752" s="365" t="s">
        <v>12029</v>
      </c>
      <c r="C752" s="355"/>
      <c r="D752" s="107">
        <f ca="1" t="shared" si="33"/>
        <v>0</v>
      </c>
      <c r="E752" s="356"/>
      <c r="F752" s="107">
        <f ca="1">IF($I$5="I列录入预算数",OFFSET(H752,0,1),ROUND(IF($I$5="基准为上年预计执行数",OFFSET(D752,0,1),IF($I$5="基准为上年预算数",OFFSET(D752,0,-1),IF($I$5="基准为上年调整预算数",D752,0)))*(IF(_xlfn.ISFORMULA(OFFSET(D752,0,5)),OFFSET($I$3,1,0),OFFSET(D752,0,5))),SSWR))</f>
        <v>0</v>
      </c>
      <c r="G752" s="191">
        <f ca="1" t="shared" si="35"/>
        <v>0</v>
      </c>
      <c r="H752" s="191">
        <f ca="1" t="shared" si="34"/>
        <v>0</v>
      </c>
      <c r="I752" s="355"/>
      <c r="J752" s="355"/>
    </row>
    <row r="753" ht="14.4" spans="1:10">
      <c r="A753" s="353" t="s">
        <v>12030</v>
      </c>
      <c r="B753" s="365" t="s">
        <v>12031</v>
      </c>
      <c r="C753" s="355">
        <v>390</v>
      </c>
      <c r="D753" s="107">
        <f ca="1" t="shared" si="33"/>
        <v>390</v>
      </c>
      <c r="E753" s="356"/>
      <c r="F753" s="107">
        <f ca="1">IF($I$5="I列录入预算数",OFFSET(H753,0,1),ROUND(IF($I$5="基准为上年预计执行数",OFFSET(D753,0,1),IF($I$5="基准为上年预算数",OFFSET(D753,0,-1),IF($I$5="基准为上年调整预算数",D753,0)))*(IF(_xlfn.ISFORMULA(OFFSET(D753,0,5)),OFFSET($I$3,1,0),OFFSET(D753,0,5))),SSWR))</f>
        <v>390</v>
      </c>
      <c r="G753" s="191">
        <f ca="1" t="shared" si="35"/>
        <v>1</v>
      </c>
      <c r="H753" s="191">
        <f ca="1" t="shared" si="34"/>
        <v>0</v>
      </c>
      <c r="I753" s="355">
        <v>390</v>
      </c>
      <c r="J753" s="355">
        <v>390</v>
      </c>
    </row>
    <row r="754" ht="14.4" spans="1:10">
      <c r="A754" s="353" t="s">
        <v>12032</v>
      </c>
      <c r="B754" s="365" t="s">
        <v>12033</v>
      </c>
      <c r="C754" s="355"/>
      <c r="D754" s="107">
        <f ca="1" t="shared" si="33"/>
        <v>0</v>
      </c>
      <c r="E754" s="356"/>
      <c r="F754" s="107">
        <f ca="1">IF($I$5="I列录入预算数",OFFSET(H754,0,1),ROUND(IF($I$5="基准为上年预计执行数",OFFSET(D754,0,1),IF($I$5="基准为上年预算数",OFFSET(D754,0,-1),IF($I$5="基准为上年调整预算数",D754,0)))*(IF(_xlfn.ISFORMULA(OFFSET(D754,0,5)),OFFSET($I$3,1,0),OFFSET(D754,0,5))),SSWR))</f>
        <v>0</v>
      </c>
      <c r="G754" s="191">
        <f ca="1" t="shared" si="35"/>
        <v>0</v>
      </c>
      <c r="H754" s="191">
        <f ca="1" t="shared" si="34"/>
        <v>0</v>
      </c>
      <c r="I754" s="355"/>
      <c r="J754" s="355"/>
    </row>
    <row r="755" ht="14.4" spans="1:10">
      <c r="A755" s="353" t="s">
        <v>12034</v>
      </c>
      <c r="B755" s="365" t="s">
        <v>12035</v>
      </c>
      <c r="C755" s="355"/>
      <c r="D755" s="107">
        <f ca="1" t="shared" si="33"/>
        <v>0</v>
      </c>
      <c r="E755" s="356"/>
      <c r="F755" s="107">
        <f ca="1">IF($I$5="I列录入预算数",OFFSET(H755,0,1),ROUND(IF($I$5="基准为上年预计执行数",OFFSET(D755,0,1),IF($I$5="基准为上年预算数",OFFSET(D755,0,-1),IF($I$5="基准为上年调整预算数",D755,0)))*(IF(_xlfn.ISFORMULA(OFFSET(D755,0,5)),OFFSET($I$3,1,0),OFFSET(D755,0,5))),SSWR))</f>
        <v>0</v>
      </c>
      <c r="G755" s="191">
        <f ca="1" t="shared" si="35"/>
        <v>0</v>
      </c>
      <c r="H755" s="191">
        <f ca="1" t="shared" si="34"/>
        <v>0</v>
      </c>
      <c r="I755" s="355"/>
      <c r="J755" s="355"/>
    </row>
    <row r="756" ht="14.4" spans="1:10">
      <c r="A756" s="353" t="s">
        <v>12036</v>
      </c>
      <c r="B756" s="365" t="s">
        <v>12037</v>
      </c>
      <c r="C756" s="355">
        <v>500</v>
      </c>
      <c r="D756" s="107">
        <f ca="1" t="shared" si="33"/>
        <v>500</v>
      </c>
      <c r="E756" s="356">
        <v>42</v>
      </c>
      <c r="F756" s="107">
        <f ca="1">IF($I$5="I列录入预算数",OFFSET(H756,0,1),ROUND(IF($I$5="基准为上年预计执行数",OFFSET(D756,0,1),IF($I$5="基准为上年预算数",OFFSET(D756,0,-1),IF($I$5="基准为上年调整预算数",D756,0)))*(IF(_xlfn.ISFORMULA(OFFSET(D756,0,5)),OFFSET($I$3,1,0),OFFSET(D756,0,5))),SSWR))</f>
        <v>500</v>
      </c>
      <c r="G756" s="191">
        <f ca="1" t="shared" si="35"/>
        <v>1</v>
      </c>
      <c r="H756" s="191">
        <f ca="1" t="shared" si="34"/>
        <v>11.9047619047619</v>
      </c>
      <c r="I756" s="355">
        <v>500</v>
      </c>
      <c r="J756" s="355">
        <v>500</v>
      </c>
    </row>
    <row r="757" ht="14.4" spans="1:10">
      <c r="A757" s="353" t="s">
        <v>12038</v>
      </c>
      <c r="B757" s="365" t="s">
        <v>12039</v>
      </c>
      <c r="C757" s="355">
        <v>8200</v>
      </c>
      <c r="D757" s="107">
        <f ca="1" t="shared" si="33"/>
        <v>6200</v>
      </c>
      <c r="E757" s="356">
        <v>6479</v>
      </c>
      <c r="F757" s="107">
        <f ca="1">IF($I$5="I列录入预算数",OFFSET(H757,0,1),ROUND(IF($I$5="基准为上年预计执行数",OFFSET(D757,0,1),IF($I$5="基准为上年预算数",OFFSET(D757,0,-1),IF($I$5="基准为上年调整预算数",D757,0)))*(IF(_xlfn.ISFORMULA(OFFSET(D757,0,5)),OFFSET($I$3,1,0),OFFSET(D757,0,5))),SSWR))</f>
        <v>6200</v>
      </c>
      <c r="G757" s="191">
        <f ca="1" t="shared" si="35"/>
        <v>0.75609756097561</v>
      </c>
      <c r="H757" s="191">
        <f ca="1" t="shared" si="34"/>
        <v>0.956937799043062</v>
      </c>
      <c r="I757" s="355">
        <v>6200</v>
      </c>
      <c r="J757" s="355">
        <v>6200</v>
      </c>
    </row>
    <row r="758" ht="14.4" spans="1:10">
      <c r="A758" s="353" t="s">
        <v>12040</v>
      </c>
      <c r="B758" s="365" t="s">
        <v>10811</v>
      </c>
      <c r="C758" s="355">
        <v>30</v>
      </c>
      <c r="D758" s="107">
        <f ca="1" t="shared" si="33"/>
        <v>30</v>
      </c>
      <c r="E758" s="356">
        <v>252</v>
      </c>
      <c r="F758" s="107">
        <f ca="1">IF($I$5="I列录入预算数",OFFSET(H758,0,1),ROUND(IF($I$5="基准为上年预计执行数",OFFSET(D758,0,1),IF($I$5="基准为上年预算数",OFFSET(D758,0,-1),IF($I$5="基准为上年调整预算数",D758,0)))*(IF(_xlfn.ISFORMULA(OFFSET(D758,0,5)),OFFSET($I$3,1,0),OFFSET(D758,0,5))),SSWR))</f>
        <v>30</v>
      </c>
      <c r="G758" s="191">
        <f ca="1" t="shared" si="35"/>
        <v>1</v>
      </c>
      <c r="H758" s="191">
        <f ca="1" t="shared" si="34"/>
        <v>0.119047619047619</v>
      </c>
      <c r="I758" s="355">
        <v>30</v>
      </c>
      <c r="J758" s="355">
        <v>30</v>
      </c>
    </row>
    <row r="759" ht="14.4" spans="1:10">
      <c r="A759" s="353" t="s">
        <v>12041</v>
      </c>
      <c r="B759" s="365" t="s">
        <v>10813</v>
      </c>
      <c r="C759" s="355"/>
      <c r="D759" s="107">
        <f ca="1" t="shared" si="33"/>
        <v>0</v>
      </c>
      <c r="E759" s="356"/>
      <c r="F759" s="107">
        <f ca="1">IF($I$5="I列录入预算数",OFFSET(H759,0,1),ROUND(IF($I$5="基准为上年预计执行数",OFFSET(D759,0,1),IF($I$5="基准为上年预算数",OFFSET(D759,0,-1),IF($I$5="基准为上年调整预算数",D759,0)))*(IF(_xlfn.ISFORMULA(OFFSET(D759,0,5)),OFFSET($I$3,1,0),OFFSET(D759,0,5))),SSWR))</f>
        <v>0</v>
      </c>
      <c r="G759" s="191">
        <f ca="1" t="shared" si="35"/>
        <v>0</v>
      </c>
      <c r="H759" s="191">
        <f ca="1" t="shared" si="34"/>
        <v>0</v>
      </c>
      <c r="I759" s="355"/>
      <c r="J759" s="355"/>
    </row>
    <row r="760" ht="14.4" spans="1:10">
      <c r="A760" s="353" t="s">
        <v>12042</v>
      </c>
      <c r="B760" s="365" t="s">
        <v>10815</v>
      </c>
      <c r="C760" s="355"/>
      <c r="D760" s="107">
        <f ca="1" t="shared" si="33"/>
        <v>0</v>
      </c>
      <c r="E760" s="356"/>
      <c r="F760" s="107">
        <f ca="1">IF($I$5="I列录入预算数",OFFSET(H760,0,1),ROUND(IF($I$5="基准为上年预计执行数",OFFSET(D760,0,1),IF($I$5="基准为上年预算数",OFFSET(D760,0,-1),IF($I$5="基准为上年调整预算数",D760,0)))*(IF(_xlfn.ISFORMULA(OFFSET(D760,0,5)),OFFSET($I$3,1,0),OFFSET(D760,0,5))),SSWR))</f>
        <v>0</v>
      </c>
      <c r="G760" s="191">
        <f ca="1" t="shared" si="35"/>
        <v>0</v>
      </c>
      <c r="H760" s="191">
        <f ca="1" t="shared" si="34"/>
        <v>0</v>
      </c>
      <c r="I760" s="355"/>
      <c r="J760" s="355"/>
    </row>
    <row r="761" ht="14.4" spans="1:10">
      <c r="A761" s="353" t="s">
        <v>12043</v>
      </c>
      <c r="B761" s="365" t="s">
        <v>12044</v>
      </c>
      <c r="C761" s="355">
        <v>100</v>
      </c>
      <c r="D761" s="107">
        <f ca="1" t="shared" si="33"/>
        <v>100</v>
      </c>
      <c r="E761" s="356">
        <v>2677</v>
      </c>
      <c r="F761" s="107">
        <f ca="1">IF($I$5="I列录入预算数",OFFSET(H761,0,1),ROUND(IF($I$5="基准为上年预计执行数",OFFSET(D761,0,1),IF($I$5="基准为上年预算数",OFFSET(D761,0,-1),IF($I$5="基准为上年调整预算数",D761,0)))*(IF(_xlfn.ISFORMULA(OFFSET(D761,0,5)),OFFSET($I$3,1,0),OFFSET(D761,0,5))),SSWR))</f>
        <v>1300</v>
      </c>
      <c r="G761" s="191">
        <f ca="1" t="shared" si="35"/>
        <v>13</v>
      </c>
      <c r="H761" s="191">
        <f ca="1" t="shared" si="34"/>
        <v>0.485618229361225</v>
      </c>
      <c r="I761" s="355">
        <v>1300</v>
      </c>
      <c r="J761" s="355">
        <v>100</v>
      </c>
    </row>
    <row r="762" ht="14.4" spans="1:10">
      <c r="A762" s="353" t="s">
        <v>12045</v>
      </c>
      <c r="B762" s="365" t="s">
        <v>12046</v>
      </c>
      <c r="C762" s="355">
        <v>6600</v>
      </c>
      <c r="D762" s="107">
        <f ca="1" t="shared" si="33"/>
        <v>3600</v>
      </c>
      <c r="E762" s="356">
        <v>2471</v>
      </c>
      <c r="F762" s="107">
        <f ca="1">IF($I$5="I列录入预算数",OFFSET(H762,0,1),ROUND(IF($I$5="基准为上年预计执行数",OFFSET(D762,0,1),IF($I$5="基准为上年预算数",OFFSET(D762,0,-1),IF($I$5="基准为上年调整预算数",D762,0)))*(IF(_xlfn.ISFORMULA(OFFSET(D762,0,5)),OFFSET($I$3,1,0),OFFSET(D762,0,5))),SSWR))</f>
        <v>2400</v>
      </c>
      <c r="G762" s="191">
        <f ca="1" t="shared" si="35"/>
        <v>0.363636363636364</v>
      </c>
      <c r="H762" s="191">
        <f ca="1" t="shared" si="34"/>
        <v>0.971266693646297</v>
      </c>
      <c r="I762" s="355">
        <v>2400</v>
      </c>
      <c r="J762" s="355">
        <v>3600</v>
      </c>
    </row>
    <row r="763" ht="14.4" spans="1:10">
      <c r="A763" s="353" t="s">
        <v>12047</v>
      </c>
      <c r="B763" s="365" t="s">
        <v>12048</v>
      </c>
      <c r="C763" s="355">
        <v>100</v>
      </c>
      <c r="D763" s="107">
        <f ca="1" t="shared" si="33"/>
        <v>100</v>
      </c>
      <c r="E763" s="356">
        <v>35</v>
      </c>
      <c r="F763" s="107">
        <f ca="1">IF($I$5="I列录入预算数",OFFSET(H763,0,1),ROUND(IF($I$5="基准为上年预计执行数",OFFSET(D763,0,1),IF($I$5="基准为上年预算数",OFFSET(D763,0,-1),IF($I$5="基准为上年调整预算数",D763,0)))*(IF(_xlfn.ISFORMULA(OFFSET(D763,0,5)),OFFSET($I$3,1,0),OFFSET(D763,0,5))),SSWR))</f>
        <v>100</v>
      </c>
      <c r="G763" s="191">
        <f ca="1" t="shared" si="35"/>
        <v>1</v>
      </c>
      <c r="H763" s="191">
        <f ca="1" t="shared" si="34"/>
        <v>2.85714285714286</v>
      </c>
      <c r="I763" s="355">
        <v>100</v>
      </c>
      <c r="J763" s="355">
        <v>100</v>
      </c>
    </row>
    <row r="764" ht="14.4" spans="1:10">
      <c r="A764" s="353" t="s">
        <v>12049</v>
      </c>
      <c r="B764" s="365" t="s">
        <v>12050</v>
      </c>
      <c r="C764" s="355">
        <v>280</v>
      </c>
      <c r="D764" s="107">
        <f ca="1" t="shared" si="33"/>
        <v>280</v>
      </c>
      <c r="E764" s="356">
        <v>30</v>
      </c>
      <c r="F764" s="107">
        <f ca="1">IF($I$5="I列录入预算数",OFFSET(H764,0,1),ROUND(IF($I$5="基准为上年预计执行数",OFFSET(D764,0,1),IF($I$5="基准为上年预算数",OFFSET(D764,0,-1),IF($I$5="基准为上年调整预算数",D764,0)))*(IF(_xlfn.ISFORMULA(OFFSET(D764,0,5)),OFFSET($I$3,1,0),OFFSET(D764,0,5))),SSWR))</f>
        <v>280</v>
      </c>
      <c r="G764" s="191">
        <f ca="1" t="shared" si="35"/>
        <v>1</v>
      </c>
      <c r="H764" s="191">
        <f ca="1" t="shared" si="34"/>
        <v>9.33333333333333</v>
      </c>
      <c r="I764" s="355">
        <v>280</v>
      </c>
      <c r="J764" s="355">
        <v>280</v>
      </c>
    </row>
    <row r="765" ht="14.4" spans="1:10">
      <c r="A765" s="353" t="s">
        <v>12051</v>
      </c>
      <c r="B765" s="365" t="s">
        <v>12052</v>
      </c>
      <c r="C765" s="355">
        <v>840</v>
      </c>
      <c r="D765" s="107">
        <f ca="1" t="shared" si="33"/>
        <v>840</v>
      </c>
      <c r="E765" s="356">
        <v>688</v>
      </c>
      <c r="F765" s="107">
        <f ca="1">IF($I$5="I列录入预算数",OFFSET(H765,0,1),ROUND(IF($I$5="基准为上年预计执行数",OFFSET(D765,0,1),IF($I$5="基准为上年预算数",OFFSET(D765,0,-1),IF($I$5="基准为上年调整预算数",D765,0)))*(IF(_xlfn.ISFORMULA(OFFSET(D765,0,5)),OFFSET($I$3,1,0),OFFSET(D765,0,5))),SSWR))</f>
        <v>840</v>
      </c>
      <c r="G765" s="191">
        <f ca="1" t="shared" si="35"/>
        <v>1</v>
      </c>
      <c r="H765" s="191">
        <f ca="1" t="shared" si="34"/>
        <v>1.22093023255814</v>
      </c>
      <c r="I765" s="355">
        <v>840</v>
      </c>
      <c r="J765" s="355">
        <v>840</v>
      </c>
    </row>
    <row r="766" ht="14.4" spans="1:10">
      <c r="A766" s="353" t="s">
        <v>12053</v>
      </c>
      <c r="B766" s="365" t="s">
        <v>12054</v>
      </c>
      <c r="C766" s="355">
        <v>30</v>
      </c>
      <c r="D766" s="107">
        <f ca="1" t="shared" si="33"/>
        <v>30</v>
      </c>
      <c r="E766" s="356">
        <v>110</v>
      </c>
      <c r="F766" s="107">
        <f ca="1">IF($I$5="I列录入预算数",OFFSET(H766,0,1),ROUND(IF($I$5="基准为上年预计执行数",OFFSET(D766,0,1),IF($I$5="基准为上年预算数",OFFSET(D766,0,-1),IF($I$5="基准为上年调整预算数",D766,0)))*(IF(_xlfn.ISFORMULA(OFFSET(D766,0,5)),OFFSET($I$3,1,0),OFFSET(D766,0,5))),SSWR))</f>
        <v>30</v>
      </c>
      <c r="G766" s="191">
        <f ca="1" t="shared" si="35"/>
        <v>1</v>
      </c>
      <c r="H766" s="191">
        <f ca="1" t="shared" si="34"/>
        <v>0.272727272727273</v>
      </c>
      <c r="I766" s="355">
        <v>30</v>
      </c>
      <c r="J766" s="355">
        <v>30</v>
      </c>
    </row>
    <row r="767" ht="14.4" spans="1:10">
      <c r="A767" s="353" t="s">
        <v>12055</v>
      </c>
      <c r="B767" s="365" t="s">
        <v>12056</v>
      </c>
      <c r="C767" s="355">
        <v>100</v>
      </c>
      <c r="D767" s="107">
        <f ca="1" t="shared" si="33"/>
        <v>100</v>
      </c>
      <c r="E767" s="356">
        <v>1</v>
      </c>
      <c r="F767" s="107">
        <f ca="1">IF($I$5="I列录入预算数",OFFSET(H767,0,1),ROUND(IF($I$5="基准为上年预计执行数",OFFSET(D767,0,1),IF($I$5="基准为上年预算数",OFFSET(D767,0,-1),IF($I$5="基准为上年调整预算数",D767,0)))*(IF(_xlfn.ISFORMULA(OFFSET(D767,0,5)),OFFSET($I$3,1,0),OFFSET(D767,0,5))),SSWR))</f>
        <v>100</v>
      </c>
      <c r="G767" s="191">
        <f ca="1" t="shared" si="35"/>
        <v>1</v>
      </c>
      <c r="H767" s="191">
        <f ca="1" t="shared" si="34"/>
        <v>100</v>
      </c>
      <c r="I767" s="355">
        <v>100</v>
      </c>
      <c r="J767" s="355">
        <v>100</v>
      </c>
    </row>
    <row r="768" ht="14.4" spans="1:10">
      <c r="A768" s="353" t="s">
        <v>12057</v>
      </c>
      <c r="B768" s="365" t="s">
        <v>12058</v>
      </c>
      <c r="C768" s="355">
        <v>100</v>
      </c>
      <c r="D768" s="107">
        <f ca="1" t="shared" si="33"/>
        <v>100</v>
      </c>
      <c r="E768" s="356"/>
      <c r="F768" s="107">
        <f ca="1">IF($I$5="I列录入预算数",OFFSET(H768,0,1),ROUND(IF($I$5="基准为上年预计执行数",OFFSET(D768,0,1),IF($I$5="基准为上年预算数",OFFSET(D768,0,-1),IF($I$5="基准为上年调整预算数",D768,0)))*(IF(_xlfn.ISFORMULA(OFFSET(D768,0,5)),OFFSET($I$3,1,0),OFFSET(D768,0,5))),SSWR))</f>
        <v>100</v>
      </c>
      <c r="G768" s="191">
        <f ca="1" t="shared" si="35"/>
        <v>1</v>
      </c>
      <c r="H768" s="191">
        <f ca="1" t="shared" si="34"/>
        <v>0</v>
      </c>
      <c r="I768" s="355">
        <v>100</v>
      </c>
      <c r="J768" s="355">
        <v>100</v>
      </c>
    </row>
    <row r="769" ht="14.4" spans="1:10">
      <c r="A769" s="353" t="s">
        <v>12059</v>
      </c>
      <c r="B769" s="365" t="s">
        <v>12060</v>
      </c>
      <c r="C769" s="355"/>
      <c r="D769" s="107">
        <f ca="1" t="shared" si="33"/>
        <v>0</v>
      </c>
      <c r="E769" s="356"/>
      <c r="F769" s="107">
        <f ca="1">IF($I$5="I列录入预算数",OFFSET(H769,0,1),ROUND(IF($I$5="基准为上年预计执行数",OFFSET(D769,0,1),IF($I$5="基准为上年预算数",OFFSET(D769,0,-1),IF($I$5="基准为上年调整预算数",D769,0)))*(IF(_xlfn.ISFORMULA(OFFSET(D769,0,5)),OFFSET($I$3,1,0),OFFSET(D769,0,5))),SSWR))</f>
        <v>0</v>
      </c>
      <c r="G769" s="191">
        <f ca="1" t="shared" si="35"/>
        <v>0</v>
      </c>
      <c r="H769" s="191">
        <f ca="1" t="shared" si="34"/>
        <v>0</v>
      </c>
      <c r="I769" s="355"/>
      <c r="J769" s="355"/>
    </row>
    <row r="770" ht="14.4" spans="1:10">
      <c r="A770" s="353" t="s">
        <v>12061</v>
      </c>
      <c r="B770" s="365" t="s">
        <v>10441</v>
      </c>
      <c r="C770" s="355"/>
      <c r="D770" s="107">
        <f ca="1" t="shared" si="33"/>
        <v>0</v>
      </c>
      <c r="E770" s="356"/>
      <c r="F770" s="107">
        <f ca="1">IF($I$5="I列录入预算数",OFFSET(H770,0,1),ROUND(IF($I$5="基准为上年预计执行数",OFFSET(D770,0,1),IF($I$5="基准为上年预算数",OFFSET(D770,0,-1),IF($I$5="基准为上年调整预算数",D770,0)))*(IF(_xlfn.ISFORMULA(OFFSET(D770,0,5)),OFFSET($I$3,1,0),OFFSET(D770,0,5))),SSWR))</f>
        <v>0</v>
      </c>
      <c r="G770" s="191">
        <f ca="1" t="shared" si="35"/>
        <v>0</v>
      </c>
      <c r="H770" s="191">
        <f ca="1" t="shared" si="34"/>
        <v>0</v>
      </c>
      <c r="I770" s="355"/>
      <c r="J770" s="355"/>
    </row>
    <row r="771" ht="14.4" spans="1:10">
      <c r="A771" s="353" t="s">
        <v>12062</v>
      </c>
      <c r="B771" s="365" t="s">
        <v>12063</v>
      </c>
      <c r="C771" s="355">
        <v>50</v>
      </c>
      <c r="D771" s="107">
        <f ca="1" t="shared" si="33"/>
        <v>50</v>
      </c>
      <c r="E771" s="356">
        <v>33</v>
      </c>
      <c r="F771" s="107">
        <f ca="1">IF($I$5="I列录入预算数",OFFSET(H771,0,1),ROUND(IF($I$5="基准为上年预计执行数",OFFSET(D771,0,1),IF($I$5="基准为上年预算数",OFFSET(D771,0,-1),IF($I$5="基准为上年调整预算数",D771,0)))*(IF(_xlfn.ISFORMULA(OFFSET(D771,0,5)),OFFSET($I$3,1,0),OFFSET(D771,0,5))),SSWR))</f>
        <v>50</v>
      </c>
      <c r="G771" s="191">
        <f ca="1" t="shared" si="35"/>
        <v>1</v>
      </c>
      <c r="H771" s="191">
        <f ca="1" t="shared" si="34"/>
        <v>1.51515151515152</v>
      </c>
      <c r="I771" s="355">
        <v>50</v>
      </c>
      <c r="J771" s="355">
        <v>50</v>
      </c>
    </row>
    <row r="772" ht="14.4" spans="1:10">
      <c r="A772" s="353" t="s">
        <v>12064</v>
      </c>
      <c r="B772" s="365" t="s">
        <v>12065</v>
      </c>
      <c r="C772" s="355"/>
      <c r="D772" s="107">
        <f ca="1" t="shared" si="33"/>
        <v>0</v>
      </c>
      <c r="E772" s="356"/>
      <c r="F772" s="107">
        <f ca="1">IF($I$5="I列录入预算数",OFFSET(H772,0,1),ROUND(IF($I$5="基准为上年预计执行数",OFFSET(D772,0,1),IF($I$5="基准为上年预算数",OFFSET(D772,0,-1),IF($I$5="基准为上年调整预算数",D772,0)))*(IF(_xlfn.ISFORMULA(OFFSET(D772,0,5)),OFFSET($I$3,1,0),OFFSET(D772,0,5))),SSWR))</f>
        <v>0</v>
      </c>
      <c r="G772" s="191">
        <f ca="1" t="shared" si="35"/>
        <v>0</v>
      </c>
      <c r="H772" s="191">
        <f ca="1" t="shared" si="34"/>
        <v>0</v>
      </c>
      <c r="I772" s="355"/>
      <c r="J772" s="355"/>
    </row>
    <row r="773" ht="14.4" spans="1:10">
      <c r="A773" s="353" t="s">
        <v>12066</v>
      </c>
      <c r="B773" s="365" t="s">
        <v>12067</v>
      </c>
      <c r="C773" s="355"/>
      <c r="D773" s="107">
        <f ca="1" t="shared" si="33"/>
        <v>0</v>
      </c>
      <c r="E773" s="356"/>
      <c r="F773" s="107">
        <f ca="1">IF($I$5="I列录入预算数",OFFSET(H773,0,1),ROUND(IF($I$5="基准为上年预计执行数",OFFSET(D773,0,1),IF($I$5="基准为上年预算数",OFFSET(D773,0,-1),IF($I$5="基准为上年调整预算数",D773,0)))*(IF(_xlfn.ISFORMULA(OFFSET(D773,0,5)),OFFSET($I$3,1,0),OFFSET(D773,0,5))),SSWR))</f>
        <v>0</v>
      </c>
      <c r="G773" s="191">
        <f ca="1" t="shared" si="35"/>
        <v>0</v>
      </c>
      <c r="H773" s="191">
        <f ca="1" t="shared" si="34"/>
        <v>0</v>
      </c>
      <c r="I773" s="355"/>
      <c r="J773" s="355"/>
    </row>
    <row r="774" ht="14.4" spans="1:10">
      <c r="A774" s="353" t="s">
        <v>12068</v>
      </c>
      <c r="B774" s="365" t="s">
        <v>12069</v>
      </c>
      <c r="C774" s="355"/>
      <c r="D774" s="107">
        <f ca="1" t="shared" si="33"/>
        <v>0</v>
      </c>
      <c r="E774" s="356"/>
      <c r="F774" s="107">
        <f ca="1">IF($I$5="I列录入预算数",OFFSET(H774,0,1),ROUND(IF($I$5="基准为上年预计执行数",OFFSET(D774,0,1),IF($I$5="基准为上年预算数",OFFSET(D774,0,-1),IF($I$5="基准为上年调整预算数",D774,0)))*(IF(_xlfn.ISFORMULA(OFFSET(D774,0,5)),OFFSET($I$3,1,0),OFFSET(D774,0,5))),SSWR))</f>
        <v>0</v>
      </c>
      <c r="G774" s="191">
        <f ca="1" t="shared" si="35"/>
        <v>0</v>
      </c>
      <c r="H774" s="191">
        <f ca="1" t="shared" si="34"/>
        <v>0</v>
      </c>
      <c r="I774" s="355"/>
      <c r="J774" s="355"/>
    </row>
    <row r="775" ht="14.4" spans="1:10">
      <c r="A775" s="353" t="s">
        <v>12070</v>
      </c>
      <c r="B775" s="365" t="s">
        <v>12071</v>
      </c>
      <c r="C775" s="355">
        <v>630</v>
      </c>
      <c r="D775" s="107">
        <f ca="1" t="shared" si="33"/>
        <v>630</v>
      </c>
      <c r="E775" s="356">
        <v>65</v>
      </c>
      <c r="F775" s="107">
        <f ca="1">IF($I$5="I列录入预算数",OFFSET(H775,0,1),ROUND(IF($I$5="基准为上年预计执行数",OFFSET(D775,0,1),IF($I$5="基准为上年预算数",OFFSET(D775,0,-1),IF($I$5="基准为上年调整预算数",D775,0)))*(IF(_xlfn.ISFORMULA(OFFSET(D775,0,5)),OFFSET($I$3,1,0),OFFSET(D775,0,5))),SSWR))</f>
        <v>630</v>
      </c>
      <c r="G775" s="191">
        <f ca="1" t="shared" si="35"/>
        <v>1</v>
      </c>
      <c r="H775" s="191">
        <f ca="1" t="shared" si="34"/>
        <v>9.69230769230769</v>
      </c>
      <c r="I775" s="355">
        <v>630</v>
      </c>
      <c r="J775" s="355">
        <v>630</v>
      </c>
    </row>
    <row r="776" ht="14.4" spans="1:10">
      <c r="A776" s="353" t="s">
        <v>12072</v>
      </c>
      <c r="B776" s="365" t="s">
        <v>12073</v>
      </c>
      <c r="C776" s="355"/>
      <c r="D776" s="107">
        <f ca="1" t="shared" si="33"/>
        <v>0</v>
      </c>
      <c r="E776" s="356"/>
      <c r="F776" s="107">
        <f ca="1">IF($I$5="I列录入预算数",OFFSET(H776,0,1),ROUND(IF($I$5="基准为上年预计执行数",OFFSET(D776,0,1),IF($I$5="基准为上年预算数",OFFSET(D776,0,-1),IF($I$5="基准为上年调整预算数",D776,0)))*(IF(_xlfn.ISFORMULA(OFFSET(D776,0,5)),OFFSET($I$3,1,0),OFFSET(D776,0,5))),SSWR))</f>
        <v>0</v>
      </c>
      <c r="G776" s="191">
        <f ca="1" t="shared" si="35"/>
        <v>0</v>
      </c>
      <c r="H776" s="191">
        <f ca="1" t="shared" si="34"/>
        <v>0</v>
      </c>
      <c r="I776" s="355"/>
      <c r="J776" s="355"/>
    </row>
    <row r="777" ht="14.4" spans="1:10">
      <c r="A777" s="353" t="s">
        <v>12074</v>
      </c>
      <c r="B777" s="365" t="s">
        <v>12011</v>
      </c>
      <c r="C777" s="355">
        <v>200</v>
      </c>
      <c r="D777" s="107">
        <f ca="1" t="shared" si="33"/>
        <v>200</v>
      </c>
      <c r="E777" s="356"/>
      <c r="F777" s="107">
        <f ca="1">IF($I$5="I列录入预算数",OFFSET(H777,0,1),ROUND(IF($I$5="基准为上年预计执行数",OFFSET(D777,0,1),IF($I$5="基准为上年预算数",OFFSET(D777,0,-1),IF($I$5="基准为上年调整预算数",D777,0)))*(IF(_xlfn.ISFORMULA(OFFSET(D777,0,5)),OFFSET($I$3,1,0),OFFSET(D777,0,5))),SSWR))</f>
        <v>200</v>
      </c>
      <c r="G777" s="191">
        <f ca="1" t="shared" si="35"/>
        <v>1</v>
      </c>
      <c r="H777" s="191">
        <f ca="1" t="shared" si="34"/>
        <v>0</v>
      </c>
      <c r="I777" s="355">
        <v>200</v>
      </c>
      <c r="J777" s="355">
        <v>200</v>
      </c>
    </row>
    <row r="778" ht="14.4" spans="1:10">
      <c r="A778" s="353" t="s">
        <v>12075</v>
      </c>
      <c r="B778" s="365" t="s">
        <v>12076</v>
      </c>
      <c r="C778" s="355">
        <v>500</v>
      </c>
      <c r="D778" s="107">
        <f ca="1" t="shared" si="33"/>
        <v>500</v>
      </c>
      <c r="E778" s="356">
        <v>5</v>
      </c>
      <c r="F778" s="107">
        <f ca="1">IF($I$5="I列录入预算数",OFFSET(H778,0,1),ROUND(IF($I$5="基准为上年预计执行数",OFFSET(D778,0,1),IF($I$5="基准为上年预算数",OFFSET(D778,0,-1),IF($I$5="基准为上年调整预算数",D778,0)))*(IF(_xlfn.ISFORMULA(OFFSET(D778,0,5)),OFFSET($I$3,1,0),OFFSET(D778,0,5))),SSWR))</f>
        <v>500</v>
      </c>
      <c r="G778" s="191">
        <f ca="1" t="shared" si="35"/>
        <v>1</v>
      </c>
      <c r="H778" s="191">
        <f ca="1" t="shared" si="34"/>
        <v>100</v>
      </c>
      <c r="I778" s="355">
        <v>500</v>
      </c>
      <c r="J778" s="355">
        <v>500</v>
      </c>
    </row>
    <row r="779" ht="14.4" spans="1:10">
      <c r="A779" s="353" t="s">
        <v>12077</v>
      </c>
      <c r="B779" s="365" t="s">
        <v>12078</v>
      </c>
      <c r="C779" s="355">
        <v>500</v>
      </c>
      <c r="D779" s="107">
        <f ca="1" t="shared" ref="D779:D842" si="36">IF(B2TJ="录入调整后预算数",OFFSET(D779,0,6),IF(B2TJ="录入调整差额数",OFFSET(D779,0,6)+OFFSET(D779,0,-1),0))</f>
        <v>500</v>
      </c>
      <c r="E779" s="356">
        <v>1539</v>
      </c>
      <c r="F779" s="107">
        <f ca="1">IF($I$5="I列录入预算数",OFFSET(H779,0,1),ROUND(IF($I$5="基准为上年预计执行数",OFFSET(D779,0,1),IF($I$5="基准为上年预算数",OFFSET(D779,0,-1),IF($I$5="基准为上年调整预算数",D779,0)))*(IF(_xlfn.ISFORMULA(OFFSET(D779,0,5)),OFFSET($I$3,1,0),OFFSET(D779,0,5))),SSWR))</f>
        <v>1500</v>
      </c>
      <c r="G779" s="191">
        <f ca="1" t="shared" si="35"/>
        <v>3</v>
      </c>
      <c r="H779" s="191">
        <f ca="1" t="shared" ref="H779:H842" si="37">IFERROR(OFFSET(G779,0,-1)/OFFSET(G779,0,-2),)</f>
        <v>0.974658869395711</v>
      </c>
      <c r="I779" s="355">
        <v>1500</v>
      </c>
      <c r="J779" s="355">
        <v>500</v>
      </c>
    </row>
    <row r="780" ht="14.4" spans="1:10">
      <c r="A780" s="353" t="s">
        <v>12079</v>
      </c>
      <c r="B780" s="365" t="s">
        <v>10811</v>
      </c>
      <c r="C780" s="355">
        <v>2400</v>
      </c>
      <c r="D780" s="107">
        <f ca="1" t="shared" si="36"/>
        <v>1400</v>
      </c>
      <c r="E780" s="356">
        <v>224</v>
      </c>
      <c r="F780" s="107">
        <f ca="1">IF($I$5="I列录入预算数",OFFSET(H780,0,1),ROUND(IF($I$5="基准为上年预计执行数",OFFSET(D780,0,1),IF($I$5="基准为上年预算数",OFFSET(D780,0,-1),IF($I$5="基准为上年调整预算数",D780,0)))*(IF(_xlfn.ISFORMULA(OFFSET(D780,0,5)),OFFSET($I$3,1,0),OFFSET(D780,0,5))),SSWR))</f>
        <v>400</v>
      </c>
      <c r="G780" s="191">
        <f ca="1" t="shared" ref="G780:G843" si="38">IFERROR(OFFSET(G780,0,-1)/OFFSET(G780,0,-4),)</f>
        <v>0.166666666666667</v>
      </c>
      <c r="H780" s="191">
        <f ca="1" t="shared" si="37"/>
        <v>1.78571428571429</v>
      </c>
      <c r="I780" s="355">
        <v>400</v>
      </c>
      <c r="J780" s="355">
        <v>1400</v>
      </c>
    </row>
    <row r="781" ht="14.4" spans="1:10">
      <c r="A781" s="353" t="s">
        <v>12080</v>
      </c>
      <c r="B781" s="365" t="s">
        <v>10813</v>
      </c>
      <c r="C781" s="355"/>
      <c r="D781" s="107">
        <f ca="1" t="shared" si="36"/>
        <v>0</v>
      </c>
      <c r="E781" s="356"/>
      <c r="F781" s="107">
        <f ca="1">IF($I$5="I列录入预算数",OFFSET(H781,0,1),ROUND(IF($I$5="基准为上年预计执行数",OFFSET(D781,0,1),IF($I$5="基准为上年预算数",OFFSET(D781,0,-1),IF($I$5="基准为上年调整预算数",D781,0)))*(IF(_xlfn.ISFORMULA(OFFSET(D781,0,5)),OFFSET($I$3,1,0),OFFSET(D781,0,5))),SSWR))</f>
        <v>0</v>
      </c>
      <c r="G781" s="191">
        <f ca="1" t="shared" si="38"/>
        <v>0</v>
      </c>
      <c r="H781" s="191">
        <f ca="1" t="shared" si="37"/>
        <v>0</v>
      </c>
      <c r="I781" s="355"/>
      <c r="J781" s="355"/>
    </row>
    <row r="782" ht="14.4" spans="1:10">
      <c r="A782" s="353" t="s">
        <v>12081</v>
      </c>
      <c r="B782" s="365" t="s">
        <v>10815</v>
      </c>
      <c r="C782" s="355"/>
      <c r="D782" s="107">
        <f ca="1" t="shared" si="36"/>
        <v>0</v>
      </c>
      <c r="E782" s="356"/>
      <c r="F782" s="107">
        <f ca="1">IF($I$5="I列录入预算数",OFFSET(H782,0,1),ROUND(IF($I$5="基准为上年预计执行数",OFFSET(D782,0,1),IF($I$5="基准为上年预算数",OFFSET(D782,0,-1),IF($I$5="基准为上年调整预算数",D782,0)))*(IF(_xlfn.ISFORMULA(OFFSET(D782,0,5)),OFFSET($I$3,1,0),OFFSET(D782,0,5))),SSWR))</f>
        <v>0</v>
      </c>
      <c r="G782" s="191">
        <f ca="1" t="shared" si="38"/>
        <v>0</v>
      </c>
      <c r="H782" s="191">
        <f ca="1" t="shared" si="37"/>
        <v>0</v>
      </c>
      <c r="I782" s="355"/>
      <c r="J782" s="355"/>
    </row>
    <row r="783" ht="14.4" spans="1:10">
      <c r="A783" s="353" t="s">
        <v>12082</v>
      </c>
      <c r="B783" s="365" t="s">
        <v>12083</v>
      </c>
      <c r="C783" s="355">
        <v>500</v>
      </c>
      <c r="D783" s="107">
        <f ca="1" t="shared" si="36"/>
        <v>500</v>
      </c>
      <c r="E783" s="356">
        <v>2149</v>
      </c>
      <c r="F783" s="107">
        <f ca="1">IF($I$5="I列录入预算数",OFFSET(H783,0,1),ROUND(IF($I$5="基准为上年预计执行数",OFFSET(D783,0,1),IF($I$5="基准为上年预算数",OFFSET(D783,0,-1),IF($I$5="基准为上年调整预算数",D783,0)))*(IF(_xlfn.ISFORMULA(OFFSET(D783,0,5)),OFFSET($I$3,1,0),OFFSET(D783,0,5))),SSWR))</f>
        <v>1300</v>
      </c>
      <c r="G783" s="191">
        <f ca="1" t="shared" si="38"/>
        <v>2.6</v>
      </c>
      <c r="H783" s="191">
        <f ca="1" t="shared" si="37"/>
        <v>0.604932526756631</v>
      </c>
      <c r="I783" s="355">
        <v>1300</v>
      </c>
      <c r="J783" s="355">
        <v>500</v>
      </c>
    </row>
    <row r="784" ht="14.4" spans="1:10">
      <c r="A784" s="353" t="s">
        <v>12084</v>
      </c>
      <c r="B784" s="365" t="s">
        <v>12085</v>
      </c>
      <c r="C784" s="355">
        <v>4500</v>
      </c>
      <c r="D784" s="107">
        <f ca="1" t="shared" si="36"/>
        <v>4500</v>
      </c>
      <c r="E784" s="356">
        <v>3016</v>
      </c>
      <c r="F784" s="107">
        <f ca="1">IF($I$5="I列录入预算数",OFFSET(H784,0,1),ROUND(IF($I$5="基准为上年预计执行数",OFFSET(D784,0,1),IF($I$5="基准为上年预算数",OFFSET(D784,0,-1),IF($I$5="基准为上年调整预算数",D784,0)))*(IF(_xlfn.ISFORMULA(OFFSET(D784,0,5)),OFFSET($I$3,1,0),OFFSET(D784,0,5))),SSWR))</f>
        <v>4500</v>
      </c>
      <c r="G784" s="191">
        <f ca="1" t="shared" si="38"/>
        <v>1</v>
      </c>
      <c r="H784" s="191">
        <f ca="1" t="shared" si="37"/>
        <v>1.4920424403183</v>
      </c>
      <c r="I784" s="355">
        <v>4500</v>
      </c>
      <c r="J784" s="355">
        <v>4500</v>
      </c>
    </row>
    <row r="785" ht="14.4" spans="1:10">
      <c r="A785" s="353" t="s">
        <v>12086</v>
      </c>
      <c r="B785" s="365" t="s">
        <v>12087</v>
      </c>
      <c r="C785" s="355">
        <v>1000</v>
      </c>
      <c r="D785" s="107">
        <f ca="1" t="shared" si="36"/>
        <v>1000</v>
      </c>
      <c r="E785" s="356">
        <v>239</v>
      </c>
      <c r="F785" s="107">
        <f ca="1">IF($I$5="I列录入预算数",OFFSET(H785,0,1),ROUND(IF($I$5="基准为上年预计执行数",OFFSET(D785,0,1),IF($I$5="基准为上年预算数",OFFSET(D785,0,-1),IF($I$5="基准为上年调整预算数",D785,0)))*(IF(_xlfn.ISFORMULA(OFFSET(D785,0,5)),OFFSET($I$3,1,0),OFFSET(D785,0,5))),SSWR))</f>
        <v>300</v>
      </c>
      <c r="G785" s="191">
        <f ca="1" t="shared" si="38"/>
        <v>0.3</v>
      </c>
      <c r="H785" s="191">
        <f ca="1" t="shared" si="37"/>
        <v>1.25523012552301</v>
      </c>
      <c r="I785" s="355">
        <v>300</v>
      </c>
      <c r="J785" s="355">
        <v>1000</v>
      </c>
    </row>
    <row r="786" ht="14.4" spans="1:10">
      <c r="A786" s="353" t="s">
        <v>12088</v>
      </c>
      <c r="B786" s="365" t="s">
        <v>12089</v>
      </c>
      <c r="C786" s="355"/>
      <c r="D786" s="107">
        <f ca="1" t="shared" si="36"/>
        <v>0</v>
      </c>
      <c r="E786" s="356"/>
      <c r="F786" s="107">
        <f ca="1">IF($I$5="I列录入预算数",OFFSET(H786,0,1),ROUND(IF($I$5="基准为上年预计执行数",OFFSET(D786,0,1),IF($I$5="基准为上年预算数",OFFSET(D786,0,-1),IF($I$5="基准为上年调整预算数",D786,0)))*(IF(_xlfn.ISFORMULA(OFFSET(D786,0,5)),OFFSET($I$3,1,0),OFFSET(D786,0,5))),SSWR))</f>
        <v>0</v>
      </c>
      <c r="G786" s="191">
        <f ca="1" t="shared" si="38"/>
        <v>0</v>
      </c>
      <c r="H786" s="191">
        <f ca="1" t="shared" si="37"/>
        <v>0</v>
      </c>
      <c r="I786" s="355"/>
      <c r="J786" s="355"/>
    </row>
    <row r="787" ht="14.4" spans="1:10">
      <c r="A787" s="353" t="s">
        <v>12090</v>
      </c>
      <c r="B787" s="365" t="s">
        <v>12091</v>
      </c>
      <c r="C787" s="355"/>
      <c r="D787" s="107">
        <f ca="1" t="shared" si="36"/>
        <v>0</v>
      </c>
      <c r="E787" s="356"/>
      <c r="F787" s="107">
        <f ca="1">IF($I$5="I列录入预算数",OFFSET(H787,0,1),ROUND(IF($I$5="基准为上年预计执行数",OFFSET(D787,0,1),IF($I$5="基准为上年预算数",OFFSET(D787,0,-1),IF($I$5="基准为上年调整预算数",D787,0)))*(IF(_xlfn.ISFORMULA(OFFSET(D787,0,5)),OFFSET($I$3,1,0),OFFSET(D787,0,5))),SSWR))</f>
        <v>0</v>
      </c>
      <c r="G787" s="191">
        <f ca="1" t="shared" si="38"/>
        <v>0</v>
      </c>
      <c r="H787" s="191">
        <f ca="1" t="shared" si="37"/>
        <v>0</v>
      </c>
      <c r="I787" s="355"/>
      <c r="J787" s="355"/>
    </row>
    <row r="788" ht="14.4" spans="1:10">
      <c r="A788" s="353" t="s">
        <v>12092</v>
      </c>
      <c r="B788" s="365" t="s">
        <v>12093</v>
      </c>
      <c r="C788" s="355"/>
      <c r="D788" s="107">
        <f ca="1" t="shared" si="36"/>
        <v>0</v>
      </c>
      <c r="E788" s="356"/>
      <c r="F788" s="107">
        <f ca="1">IF($I$5="I列录入预算数",OFFSET(H788,0,1),ROUND(IF($I$5="基准为上年预计执行数",OFFSET(D788,0,1),IF($I$5="基准为上年预算数",OFFSET(D788,0,-1),IF($I$5="基准为上年调整预算数",D788,0)))*(IF(_xlfn.ISFORMULA(OFFSET(D788,0,5)),OFFSET($I$3,1,0),OFFSET(D788,0,5))),SSWR))</f>
        <v>0</v>
      </c>
      <c r="G788" s="191">
        <f ca="1" t="shared" si="38"/>
        <v>0</v>
      </c>
      <c r="H788" s="191">
        <f ca="1" t="shared" si="37"/>
        <v>0</v>
      </c>
      <c r="I788" s="355"/>
      <c r="J788" s="355"/>
    </row>
    <row r="789" ht="14.4" spans="1:10">
      <c r="A789" s="353" t="s">
        <v>12094</v>
      </c>
      <c r="B789" s="365" t="s">
        <v>12095</v>
      </c>
      <c r="C789" s="355">
        <v>800</v>
      </c>
      <c r="D789" s="107">
        <f ca="1" t="shared" si="36"/>
        <v>800</v>
      </c>
      <c r="E789" s="356">
        <v>3729</v>
      </c>
      <c r="F789" s="107">
        <f ca="1">IF($I$5="I列录入预算数",OFFSET(H789,0,1),ROUND(IF($I$5="基准为上年预计执行数",OFFSET(D789,0,1),IF($I$5="基准为上年预算数",OFFSET(D789,0,-1),IF($I$5="基准为上年调整预算数",D789,0)))*(IF(_xlfn.ISFORMULA(OFFSET(D789,0,5)),OFFSET($I$3,1,0),OFFSET(D789,0,5))),SSWR))</f>
        <v>2000</v>
      </c>
      <c r="G789" s="191">
        <f ca="1" t="shared" si="38"/>
        <v>2.5</v>
      </c>
      <c r="H789" s="191">
        <f ca="1" t="shared" si="37"/>
        <v>0.53633681952266</v>
      </c>
      <c r="I789" s="355">
        <v>2000</v>
      </c>
      <c r="J789" s="355">
        <v>800</v>
      </c>
    </row>
    <row r="790" ht="14.4" spans="1:10">
      <c r="A790" s="353" t="s">
        <v>12096</v>
      </c>
      <c r="B790" s="365" t="s">
        <v>12097</v>
      </c>
      <c r="C790" s="355"/>
      <c r="D790" s="107">
        <f ca="1" t="shared" si="36"/>
        <v>0</v>
      </c>
      <c r="E790" s="356"/>
      <c r="F790" s="107">
        <f ca="1">IF($I$5="I列录入预算数",OFFSET(H790,0,1),ROUND(IF($I$5="基准为上年预计执行数",OFFSET(D790,0,1),IF($I$5="基准为上年预算数",OFFSET(D790,0,-1),IF($I$5="基准为上年调整预算数",D790,0)))*(IF(_xlfn.ISFORMULA(OFFSET(D790,0,5)),OFFSET($I$3,1,0),OFFSET(D790,0,5))),SSWR))</f>
        <v>0</v>
      </c>
      <c r="G790" s="191">
        <f ca="1" t="shared" si="38"/>
        <v>0</v>
      </c>
      <c r="H790" s="191">
        <f ca="1" t="shared" si="37"/>
        <v>0</v>
      </c>
      <c r="I790" s="355"/>
      <c r="J790" s="355"/>
    </row>
    <row r="791" ht="14.4" spans="1:10">
      <c r="A791" s="353" t="s">
        <v>12098</v>
      </c>
      <c r="B791" s="365" t="s">
        <v>12099</v>
      </c>
      <c r="C791" s="355"/>
      <c r="D791" s="107">
        <f ca="1" t="shared" si="36"/>
        <v>0</v>
      </c>
      <c r="E791" s="356"/>
      <c r="F791" s="107">
        <f ca="1">IF($I$5="I列录入预算数",OFFSET(H791,0,1),ROUND(IF($I$5="基准为上年预计执行数",OFFSET(D791,0,1),IF($I$5="基准为上年预算数",OFFSET(D791,0,-1),IF($I$5="基准为上年调整预算数",D791,0)))*(IF(_xlfn.ISFORMULA(OFFSET(D791,0,5)),OFFSET($I$3,1,0),OFFSET(D791,0,5))),SSWR))</f>
        <v>0</v>
      </c>
      <c r="G791" s="191">
        <f ca="1" t="shared" si="38"/>
        <v>0</v>
      </c>
      <c r="H791" s="191">
        <f ca="1" t="shared" si="37"/>
        <v>0</v>
      </c>
      <c r="I791" s="355"/>
      <c r="J791" s="355"/>
    </row>
    <row r="792" ht="14.4" spans="1:10">
      <c r="A792" s="353" t="s">
        <v>12100</v>
      </c>
      <c r="B792" s="365" t="s">
        <v>12101</v>
      </c>
      <c r="C792" s="355"/>
      <c r="D792" s="107">
        <f ca="1" t="shared" si="36"/>
        <v>0</v>
      </c>
      <c r="E792" s="356"/>
      <c r="F792" s="107">
        <f ca="1">IF($I$5="I列录入预算数",OFFSET(H792,0,1),ROUND(IF($I$5="基准为上年预计执行数",OFFSET(D792,0,1),IF($I$5="基准为上年预算数",OFFSET(D792,0,-1),IF($I$5="基准为上年调整预算数",D792,0)))*(IF(_xlfn.ISFORMULA(OFFSET(D792,0,5)),OFFSET($I$3,1,0),OFFSET(D792,0,5))),SSWR))</f>
        <v>0</v>
      </c>
      <c r="G792" s="191">
        <f ca="1" t="shared" si="38"/>
        <v>0</v>
      </c>
      <c r="H792" s="191">
        <f ca="1" t="shared" si="37"/>
        <v>0</v>
      </c>
      <c r="I792" s="355"/>
      <c r="J792" s="355"/>
    </row>
    <row r="793" ht="14.4" spans="1:10">
      <c r="A793" s="353" t="s">
        <v>12102</v>
      </c>
      <c r="B793" s="365" t="s">
        <v>12103</v>
      </c>
      <c r="C793" s="355">
        <v>1000</v>
      </c>
      <c r="D793" s="107">
        <f ca="1" t="shared" si="36"/>
        <v>1000</v>
      </c>
      <c r="E793" s="356">
        <v>105</v>
      </c>
      <c r="F793" s="107">
        <f ca="1">IF($I$5="I列录入预算数",OFFSET(H793,0,1),ROUND(IF($I$5="基准为上年预计执行数",OFFSET(D793,0,1),IF($I$5="基准为上年预算数",OFFSET(D793,0,-1),IF($I$5="基准为上年调整预算数",D793,0)))*(IF(_xlfn.ISFORMULA(OFFSET(D793,0,5)),OFFSET($I$3,1,0),OFFSET(D793,0,5))),SSWR))</f>
        <v>1000</v>
      </c>
      <c r="G793" s="191">
        <f ca="1" t="shared" si="38"/>
        <v>1</v>
      </c>
      <c r="H793" s="191">
        <f ca="1" t="shared" si="37"/>
        <v>9.52380952380952</v>
      </c>
      <c r="I793" s="355">
        <v>1000</v>
      </c>
      <c r="J793" s="355">
        <v>1000</v>
      </c>
    </row>
    <row r="794" ht="14.4" spans="1:10">
      <c r="A794" s="353" t="s">
        <v>12104</v>
      </c>
      <c r="B794" s="365" t="s">
        <v>12105</v>
      </c>
      <c r="C794" s="355"/>
      <c r="D794" s="107">
        <f ca="1" t="shared" si="36"/>
        <v>0</v>
      </c>
      <c r="E794" s="356">
        <v>3</v>
      </c>
      <c r="F794" s="107">
        <f ca="1">IF($I$5="I列录入预算数",OFFSET(H794,0,1),ROUND(IF($I$5="基准为上年预计执行数",OFFSET(D794,0,1),IF($I$5="基准为上年预算数",OFFSET(D794,0,-1),IF($I$5="基准为上年调整预算数",D794,0)))*(IF(_xlfn.ISFORMULA(OFFSET(D794,0,5)),OFFSET($I$3,1,0),OFFSET(D794,0,5))),SSWR))</f>
        <v>0</v>
      </c>
      <c r="G794" s="191">
        <f ca="1" t="shared" si="38"/>
        <v>0</v>
      </c>
      <c r="H794" s="191">
        <f ca="1" t="shared" si="37"/>
        <v>0</v>
      </c>
      <c r="I794" s="355"/>
      <c r="J794" s="355"/>
    </row>
    <row r="795" ht="14.4" spans="1:10">
      <c r="A795" s="353" t="s">
        <v>12106</v>
      </c>
      <c r="B795" s="365" t="s">
        <v>12107</v>
      </c>
      <c r="C795" s="355">
        <v>1000</v>
      </c>
      <c r="D795" s="107">
        <f ca="1" t="shared" si="36"/>
        <v>1000</v>
      </c>
      <c r="E795" s="356">
        <v>13</v>
      </c>
      <c r="F795" s="107">
        <f ca="1">IF($I$5="I列录入预算数",OFFSET(H795,0,1),ROUND(IF($I$5="基准为上年预计执行数",OFFSET(D795,0,1),IF($I$5="基准为上年预算数",OFFSET(D795,0,-1),IF($I$5="基准为上年调整预算数",D795,0)))*(IF(_xlfn.ISFORMULA(OFFSET(D795,0,5)),OFFSET($I$3,1,0),OFFSET(D795,0,5))),SSWR))</f>
        <v>1000</v>
      </c>
      <c r="G795" s="191">
        <f ca="1" t="shared" si="38"/>
        <v>1</v>
      </c>
      <c r="H795" s="191">
        <f ca="1" t="shared" si="37"/>
        <v>76.9230769230769</v>
      </c>
      <c r="I795" s="355">
        <v>1000</v>
      </c>
      <c r="J795" s="355">
        <v>1000</v>
      </c>
    </row>
    <row r="796" ht="14.4" spans="1:10">
      <c r="A796" s="353" t="s">
        <v>12108</v>
      </c>
      <c r="B796" s="365" t="s">
        <v>12109</v>
      </c>
      <c r="C796" s="355"/>
      <c r="D796" s="107">
        <f ca="1" t="shared" si="36"/>
        <v>0</v>
      </c>
      <c r="E796" s="356"/>
      <c r="F796" s="107">
        <f ca="1">IF($I$5="I列录入预算数",OFFSET(H796,0,1),ROUND(IF($I$5="基准为上年预计执行数",OFFSET(D796,0,1),IF($I$5="基准为上年预算数",OFFSET(D796,0,-1),IF($I$5="基准为上年调整预算数",D796,0)))*(IF(_xlfn.ISFORMULA(OFFSET(D796,0,5)),OFFSET($I$3,1,0),OFFSET(D796,0,5))),SSWR))</f>
        <v>0</v>
      </c>
      <c r="G796" s="191">
        <f ca="1" t="shared" si="38"/>
        <v>0</v>
      </c>
      <c r="H796" s="191">
        <f ca="1" t="shared" si="37"/>
        <v>0</v>
      </c>
      <c r="I796" s="355"/>
      <c r="J796" s="355"/>
    </row>
    <row r="797" ht="14.4" spans="1:10">
      <c r="A797" s="353" t="s">
        <v>12110</v>
      </c>
      <c r="B797" s="365" t="s">
        <v>12111</v>
      </c>
      <c r="C797" s="355"/>
      <c r="D797" s="107">
        <f ca="1" t="shared" si="36"/>
        <v>0</v>
      </c>
      <c r="E797" s="356"/>
      <c r="F797" s="107">
        <f ca="1">IF($I$5="I列录入预算数",OFFSET(H797,0,1),ROUND(IF($I$5="基准为上年预计执行数",OFFSET(D797,0,1),IF($I$5="基准为上年预算数",OFFSET(D797,0,-1),IF($I$5="基准为上年调整预算数",D797,0)))*(IF(_xlfn.ISFORMULA(OFFSET(D797,0,5)),OFFSET($I$3,1,0),OFFSET(D797,0,5))),SSWR))</f>
        <v>0</v>
      </c>
      <c r="G797" s="191">
        <f ca="1" t="shared" si="38"/>
        <v>0</v>
      </c>
      <c r="H797" s="191">
        <f ca="1" t="shared" si="37"/>
        <v>0</v>
      </c>
      <c r="I797" s="355"/>
      <c r="J797" s="355"/>
    </row>
    <row r="798" ht="14.4" spans="1:10">
      <c r="A798" s="353" t="s">
        <v>12112</v>
      </c>
      <c r="B798" s="365" t="s">
        <v>12113</v>
      </c>
      <c r="C798" s="355">
        <v>500</v>
      </c>
      <c r="D798" s="107">
        <f ca="1" t="shared" si="36"/>
        <v>500</v>
      </c>
      <c r="E798" s="356">
        <v>263</v>
      </c>
      <c r="F798" s="107">
        <f ca="1">IF($I$5="I列录入预算数",OFFSET(H798,0,1),ROUND(IF($I$5="基准为上年预计执行数",OFFSET(D798,0,1),IF($I$5="基准为上年预算数",OFFSET(D798,0,-1),IF($I$5="基准为上年调整预算数",D798,0)))*(IF(_xlfn.ISFORMULA(OFFSET(D798,0,5)),OFFSET($I$3,1,0),OFFSET(D798,0,5))),SSWR))</f>
        <v>500</v>
      </c>
      <c r="G798" s="191">
        <f ca="1" t="shared" si="38"/>
        <v>1</v>
      </c>
      <c r="H798" s="191">
        <f ca="1" t="shared" si="37"/>
        <v>1.90114068441065</v>
      </c>
      <c r="I798" s="355">
        <v>500</v>
      </c>
      <c r="J798" s="355">
        <v>500</v>
      </c>
    </row>
    <row r="799" ht="14.4" spans="1:10">
      <c r="A799" s="353" t="s">
        <v>12114</v>
      </c>
      <c r="B799" s="365" t="s">
        <v>12115</v>
      </c>
      <c r="C799" s="355">
        <v>1000</v>
      </c>
      <c r="D799" s="107">
        <f ca="1" t="shared" si="36"/>
        <v>1000</v>
      </c>
      <c r="E799" s="356">
        <v>114</v>
      </c>
      <c r="F799" s="107">
        <f ca="1">IF($I$5="I列录入预算数",OFFSET(H799,0,1),ROUND(IF($I$5="基准为上年预计执行数",OFFSET(D799,0,1),IF($I$5="基准为上年预算数",OFFSET(D799,0,-1),IF($I$5="基准为上年调整预算数",D799,0)))*(IF(_xlfn.ISFORMULA(OFFSET(D799,0,5)),OFFSET($I$3,1,0),OFFSET(D799,0,5))),SSWR))</f>
        <v>1000</v>
      </c>
      <c r="G799" s="191">
        <f ca="1" t="shared" si="38"/>
        <v>1</v>
      </c>
      <c r="H799" s="191">
        <f ca="1" t="shared" si="37"/>
        <v>8.7719298245614</v>
      </c>
      <c r="I799" s="355">
        <v>1000</v>
      </c>
      <c r="J799" s="355">
        <v>1000</v>
      </c>
    </row>
    <row r="800" ht="14.4" spans="1:10">
      <c r="A800" s="353" t="s">
        <v>12116</v>
      </c>
      <c r="B800" s="365" t="s">
        <v>12117</v>
      </c>
      <c r="C800" s="355"/>
      <c r="D800" s="107">
        <f ca="1" t="shared" si="36"/>
        <v>0</v>
      </c>
      <c r="E800" s="356"/>
      <c r="F800" s="107">
        <f ca="1">IF($I$5="I列录入预算数",OFFSET(H800,0,1),ROUND(IF($I$5="基准为上年预计执行数",OFFSET(D800,0,1),IF($I$5="基准为上年预算数",OFFSET(D800,0,-1),IF($I$5="基准为上年调整预算数",D800,0)))*(IF(_xlfn.ISFORMULA(OFFSET(D800,0,5)),OFFSET($I$3,1,0),OFFSET(D800,0,5))),SSWR))</f>
        <v>0</v>
      </c>
      <c r="G800" s="191">
        <f ca="1" t="shared" si="38"/>
        <v>0</v>
      </c>
      <c r="H800" s="191">
        <f ca="1" t="shared" si="37"/>
        <v>0</v>
      </c>
      <c r="I800" s="355"/>
      <c r="J800" s="355"/>
    </row>
    <row r="801" ht="14.4" spans="1:10">
      <c r="A801" s="353" t="s">
        <v>12118</v>
      </c>
      <c r="B801" s="365" t="s">
        <v>12065</v>
      </c>
      <c r="C801" s="355"/>
      <c r="D801" s="107">
        <f ca="1" t="shared" si="36"/>
        <v>0</v>
      </c>
      <c r="E801" s="356"/>
      <c r="F801" s="107">
        <f ca="1">IF($I$5="I列录入预算数",OFFSET(H801,0,1),ROUND(IF($I$5="基准为上年预计执行数",OFFSET(D801,0,1),IF($I$5="基准为上年预算数",OFFSET(D801,0,-1),IF($I$5="基准为上年调整预算数",D801,0)))*(IF(_xlfn.ISFORMULA(OFFSET(D801,0,5)),OFFSET($I$3,1,0),OFFSET(D801,0,5))),SSWR))</f>
        <v>0</v>
      </c>
      <c r="G801" s="191">
        <f ca="1" t="shared" si="38"/>
        <v>0</v>
      </c>
      <c r="H801" s="191">
        <f ca="1" t="shared" si="37"/>
        <v>0</v>
      </c>
      <c r="I801" s="355"/>
      <c r="J801" s="355"/>
    </row>
    <row r="802" ht="14.4" spans="1:10">
      <c r="A802" s="353" t="s">
        <v>12119</v>
      </c>
      <c r="B802" s="365" t="s">
        <v>12120</v>
      </c>
      <c r="C802" s="355">
        <v>150</v>
      </c>
      <c r="D802" s="107">
        <f ca="1" t="shared" si="36"/>
        <v>150</v>
      </c>
      <c r="E802" s="356">
        <v>1496</v>
      </c>
      <c r="F802" s="107">
        <f ca="1">IF($I$5="I列录入预算数",OFFSET(H802,0,1),ROUND(IF($I$5="基准为上年预计执行数",OFFSET(D802,0,1),IF($I$5="基准为上年预算数",OFFSET(D802,0,-1),IF($I$5="基准为上年调整预算数",D802,0)))*(IF(_xlfn.ISFORMULA(OFFSET(D802,0,5)),OFFSET($I$3,1,0),OFFSET(D802,0,5))),SSWR))</f>
        <v>150</v>
      </c>
      <c r="G802" s="191">
        <f ca="1" t="shared" si="38"/>
        <v>1</v>
      </c>
      <c r="H802" s="191">
        <f ca="1" t="shared" si="37"/>
        <v>0.100267379679144</v>
      </c>
      <c r="I802" s="355">
        <v>150</v>
      </c>
      <c r="J802" s="355">
        <v>150</v>
      </c>
    </row>
    <row r="803" ht="14.4" spans="1:10">
      <c r="A803" s="353" t="s">
        <v>12121</v>
      </c>
      <c r="B803" s="365" t="s">
        <v>12122</v>
      </c>
      <c r="C803" s="355">
        <v>100</v>
      </c>
      <c r="D803" s="107">
        <f ca="1" t="shared" si="36"/>
        <v>100</v>
      </c>
      <c r="E803" s="356">
        <v>2706</v>
      </c>
      <c r="F803" s="107">
        <f ca="1">IF($I$5="I列录入预算数",OFFSET(H803,0,1),ROUND(IF($I$5="基准为上年预计执行数",OFFSET(D803,0,1),IF($I$5="基准为上年预算数",OFFSET(D803,0,-1),IF($I$5="基准为上年调整预算数",D803,0)))*(IF(_xlfn.ISFORMULA(OFFSET(D803,0,5)),OFFSET($I$3,1,0),OFFSET(D803,0,5))),SSWR))</f>
        <v>100</v>
      </c>
      <c r="G803" s="191">
        <f ca="1" t="shared" si="38"/>
        <v>1</v>
      </c>
      <c r="H803" s="191">
        <f ca="1" t="shared" si="37"/>
        <v>0.0369549150036955</v>
      </c>
      <c r="I803" s="355">
        <v>100</v>
      </c>
      <c r="J803" s="355">
        <v>100</v>
      </c>
    </row>
    <row r="804" ht="14.4" spans="1:10">
      <c r="A804" s="353" t="s">
        <v>12123</v>
      </c>
      <c r="B804" s="365" t="s">
        <v>12124</v>
      </c>
      <c r="C804" s="355"/>
      <c r="D804" s="107">
        <f ca="1" t="shared" si="36"/>
        <v>0</v>
      </c>
      <c r="E804" s="356"/>
      <c r="F804" s="107">
        <f ca="1">IF($I$5="I列录入预算数",OFFSET(H804,0,1),ROUND(IF($I$5="基准为上年预计执行数",OFFSET(D804,0,1),IF($I$5="基准为上年预算数",OFFSET(D804,0,-1),IF($I$5="基准为上年调整预算数",D804,0)))*(IF(_xlfn.ISFORMULA(OFFSET(D804,0,5)),OFFSET($I$3,1,0),OFFSET(D804,0,5))),SSWR))</f>
        <v>0</v>
      </c>
      <c r="G804" s="191">
        <f ca="1" t="shared" si="38"/>
        <v>0</v>
      </c>
      <c r="H804" s="191">
        <f ca="1" t="shared" si="37"/>
        <v>0</v>
      </c>
      <c r="I804" s="355"/>
      <c r="J804" s="355"/>
    </row>
    <row r="805" ht="14.4" spans="1:10">
      <c r="A805" s="353" t="s">
        <v>12125</v>
      </c>
      <c r="B805" s="365" t="s">
        <v>12126</v>
      </c>
      <c r="C805" s="355"/>
      <c r="D805" s="107">
        <f ca="1" t="shared" si="36"/>
        <v>0</v>
      </c>
      <c r="E805" s="356"/>
      <c r="F805" s="107">
        <f ca="1">IF($I$5="I列录入预算数",OFFSET(H805,0,1),ROUND(IF($I$5="基准为上年预计执行数",OFFSET(D805,0,1),IF($I$5="基准为上年预算数",OFFSET(D805,0,-1),IF($I$5="基准为上年调整预算数",D805,0)))*(IF(_xlfn.ISFORMULA(OFFSET(D805,0,5)),OFFSET($I$3,1,0),OFFSET(D805,0,5))),SSWR))</f>
        <v>0</v>
      </c>
      <c r="G805" s="191">
        <f ca="1" t="shared" si="38"/>
        <v>0</v>
      </c>
      <c r="H805" s="191">
        <f ca="1" t="shared" si="37"/>
        <v>0</v>
      </c>
      <c r="I805" s="355"/>
      <c r="J805" s="355"/>
    </row>
    <row r="806" ht="14.4" spans="1:10">
      <c r="A806" s="353" t="s">
        <v>12127</v>
      </c>
      <c r="B806" s="365" t="s">
        <v>12128</v>
      </c>
      <c r="C806" s="355">
        <v>200</v>
      </c>
      <c r="D806" s="107">
        <f ca="1" t="shared" si="36"/>
        <v>200</v>
      </c>
      <c r="E806" s="356">
        <v>3082</v>
      </c>
      <c r="F806" s="107">
        <f ca="1">IF($I$5="I列录入预算数",OFFSET(H806,0,1),ROUND(IF($I$5="基准为上年预计执行数",OFFSET(D806,0,1),IF($I$5="基准为上年预算数",OFFSET(D806,0,-1),IF($I$5="基准为上年调整预算数",D806,0)))*(IF(_xlfn.ISFORMULA(OFFSET(D806,0,5)),OFFSET($I$3,1,0),OFFSET(D806,0,5))),SSWR))</f>
        <v>200</v>
      </c>
      <c r="G806" s="191">
        <f ca="1" t="shared" si="38"/>
        <v>1</v>
      </c>
      <c r="H806" s="191">
        <f ca="1" t="shared" si="37"/>
        <v>0.0648929266709929</v>
      </c>
      <c r="I806" s="355">
        <v>200</v>
      </c>
      <c r="J806" s="355">
        <v>200</v>
      </c>
    </row>
    <row r="807" ht="14.4" spans="1:10">
      <c r="A807" s="353" t="s">
        <v>12129</v>
      </c>
      <c r="B807" s="365" t="s">
        <v>12130</v>
      </c>
      <c r="C807" s="355">
        <v>1000</v>
      </c>
      <c r="D807" s="107">
        <f ca="1" t="shared" si="36"/>
        <v>1000</v>
      </c>
      <c r="E807" s="356">
        <v>795</v>
      </c>
      <c r="F807" s="107">
        <f ca="1">IF($I$5="I列录入预算数",OFFSET(H807,0,1),ROUND(IF($I$5="基准为上年预计执行数",OFFSET(D807,0,1),IF($I$5="基准为上年预算数",OFFSET(D807,0,-1),IF($I$5="基准为上年调整预算数",D807,0)))*(IF(_xlfn.ISFORMULA(OFFSET(D807,0,5)),OFFSET($I$3,1,0),OFFSET(D807,0,5))),SSWR))</f>
        <v>1000</v>
      </c>
      <c r="G807" s="191">
        <f ca="1" t="shared" si="38"/>
        <v>1</v>
      </c>
      <c r="H807" s="191">
        <f ca="1" t="shared" si="37"/>
        <v>1.25786163522013</v>
      </c>
      <c r="I807" s="355">
        <v>1000</v>
      </c>
      <c r="J807" s="355">
        <v>1000</v>
      </c>
    </row>
    <row r="808" ht="14.4" spans="1:10">
      <c r="A808" s="353" t="s">
        <v>12131</v>
      </c>
      <c r="B808" s="365" t="s">
        <v>12132</v>
      </c>
      <c r="C808" s="355">
        <v>900</v>
      </c>
      <c r="D808" s="107">
        <f ca="1" t="shared" si="36"/>
        <v>900</v>
      </c>
      <c r="E808" s="356">
        <v>2922</v>
      </c>
      <c r="F808" s="107">
        <f ca="1">IF($I$5="I列录入预算数",OFFSET(H808,0,1),ROUND(IF($I$5="基准为上年预计执行数",OFFSET(D808,0,1),IF($I$5="基准为上年预算数",OFFSET(D808,0,-1),IF($I$5="基准为上年调整预算数",D808,0)))*(IF(_xlfn.ISFORMULA(OFFSET(D808,0,5)),OFFSET($I$3,1,0),OFFSET(D808,0,5))),SSWR))</f>
        <v>900</v>
      </c>
      <c r="G808" s="191">
        <f ca="1" t="shared" si="38"/>
        <v>1</v>
      </c>
      <c r="H808" s="191">
        <f ca="1" t="shared" si="37"/>
        <v>0.308008213552361</v>
      </c>
      <c r="I808" s="355">
        <v>900</v>
      </c>
      <c r="J808" s="355">
        <v>900</v>
      </c>
    </row>
    <row r="809" ht="14.4" spans="1:10">
      <c r="A809" s="353" t="s">
        <v>12133</v>
      </c>
      <c r="B809" s="365" t="s">
        <v>12134</v>
      </c>
      <c r="C809" s="355"/>
      <c r="D809" s="107">
        <f ca="1" t="shared" si="36"/>
        <v>0</v>
      </c>
      <c r="E809" s="356"/>
      <c r="F809" s="107">
        <f ca="1">IF($I$5="I列录入预算数",OFFSET(H809,0,1),ROUND(IF($I$5="基准为上年预计执行数",OFFSET(D809,0,1),IF($I$5="基准为上年预算数",OFFSET(D809,0,-1),IF($I$5="基准为上年调整预算数",D809,0)))*(IF(_xlfn.ISFORMULA(OFFSET(D809,0,5)),OFFSET($I$3,1,0),OFFSET(D809,0,5))),SSWR))</f>
        <v>0</v>
      </c>
      <c r="G809" s="191">
        <f ca="1" t="shared" si="38"/>
        <v>0</v>
      </c>
      <c r="H809" s="191">
        <f ca="1" t="shared" si="37"/>
        <v>0</v>
      </c>
      <c r="I809" s="355"/>
      <c r="J809" s="355"/>
    </row>
    <row r="810" ht="14.4" spans="1:10">
      <c r="A810" s="353" t="s">
        <v>12135</v>
      </c>
      <c r="B810" s="365" t="s">
        <v>12136</v>
      </c>
      <c r="C810" s="355"/>
      <c r="D810" s="107">
        <f ca="1" t="shared" si="36"/>
        <v>0</v>
      </c>
      <c r="E810" s="356"/>
      <c r="F810" s="107">
        <f ca="1">IF($I$5="I列录入预算数",OFFSET(H810,0,1),ROUND(IF($I$5="基准为上年预计执行数",OFFSET(D810,0,1),IF($I$5="基准为上年预算数",OFFSET(D810,0,-1),IF($I$5="基准为上年调整预算数",D810,0)))*(IF(_xlfn.ISFORMULA(OFFSET(D810,0,5)),OFFSET($I$3,1,0),OFFSET(D810,0,5))),SSWR))</f>
        <v>0</v>
      </c>
      <c r="G810" s="191">
        <f ca="1" t="shared" si="38"/>
        <v>0</v>
      </c>
      <c r="H810" s="191">
        <f ca="1" t="shared" si="37"/>
        <v>0</v>
      </c>
      <c r="I810" s="355"/>
      <c r="J810" s="355"/>
    </row>
    <row r="811" ht="14.4" spans="1:10">
      <c r="A811" s="353" t="s">
        <v>12137</v>
      </c>
      <c r="B811" s="365" t="s">
        <v>12138</v>
      </c>
      <c r="C811" s="355"/>
      <c r="D811" s="107">
        <f ca="1" t="shared" si="36"/>
        <v>0</v>
      </c>
      <c r="E811" s="356"/>
      <c r="F811" s="107">
        <f ca="1">IF($I$5="I列录入预算数",OFFSET(H811,0,1),ROUND(IF($I$5="基准为上年预计执行数",OFFSET(D811,0,1),IF($I$5="基准为上年预算数",OFFSET(D811,0,-1),IF($I$5="基准为上年调整预算数",D811,0)))*(IF(_xlfn.ISFORMULA(OFFSET(D811,0,5)),OFFSET($I$3,1,0),OFFSET(D811,0,5))),SSWR))</f>
        <v>0</v>
      </c>
      <c r="G811" s="191">
        <f ca="1" t="shared" si="38"/>
        <v>0</v>
      </c>
      <c r="H811" s="191">
        <f ca="1" t="shared" si="37"/>
        <v>0</v>
      </c>
      <c r="I811" s="355"/>
      <c r="J811" s="355"/>
    </row>
    <row r="812" ht="14.4" spans="1:10">
      <c r="A812" s="353" t="s">
        <v>12139</v>
      </c>
      <c r="B812" s="365" t="s">
        <v>12140</v>
      </c>
      <c r="C812" s="355">
        <v>1000</v>
      </c>
      <c r="D812" s="107">
        <f ca="1" t="shared" si="36"/>
        <v>1000</v>
      </c>
      <c r="E812" s="356">
        <v>3394</v>
      </c>
      <c r="F812" s="107">
        <f ca="1">IF($I$5="I列录入预算数",OFFSET(H812,0,1),ROUND(IF($I$5="基准为上年预计执行数",OFFSET(D812,0,1),IF($I$5="基准为上年预算数",OFFSET(D812,0,-1),IF($I$5="基准为上年调整预算数",D812,0)))*(IF(_xlfn.ISFORMULA(OFFSET(D812,0,5)),OFFSET($I$3,1,0),OFFSET(D812,0,5))),SSWR))</f>
        <v>1500</v>
      </c>
      <c r="G812" s="191">
        <f ca="1" t="shared" si="38"/>
        <v>1.5</v>
      </c>
      <c r="H812" s="191">
        <f ca="1" t="shared" si="37"/>
        <v>0.441956393635828</v>
      </c>
      <c r="I812" s="355">
        <v>1500</v>
      </c>
      <c r="J812" s="355">
        <v>1000</v>
      </c>
    </row>
    <row r="813" ht="14.4" spans="1:10">
      <c r="A813" s="353" t="s">
        <v>12141</v>
      </c>
      <c r="B813" s="365" t="s">
        <v>12142</v>
      </c>
      <c r="C813" s="355">
        <v>5000</v>
      </c>
      <c r="D813" s="107">
        <f ca="1" t="shared" si="36"/>
        <v>5000</v>
      </c>
      <c r="E813" s="356">
        <v>2831</v>
      </c>
      <c r="F813" s="107">
        <f ca="1">IF($I$5="I列录入预算数",OFFSET(H813,0,1),ROUND(IF($I$5="基准为上年预计执行数",OFFSET(D813,0,1),IF($I$5="基准为上年预算数",OFFSET(D813,0,-1),IF($I$5="基准为上年调整预算数",D813,0)))*(IF(_xlfn.ISFORMULA(OFFSET(D813,0,5)),OFFSET($I$3,1,0),OFFSET(D813,0,5))),SSWR))</f>
        <v>5000</v>
      </c>
      <c r="G813" s="191">
        <f ca="1" t="shared" si="38"/>
        <v>1</v>
      </c>
      <c r="H813" s="191">
        <f ca="1" t="shared" si="37"/>
        <v>1.76616036736136</v>
      </c>
      <c r="I813" s="355">
        <v>5000</v>
      </c>
      <c r="J813" s="355">
        <v>5000</v>
      </c>
    </row>
    <row r="814" ht="14.4" spans="1:10">
      <c r="A814" s="353" t="s">
        <v>12143</v>
      </c>
      <c r="B814" s="365" t="s">
        <v>12144</v>
      </c>
      <c r="C814" s="355">
        <v>2000</v>
      </c>
      <c r="D814" s="107">
        <f ca="1" t="shared" si="36"/>
        <v>2000</v>
      </c>
      <c r="E814" s="356">
        <v>6600</v>
      </c>
      <c r="F814" s="107">
        <f ca="1">IF($I$5="I列录入预算数",OFFSET(H814,0,1),ROUND(IF($I$5="基准为上年预计执行数",OFFSET(D814,0,1),IF($I$5="基准为上年预算数",OFFSET(D814,0,-1),IF($I$5="基准为上年调整预算数",D814,0)))*(IF(_xlfn.ISFORMULA(OFFSET(D814,0,5)),OFFSET($I$3,1,0),OFFSET(D814,0,5))),SSWR))</f>
        <v>3000</v>
      </c>
      <c r="G814" s="191">
        <f ca="1" t="shared" si="38"/>
        <v>1.5</v>
      </c>
      <c r="H814" s="191">
        <f ca="1" t="shared" si="37"/>
        <v>0.454545454545455</v>
      </c>
      <c r="I814" s="355">
        <v>3000</v>
      </c>
      <c r="J814" s="355">
        <v>2000</v>
      </c>
    </row>
    <row r="815" ht="14.4" spans="1:10">
      <c r="A815" s="353" t="s">
        <v>12145</v>
      </c>
      <c r="B815" s="365" t="s">
        <v>12146</v>
      </c>
      <c r="C815" s="355">
        <v>6000</v>
      </c>
      <c r="D815" s="107">
        <f ca="1" t="shared" si="36"/>
        <v>5000</v>
      </c>
      <c r="E815" s="356"/>
      <c r="F815" s="107">
        <f ca="1">IF($I$5="I列录入预算数",OFFSET(H815,0,1),ROUND(IF($I$5="基准为上年预计执行数",OFFSET(D815,0,1),IF($I$5="基准为上年预算数",OFFSET(D815,0,-1),IF($I$5="基准为上年调整预算数",D815,0)))*(IF(_xlfn.ISFORMULA(OFFSET(D815,0,5)),OFFSET($I$3,1,0),OFFSET(D815,0,5))),SSWR))</f>
        <v>5000</v>
      </c>
      <c r="G815" s="191">
        <f ca="1" t="shared" si="38"/>
        <v>0.833333333333333</v>
      </c>
      <c r="H815" s="191">
        <f ca="1" t="shared" si="37"/>
        <v>0</v>
      </c>
      <c r="I815" s="355">
        <v>5000</v>
      </c>
      <c r="J815" s="355">
        <v>5000</v>
      </c>
    </row>
    <row r="816" ht="14.4" spans="1:10">
      <c r="A816" s="353" t="s">
        <v>12147</v>
      </c>
      <c r="B816" s="365" t="s">
        <v>12148</v>
      </c>
      <c r="C816" s="355">
        <v>38</v>
      </c>
      <c r="D816" s="107">
        <f ca="1" t="shared" si="36"/>
        <v>38</v>
      </c>
      <c r="E816" s="356">
        <v>2484</v>
      </c>
      <c r="F816" s="107">
        <f ca="1">IF($I$5="I列录入预算数",OFFSET(H816,0,1),ROUND(IF($I$5="基准为上年预计执行数",OFFSET(D816,0,1),IF($I$5="基准为上年预算数",OFFSET(D816,0,-1),IF($I$5="基准为上年调整预算数",D816,0)))*(IF(_xlfn.ISFORMULA(OFFSET(D816,0,5)),OFFSET($I$3,1,0),OFFSET(D816,0,5))),SSWR))</f>
        <v>38</v>
      </c>
      <c r="G816" s="191">
        <f ca="1" t="shared" si="38"/>
        <v>1</v>
      </c>
      <c r="H816" s="191">
        <f ca="1" t="shared" si="37"/>
        <v>0.0152979066022544</v>
      </c>
      <c r="I816" s="355">
        <v>38</v>
      </c>
      <c r="J816" s="355">
        <v>38</v>
      </c>
    </row>
    <row r="817" ht="14.4" spans="1:10">
      <c r="A817" s="353" t="s">
        <v>12149</v>
      </c>
      <c r="B817" s="365" t="s">
        <v>12150</v>
      </c>
      <c r="C817" s="355">
        <v>10000</v>
      </c>
      <c r="D817" s="107">
        <f ca="1" t="shared" si="36"/>
        <v>7000</v>
      </c>
      <c r="E817" s="356">
        <v>0</v>
      </c>
      <c r="F817" s="107">
        <f ca="1">IF($I$5="I列录入预算数",OFFSET(H817,0,1),ROUND(IF($I$5="基准为上年预计执行数",OFFSET(D817,0,1),IF($I$5="基准为上年预算数",OFFSET(D817,0,-1),IF($I$5="基准为上年调整预算数",D817,0)))*(IF(_xlfn.ISFORMULA(OFFSET(D817,0,5)),OFFSET($I$3,1,0),OFFSET(D817,0,5))),SSWR))</f>
        <v>7000</v>
      </c>
      <c r="G817" s="191">
        <f ca="1" t="shared" si="38"/>
        <v>0.7</v>
      </c>
      <c r="H817" s="191">
        <f ca="1" t="shared" si="37"/>
        <v>0</v>
      </c>
      <c r="I817" s="355">
        <v>7000</v>
      </c>
      <c r="J817" s="355">
        <v>7000</v>
      </c>
    </row>
    <row r="818" ht="14.4" spans="1:10">
      <c r="A818" s="353" t="s">
        <v>12151</v>
      </c>
      <c r="B818" s="365" t="s">
        <v>12152</v>
      </c>
      <c r="C818" s="355"/>
      <c r="D818" s="107">
        <f ca="1" t="shared" si="36"/>
        <v>0</v>
      </c>
      <c r="E818" s="356">
        <v>0</v>
      </c>
      <c r="F818" s="107">
        <f ca="1">IF($I$5="I列录入预算数",OFFSET(H818,0,1),ROUND(IF($I$5="基准为上年预计执行数",OFFSET(D818,0,1),IF($I$5="基准为上年预算数",OFFSET(D818,0,-1),IF($I$5="基准为上年调整预算数",D818,0)))*(IF(_xlfn.ISFORMULA(OFFSET(D818,0,5)),OFFSET($I$3,1,0),OFFSET(D818,0,5))),SSWR))</f>
        <v>0</v>
      </c>
      <c r="G818" s="191">
        <f ca="1" t="shared" si="38"/>
        <v>0</v>
      </c>
      <c r="H818" s="191">
        <f ca="1" t="shared" si="37"/>
        <v>0</v>
      </c>
      <c r="I818" s="355"/>
      <c r="J818" s="355"/>
    </row>
    <row r="819" ht="14.4" spans="1:10">
      <c r="A819" s="353" t="s">
        <v>12153</v>
      </c>
      <c r="B819" s="365" t="s">
        <v>12154</v>
      </c>
      <c r="C819" s="355">
        <v>800</v>
      </c>
      <c r="D819" s="107">
        <f ca="1" t="shared" si="36"/>
        <v>800</v>
      </c>
      <c r="E819" s="356">
        <v>1511</v>
      </c>
      <c r="F819" s="107">
        <f ca="1">IF($I$5="I列录入预算数",OFFSET(H819,0,1),ROUND(IF($I$5="基准为上年预计执行数",OFFSET(D819,0,1),IF($I$5="基准为上年预算数",OFFSET(D819,0,-1),IF($I$5="基准为上年调整预算数",D819,0)))*(IF(_xlfn.ISFORMULA(OFFSET(D819,0,5)),OFFSET($I$3,1,0),OFFSET(D819,0,5))),SSWR))</f>
        <v>800</v>
      </c>
      <c r="G819" s="191">
        <f ca="1" t="shared" si="38"/>
        <v>1</v>
      </c>
      <c r="H819" s="191">
        <f ca="1" t="shared" si="37"/>
        <v>0.529450694904037</v>
      </c>
      <c r="I819" s="355">
        <v>800</v>
      </c>
      <c r="J819" s="355">
        <v>800</v>
      </c>
    </row>
    <row r="820" ht="14.4" spans="1:10">
      <c r="A820" s="353" t="s">
        <v>12155</v>
      </c>
      <c r="B820" s="365" t="s">
        <v>12156</v>
      </c>
      <c r="C820" s="355">
        <v>100</v>
      </c>
      <c r="D820" s="107">
        <f ca="1" t="shared" si="36"/>
        <v>80</v>
      </c>
      <c r="E820" s="356">
        <v>60</v>
      </c>
      <c r="F820" s="107">
        <f ca="1">IF($I$5="I列录入预算数",OFFSET(H820,0,1),ROUND(IF($I$5="基准为上年预计执行数",OFFSET(D820,0,1),IF($I$5="基准为上年预算数",OFFSET(D820,0,-1),IF($I$5="基准为上年调整预算数",D820,0)))*(IF(_xlfn.ISFORMULA(OFFSET(D820,0,5)),OFFSET($I$3,1,0),OFFSET(D820,0,5))),SSWR))</f>
        <v>80</v>
      </c>
      <c r="G820" s="191">
        <f ca="1" t="shared" si="38"/>
        <v>0.8</v>
      </c>
      <c r="H820" s="191">
        <f ca="1" t="shared" si="37"/>
        <v>1.33333333333333</v>
      </c>
      <c r="I820" s="355">
        <v>80</v>
      </c>
      <c r="J820" s="355">
        <v>80</v>
      </c>
    </row>
    <row r="821" ht="14.4" spans="1:10">
      <c r="A821" s="353" t="s">
        <v>12157</v>
      </c>
      <c r="B821" s="365" t="s">
        <v>12158</v>
      </c>
      <c r="C821" s="355"/>
      <c r="D821" s="107">
        <f ca="1" t="shared" si="36"/>
        <v>0</v>
      </c>
      <c r="E821" s="356"/>
      <c r="F821" s="107">
        <f ca="1">IF($I$5="I列录入预算数",OFFSET(H821,0,1),ROUND(IF($I$5="基准为上年预计执行数",OFFSET(D821,0,1),IF($I$5="基准为上年预算数",OFFSET(D821,0,-1),IF($I$5="基准为上年调整预算数",D821,0)))*(IF(_xlfn.ISFORMULA(OFFSET(D821,0,5)),OFFSET($I$3,1,0),OFFSET(D821,0,5))),SSWR))</f>
        <v>0</v>
      </c>
      <c r="G821" s="191">
        <f ca="1" t="shared" si="38"/>
        <v>0</v>
      </c>
      <c r="H821" s="191">
        <f ca="1" t="shared" si="37"/>
        <v>0</v>
      </c>
      <c r="I821" s="355"/>
      <c r="J821" s="355"/>
    </row>
    <row r="822" ht="14.4" spans="1:10">
      <c r="A822" s="353" t="s">
        <v>12159</v>
      </c>
      <c r="B822" s="365" t="s">
        <v>12160</v>
      </c>
      <c r="C822" s="355">
        <v>150</v>
      </c>
      <c r="D822" s="107">
        <f ca="1" t="shared" si="36"/>
        <v>150</v>
      </c>
      <c r="E822" s="356">
        <v>11</v>
      </c>
      <c r="F822" s="107">
        <f ca="1">IF($I$5="I列录入预算数",OFFSET(H822,0,1),ROUND(IF($I$5="基准为上年预计执行数",OFFSET(D822,0,1),IF($I$5="基准为上年预算数",OFFSET(D822,0,-1),IF($I$5="基准为上年调整预算数",D822,0)))*(IF(_xlfn.ISFORMULA(OFFSET(D822,0,5)),OFFSET($I$3,1,0),OFFSET(D822,0,5))),SSWR))</f>
        <v>150</v>
      </c>
      <c r="G822" s="191">
        <f ca="1" t="shared" si="38"/>
        <v>1</v>
      </c>
      <c r="H822" s="191">
        <f ca="1" t="shared" si="37"/>
        <v>13.6363636363636</v>
      </c>
      <c r="I822" s="355">
        <v>150</v>
      </c>
      <c r="J822" s="355">
        <v>150</v>
      </c>
    </row>
    <row r="823" ht="14.4" spans="1:10">
      <c r="A823" s="353" t="s">
        <v>12161</v>
      </c>
      <c r="B823" s="365" t="s">
        <v>12162</v>
      </c>
      <c r="C823" s="355"/>
      <c r="D823" s="107">
        <f ca="1" t="shared" si="36"/>
        <v>0</v>
      </c>
      <c r="E823" s="356">
        <v>0</v>
      </c>
      <c r="F823" s="107">
        <f ca="1">IF($I$5="I列录入预算数",OFFSET(H823,0,1),ROUND(IF($I$5="基准为上年预计执行数",OFFSET(D823,0,1),IF($I$5="基准为上年预算数",OFFSET(D823,0,-1),IF($I$5="基准为上年调整预算数",D823,0)))*(IF(_xlfn.ISFORMULA(OFFSET(D823,0,5)),OFFSET($I$3,1,0),OFFSET(D823,0,5))),SSWR))</f>
        <v>0</v>
      </c>
      <c r="G823" s="191">
        <f ca="1" t="shared" si="38"/>
        <v>0</v>
      </c>
      <c r="H823" s="191">
        <f ca="1" t="shared" si="37"/>
        <v>0</v>
      </c>
      <c r="I823" s="355"/>
      <c r="J823" s="355"/>
    </row>
    <row r="824" ht="14.4" spans="1:10">
      <c r="A824" s="353" t="s">
        <v>12163</v>
      </c>
      <c r="B824" s="365" t="s">
        <v>12164</v>
      </c>
      <c r="C824" s="355">
        <v>500</v>
      </c>
      <c r="D824" s="107">
        <f ca="1" t="shared" si="36"/>
        <v>500</v>
      </c>
      <c r="E824" s="356">
        <v>0</v>
      </c>
      <c r="F824" s="107">
        <f ca="1">IF($I$5="I列录入预算数",OFFSET(H824,0,1),ROUND(IF($I$5="基准为上年预计执行数",OFFSET(D824,0,1),IF($I$5="基准为上年预算数",OFFSET(D824,0,-1),IF($I$5="基准为上年调整预算数",D824,0)))*(IF(_xlfn.ISFORMULA(OFFSET(D824,0,5)),OFFSET($I$3,1,0),OFFSET(D824,0,5))),SSWR))</f>
        <v>500</v>
      </c>
      <c r="G824" s="191">
        <f ca="1" t="shared" si="38"/>
        <v>1</v>
      </c>
      <c r="H824" s="191">
        <f ca="1" t="shared" si="37"/>
        <v>0</v>
      </c>
      <c r="I824" s="355">
        <v>500</v>
      </c>
      <c r="J824" s="355">
        <v>500</v>
      </c>
    </row>
    <row r="825" ht="14.4" spans="1:10">
      <c r="A825" s="353" t="s">
        <v>12165</v>
      </c>
      <c r="B825" s="365" t="s">
        <v>12166</v>
      </c>
      <c r="C825" s="355"/>
      <c r="D825" s="107">
        <f ca="1" t="shared" si="36"/>
        <v>0</v>
      </c>
      <c r="E825" s="356">
        <v>0</v>
      </c>
      <c r="F825" s="107">
        <f ca="1">IF($I$5="I列录入预算数",OFFSET(H825,0,1),ROUND(IF($I$5="基准为上年预计执行数",OFFSET(D825,0,1),IF($I$5="基准为上年预算数",OFFSET(D825,0,-1),IF($I$5="基准为上年调整预算数",D825,0)))*(IF(_xlfn.ISFORMULA(OFFSET(D825,0,5)),OFFSET($I$3,1,0),OFFSET(D825,0,5))),SSWR))</f>
        <v>0</v>
      </c>
      <c r="G825" s="191">
        <f ca="1" t="shared" si="38"/>
        <v>0</v>
      </c>
      <c r="H825" s="191">
        <f ca="1" t="shared" si="37"/>
        <v>0</v>
      </c>
      <c r="I825" s="355"/>
      <c r="J825" s="355"/>
    </row>
    <row r="826" ht="14.4" spans="1:10">
      <c r="A826" s="353" t="s">
        <v>12167</v>
      </c>
      <c r="B826" s="365" t="s">
        <v>10677</v>
      </c>
      <c r="C826" s="355">
        <v>4900</v>
      </c>
      <c r="D826" s="107">
        <f ca="1" t="shared" si="36"/>
        <v>4000</v>
      </c>
      <c r="E826" s="356">
        <v>1744</v>
      </c>
      <c r="F826" s="107">
        <f ca="1">IF($I$5="I列录入预算数",OFFSET(H826,0,1),ROUND(IF($I$5="基准为上年预计执行数",OFFSET(D826,0,1),IF($I$5="基准为上年预算数",OFFSET(D826,0,-1),IF($I$5="基准为上年调整预算数",D826,0)))*(IF(_xlfn.ISFORMULA(OFFSET(D826,0,5)),OFFSET($I$3,1,0),OFFSET(D826,0,5))),SSWR))</f>
        <v>3053</v>
      </c>
      <c r="G826" s="191">
        <f ca="1" t="shared" si="38"/>
        <v>0.623061224489796</v>
      </c>
      <c r="H826" s="191">
        <f ca="1" t="shared" si="37"/>
        <v>1.75057339449541</v>
      </c>
      <c r="I826" s="355">
        <v>3053</v>
      </c>
      <c r="J826" s="355">
        <v>4000</v>
      </c>
    </row>
    <row r="827" ht="14.4" spans="1:10">
      <c r="A827" s="353" t="s">
        <v>12168</v>
      </c>
      <c r="B827" s="365" t="s">
        <v>10811</v>
      </c>
      <c r="C827" s="355">
        <v>200</v>
      </c>
      <c r="D827" s="107">
        <f ca="1" t="shared" si="36"/>
        <v>200</v>
      </c>
      <c r="E827" s="356">
        <v>941</v>
      </c>
      <c r="F827" s="107">
        <f ca="1">IF($I$5="I列录入预算数",OFFSET(H827,0,1),ROUND(IF($I$5="基准为上年预计执行数",OFFSET(D827,0,1),IF($I$5="基准为上年预算数",OFFSET(D827,0,-1),IF($I$5="基准为上年调整预算数",D827,0)))*(IF(_xlfn.ISFORMULA(OFFSET(D827,0,5)),OFFSET($I$3,1,0),OFFSET(D827,0,5))),SSWR))</f>
        <v>200</v>
      </c>
      <c r="G827" s="191">
        <f ca="1" t="shared" si="38"/>
        <v>1</v>
      </c>
      <c r="H827" s="191">
        <f ca="1" t="shared" si="37"/>
        <v>0.212539851222104</v>
      </c>
      <c r="I827" s="355">
        <v>200</v>
      </c>
      <c r="J827" s="355">
        <v>200</v>
      </c>
    </row>
    <row r="828" ht="14.4" spans="1:10">
      <c r="A828" s="353" t="s">
        <v>12169</v>
      </c>
      <c r="B828" s="365" t="s">
        <v>10813</v>
      </c>
      <c r="C828" s="355"/>
      <c r="D828" s="107">
        <f ca="1" t="shared" si="36"/>
        <v>0</v>
      </c>
      <c r="E828" s="356"/>
      <c r="F828" s="107">
        <f ca="1">IF($I$5="I列录入预算数",OFFSET(H828,0,1),ROUND(IF($I$5="基准为上年预计执行数",OFFSET(D828,0,1),IF($I$5="基准为上年预算数",OFFSET(D828,0,-1),IF($I$5="基准为上年调整预算数",D828,0)))*(IF(_xlfn.ISFORMULA(OFFSET(D828,0,5)),OFFSET($I$3,1,0),OFFSET(D828,0,5))),SSWR))</f>
        <v>0</v>
      </c>
      <c r="G828" s="191">
        <f ca="1" t="shared" si="38"/>
        <v>0</v>
      </c>
      <c r="H828" s="191">
        <f ca="1" t="shared" si="37"/>
        <v>0</v>
      </c>
      <c r="I828" s="355"/>
      <c r="J828" s="355"/>
    </row>
    <row r="829" ht="14.4" spans="1:10">
      <c r="A829" s="353" t="s">
        <v>12170</v>
      </c>
      <c r="B829" s="365" t="s">
        <v>10815</v>
      </c>
      <c r="C829" s="355"/>
      <c r="D829" s="107">
        <f ca="1" t="shared" si="36"/>
        <v>0</v>
      </c>
      <c r="E829" s="356">
        <v>132</v>
      </c>
      <c r="F829" s="107">
        <f ca="1">IF($I$5="I列录入预算数",OFFSET(H829,0,1),ROUND(IF($I$5="基准为上年预计执行数",OFFSET(D829,0,1),IF($I$5="基准为上年预算数",OFFSET(D829,0,-1),IF($I$5="基准为上年调整预算数",D829,0)))*(IF(_xlfn.ISFORMULA(OFFSET(D829,0,5)),OFFSET($I$3,1,0),OFFSET(D829,0,5))),SSWR))</f>
        <v>0</v>
      </c>
      <c r="G829" s="191">
        <f ca="1" t="shared" si="38"/>
        <v>0</v>
      </c>
      <c r="H829" s="191">
        <f ca="1" t="shared" si="37"/>
        <v>0</v>
      </c>
      <c r="I829" s="355"/>
      <c r="J829" s="355"/>
    </row>
    <row r="830" ht="14.4" spans="1:10">
      <c r="A830" s="353" t="s">
        <v>12171</v>
      </c>
      <c r="B830" s="365" t="s">
        <v>12172</v>
      </c>
      <c r="C830" s="355">
        <v>1719</v>
      </c>
      <c r="D830" s="107">
        <f ca="1" t="shared" si="36"/>
        <v>1671</v>
      </c>
      <c r="E830" s="356">
        <v>6031</v>
      </c>
      <c r="F830" s="107">
        <f ca="1">IF($I$5="I列录入预算数",OFFSET(H830,0,1),ROUND(IF($I$5="基准为上年预计执行数",OFFSET(D830,0,1),IF($I$5="基准为上年预算数",OFFSET(D830,0,-1),IF($I$5="基准为上年调整预算数",D830,0)))*(IF(_xlfn.ISFORMULA(OFFSET(D830,0,5)),OFFSET($I$3,1,0),OFFSET(D830,0,5))),SSWR))</f>
        <v>1671</v>
      </c>
      <c r="G830" s="191">
        <f ca="1" t="shared" si="38"/>
        <v>0.972076788830716</v>
      </c>
      <c r="H830" s="191">
        <f ca="1" t="shared" si="37"/>
        <v>0.277068479522467</v>
      </c>
      <c r="I830" s="355">
        <v>1671</v>
      </c>
      <c r="J830" s="355">
        <v>1671</v>
      </c>
    </row>
    <row r="831" ht="14.4" spans="1:10">
      <c r="A831" s="353" t="s">
        <v>12173</v>
      </c>
      <c r="B831" s="365" t="s">
        <v>12174</v>
      </c>
      <c r="C831" s="355">
        <v>1000</v>
      </c>
      <c r="D831" s="107">
        <f ca="1" t="shared" si="36"/>
        <v>1000</v>
      </c>
      <c r="E831" s="356">
        <v>2094</v>
      </c>
      <c r="F831" s="107">
        <f ca="1">IF($I$5="I列录入预算数",OFFSET(H831,0,1),ROUND(IF($I$5="基准为上年预计执行数",OFFSET(D831,0,1),IF($I$5="基准为上年预算数",OFFSET(D831,0,-1),IF($I$5="基准为上年调整预算数",D831,0)))*(IF(_xlfn.ISFORMULA(OFFSET(D831,0,5)),OFFSET($I$3,1,0),OFFSET(D831,0,5))),SSWR))</f>
        <v>1000</v>
      </c>
      <c r="G831" s="191">
        <f ca="1" t="shared" si="38"/>
        <v>1</v>
      </c>
      <c r="H831" s="191">
        <f ca="1" t="shared" si="37"/>
        <v>0.477554918815664</v>
      </c>
      <c r="I831" s="355">
        <v>1000</v>
      </c>
      <c r="J831" s="355">
        <v>1000</v>
      </c>
    </row>
    <row r="832" ht="14.4" spans="1:10">
      <c r="A832" s="353" t="s">
        <v>12175</v>
      </c>
      <c r="B832" s="365" t="s">
        <v>12176</v>
      </c>
      <c r="C832" s="355"/>
      <c r="D832" s="107">
        <f ca="1" t="shared" si="36"/>
        <v>0</v>
      </c>
      <c r="E832" s="356"/>
      <c r="F832" s="107">
        <f ca="1">IF($I$5="I列录入预算数",OFFSET(H832,0,1),ROUND(IF($I$5="基准为上年预计执行数",OFFSET(D832,0,1),IF($I$5="基准为上年预算数",OFFSET(D832,0,-1),IF($I$5="基准为上年调整预算数",D832,0)))*(IF(_xlfn.ISFORMULA(OFFSET(D832,0,5)),OFFSET($I$3,1,0),OFFSET(D832,0,5))),SSWR))</f>
        <v>0</v>
      </c>
      <c r="G832" s="191">
        <f ca="1" t="shared" si="38"/>
        <v>0</v>
      </c>
      <c r="H832" s="191">
        <f ca="1" t="shared" si="37"/>
        <v>0</v>
      </c>
      <c r="I832" s="355"/>
      <c r="J832" s="355"/>
    </row>
    <row r="833" ht="14.4" spans="1:10">
      <c r="A833" s="353" t="s">
        <v>12177</v>
      </c>
      <c r="B833" s="365" t="s">
        <v>12178</v>
      </c>
      <c r="C833" s="355"/>
      <c r="D833" s="107">
        <f ca="1" t="shared" si="36"/>
        <v>0</v>
      </c>
      <c r="E833" s="356"/>
      <c r="F833" s="107">
        <f ca="1">IF($I$5="I列录入预算数",OFFSET(H833,0,1),ROUND(IF($I$5="基准为上年预计执行数",OFFSET(D833,0,1),IF($I$5="基准为上年预算数",OFFSET(D833,0,-1),IF($I$5="基准为上年调整预算数",D833,0)))*(IF(_xlfn.ISFORMULA(OFFSET(D833,0,5)),OFFSET($I$3,1,0),OFFSET(D833,0,5))),SSWR))</f>
        <v>0</v>
      </c>
      <c r="G833" s="191">
        <f ca="1" t="shared" si="38"/>
        <v>0</v>
      </c>
      <c r="H833" s="191">
        <f ca="1" t="shared" si="37"/>
        <v>0</v>
      </c>
      <c r="I833" s="355"/>
      <c r="J833" s="355"/>
    </row>
    <row r="834" ht="14.4" spans="1:10">
      <c r="A834" s="353" t="s">
        <v>12179</v>
      </c>
      <c r="B834" s="365" t="s">
        <v>12180</v>
      </c>
      <c r="C834" s="355">
        <v>100</v>
      </c>
      <c r="D834" s="107">
        <f ca="1" t="shared" si="36"/>
        <v>100</v>
      </c>
      <c r="E834" s="356">
        <v>6</v>
      </c>
      <c r="F834" s="107">
        <f ca="1">IF($I$5="I列录入预算数",OFFSET(H834,0,1),ROUND(IF($I$5="基准为上年预计执行数",OFFSET(D834,0,1),IF($I$5="基准为上年预算数",OFFSET(D834,0,-1),IF($I$5="基准为上年调整预算数",D834,0)))*(IF(_xlfn.ISFORMULA(OFFSET(D834,0,5)),OFFSET($I$3,1,0),OFFSET(D834,0,5))),SSWR))</f>
        <v>100</v>
      </c>
      <c r="G834" s="191">
        <f ca="1" t="shared" si="38"/>
        <v>1</v>
      </c>
      <c r="H834" s="191">
        <f ca="1" t="shared" si="37"/>
        <v>16.6666666666667</v>
      </c>
      <c r="I834" s="355">
        <v>100</v>
      </c>
      <c r="J834" s="355">
        <v>100</v>
      </c>
    </row>
    <row r="835" ht="14.4" spans="1:10">
      <c r="A835" s="353" t="s">
        <v>12181</v>
      </c>
      <c r="B835" s="365" t="s">
        <v>12182</v>
      </c>
      <c r="C835" s="361">
        <v>0</v>
      </c>
      <c r="D835" s="107">
        <f ca="1" t="shared" si="36"/>
        <v>0</v>
      </c>
      <c r="E835" s="356"/>
      <c r="F835" s="107">
        <f ca="1">IF($I$5="I列录入预算数",OFFSET(H835,0,1),ROUND(IF($I$5="基准为上年预计执行数",OFFSET(D835,0,1),IF($I$5="基准为上年预算数",OFFSET(D835,0,-1),IF($I$5="基准为上年调整预算数",D835,0)))*(IF(_xlfn.ISFORMULA(OFFSET(D835,0,5)),OFFSET($I$3,1,0),OFFSET(D835,0,5))),SSWR))</f>
        <v>0</v>
      </c>
      <c r="G835" s="191">
        <f ca="1" t="shared" si="38"/>
        <v>0</v>
      </c>
      <c r="H835" s="191">
        <f ca="1" t="shared" si="37"/>
        <v>0</v>
      </c>
      <c r="I835" s="355"/>
      <c r="J835" s="355"/>
    </row>
    <row r="836" ht="14.4" spans="1:10">
      <c r="A836" s="353" t="s">
        <v>12183</v>
      </c>
      <c r="B836" s="365" t="s">
        <v>12184</v>
      </c>
      <c r="C836" s="361">
        <v>0</v>
      </c>
      <c r="D836" s="107">
        <f ca="1" t="shared" si="36"/>
        <v>0</v>
      </c>
      <c r="E836" s="356"/>
      <c r="F836" s="107">
        <f ca="1">IF($I$5="I列录入预算数",OFFSET(H836,0,1),ROUND(IF($I$5="基准为上年预计执行数",OFFSET(D836,0,1),IF($I$5="基准为上年预算数",OFFSET(D836,0,-1),IF($I$5="基准为上年调整预算数",D836,0)))*(IF(_xlfn.ISFORMULA(OFFSET(D836,0,5)),OFFSET($I$3,1,0),OFFSET(D836,0,5))),SSWR))</f>
        <v>0</v>
      </c>
      <c r="G836" s="191">
        <f ca="1" t="shared" si="38"/>
        <v>0</v>
      </c>
      <c r="H836" s="191">
        <f ca="1" t="shared" si="37"/>
        <v>0</v>
      </c>
      <c r="I836" s="355"/>
      <c r="J836" s="355"/>
    </row>
    <row r="837" ht="14.4" spans="1:10">
      <c r="A837" s="353" t="s">
        <v>12185</v>
      </c>
      <c r="B837" s="365" t="s">
        <v>12186</v>
      </c>
      <c r="C837" s="361">
        <v>0</v>
      </c>
      <c r="D837" s="107">
        <f ca="1" t="shared" si="36"/>
        <v>0</v>
      </c>
      <c r="E837" s="356"/>
      <c r="F837" s="107">
        <f ca="1">IF($I$5="I列录入预算数",OFFSET(H837,0,1),ROUND(IF($I$5="基准为上年预计执行数",OFFSET(D837,0,1),IF($I$5="基准为上年预算数",OFFSET(D837,0,-1),IF($I$5="基准为上年调整预算数",D837,0)))*(IF(_xlfn.ISFORMULA(OFFSET(D837,0,5)),OFFSET($I$3,1,0),OFFSET(D837,0,5))),SSWR))</f>
        <v>0</v>
      </c>
      <c r="G837" s="191">
        <f ca="1" t="shared" si="38"/>
        <v>0</v>
      </c>
      <c r="H837" s="191">
        <f ca="1" t="shared" si="37"/>
        <v>0</v>
      </c>
      <c r="I837" s="355"/>
      <c r="J837" s="355"/>
    </row>
    <row r="838" ht="14.4" spans="1:10">
      <c r="A838" s="353" t="s">
        <v>12187</v>
      </c>
      <c r="B838" s="365" t="s">
        <v>12188</v>
      </c>
      <c r="C838" s="361">
        <v>0</v>
      </c>
      <c r="D838" s="107">
        <f ca="1" t="shared" si="36"/>
        <v>0</v>
      </c>
      <c r="E838" s="356"/>
      <c r="F838" s="107">
        <f ca="1">IF($I$5="I列录入预算数",OFFSET(H838,0,1),ROUND(IF($I$5="基准为上年预计执行数",OFFSET(D838,0,1),IF($I$5="基准为上年预算数",OFFSET(D838,0,-1),IF($I$5="基准为上年调整预算数",D838,0)))*(IF(_xlfn.ISFORMULA(OFFSET(D838,0,5)),OFFSET($I$3,1,0),OFFSET(D838,0,5))),SSWR))</f>
        <v>0</v>
      </c>
      <c r="G838" s="191">
        <f ca="1" t="shared" si="38"/>
        <v>0</v>
      </c>
      <c r="H838" s="191">
        <f ca="1" t="shared" si="37"/>
        <v>0</v>
      </c>
      <c r="I838" s="355"/>
      <c r="J838" s="355"/>
    </row>
    <row r="839" ht="14.4" spans="1:10">
      <c r="A839" s="353" t="s">
        <v>12189</v>
      </c>
      <c r="B839" s="365" t="s">
        <v>12190</v>
      </c>
      <c r="C839" s="361">
        <v>0</v>
      </c>
      <c r="D839" s="107">
        <f ca="1" t="shared" si="36"/>
        <v>0</v>
      </c>
      <c r="E839" s="356"/>
      <c r="F839" s="107">
        <f ca="1">IF($I$5="I列录入预算数",OFFSET(H839,0,1),ROUND(IF($I$5="基准为上年预计执行数",OFFSET(D839,0,1),IF($I$5="基准为上年预算数",OFFSET(D839,0,-1),IF($I$5="基准为上年调整预算数",D839,0)))*(IF(_xlfn.ISFORMULA(OFFSET(D839,0,5)),OFFSET($I$3,1,0),OFFSET(D839,0,5))),SSWR))</f>
        <v>0</v>
      </c>
      <c r="G839" s="191">
        <f ca="1" t="shared" si="38"/>
        <v>0</v>
      </c>
      <c r="H839" s="191">
        <f ca="1" t="shared" si="37"/>
        <v>0</v>
      </c>
      <c r="I839" s="355"/>
      <c r="J839" s="355"/>
    </row>
    <row r="840" ht="14.4" spans="1:10">
      <c r="A840" s="353" t="s">
        <v>12191</v>
      </c>
      <c r="B840" s="365" t="s">
        <v>12192</v>
      </c>
      <c r="C840" s="361">
        <v>0</v>
      </c>
      <c r="D840" s="107">
        <f ca="1" t="shared" si="36"/>
        <v>0</v>
      </c>
      <c r="E840" s="356"/>
      <c r="F840" s="107">
        <f ca="1">IF($I$5="I列录入预算数",OFFSET(H840,0,1),ROUND(IF($I$5="基准为上年预计执行数",OFFSET(D840,0,1),IF($I$5="基准为上年预算数",OFFSET(D840,0,-1),IF($I$5="基准为上年调整预算数",D840,0)))*(IF(_xlfn.ISFORMULA(OFFSET(D840,0,5)),OFFSET($I$3,1,0),OFFSET(D840,0,5))),SSWR))</f>
        <v>0</v>
      </c>
      <c r="G840" s="191">
        <f ca="1" t="shared" si="38"/>
        <v>0</v>
      </c>
      <c r="H840" s="191">
        <f ca="1" t="shared" si="37"/>
        <v>0</v>
      </c>
      <c r="I840" s="355"/>
      <c r="J840" s="355"/>
    </row>
    <row r="841" ht="14.4" spans="1:10">
      <c r="A841" s="353" t="s">
        <v>12193</v>
      </c>
      <c r="B841" s="365" t="s">
        <v>12194</v>
      </c>
      <c r="C841" s="361">
        <v>0</v>
      </c>
      <c r="D841" s="107">
        <f ca="1" t="shared" si="36"/>
        <v>0</v>
      </c>
      <c r="E841" s="356"/>
      <c r="F841" s="107">
        <f ca="1">IF($I$5="I列录入预算数",OFFSET(H841,0,1),ROUND(IF($I$5="基准为上年预计执行数",OFFSET(D841,0,1),IF($I$5="基准为上年预算数",OFFSET(D841,0,-1),IF($I$5="基准为上年调整预算数",D841,0)))*(IF(_xlfn.ISFORMULA(OFFSET(D841,0,5)),OFFSET($I$3,1,0),OFFSET(D841,0,5))),SSWR))</f>
        <v>0</v>
      </c>
      <c r="G841" s="191">
        <f ca="1" t="shared" si="38"/>
        <v>0</v>
      </c>
      <c r="H841" s="191">
        <f ca="1" t="shared" si="37"/>
        <v>0</v>
      </c>
      <c r="I841" s="355"/>
      <c r="J841" s="355"/>
    </row>
    <row r="842" ht="14.4" spans="1:10">
      <c r="A842" s="353" t="s">
        <v>12195</v>
      </c>
      <c r="B842" s="365" t="s">
        <v>12196</v>
      </c>
      <c r="C842" s="355">
        <v>52</v>
      </c>
      <c r="D842" s="107">
        <f ca="1" t="shared" si="36"/>
        <v>52</v>
      </c>
      <c r="E842" s="356">
        <v>16</v>
      </c>
      <c r="F842" s="107">
        <f ca="1">IF($I$5="I列录入预算数",OFFSET(H842,0,1),ROUND(IF($I$5="基准为上年预计执行数",OFFSET(D842,0,1),IF($I$5="基准为上年预算数",OFFSET(D842,0,-1),IF($I$5="基准为上年调整预算数",D842,0)))*(IF(_xlfn.ISFORMULA(OFFSET(D842,0,5)),OFFSET($I$3,1,0),OFFSET(D842,0,5))),SSWR))</f>
        <v>52</v>
      </c>
      <c r="G842" s="191">
        <f ca="1" t="shared" si="38"/>
        <v>1</v>
      </c>
      <c r="H842" s="191">
        <f ca="1" t="shared" si="37"/>
        <v>3.25</v>
      </c>
      <c r="I842" s="355">
        <v>52</v>
      </c>
      <c r="J842" s="355">
        <v>52</v>
      </c>
    </row>
    <row r="843" ht="14.4" spans="1:10">
      <c r="A843" s="353" t="s">
        <v>12197</v>
      </c>
      <c r="B843" s="365" t="s">
        <v>12198</v>
      </c>
      <c r="C843" s="355"/>
      <c r="D843" s="107">
        <f ca="1" t="shared" ref="D843:D906" si="39">IF(B2TJ="录入调整后预算数",OFFSET(D843,0,6),IF(B2TJ="录入调整差额数",OFFSET(D843,0,6)+OFFSET(D843,0,-1),0))</f>
        <v>0</v>
      </c>
      <c r="E843" s="356"/>
      <c r="F843" s="107">
        <f ca="1">IF($I$5="I列录入预算数",OFFSET(H843,0,1),ROUND(IF($I$5="基准为上年预计执行数",OFFSET(D843,0,1),IF($I$5="基准为上年预算数",OFFSET(D843,0,-1),IF($I$5="基准为上年调整预算数",D843,0)))*(IF(_xlfn.ISFORMULA(OFFSET(D843,0,5)),OFFSET($I$3,1,0),OFFSET(D843,0,5))),SSWR))</f>
        <v>0</v>
      </c>
      <c r="G843" s="191">
        <f ca="1" t="shared" si="38"/>
        <v>0</v>
      </c>
      <c r="H843" s="191">
        <f ca="1" t="shared" ref="H843:H906" si="40">IFERROR(OFFSET(G843,0,-1)/OFFSET(G843,0,-2),)</f>
        <v>0</v>
      </c>
      <c r="I843" s="355"/>
      <c r="J843" s="355"/>
    </row>
    <row r="844" ht="14.4" spans="1:10">
      <c r="A844" s="353" t="s">
        <v>12199</v>
      </c>
      <c r="B844" s="365" t="s">
        <v>12200</v>
      </c>
      <c r="C844" s="355"/>
      <c r="D844" s="107">
        <f ca="1" t="shared" si="39"/>
        <v>0</v>
      </c>
      <c r="E844" s="356"/>
      <c r="F844" s="107">
        <f ca="1">IF($I$5="I列录入预算数",OFFSET(H844,0,1),ROUND(IF($I$5="基准为上年预计执行数",OFFSET(D844,0,1),IF($I$5="基准为上年预算数",OFFSET(D844,0,-1),IF($I$5="基准为上年调整预算数",D844,0)))*(IF(_xlfn.ISFORMULA(OFFSET(D844,0,5)),OFFSET($I$3,1,0),OFFSET(D844,0,5))),SSWR))</f>
        <v>0</v>
      </c>
      <c r="G844" s="191">
        <f ca="1" t="shared" ref="G844:G907" si="41">IFERROR(OFFSET(G844,0,-1)/OFFSET(G844,0,-4),)</f>
        <v>0</v>
      </c>
      <c r="H844" s="191">
        <f ca="1" t="shared" si="40"/>
        <v>0</v>
      </c>
      <c r="I844" s="355"/>
      <c r="J844" s="355"/>
    </row>
    <row r="845" ht="14.4" spans="1:10">
      <c r="A845" s="353" t="s">
        <v>12201</v>
      </c>
      <c r="B845" s="365" t="s">
        <v>12202</v>
      </c>
      <c r="C845" s="355"/>
      <c r="D845" s="107">
        <f ca="1" t="shared" si="39"/>
        <v>0</v>
      </c>
      <c r="E845" s="356"/>
      <c r="F845" s="107">
        <f ca="1">IF($I$5="I列录入预算数",OFFSET(H845,0,1),ROUND(IF($I$5="基准为上年预计执行数",OFFSET(D845,0,1),IF($I$5="基准为上年预算数",OFFSET(D845,0,-1),IF($I$5="基准为上年调整预算数",D845,0)))*(IF(_xlfn.ISFORMULA(OFFSET(D845,0,5)),OFFSET($I$3,1,0),OFFSET(D845,0,5))),SSWR))</f>
        <v>0</v>
      </c>
      <c r="G845" s="191">
        <f ca="1" t="shared" si="41"/>
        <v>0</v>
      </c>
      <c r="H845" s="191">
        <f ca="1" t="shared" si="40"/>
        <v>0</v>
      </c>
      <c r="I845" s="355"/>
      <c r="J845" s="355"/>
    </row>
    <row r="846" ht="14.4" spans="1:10">
      <c r="A846" s="353" t="s">
        <v>12203</v>
      </c>
      <c r="B846" s="365" t="s">
        <v>12204</v>
      </c>
      <c r="C846" s="355">
        <v>100</v>
      </c>
      <c r="D846" s="107">
        <f ca="1" t="shared" si="39"/>
        <v>100</v>
      </c>
      <c r="E846" s="356">
        <v>209</v>
      </c>
      <c r="F846" s="107">
        <f ca="1">IF($I$5="I列录入预算数",OFFSET(H846,0,1),ROUND(IF($I$5="基准为上年预计执行数",OFFSET(D846,0,1),IF($I$5="基准为上年预算数",OFFSET(D846,0,-1),IF($I$5="基准为上年调整预算数",D846,0)))*(IF(_xlfn.ISFORMULA(OFFSET(D846,0,5)),OFFSET($I$3,1,0),OFFSET(D846,0,5))),SSWR))</f>
        <v>100</v>
      </c>
      <c r="G846" s="191">
        <f ca="1" t="shared" si="41"/>
        <v>1</v>
      </c>
      <c r="H846" s="191">
        <f ca="1" t="shared" si="40"/>
        <v>0.478468899521531</v>
      </c>
      <c r="I846" s="355">
        <v>100</v>
      </c>
      <c r="J846" s="355">
        <v>100</v>
      </c>
    </row>
    <row r="847" ht="14.4" spans="1:10">
      <c r="A847" s="353" t="s">
        <v>12205</v>
      </c>
      <c r="B847" s="365" t="s">
        <v>10811</v>
      </c>
      <c r="C847" s="355"/>
      <c r="D847" s="107">
        <f ca="1" t="shared" si="39"/>
        <v>0</v>
      </c>
      <c r="E847" s="356">
        <v>0</v>
      </c>
      <c r="F847" s="107">
        <f ca="1">IF($I$5="I列录入预算数",OFFSET(H847,0,1),ROUND(IF($I$5="基准为上年预计执行数",OFFSET(D847,0,1),IF($I$5="基准为上年预算数",OFFSET(D847,0,-1),IF($I$5="基准为上年调整预算数",D847,0)))*(IF(_xlfn.ISFORMULA(OFFSET(D847,0,5)),OFFSET($I$3,1,0),OFFSET(D847,0,5))),SSWR))</f>
        <v>0</v>
      </c>
      <c r="G847" s="191">
        <f ca="1" t="shared" si="41"/>
        <v>0</v>
      </c>
      <c r="H847" s="191">
        <f ca="1" t="shared" si="40"/>
        <v>0</v>
      </c>
      <c r="I847" s="355"/>
      <c r="J847" s="355"/>
    </row>
    <row r="848" ht="14.4" spans="1:10">
      <c r="A848" s="353" t="s">
        <v>12206</v>
      </c>
      <c r="B848" s="365" t="s">
        <v>10813</v>
      </c>
      <c r="C848" s="355"/>
      <c r="D848" s="107">
        <f ca="1" t="shared" si="39"/>
        <v>0</v>
      </c>
      <c r="E848" s="356">
        <v>0</v>
      </c>
      <c r="F848" s="107">
        <f ca="1">IF($I$5="I列录入预算数",OFFSET(H848,0,1),ROUND(IF($I$5="基准为上年预计执行数",OFFSET(D848,0,1),IF($I$5="基准为上年预算数",OFFSET(D848,0,-1),IF($I$5="基准为上年调整预算数",D848,0)))*(IF(_xlfn.ISFORMULA(OFFSET(D848,0,5)),OFFSET($I$3,1,0),OFFSET(D848,0,5))),SSWR))</f>
        <v>0</v>
      </c>
      <c r="G848" s="191">
        <f ca="1" t="shared" si="41"/>
        <v>0</v>
      </c>
      <c r="H848" s="191">
        <f ca="1" t="shared" si="40"/>
        <v>0</v>
      </c>
      <c r="I848" s="355"/>
      <c r="J848" s="355"/>
    </row>
    <row r="849" ht="14.4" spans="1:10">
      <c r="A849" s="353" t="s">
        <v>12207</v>
      </c>
      <c r="B849" s="365" t="s">
        <v>10815</v>
      </c>
      <c r="C849" s="355"/>
      <c r="D849" s="107">
        <f ca="1" t="shared" si="39"/>
        <v>0</v>
      </c>
      <c r="E849" s="356">
        <v>0</v>
      </c>
      <c r="F849" s="107">
        <f ca="1">IF($I$5="I列录入预算数",OFFSET(H849,0,1),ROUND(IF($I$5="基准为上年预计执行数",OFFSET(D849,0,1),IF($I$5="基准为上年预算数",OFFSET(D849,0,-1),IF($I$5="基准为上年调整预算数",D849,0)))*(IF(_xlfn.ISFORMULA(OFFSET(D849,0,5)),OFFSET($I$3,1,0),OFFSET(D849,0,5))),SSWR))</f>
        <v>0</v>
      </c>
      <c r="G849" s="191">
        <f ca="1" t="shared" si="41"/>
        <v>0</v>
      </c>
      <c r="H849" s="191">
        <f ca="1" t="shared" si="40"/>
        <v>0</v>
      </c>
      <c r="I849" s="355"/>
      <c r="J849" s="355"/>
    </row>
    <row r="850" ht="14.4" spans="1:10">
      <c r="A850" s="353" t="s">
        <v>12208</v>
      </c>
      <c r="B850" s="365" t="s">
        <v>12209</v>
      </c>
      <c r="C850" s="355">
        <v>100</v>
      </c>
      <c r="D850" s="107">
        <f ca="1" t="shared" si="39"/>
        <v>100</v>
      </c>
      <c r="E850" s="356">
        <v>0</v>
      </c>
      <c r="F850" s="107">
        <f ca="1">IF($I$5="I列录入预算数",OFFSET(H850,0,1),ROUND(IF($I$5="基准为上年预计执行数",OFFSET(D850,0,1),IF($I$5="基准为上年预算数",OFFSET(D850,0,-1),IF($I$5="基准为上年调整预算数",D850,0)))*(IF(_xlfn.ISFORMULA(OFFSET(D850,0,5)),OFFSET($I$3,1,0),OFFSET(D850,0,5))),SSWR))</f>
        <v>100</v>
      </c>
      <c r="G850" s="191">
        <f ca="1" t="shared" si="41"/>
        <v>1</v>
      </c>
      <c r="H850" s="191">
        <f ca="1" t="shared" si="40"/>
        <v>0</v>
      </c>
      <c r="I850" s="355">
        <v>100</v>
      </c>
      <c r="J850" s="355">
        <v>100</v>
      </c>
    </row>
    <row r="851" ht="14.4" spans="1:10">
      <c r="A851" s="353" t="s">
        <v>12210</v>
      </c>
      <c r="B851" s="365" t="s">
        <v>12211</v>
      </c>
      <c r="C851" s="355"/>
      <c r="D851" s="107">
        <f ca="1" t="shared" si="39"/>
        <v>0</v>
      </c>
      <c r="E851" s="356">
        <v>0</v>
      </c>
      <c r="F851" s="107">
        <f ca="1">IF($I$5="I列录入预算数",OFFSET(H851,0,1),ROUND(IF($I$5="基准为上年预计执行数",OFFSET(D851,0,1),IF($I$5="基准为上年预算数",OFFSET(D851,0,-1),IF($I$5="基准为上年调整预算数",D851,0)))*(IF(_xlfn.ISFORMULA(OFFSET(D851,0,5)),OFFSET($I$3,1,0),OFFSET(D851,0,5))),SSWR))</f>
        <v>0</v>
      </c>
      <c r="G851" s="191">
        <f ca="1" t="shared" si="41"/>
        <v>0</v>
      </c>
      <c r="H851" s="191">
        <f ca="1" t="shared" si="40"/>
        <v>0</v>
      </c>
      <c r="I851" s="355"/>
      <c r="J851" s="108">
        <v>0</v>
      </c>
    </row>
    <row r="852" ht="14.4" spans="1:10">
      <c r="A852" s="353" t="s">
        <v>12212</v>
      </c>
      <c r="B852" s="365" t="s">
        <v>12213</v>
      </c>
      <c r="C852" s="361">
        <v>0</v>
      </c>
      <c r="D852" s="107">
        <f ca="1" t="shared" si="39"/>
        <v>0</v>
      </c>
      <c r="E852" s="356">
        <v>0</v>
      </c>
      <c r="F852" s="107">
        <f ca="1">IF($I$5="I列录入预算数",OFFSET(H852,0,1),ROUND(IF($I$5="基准为上年预计执行数",OFFSET(D852,0,1),IF($I$5="基准为上年预算数",OFFSET(D852,0,-1),IF($I$5="基准为上年调整预算数",D852,0)))*(IF(_xlfn.ISFORMULA(OFFSET(D852,0,5)),OFFSET($I$3,1,0),OFFSET(D852,0,5))),SSWR))</f>
        <v>0</v>
      </c>
      <c r="G852" s="191">
        <f ca="1" t="shared" si="41"/>
        <v>0</v>
      </c>
      <c r="H852" s="191">
        <f ca="1" t="shared" si="40"/>
        <v>0</v>
      </c>
      <c r="I852" s="355"/>
      <c r="J852" s="108">
        <v>0</v>
      </c>
    </row>
    <row r="853" ht="14.4" spans="1:10">
      <c r="A853" s="353" t="s">
        <v>12214</v>
      </c>
      <c r="B853" s="365" t="s">
        <v>12215</v>
      </c>
      <c r="C853" s="361">
        <v>0</v>
      </c>
      <c r="D853" s="107">
        <f ca="1" t="shared" si="39"/>
        <v>0</v>
      </c>
      <c r="E853" s="356">
        <v>0</v>
      </c>
      <c r="F853" s="107">
        <f ca="1">IF($I$5="I列录入预算数",OFFSET(H853,0,1),ROUND(IF($I$5="基准为上年预计执行数",OFFSET(D853,0,1),IF($I$5="基准为上年预算数",OFFSET(D853,0,-1),IF($I$5="基准为上年调整预算数",D853,0)))*(IF(_xlfn.ISFORMULA(OFFSET(D853,0,5)),OFFSET($I$3,1,0),OFFSET(D853,0,5))),SSWR))</f>
        <v>0</v>
      </c>
      <c r="G853" s="191">
        <f ca="1" t="shared" si="41"/>
        <v>0</v>
      </c>
      <c r="H853" s="191">
        <f ca="1" t="shared" si="40"/>
        <v>0</v>
      </c>
      <c r="I853" s="355"/>
      <c r="J853" s="108">
        <v>0</v>
      </c>
    </row>
    <row r="854" ht="14.4" spans="1:10">
      <c r="A854" s="353" t="s">
        <v>12216</v>
      </c>
      <c r="B854" s="365" t="s">
        <v>12217</v>
      </c>
      <c r="C854" s="361">
        <v>0</v>
      </c>
      <c r="D854" s="107">
        <f ca="1" t="shared" si="39"/>
        <v>0</v>
      </c>
      <c r="E854" s="356">
        <v>0</v>
      </c>
      <c r="F854" s="107">
        <f ca="1">IF($I$5="I列录入预算数",OFFSET(H854,0,1),ROUND(IF($I$5="基准为上年预计执行数",OFFSET(D854,0,1),IF($I$5="基准为上年预算数",OFFSET(D854,0,-1),IF($I$5="基准为上年调整预算数",D854,0)))*(IF(_xlfn.ISFORMULA(OFFSET(D854,0,5)),OFFSET($I$3,1,0),OFFSET(D854,0,5))),SSWR))</f>
        <v>0</v>
      </c>
      <c r="G854" s="191">
        <f ca="1" t="shared" si="41"/>
        <v>0</v>
      </c>
      <c r="H854" s="191">
        <f ca="1" t="shared" si="40"/>
        <v>0</v>
      </c>
      <c r="I854" s="355"/>
      <c r="J854" s="108">
        <v>0</v>
      </c>
    </row>
    <row r="855" ht="14.4" spans="1:10">
      <c r="A855" s="353" t="s">
        <v>12218</v>
      </c>
      <c r="B855" s="365" t="s">
        <v>12219</v>
      </c>
      <c r="C855" s="361">
        <v>0</v>
      </c>
      <c r="D855" s="107">
        <f ca="1" t="shared" si="39"/>
        <v>0</v>
      </c>
      <c r="E855" s="356">
        <v>0</v>
      </c>
      <c r="F855" s="107">
        <f ca="1">IF($I$5="I列录入预算数",OFFSET(H855,0,1),ROUND(IF($I$5="基准为上年预计执行数",OFFSET(D855,0,1),IF($I$5="基准为上年预算数",OFFSET(D855,0,-1),IF($I$5="基准为上年调整预算数",D855,0)))*(IF(_xlfn.ISFORMULA(OFFSET(D855,0,5)),OFFSET($I$3,1,0),OFFSET(D855,0,5))),SSWR))</f>
        <v>0</v>
      </c>
      <c r="G855" s="191">
        <f ca="1" t="shared" si="41"/>
        <v>0</v>
      </c>
      <c r="H855" s="191">
        <f ca="1" t="shared" si="40"/>
        <v>0</v>
      </c>
      <c r="I855" s="355"/>
      <c r="J855" s="108">
        <v>0</v>
      </c>
    </row>
    <row r="856" ht="14.4" spans="1:10">
      <c r="A856" s="353" t="s">
        <v>12220</v>
      </c>
      <c r="B856" s="365" t="s">
        <v>10811</v>
      </c>
      <c r="C856" s="361">
        <v>0</v>
      </c>
      <c r="D856" s="107">
        <f ca="1" t="shared" si="39"/>
        <v>0</v>
      </c>
      <c r="E856" s="356">
        <v>0</v>
      </c>
      <c r="F856" s="107">
        <f ca="1">IF($I$5="I列录入预算数",OFFSET(H856,0,1),ROUND(IF($I$5="基准为上年预计执行数",OFFSET(D856,0,1),IF($I$5="基准为上年预算数",OFFSET(D856,0,-1),IF($I$5="基准为上年调整预算数",D856,0)))*(IF(_xlfn.ISFORMULA(OFFSET(D856,0,5)),OFFSET($I$3,1,0),OFFSET(D856,0,5))),SSWR))</f>
        <v>0</v>
      </c>
      <c r="G856" s="191">
        <f ca="1" t="shared" si="41"/>
        <v>0</v>
      </c>
      <c r="H856" s="191">
        <f ca="1" t="shared" si="40"/>
        <v>0</v>
      </c>
      <c r="I856" s="355"/>
      <c r="J856" s="108">
        <v>0</v>
      </c>
    </row>
    <row r="857" ht="14.4" spans="1:10">
      <c r="A857" s="353" t="s">
        <v>12221</v>
      </c>
      <c r="B857" s="365" t="s">
        <v>10813</v>
      </c>
      <c r="C857" s="361">
        <v>0</v>
      </c>
      <c r="D857" s="107">
        <f ca="1" t="shared" si="39"/>
        <v>0</v>
      </c>
      <c r="E857" s="356">
        <v>0</v>
      </c>
      <c r="F857" s="107">
        <f ca="1">IF($I$5="I列录入预算数",OFFSET(H857,0,1),ROUND(IF($I$5="基准为上年预计执行数",OFFSET(D857,0,1),IF($I$5="基准为上年预算数",OFFSET(D857,0,-1),IF($I$5="基准为上年调整预算数",D857,0)))*(IF(_xlfn.ISFORMULA(OFFSET(D857,0,5)),OFFSET($I$3,1,0),OFFSET(D857,0,5))),SSWR))</f>
        <v>0</v>
      </c>
      <c r="G857" s="191">
        <f ca="1" t="shared" si="41"/>
        <v>0</v>
      </c>
      <c r="H857" s="191">
        <f ca="1" t="shared" si="40"/>
        <v>0</v>
      </c>
      <c r="I857" s="355"/>
      <c r="J857" s="108">
        <v>0</v>
      </c>
    </row>
    <row r="858" ht="14.4" spans="1:10">
      <c r="A858" s="353" t="s">
        <v>12222</v>
      </c>
      <c r="B858" s="365" t="s">
        <v>10815</v>
      </c>
      <c r="C858" s="361">
        <v>0</v>
      </c>
      <c r="D858" s="107">
        <f ca="1" t="shared" si="39"/>
        <v>0</v>
      </c>
      <c r="E858" s="356">
        <v>0</v>
      </c>
      <c r="F858" s="107">
        <f ca="1">IF($I$5="I列录入预算数",OFFSET(H858,0,1),ROUND(IF($I$5="基准为上年预计执行数",OFFSET(D858,0,1),IF($I$5="基准为上年预算数",OFFSET(D858,0,-1),IF($I$5="基准为上年调整预算数",D858,0)))*(IF(_xlfn.ISFORMULA(OFFSET(D858,0,5)),OFFSET($I$3,1,0),OFFSET(D858,0,5))),SSWR))</f>
        <v>0</v>
      </c>
      <c r="G858" s="191">
        <f ca="1" t="shared" si="41"/>
        <v>0</v>
      </c>
      <c r="H858" s="191">
        <f ca="1" t="shared" si="40"/>
        <v>0</v>
      </c>
      <c r="I858" s="355"/>
      <c r="J858" s="108">
        <v>0</v>
      </c>
    </row>
    <row r="859" ht="14.4" spans="1:10">
      <c r="A859" s="353" t="s">
        <v>12223</v>
      </c>
      <c r="B859" s="365" t="s">
        <v>12224</v>
      </c>
      <c r="C859" s="361">
        <v>0</v>
      </c>
      <c r="D859" s="107">
        <f ca="1" t="shared" si="39"/>
        <v>0</v>
      </c>
      <c r="E859" s="356">
        <v>0</v>
      </c>
      <c r="F859" s="107">
        <f ca="1">IF($I$5="I列录入预算数",OFFSET(H859,0,1),ROUND(IF($I$5="基准为上年预计执行数",OFFSET(D859,0,1),IF($I$5="基准为上年预算数",OFFSET(D859,0,-1),IF($I$5="基准为上年调整预算数",D859,0)))*(IF(_xlfn.ISFORMULA(OFFSET(D859,0,5)),OFFSET($I$3,1,0),OFFSET(D859,0,5))),SSWR))</f>
        <v>0</v>
      </c>
      <c r="G859" s="191">
        <f ca="1" t="shared" si="41"/>
        <v>0</v>
      </c>
      <c r="H859" s="191">
        <f ca="1" t="shared" si="40"/>
        <v>0</v>
      </c>
      <c r="I859" s="355"/>
      <c r="J859" s="108">
        <v>0</v>
      </c>
    </row>
    <row r="860" ht="14.4" spans="1:10">
      <c r="A860" s="353" t="s">
        <v>12225</v>
      </c>
      <c r="B860" s="365" t="s">
        <v>12226</v>
      </c>
      <c r="C860" s="361">
        <v>0</v>
      </c>
      <c r="D860" s="107">
        <f ca="1" t="shared" si="39"/>
        <v>0</v>
      </c>
      <c r="E860" s="356">
        <v>0</v>
      </c>
      <c r="F860" s="107">
        <f ca="1">IF($I$5="I列录入预算数",OFFSET(H860,0,1),ROUND(IF($I$5="基准为上年预计执行数",OFFSET(D860,0,1),IF($I$5="基准为上年预算数",OFFSET(D860,0,-1),IF($I$5="基准为上年调整预算数",D860,0)))*(IF(_xlfn.ISFORMULA(OFFSET(D860,0,5)),OFFSET($I$3,1,0),OFFSET(D860,0,5))),SSWR))</f>
        <v>0</v>
      </c>
      <c r="G860" s="191">
        <f ca="1" t="shared" si="41"/>
        <v>0</v>
      </c>
      <c r="H860" s="191">
        <f ca="1" t="shared" si="40"/>
        <v>0</v>
      </c>
      <c r="I860" s="355"/>
      <c r="J860" s="108">
        <v>0</v>
      </c>
    </row>
    <row r="861" ht="14.4" spans="1:10">
      <c r="A861" s="353" t="s">
        <v>12227</v>
      </c>
      <c r="B861" s="365" t="s">
        <v>12228</v>
      </c>
      <c r="C861" s="361">
        <v>0</v>
      </c>
      <c r="D861" s="107">
        <f ca="1" t="shared" si="39"/>
        <v>0</v>
      </c>
      <c r="E861" s="356">
        <v>0</v>
      </c>
      <c r="F861" s="107">
        <f ca="1">IF($I$5="I列录入预算数",OFFSET(H861,0,1),ROUND(IF($I$5="基准为上年预计执行数",OFFSET(D861,0,1),IF($I$5="基准为上年预算数",OFFSET(D861,0,-1),IF($I$5="基准为上年调整预算数",D861,0)))*(IF(_xlfn.ISFORMULA(OFFSET(D861,0,5)),OFFSET($I$3,1,0),OFFSET(D861,0,5))),SSWR))</f>
        <v>0</v>
      </c>
      <c r="G861" s="191">
        <f ca="1" t="shared" si="41"/>
        <v>0</v>
      </c>
      <c r="H861" s="191">
        <f ca="1" t="shared" si="40"/>
        <v>0</v>
      </c>
      <c r="I861" s="355"/>
      <c r="J861" s="108">
        <v>0</v>
      </c>
    </row>
    <row r="862" ht="14.4" spans="1:10">
      <c r="A862" s="353" t="s">
        <v>12229</v>
      </c>
      <c r="B862" s="365" t="s">
        <v>12230</v>
      </c>
      <c r="C862" s="361">
        <v>0</v>
      </c>
      <c r="D862" s="107">
        <f ca="1" t="shared" si="39"/>
        <v>0</v>
      </c>
      <c r="E862" s="356">
        <v>0</v>
      </c>
      <c r="F862" s="107">
        <f ca="1">IF($I$5="I列录入预算数",OFFSET(H862,0,1),ROUND(IF($I$5="基准为上年预计执行数",OFFSET(D862,0,1),IF($I$5="基准为上年预算数",OFFSET(D862,0,-1),IF($I$5="基准为上年调整预算数",D862,0)))*(IF(_xlfn.ISFORMULA(OFFSET(D862,0,5)),OFFSET($I$3,1,0),OFFSET(D862,0,5))),SSWR))</f>
        <v>0</v>
      </c>
      <c r="G862" s="191">
        <f ca="1" t="shared" si="41"/>
        <v>0</v>
      </c>
      <c r="H862" s="191">
        <f ca="1" t="shared" si="40"/>
        <v>0</v>
      </c>
      <c r="I862" s="355"/>
      <c r="J862" s="108">
        <v>0</v>
      </c>
    </row>
    <row r="863" ht="14.4" spans="1:10">
      <c r="A863" s="353" t="s">
        <v>12231</v>
      </c>
      <c r="B863" s="365" t="s">
        <v>12232</v>
      </c>
      <c r="C863" s="361">
        <v>0</v>
      </c>
      <c r="D863" s="107">
        <f ca="1" t="shared" si="39"/>
        <v>0</v>
      </c>
      <c r="E863" s="356">
        <v>0</v>
      </c>
      <c r="F863" s="107">
        <f ca="1">IF($I$5="I列录入预算数",OFFSET(H863,0,1),ROUND(IF($I$5="基准为上年预计执行数",OFFSET(D863,0,1),IF($I$5="基准为上年预算数",OFFSET(D863,0,-1),IF($I$5="基准为上年调整预算数",D863,0)))*(IF(_xlfn.ISFORMULA(OFFSET(D863,0,5)),OFFSET($I$3,1,0),OFFSET(D863,0,5))),SSWR))</f>
        <v>0</v>
      </c>
      <c r="G863" s="191">
        <f ca="1" t="shared" si="41"/>
        <v>0</v>
      </c>
      <c r="H863" s="191">
        <f ca="1" t="shared" si="40"/>
        <v>0</v>
      </c>
      <c r="I863" s="355"/>
      <c r="J863" s="108">
        <v>0</v>
      </c>
    </row>
    <row r="864" ht="14.4" spans="1:10">
      <c r="A864" s="353" t="s">
        <v>12233</v>
      </c>
      <c r="B864" s="365" t="s">
        <v>12234</v>
      </c>
      <c r="C864" s="361">
        <v>0</v>
      </c>
      <c r="D864" s="107">
        <f ca="1" t="shared" si="39"/>
        <v>0</v>
      </c>
      <c r="E864" s="356">
        <v>0</v>
      </c>
      <c r="F864" s="107">
        <f ca="1">IF($I$5="I列录入预算数",OFFSET(H864,0,1),ROUND(IF($I$5="基准为上年预计执行数",OFFSET(D864,0,1),IF($I$5="基准为上年预算数",OFFSET(D864,0,-1),IF($I$5="基准为上年调整预算数",D864,0)))*(IF(_xlfn.ISFORMULA(OFFSET(D864,0,5)),OFFSET($I$3,1,0),OFFSET(D864,0,5))),SSWR))</f>
        <v>0</v>
      </c>
      <c r="G864" s="191">
        <f ca="1" t="shared" si="41"/>
        <v>0</v>
      </c>
      <c r="H864" s="191">
        <f ca="1" t="shared" si="40"/>
        <v>0</v>
      </c>
      <c r="I864" s="355"/>
      <c r="J864" s="108">
        <v>0</v>
      </c>
    </row>
    <row r="865" ht="14.4" spans="1:10">
      <c r="A865" s="353" t="s">
        <v>12235</v>
      </c>
      <c r="B865" s="365" t="s">
        <v>10811</v>
      </c>
      <c r="C865" s="361">
        <v>0</v>
      </c>
      <c r="D865" s="107">
        <f ca="1" t="shared" si="39"/>
        <v>0</v>
      </c>
      <c r="E865" s="356">
        <v>0</v>
      </c>
      <c r="F865" s="107">
        <f ca="1">IF($I$5="I列录入预算数",OFFSET(H865,0,1),ROUND(IF($I$5="基准为上年预计执行数",OFFSET(D865,0,1),IF($I$5="基准为上年预算数",OFFSET(D865,0,-1),IF($I$5="基准为上年调整预算数",D865,0)))*(IF(_xlfn.ISFORMULA(OFFSET(D865,0,5)),OFFSET($I$3,1,0),OFFSET(D865,0,5))),SSWR))</f>
        <v>0</v>
      </c>
      <c r="G865" s="191">
        <f ca="1" t="shared" si="41"/>
        <v>0</v>
      </c>
      <c r="H865" s="191">
        <f ca="1" t="shared" si="40"/>
        <v>0</v>
      </c>
      <c r="I865" s="355"/>
      <c r="J865" s="108">
        <v>0</v>
      </c>
    </row>
    <row r="866" ht="14.4" spans="1:10">
      <c r="A866" s="353" t="s">
        <v>12236</v>
      </c>
      <c r="B866" s="365" t="s">
        <v>10813</v>
      </c>
      <c r="C866" s="361">
        <v>0</v>
      </c>
      <c r="D866" s="107">
        <f ca="1" t="shared" si="39"/>
        <v>0</v>
      </c>
      <c r="E866" s="356">
        <v>0</v>
      </c>
      <c r="F866" s="107">
        <f ca="1">IF($I$5="I列录入预算数",OFFSET(H866,0,1),ROUND(IF($I$5="基准为上年预计执行数",OFFSET(D866,0,1),IF($I$5="基准为上年预算数",OFFSET(D866,0,-1),IF($I$5="基准为上年调整预算数",D866,0)))*(IF(_xlfn.ISFORMULA(OFFSET(D866,0,5)),OFFSET($I$3,1,0),OFFSET(D866,0,5))),SSWR))</f>
        <v>0</v>
      </c>
      <c r="G866" s="191">
        <f ca="1" t="shared" si="41"/>
        <v>0</v>
      </c>
      <c r="H866" s="191">
        <f ca="1" t="shared" si="40"/>
        <v>0</v>
      </c>
      <c r="I866" s="355"/>
      <c r="J866" s="108">
        <v>0</v>
      </c>
    </row>
    <row r="867" ht="14.4" spans="1:10">
      <c r="A867" s="353" t="s">
        <v>12237</v>
      </c>
      <c r="B867" s="365" t="s">
        <v>10815</v>
      </c>
      <c r="C867" s="361">
        <v>0</v>
      </c>
      <c r="D867" s="107">
        <f ca="1" t="shared" si="39"/>
        <v>0</v>
      </c>
      <c r="E867" s="356">
        <v>0</v>
      </c>
      <c r="F867" s="107">
        <f ca="1">IF($I$5="I列录入预算数",OFFSET(H867,0,1),ROUND(IF($I$5="基准为上年预计执行数",OFFSET(D867,0,1),IF($I$5="基准为上年预算数",OFFSET(D867,0,-1),IF($I$5="基准为上年调整预算数",D867,0)))*(IF(_xlfn.ISFORMULA(OFFSET(D867,0,5)),OFFSET($I$3,1,0),OFFSET(D867,0,5))),SSWR))</f>
        <v>0</v>
      </c>
      <c r="G867" s="191">
        <f ca="1" t="shared" si="41"/>
        <v>0</v>
      </c>
      <c r="H867" s="191">
        <f ca="1" t="shared" si="40"/>
        <v>0</v>
      </c>
      <c r="I867" s="355"/>
      <c r="J867" s="108">
        <v>0</v>
      </c>
    </row>
    <row r="868" ht="14.4" spans="1:10">
      <c r="A868" s="353" t="s">
        <v>12238</v>
      </c>
      <c r="B868" s="365" t="s">
        <v>12217</v>
      </c>
      <c r="C868" s="361">
        <v>0</v>
      </c>
      <c r="D868" s="107">
        <f ca="1" t="shared" si="39"/>
        <v>0</v>
      </c>
      <c r="E868" s="356">
        <v>0</v>
      </c>
      <c r="F868" s="107">
        <f ca="1">IF($I$5="I列录入预算数",OFFSET(H868,0,1),ROUND(IF($I$5="基准为上年预计执行数",OFFSET(D868,0,1),IF($I$5="基准为上年预算数",OFFSET(D868,0,-1),IF($I$5="基准为上年调整预算数",D868,0)))*(IF(_xlfn.ISFORMULA(OFFSET(D868,0,5)),OFFSET($I$3,1,0),OFFSET(D868,0,5))),SSWR))</f>
        <v>0</v>
      </c>
      <c r="G868" s="191">
        <f ca="1" t="shared" si="41"/>
        <v>0</v>
      </c>
      <c r="H868" s="191">
        <f ca="1" t="shared" si="40"/>
        <v>0</v>
      </c>
      <c r="I868" s="355"/>
      <c r="J868" s="108">
        <v>0</v>
      </c>
    </row>
    <row r="869" ht="14.4" spans="1:10">
      <c r="A869" s="353" t="s">
        <v>12239</v>
      </c>
      <c r="B869" s="365" t="s">
        <v>12240</v>
      </c>
      <c r="C869" s="361">
        <v>0</v>
      </c>
      <c r="D869" s="107">
        <f ca="1" t="shared" si="39"/>
        <v>0</v>
      </c>
      <c r="E869" s="356">
        <v>0</v>
      </c>
      <c r="F869" s="107">
        <f ca="1">IF($I$5="I列录入预算数",OFFSET(H869,0,1),ROUND(IF($I$5="基准为上年预计执行数",OFFSET(D869,0,1),IF($I$5="基准为上年预算数",OFFSET(D869,0,-1),IF($I$5="基准为上年调整预算数",D869,0)))*(IF(_xlfn.ISFORMULA(OFFSET(D869,0,5)),OFFSET($I$3,1,0),OFFSET(D869,0,5))),SSWR))</f>
        <v>0</v>
      </c>
      <c r="G869" s="191">
        <f ca="1" t="shared" si="41"/>
        <v>0</v>
      </c>
      <c r="H869" s="191">
        <f ca="1" t="shared" si="40"/>
        <v>0</v>
      </c>
      <c r="I869" s="355"/>
      <c r="J869" s="108">
        <v>0</v>
      </c>
    </row>
    <row r="870" ht="14.4" spans="1:10">
      <c r="A870" s="353" t="s">
        <v>12241</v>
      </c>
      <c r="B870" s="365" t="s">
        <v>12242</v>
      </c>
      <c r="C870" s="361">
        <v>0</v>
      </c>
      <c r="D870" s="107">
        <f ca="1" t="shared" si="39"/>
        <v>0</v>
      </c>
      <c r="E870" s="356">
        <v>0</v>
      </c>
      <c r="F870" s="107">
        <f ca="1">IF($I$5="I列录入预算数",OFFSET(H870,0,1),ROUND(IF($I$5="基准为上年预计执行数",OFFSET(D870,0,1),IF($I$5="基准为上年预算数",OFFSET(D870,0,-1),IF($I$5="基准为上年调整预算数",D870,0)))*(IF(_xlfn.ISFORMULA(OFFSET(D870,0,5)),OFFSET($I$3,1,0),OFFSET(D870,0,5))),SSWR))</f>
        <v>0</v>
      </c>
      <c r="G870" s="191">
        <f ca="1" t="shared" si="41"/>
        <v>0</v>
      </c>
      <c r="H870" s="191">
        <f ca="1" t="shared" si="40"/>
        <v>0</v>
      </c>
      <c r="I870" s="355"/>
      <c r="J870" s="108">
        <v>0</v>
      </c>
    </row>
    <row r="871" ht="14.4" spans="1:10">
      <c r="A871" s="353" t="s">
        <v>12243</v>
      </c>
      <c r="B871" s="365" t="s">
        <v>12244</v>
      </c>
      <c r="C871" s="361">
        <v>0</v>
      </c>
      <c r="D871" s="107">
        <f ca="1" t="shared" si="39"/>
        <v>0</v>
      </c>
      <c r="E871" s="356">
        <v>0</v>
      </c>
      <c r="F871" s="107">
        <f ca="1">IF($I$5="I列录入预算数",OFFSET(H871,0,1),ROUND(IF($I$5="基准为上年预计执行数",OFFSET(D871,0,1),IF($I$5="基准为上年预算数",OFFSET(D871,0,-1),IF($I$5="基准为上年调整预算数",D871,0)))*(IF(_xlfn.ISFORMULA(OFFSET(D871,0,5)),OFFSET($I$3,1,0),OFFSET(D871,0,5))),SSWR))</f>
        <v>0</v>
      </c>
      <c r="G871" s="191">
        <f ca="1" t="shared" si="41"/>
        <v>0</v>
      </c>
      <c r="H871" s="191">
        <f ca="1" t="shared" si="40"/>
        <v>0</v>
      </c>
      <c r="I871" s="355"/>
      <c r="J871" s="108">
        <v>0</v>
      </c>
    </row>
    <row r="872" ht="14.4" spans="1:10">
      <c r="A872" s="353" t="s">
        <v>12245</v>
      </c>
      <c r="B872" s="365" t="s">
        <v>10689</v>
      </c>
      <c r="C872" s="355">
        <v>300</v>
      </c>
      <c r="D872" s="107">
        <f ca="1" t="shared" si="39"/>
        <v>300</v>
      </c>
      <c r="E872" s="356">
        <v>508</v>
      </c>
      <c r="F872" s="107">
        <f ca="1">IF($I$5="I列录入预算数",OFFSET(H872,0,1),ROUND(IF($I$5="基准为上年预计执行数",OFFSET(D872,0,1),IF($I$5="基准为上年预算数",OFFSET(D872,0,-1),IF($I$5="基准为上年调整预算数",D872,0)))*(IF(_xlfn.ISFORMULA(OFFSET(D872,0,5)),OFFSET($I$3,1,0),OFFSET(D872,0,5))),SSWR))</f>
        <v>300</v>
      </c>
      <c r="G872" s="191">
        <f ca="1" t="shared" si="41"/>
        <v>1</v>
      </c>
      <c r="H872" s="191">
        <f ca="1" t="shared" si="40"/>
        <v>0.590551181102362</v>
      </c>
      <c r="I872" s="355">
        <v>300</v>
      </c>
      <c r="J872" s="355">
        <v>300</v>
      </c>
    </row>
    <row r="873" ht="14.4" spans="1:10">
      <c r="A873" s="353" t="s">
        <v>12246</v>
      </c>
      <c r="B873" s="365" t="s">
        <v>10811</v>
      </c>
      <c r="C873" s="361">
        <v>0</v>
      </c>
      <c r="D873" s="107">
        <f ca="1" t="shared" si="39"/>
        <v>0</v>
      </c>
      <c r="E873" s="356">
        <v>0</v>
      </c>
      <c r="F873" s="107">
        <f ca="1">IF($I$5="I列录入预算数",OFFSET(H873,0,1),ROUND(IF($I$5="基准为上年预计执行数",OFFSET(D873,0,1),IF($I$5="基准为上年预算数",OFFSET(D873,0,-1),IF($I$5="基准为上年调整预算数",D873,0)))*(IF(_xlfn.ISFORMULA(OFFSET(D873,0,5)),OFFSET($I$3,1,0),OFFSET(D873,0,5))),SSWR))</f>
        <v>0</v>
      </c>
      <c r="G873" s="191">
        <f ca="1" t="shared" si="41"/>
        <v>0</v>
      </c>
      <c r="H873" s="191">
        <f ca="1" t="shared" si="40"/>
        <v>0</v>
      </c>
      <c r="I873" s="108">
        <v>0</v>
      </c>
      <c r="J873" s="108">
        <v>0</v>
      </c>
    </row>
    <row r="874" ht="14.4" spans="1:10">
      <c r="A874" s="353" t="s">
        <v>12247</v>
      </c>
      <c r="B874" s="365" t="s">
        <v>10813</v>
      </c>
      <c r="C874" s="361">
        <v>0</v>
      </c>
      <c r="D874" s="107">
        <f ca="1" t="shared" si="39"/>
        <v>0</v>
      </c>
      <c r="E874" s="356">
        <v>0</v>
      </c>
      <c r="F874" s="107">
        <f ca="1">IF($I$5="I列录入预算数",OFFSET(H874,0,1),ROUND(IF($I$5="基准为上年预计执行数",OFFSET(D874,0,1),IF($I$5="基准为上年预算数",OFFSET(D874,0,-1),IF($I$5="基准为上年调整预算数",D874,0)))*(IF(_xlfn.ISFORMULA(OFFSET(D874,0,5)),OFFSET($I$3,1,0),OFFSET(D874,0,5))),SSWR))</f>
        <v>0</v>
      </c>
      <c r="G874" s="191">
        <f ca="1" t="shared" si="41"/>
        <v>0</v>
      </c>
      <c r="H874" s="191">
        <f ca="1" t="shared" si="40"/>
        <v>0</v>
      </c>
      <c r="I874" s="108">
        <v>0</v>
      </c>
      <c r="J874" s="108">
        <v>0</v>
      </c>
    </row>
    <row r="875" ht="14.4" spans="1:10">
      <c r="A875" s="353" t="s">
        <v>12248</v>
      </c>
      <c r="B875" s="365" t="s">
        <v>10815</v>
      </c>
      <c r="C875" s="361">
        <v>0</v>
      </c>
      <c r="D875" s="107">
        <f ca="1" t="shared" si="39"/>
        <v>0</v>
      </c>
      <c r="E875" s="356">
        <v>0</v>
      </c>
      <c r="F875" s="107">
        <f ca="1">IF($I$5="I列录入预算数",OFFSET(H875,0,1),ROUND(IF($I$5="基准为上年预计执行数",OFFSET(D875,0,1),IF($I$5="基准为上年预算数",OFFSET(D875,0,-1),IF($I$5="基准为上年调整预算数",D875,0)))*(IF(_xlfn.ISFORMULA(OFFSET(D875,0,5)),OFFSET($I$3,1,0),OFFSET(D875,0,5))),SSWR))</f>
        <v>0</v>
      </c>
      <c r="G875" s="191">
        <f ca="1" t="shared" si="41"/>
        <v>0</v>
      </c>
      <c r="H875" s="191">
        <f ca="1" t="shared" si="40"/>
        <v>0</v>
      </c>
      <c r="I875" s="108">
        <v>0</v>
      </c>
      <c r="J875" s="108">
        <v>0</v>
      </c>
    </row>
    <row r="876" ht="14.4" spans="1:10">
      <c r="A876" s="353" t="s">
        <v>12249</v>
      </c>
      <c r="B876" s="365" t="s">
        <v>12250</v>
      </c>
      <c r="C876" s="361">
        <v>0</v>
      </c>
      <c r="D876" s="107">
        <f ca="1" t="shared" si="39"/>
        <v>0</v>
      </c>
      <c r="E876" s="356">
        <v>0</v>
      </c>
      <c r="F876" s="107">
        <f ca="1">IF($I$5="I列录入预算数",OFFSET(H876,0,1),ROUND(IF($I$5="基准为上年预计执行数",OFFSET(D876,0,1),IF($I$5="基准为上年预算数",OFFSET(D876,0,-1),IF($I$5="基准为上年调整预算数",D876,0)))*(IF(_xlfn.ISFORMULA(OFFSET(D876,0,5)),OFFSET($I$3,1,0),OFFSET(D876,0,5))),SSWR))</f>
        <v>0</v>
      </c>
      <c r="G876" s="191">
        <f ca="1" t="shared" si="41"/>
        <v>0</v>
      </c>
      <c r="H876" s="191">
        <f ca="1" t="shared" si="40"/>
        <v>0</v>
      </c>
      <c r="I876" s="108">
        <v>0</v>
      </c>
      <c r="J876" s="108">
        <v>0</v>
      </c>
    </row>
    <row r="877" ht="14.4" spans="1:10">
      <c r="A877" s="353" t="s">
        <v>12251</v>
      </c>
      <c r="B877" s="365" t="s">
        <v>12252</v>
      </c>
      <c r="C877" s="361">
        <v>0</v>
      </c>
      <c r="D877" s="107">
        <f ca="1" t="shared" si="39"/>
        <v>0</v>
      </c>
      <c r="E877" s="356">
        <v>0</v>
      </c>
      <c r="F877" s="107">
        <f ca="1">IF($I$5="I列录入预算数",OFFSET(H877,0,1),ROUND(IF($I$5="基准为上年预计执行数",OFFSET(D877,0,1),IF($I$5="基准为上年预算数",OFFSET(D877,0,-1),IF($I$5="基准为上年调整预算数",D877,0)))*(IF(_xlfn.ISFORMULA(OFFSET(D877,0,5)),OFFSET($I$3,1,0),OFFSET(D877,0,5))),SSWR))</f>
        <v>0</v>
      </c>
      <c r="G877" s="191">
        <f ca="1" t="shared" si="41"/>
        <v>0</v>
      </c>
      <c r="H877" s="191">
        <f ca="1" t="shared" si="40"/>
        <v>0</v>
      </c>
      <c r="I877" s="108">
        <v>0</v>
      </c>
      <c r="J877" s="108">
        <v>0</v>
      </c>
    </row>
    <row r="878" ht="14.4" spans="1:10">
      <c r="A878" s="353" t="s">
        <v>12253</v>
      </c>
      <c r="B878" s="365" t="s">
        <v>12254</v>
      </c>
      <c r="C878" s="361">
        <v>0</v>
      </c>
      <c r="D878" s="107">
        <f ca="1" t="shared" si="39"/>
        <v>0</v>
      </c>
      <c r="E878" s="356">
        <v>0</v>
      </c>
      <c r="F878" s="107">
        <f ca="1">IF($I$5="I列录入预算数",OFFSET(H878,0,1),ROUND(IF($I$5="基准为上年预计执行数",OFFSET(D878,0,1),IF($I$5="基准为上年预算数",OFFSET(D878,0,-1),IF($I$5="基准为上年调整预算数",D878,0)))*(IF(_xlfn.ISFORMULA(OFFSET(D878,0,5)),OFFSET($I$3,1,0),OFFSET(D878,0,5))),SSWR))</f>
        <v>0</v>
      </c>
      <c r="G878" s="191">
        <f ca="1" t="shared" si="41"/>
        <v>0</v>
      </c>
      <c r="H878" s="191">
        <f ca="1" t="shared" si="40"/>
        <v>0</v>
      </c>
      <c r="I878" s="108">
        <v>0</v>
      </c>
      <c r="J878" s="108">
        <v>0</v>
      </c>
    </row>
    <row r="879" ht="14.4" spans="1:10">
      <c r="A879" s="353" t="s">
        <v>12255</v>
      </c>
      <c r="B879" s="365" t="s">
        <v>12256</v>
      </c>
      <c r="C879" s="361">
        <v>0</v>
      </c>
      <c r="D879" s="107">
        <f ca="1" t="shared" si="39"/>
        <v>0</v>
      </c>
      <c r="E879" s="356">
        <v>0</v>
      </c>
      <c r="F879" s="107">
        <f ca="1">IF($I$5="I列录入预算数",OFFSET(H879,0,1),ROUND(IF($I$5="基准为上年预计执行数",OFFSET(D879,0,1),IF($I$5="基准为上年预算数",OFFSET(D879,0,-1),IF($I$5="基准为上年调整预算数",D879,0)))*(IF(_xlfn.ISFORMULA(OFFSET(D879,0,5)),OFFSET($I$3,1,0),OFFSET(D879,0,5))),SSWR))</f>
        <v>0</v>
      </c>
      <c r="G879" s="191">
        <f ca="1" t="shared" si="41"/>
        <v>0</v>
      </c>
      <c r="H879" s="191">
        <f ca="1" t="shared" si="40"/>
        <v>0</v>
      </c>
      <c r="I879" s="108">
        <v>0</v>
      </c>
      <c r="J879" s="108">
        <v>0</v>
      </c>
    </row>
    <row r="880" ht="14.4" spans="1:10">
      <c r="A880" s="353" t="s">
        <v>12257</v>
      </c>
      <c r="B880" s="365" t="s">
        <v>12258</v>
      </c>
      <c r="C880" s="361">
        <v>0</v>
      </c>
      <c r="D880" s="107">
        <f ca="1" t="shared" si="39"/>
        <v>0</v>
      </c>
      <c r="E880" s="356">
        <v>0</v>
      </c>
      <c r="F880" s="107">
        <f ca="1">IF($I$5="I列录入预算数",OFFSET(H880,0,1),ROUND(IF($I$5="基准为上年预计执行数",OFFSET(D880,0,1),IF($I$5="基准为上年预算数",OFFSET(D880,0,-1),IF($I$5="基准为上年调整预算数",D880,0)))*(IF(_xlfn.ISFORMULA(OFFSET(D880,0,5)),OFFSET($I$3,1,0),OFFSET(D880,0,5))),SSWR))</f>
        <v>0</v>
      </c>
      <c r="G880" s="191">
        <f ca="1" t="shared" si="41"/>
        <v>0</v>
      </c>
      <c r="H880" s="191">
        <f ca="1" t="shared" si="40"/>
        <v>0</v>
      </c>
      <c r="I880" s="108">
        <v>0</v>
      </c>
      <c r="J880" s="108">
        <v>0</v>
      </c>
    </row>
    <row r="881" ht="14.4" spans="1:10">
      <c r="A881" s="353" t="s">
        <v>12259</v>
      </c>
      <c r="B881" s="365" t="s">
        <v>12260</v>
      </c>
      <c r="C881" s="361">
        <v>0</v>
      </c>
      <c r="D881" s="107">
        <f ca="1" t="shared" si="39"/>
        <v>0</v>
      </c>
      <c r="E881" s="356">
        <v>0</v>
      </c>
      <c r="F881" s="107">
        <f ca="1">IF($I$5="I列录入预算数",OFFSET(H881,0,1),ROUND(IF($I$5="基准为上年预计执行数",OFFSET(D881,0,1),IF($I$5="基准为上年预算数",OFFSET(D881,0,-1),IF($I$5="基准为上年调整预算数",D881,0)))*(IF(_xlfn.ISFORMULA(OFFSET(D881,0,5)),OFFSET($I$3,1,0),OFFSET(D881,0,5))),SSWR))</f>
        <v>0</v>
      </c>
      <c r="G881" s="191">
        <f ca="1" t="shared" si="41"/>
        <v>0</v>
      </c>
      <c r="H881" s="191">
        <f ca="1" t="shared" si="40"/>
        <v>0</v>
      </c>
      <c r="I881" s="108">
        <v>0</v>
      </c>
      <c r="J881" s="108">
        <v>0</v>
      </c>
    </row>
    <row r="882" ht="14.4" spans="1:10">
      <c r="A882" s="353" t="s">
        <v>12261</v>
      </c>
      <c r="B882" s="365" t="s">
        <v>10811</v>
      </c>
      <c r="C882" s="361">
        <v>0</v>
      </c>
      <c r="D882" s="107">
        <f ca="1" t="shared" si="39"/>
        <v>0</v>
      </c>
      <c r="E882" s="356">
        <v>0</v>
      </c>
      <c r="F882" s="107">
        <f ca="1">IF($I$5="I列录入预算数",OFFSET(H882,0,1),ROUND(IF($I$5="基准为上年预计执行数",OFFSET(D882,0,1),IF($I$5="基准为上年预算数",OFFSET(D882,0,-1),IF($I$5="基准为上年调整预算数",D882,0)))*(IF(_xlfn.ISFORMULA(OFFSET(D882,0,5)),OFFSET($I$3,1,0),OFFSET(D882,0,5))),SSWR))</f>
        <v>0</v>
      </c>
      <c r="G882" s="191">
        <f ca="1" t="shared" si="41"/>
        <v>0</v>
      </c>
      <c r="H882" s="191">
        <f ca="1" t="shared" si="40"/>
        <v>0</v>
      </c>
      <c r="I882" s="108">
        <v>0</v>
      </c>
      <c r="J882" s="108">
        <v>0</v>
      </c>
    </row>
    <row r="883" ht="14.4" spans="1:10">
      <c r="A883" s="353" t="s">
        <v>12262</v>
      </c>
      <c r="B883" s="365" t="s">
        <v>10813</v>
      </c>
      <c r="C883" s="361">
        <v>0</v>
      </c>
      <c r="D883" s="107">
        <f ca="1" t="shared" si="39"/>
        <v>0</v>
      </c>
      <c r="E883" s="356">
        <v>0</v>
      </c>
      <c r="F883" s="107">
        <f ca="1">IF($I$5="I列录入预算数",OFFSET(H883,0,1),ROUND(IF($I$5="基准为上年预计执行数",OFFSET(D883,0,1),IF($I$5="基准为上年预算数",OFFSET(D883,0,-1),IF($I$5="基准为上年调整预算数",D883,0)))*(IF(_xlfn.ISFORMULA(OFFSET(D883,0,5)),OFFSET($I$3,1,0),OFFSET(D883,0,5))),SSWR))</f>
        <v>0</v>
      </c>
      <c r="G883" s="191">
        <f ca="1" t="shared" si="41"/>
        <v>0</v>
      </c>
      <c r="H883" s="191">
        <f ca="1" t="shared" si="40"/>
        <v>0</v>
      </c>
      <c r="I883" s="108">
        <v>0</v>
      </c>
      <c r="J883" s="108">
        <v>0</v>
      </c>
    </row>
    <row r="884" ht="14.4" spans="1:10">
      <c r="A884" s="353" t="s">
        <v>12263</v>
      </c>
      <c r="B884" s="365" t="s">
        <v>10815</v>
      </c>
      <c r="C884" s="361">
        <v>0</v>
      </c>
      <c r="D884" s="107">
        <f ca="1" t="shared" si="39"/>
        <v>0</v>
      </c>
      <c r="E884" s="356">
        <v>0</v>
      </c>
      <c r="F884" s="107">
        <f ca="1">IF($I$5="I列录入预算数",OFFSET(H884,0,1),ROUND(IF($I$5="基准为上年预计执行数",OFFSET(D884,0,1),IF($I$5="基准为上年预算数",OFFSET(D884,0,-1),IF($I$5="基准为上年调整预算数",D884,0)))*(IF(_xlfn.ISFORMULA(OFFSET(D884,0,5)),OFFSET($I$3,1,0),OFFSET(D884,0,5))),SSWR))</f>
        <v>0</v>
      </c>
      <c r="G884" s="191">
        <f ca="1" t="shared" si="41"/>
        <v>0</v>
      </c>
      <c r="H884" s="191">
        <f ca="1" t="shared" si="40"/>
        <v>0</v>
      </c>
      <c r="I884" s="108">
        <v>0</v>
      </c>
      <c r="J884" s="108">
        <v>0</v>
      </c>
    </row>
    <row r="885" ht="14.4" spans="1:10">
      <c r="A885" s="353" t="s">
        <v>12264</v>
      </c>
      <c r="B885" s="365" t="s">
        <v>12265</v>
      </c>
      <c r="C885" s="361">
        <v>0</v>
      </c>
      <c r="D885" s="107">
        <f ca="1" t="shared" si="39"/>
        <v>0</v>
      </c>
      <c r="E885" s="356">
        <v>0</v>
      </c>
      <c r="F885" s="107">
        <f ca="1">IF($I$5="I列录入预算数",OFFSET(H885,0,1),ROUND(IF($I$5="基准为上年预计执行数",OFFSET(D885,0,1),IF($I$5="基准为上年预算数",OFFSET(D885,0,-1),IF($I$5="基准为上年调整预算数",D885,0)))*(IF(_xlfn.ISFORMULA(OFFSET(D885,0,5)),OFFSET($I$3,1,0),OFFSET(D885,0,5))),SSWR))</f>
        <v>0</v>
      </c>
      <c r="G885" s="191">
        <f ca="1" t="shared" si="41"/>
        <v>0</v>
      </c>
      <c r="H885" s="191">
        <f ca="1" t="shared" si="40"/>
        <v>0</v>
      </c>
      <c r="I885" s="108">
        <v>0</v>
      </c>
      <c r="J885" s="108">
        <v>0</v>
      </c>
    </row>
    <row r="886" ht="14.4" spans="1:10">
      <c r="A886" s="353" t="s">
        <v>12266</v>
      </c>
      <c r="B886" s="365" t="s">
        <v>12267</v>
      </c>
      <c r="C886" s="361">
        <v>0</v>
      </c>
      <c r="D886" s="107">
        <f ca="1" t="shared" si="39"/>
        <v>0</v>
      </c>
      <c r="E886" s="356">
        <v>0</v>
      </c>
      <c r="F886" s="107">
        <f ca="1">IF($I$5="I列录入预算数",OFFSET(H886,0,1),ROUND(IF($I$5="基准为上年预计执行数",OFFSET(D886,0,1),IF($I$5="基准为上年预算数",OFFSET(D886,0,-1),IF($I$5="基准为上年调整预算数",D886,0)))*(IF(_xlfn.ISFORMULA(OFFSET(D886,0,5)),OFFSET($I$3,1,0),OFFSET(D886,0,5))),SSWR))</f>
        <v>0</v>
      </c>
      <c r="G886" s="191">
        <f ca="1" t="shared" si="41"/>
        <v>0</v>
      </c>
      <c r="H886" s="191">
        <f ca="1" t="shared" si="40"/>
        <v>0</v>
      </c>
      <c r="I886" s="108">
        <v>0</v>
      </c>
      <c r="J886" s="108">
        <v>0</v>
      </c>
    </row>
    <row r="887" ht="14.4" spans="1:10">
      <c r="A887" s="353" t="s">
        <v>12268</v>
      </c>
      <c r="B887" s="365" t="s">
        <v>12269</v>
      </c>
      <c r="C887" s="361">
        <v>0</v>
      </c>
      <c r="D887" s="107">
        <f ca="1" t="shared" si="39"/>
        <v>0</v>
      </c>
      <c r="E887" s="356">
        <v>0</v>
      </c>
      <c r="F887" s="107">
        <f ca="1">IF($I$5="I列录入预算数",OFFSET(H887,0,1),ROUND(IF($I$5="基准为上年预计执行数",OFFSET(D887,0,1),IF($I$5="基准为上年预算数",OFFSET(D887,0,-1),IF($I$5="基准为上年调整预算数",D887,0)))*(IF(_xlfn.ISFORMULA(OFFSET(D887,0,5)),OFFSET($I$3,1,0),OFFSET(D887,0,5))),SSWR))</f>
        <v>0</v>
      </c>
      <c r="G887" s="191">
        <f ca="1" t="shared" si="41"/>
        <v>0</v>
      </c>
      <c r="H887" s="191">
        <f ca="1" t="shared" si="40"/>
        <v>0</v>
      </c>
      <c r="I887" s="108">
        <v>0</v>
      </c>
      <c r="J887" s="108">
        <v>0</v>
      </c>
    </row>
    <row r="888" ht="14.4" spans="1:10">
      <c r="A888" s="353" t="s">
        <v>12270</v>
      </c>
      <c r="B888" s="365" t="s">
        <v>12271</v>
      </c>
      <c r="C888" s="361">
        <v>0</v>
      </c>
      <c r="D888" s="107">
        <f ca="1" t="shared" si="39"/>
        <v>0</v>
      </c>
      <c r="E888" s="356">
        <v>0</v>
      </c>
      <c r="F888" s="107">
        <f ca="1">IF($I$5="I列录入预算数",OFFSET(H888,0,1),ROUND(IF($I$5="基准为上年预计执行数",OFFSET(D888,0,1),IF($I$5="基准为上年预算数",OFFSET(D888,0,-1),IF($I$5="基准为上年调整预算数",D888,0)))*(IF(_xlfn.ISFORMULA(OFFSET(D888,0,5)),OFFSET($I$3,1,0),OFFSET(D888,0,5))),SSWR))</f>
        <v>0</v>
      </c>
      <c r="G888" s="191">
        <f ca="1" t="shared" si="41"/>
        <v>0</v>
      </c>
      <c r="H888" s="191">
        <f ca="1" t="shared" si="40"/>
        <v>0</v>
      </c>
      <c r="I888" s="108">
        <v>0</v>
      </c>
      <c r="J888" s="108">
        <v>0</v>
      </c>
    </row>
    <row r="889" ht="14.4" spans="1:10">
      <c r="A889" s="353" t="s">
        <v>12272</v>
      </c>
      <c r="B889" s="365" t="s">
        <v>12273</v>
      </c>
      <c r="C889" s="361">
        <v>0</v>
      </c>
      <c r="D889" s="107">
        <f ca="1" t="shared" si="39"/>
        <v>0</v>
      </c>
      <c r="E889" s="356">
        <v>0</v>
      </c>
      <c r="F889" s="107">
        <f ca="1">IF($I$5="I列录入预算数",OFFSET(H889,0,1),ROUND(IF($I$5="基准为上年预计执行数",OFFSET(D889,0,1),IF($I$5="基准为上年预算数",OFFSET(D889,0,-1),IF($I$5="基准为上年调整预算数",D889,0)))*(IF(_xlfn.ISFORMULA(OFFSET(D889,0,5)),OFFSET($I$3,1,0),OFFSET(D889,0,5))),SSWR))</f>
        <v>0</v>
      </c>
      <c r="G889" s="191">
        <f ca="1" t="shared" si="41"/>
        <v>0</v>
      </c>
      <c r="H889" s="191">
        <f ca="1" t="shared" si="40"/>
        <v>0</v>
      </c>
      <c r="I889" s="108">
        <v>0</v>
      </c>
      <c r="J889" s="108">
        <v>0</v>
      </c>
    </row>
    <row r="890" ht="14.4" spans="1:10">
      <c r="A890" s="353" t="s">
        <v>12274</v>
      </c>
      <c r="B890" s="365" t="s">
        <v>12275</v>
      </c>
      <c r="C890" s="361">
        <v>0</v>
      </c>
      <c r="D890" s="107">
        <f ca="1" t="shared" si="39"/>
        <v>0</v>
      </c>
      <c r="E890" s="356">
        <v>0</v>
      </c>
      <c r="F890" s="107">
        <f ca="1">IF($I$5="I列录入预算数",OFFSET(H890,0,1),ROUND(IF($I$5="基准为上年预计执行数",OFFSET(D890,0,1),IF($I$5="基准为上年预算数",OFFSET(D890,0,-1),IF($I$5="基准为上年调整预算数",D890,0)))*(IF(_xlfn.ISFORMULA(OFFSET(D890,0,5)),OFFSET($I$3,1,0),OFFSET(D890,0,5))),SSWR))</f>
        <v>0</v>
      </c>
      <c r="G890" s="191">
        <f ca="1" t="shared" si="41"/>
        <v>0</v>
      </c>
      <c r="H890" s="191">
        <f ca="1" t="shared" si="40"/>
        <v>0</v>
      </c>
      <c r="I890" s="108">
        <v>0</v>
      </c>
      <c r="J890" s="108">
        <v>0</v>
      </c>
    </row>
    <row r="891" ht="14.4" spans="1:10">
      <c r="A891" s="353" t="s">
        <v>12276</v>
      </c>
      <c r="B891" s="365" t="s">
        <v>12277</v>
      </c>
      <c r="C891" s="361">
        <v>0</v>
      </c>
      <c r="D891" s="107">
        <f ca="1" t="shared" si="39"/>
        <v>0</v>
      </c>
      <c r="E891" s="356">
        <v>0</v>
      </c>
      <c r="F891" s="107">
        <f ca="1">IF($I$5="I列录入预算数",OFFSET(H891,0,1),ROUND(IF($I$5="基准为上年预计执行数",OFFSET(D891,0,1),IF($I$5="基准为上年预算数",OFFSET(D891,0,-1),IF($I$5="基准为上年调整预算数",D891,0)))*(IF(_xlfn.ISFORMULA(OFFSET(D891,0,5)),OFFSET($I$3,1,0),OFFSET(D891,0,5))),SSWR))</f>
        <v>0</v>
      </c>
      <c r="G891" s="191">
        <f ca="1" t="shared" si="41"/>
        <v>0</v>
      </c>
      <c r="H891" s="191">
        <f ca="1" t="shared" si="40"/>
        <v>0</v>
      </c>
      <c r="I891" s="108">
        <v>0</v>
      </c>
      <c r="J891" s="108">
        <v>0</v>
      </c>
    </row>
    <row r="892" ht="14.4" spans="1:10">
      <c r="A892" s="353" t="s">
        <v>12278</v>
      </c>
      <c r="B892" s="365" t="s">
        <v>12279</v>
      </c>
      <c r="C892" s="361">
        <v>0</v>
      </c>
      <c r="D892" s="107">
        <f ca="1" t="shared" si="39"/>
        <v>0</v>
      </c>
      <c r="E892" s="356">
        <v>0</v>
      </c>
      <c r="F892" s="107">
        <f ca="1">IF($I$5="I列录入预算数",OFFSET(H892,0,1),ROUND(IF($I$5="基准为上年预计执行数",OFFSET(D892,0,1),IF($I$5="基准为上年预算数",OFFSET(D892,0,-1),IF($I$5="基准为上年调整预算数",D892,0)))*(IF(_xlfn.ISFORMULA(OFFSET(D892,0,5)),OFFSET($I$3,1,0),OFFSET(D892,0,5))),SSWR))</f>
        <v>0</v>
      </c>
      <c r="G892" s="191">
        <f ca="1" t="shared" si="41"/>
        <v>0</v>
      </c>
      <c r="H892" s="191">
        <f ca="1" t="shared" si="40"/>
        <v>0</v>
      </c>
      <c r="I892" s="108">
        <v>0</v>
      </c>
      <c r="J892" s="108">
        <v>0</v>
      </c>
    </row>
    <row r="893" ht="14.4" spans="1:10">
      <c r="A893" s="353" t="s">
        <v>12280</v>
      </c>
      <c r="B893" s="365" t="s">
        <v>12281</v>
      </c>
      <c r="C893" s="361">
        <v>0</v>
      </c>
      <c r="D893" s="107">
        <f ca="1" t="shared" si="39"/>
        <v>0</v>
      </c>
      <c r="E893" s="356">
        <v>0</v>
      </c>
      <c r="F893" s="107">
        <f ca="1">IF($I$5="I列录入预算数",OFFSET(H893,0,1),ROUND(IF($I$5="基准为上年预计执行数",OFFSET(D893,0,1),IF($I$5="基准为上年预算数",OFFSET(D893,0,-1),IF($I$5="基准为上年调整预算数",D893,0)))*(IF(_xlfn.ISFORMULA(OFFSET(D893,0,5)),OFFSET($I$3,1,0),OFFSET(D893,0,5))),SSWR))</f>
        <v>0</v>
      </c>
      <c r="G893" s="191">
        <f ca="1" t="shared" si="41"/>
        <v>0</v>
      </c>
      <c r="H893" s="191">
        <f ca="1" t="shared" si="40"/>
        <v>0</v>
      </c>
      <c r="I893" s="108">
        <v>0</v>
      </c>
      <c r="J893" s="108">
        <v>0</v>
      </c>
    </row>
    <row r="894" ht="14.4" spans="1:10">
      <c r="A894" s="353" t="s">
        <v>12282</v>
      </c>
      <c r="B894" s="365" t="s">
        <v>12283</v>
      </c>
      <c r="C894" s="361">
        <v>0</v>
      </c>
      <c r="D894" s="107">
        <f ca="1" t="shared" si="39"/>
        <v>0</v>
      </c>
      <c r="E894" s="356">
        <v>0</v>
      </c>
      <c r="F894" s="107">
        <f ca="1">IF($I$5="I列录入预算数",OFFSET(H894,0,1),ROUND(IF($I$5="基准为上年预计执行数",OFFSET(D894,0,1),IF($I$5="基准为上年预算数",OFFSET(D894,0,-1),IF($I$5="基准为上年调整预算数",D894,0)))*(IF(_xlfn.ISFORMULA(OFFSET(D894,0,5)),OFFSET($I$3,1,0),OFFSET(D894,0,5))),SSWR))</f>
        <v>0</v>
      </c>
      <c r="G894" s="191">
        <f ca="1" t="shared" si="41"/>
        <v>0</v>
      </c>
      <c r="H894" s="191">
        <f ca="1" t="shared" si="40"/>
        <v>0</v>
      </c>
      <c r="I894" s="108">
        <v>0</v>
      </c>
      <c r="J894" s="108">
        <v>0</v>
      </c>
    </row>
    <row r="895" ht="14.4" spans="1:10">
      <c r="A895" s="353" t="s">
        <v>12284</v>
      </c>
      <c r="B895" s="365" t="s">
        <v>12285</v>
      </c>
      <c r="C895" s="361">
        <v>0</v>
      </c>
      <c r="D895" s="107">
        <f ca="1" t="shared" si="39"/>
        <v>0</v>
      </c>
      <c r="E895" s="356">
        <v>0</v>
      </c>
      <c r="F895" s="107">
        <f ca="1">IF($I$5="I列录入预算数",OFFSET(H895,0,1),ROUND(IF($I$5="基准为上年预计执行数",OFFSET(D895,0,1),IF($I$5="基准为上年预算数",OFFSET(D895,0,-1),IF($I$5="基准为上年调整预算数",D895,0)))*(IF(_xlfn.ISFORMULA(OFFSET(D895,0,5)),OFFSET($I$3,1,0),OFFSET(D895,0,5))),SSWR))</f>
        <v>0</v>
      </c>
      <c r="G895" s="191">
        <f ca="1" t="shared" si="41"/>
        <v>0</v>
      </c>
      <c r="H895" s="191">
        <f ca="1" t="shared" si="40"/>
        <v>0</v>
      </c>
      <c r="I895" s="108">
        <v>0</v>
      </c>
      <c r="J895" s="108">
        <v>0</v>
      </c>
    </row>
    <row r="896" ht="14.4" spans="1:10">
      <c r="A896" s="353" t="s">
        <v>12286</v>
      </c>
      <c r="B896" s="365" t="s">
        <v>12287</v>
      </c>
      <c r="C896" s="355">
        <v>800</v>
      </c>
      <c r="D896" s="107">
        <f ca="1" t="shared" si="39"/>
        <v>786</v>
      </c>
      <c r="E896" s="356">
        <v>0</v>
      </c>
      <c r="F896" s="107">
        <f ca="1">IF($I$5="I列录入预算数",OFFSET(H896,0,1),ROUND(IF($I$5="基准为上年预计执行数",OFFSET(D896,0,1),IF($I$5="基准为上年预算数",OFFSET(D896,0,-1),IF($I$5="基准为上年调整预算数",D896,0)))*(IF(_xlfn.ISFORMULA(OFFSET(D896,0,5)),OFFSET($I$3,1,0),OFFSET(D896,0,5))),SSWR))</f>
        <v>786</v>
      </c>
      <c r="G896" s="191">
        <f ca="1" t="shared" si="41"/>
        <v>0.9825</v>
      </c>
      <c r="H896" s="191">
        <f ca="1" t="shared" si="40"/>
        <v>0</v>
      </c>
      <c r="I896" s="355">
        <v>786</v>
      </c>
      <c r="J896" s="355">
        <v>786</v>
      </c>
    </row>
    <row r="897" ht="14.4" spans="1:10">
      <c r="A897" s="353" t="s">
        <v>12288</v>
      </c>
      <c r="B897" s="365" t="s">
        <v>10811</v>
      </c>
      <c r="C897" s="355"/>
      <c r="D897" s="107">
        <f ca="1" t="shared" si="39"/>
        <v>0</v>
      </c>
      <c r="E897" s="356">
        <v>0</v>
      </c>
      <c r="F897" s="107">
        <f ca="1">IF($I$5="I列录入预算数",OFFSET(H897,0,1),ROUND(IF($I$5="基准为上年预计执行数",OFFSET(D897,0,1),IF($I$5="基准为上年预算数",OFFSET(D897,0,-1),IF($I$5="基准为上年调整预算数",D897,0)))*(IF(_xlfn.ISFORMULA(OFFSET(D897,0,5)),OFFSET($I$3,1,0),OFFSET(D897,0,5))),SSWR))</f>
        <v>0</v>
      </c>
      <c r="G897" s="191">
        <f ca="1" t="shared" si="41"/>
        <v>0</v>
      </c>
      <c r="H897" s="191">
        <f ca="1" t="shared" si="40"/>
        <v>0</v>
      </c>
      <c r="I897" s="355"/>
      <c r="J897" s="355"/>
    </row>
    <row r="898" ht="14.4" spans="1:10">
      <c r="A898" s="353" t="s">
        <v>12289</v>
      </c>
      <c r="B898" s="365" t="s">
        <v>10813</v>
      </c>
      <c r="C898" s="355"/>
      <c r="D898" s="107">
        <f ca="1" t="shared" si="39"/>
        <v>0</v>
      </c>
      <c r="E898" s="356">
        <v>0</v>
      </c>
      <c r="F898" s="107">
        <f ca="1">IF($I$5="I列录入预算数",OFFSET(H898,0,1),ROUND(IF($I$5="基准为上年预计执行数",OFFSET(D898,0,1),IF($I$5="基准为上年预算数",OFFSET(D898,0,-1),IF($I$5="基准为上年调整预算数",D898,0)))*(IF(_xlfn.ISFORMULA(OFFSET(D898,0,5)),OFFSET($I$3,1,0),OFFSET(D898,0,5))),SSWR))</f>
        <v>0</v>
      </c>
      <c r="G898" s="191">
        <f ca="1" t="shared" si="41"/>
        <v>0</v>
      </c>
      <c r="H898" s="191">
        <f ca="1" t="shared" si="40"/>
        <v>0</v>
      </c>
      <c r="I898" s="355"/>
      <c r="J898" s="355"/>
    </row>
    <row r="899" ht="14.4" spans="1:10">
      <c r="A899" s="353" t="s">
        <v>12290</v>
      </c>
      <c r="B899" s="365" t="s">
        <v>10815</v>
      </c>
      <c r="C899" s="355"/>
      <c r="D899" s="107">
        <f ca="1" t="shared" si="39"/>
        <v>0</v>
      </c>
      <c r="E899" s="356">
        <v>0</v>
      </c>
      <c r="F899" s="107">
        <f ca="1">IF($I$5="I列录入预算数",OFFSET(H899,0,1),ROUND(IF($I$5="基准为上年预计执行数",OFFSET(D899,0,1),IF($I$5="基准为上年预算数",OFFSET(D899,0,-1),IF($I$5="基准为上年调整预算数",D899,0)))*(IF(_xlfn.ISFORMULA(OFFSET(D899,0,5)),OFFSET($I$3,1,0),OFFSET(D899,0,5))),SSWR))</f>
        <v>0</v>
      </c>
      <c r="G899" s="191">
        <f ca="1" t="shared" si="41"/>
        <v>0</v>
      </c>
      <c r="H899" s="191">
        <f ca="1" t="shared" si="40"/>
        <v>0</v>
      </c>
      <c r="I899" s="355"/>
      <c r="J899" s="355"/>
    </row>
    <row r="900" ht="14.4" spans="1:10">
      <c r="A900" s="353" t="s">
        <v>12291</v>
      </c>
      <c r="B900" s="365" t="s">
        <v>12292</v>
      </c>
      <c r="C900" s="355"/>
      <c r="D900" s="107">
        <f ca="1" t="shared" si="39"/>
        <v>0</v>
      </c>
      <c r="E900" s="356">
        <v>0</v>
      </c>
      <c r="F900" s="107">
        <f ca="1">IF($I$5="I列录入预算数",OFFSET(H900,0,1),ROUND(IF($I$5="基准为上年预计执行数",OFFSET(D900,0,1),IF($I$5="基准为上年预算数",OFFSET(D900,0,-1),IF($I$5="基准为上年调整预算数",D900,0)))*(IF(_xlfn.ISFORMULA(OFFSET(D900,0,5)),OFFSET($I$3,1,0),OFFSET(D900,0,5))),SSWR))</f>
        <v>0</v>
      </c>
      <c r="G900" s="191">
        <f ca="1" t="shared" si="41"/>
        <v>0</v>
      </c>
      <c r="H900" s="191">
        <f ca="1" t="shared" si="40"/>
        <v>0</v>
      </c>
      <c r="I900" s="355"/>
      <c r="J900" s="355"/>
    </row>
    <row r="901" ht="14.4" spans="1:10">
      <c r="A901" s="353" t="s">
        <v>12293</v>
      </c>
      <c r="B901" s="365" t="s">
        <v>10811</v>
      </c>
      <c r="C901" s="355">
        <v>20</v>
      </c>
      <c r="D901" s="107">
        <f ca="1" t="shared" si="39"/>
        <v>20</v>
      </c>
      <c r="E901" s="356">
        <v>296</v>
      </c>
      <c r="F901" s="107">
        <f ca="1">IF($I$5="I列录入预算数",OFFSET(H901,0,1),ROUND(IF($I$5="基准为上年预计执行数",OFFSET(D901,0,1),IF($I$5="基准为上年预算数",OFFSET(D901,0,-1),IF($I$5="基准为上年调整预算数",D901,0)))*(IF(_xlfn.ISFORMULA(OFFSET(D901,0,5)),OFFSET($I$3,1,0),OFFSET(D901,0,5))),SSWR))</f>
        <v>20</v>
      </c>
      <c r="G901" s="191">
        <f ca="1" t="shared" si="41"/>
        <v>1</v>
      </c>
      <c r="H901" s="191">
        <f ca="1" t="shared" si="40"/>
        <v>0.0675675675675676</v>
      </c>
      <c r="I901" s="355">
        <v>20</v>
      </c>
      <c r="J901" s="355">
        <v>20</v>
      </c>
    </row>
    <row r="902" ht="14.4" spans="1:10">
      <c r="A902" s="353" t="s">
        <v>12294</v>
      </c>
      <c r="B902" s="365" t="s">
        <v>10813</v>
      </c>
      <c r="C902" s="355"/>
      <c r="D902" s="107">
        <f ca="1" t="shared" si="39"/>
        <v>0</v>
      </c>
      <c r="E902" s="356"/>
      <c r="F902" s="107">
        <f ca="1">IF($I$5="I列录入预算数",OFFSET(H902,0,1),ROUND(IF($I$5="基准为上年预计执行数",OFFSET(D902,0,1),IF($I$5="基准为上年预算数",OFFSET(D902,0,-1),IF($I$5="基准为上年调整预算数",D902,0)))*(IF(_xlfn.ISFORMULA(OFFSET(D902,0,5)),OFFSET($I$3,1,0),OFFSET(D902,0,5))),SSWR))</f>
        <v>0</v>
      </c>
      <c r="G902" s="191">
        <f ca="1" t="shared" si="41"/>
        <v>0</v>
      </c>
      <c r="H902" s="191">
        <f ca="1" t="shared" si="40"/>
        <v>0</v>
      </c>
      <c r="I902" s="355"/>
      <c r="J902" s="355"/>
    </row>
    <row r="903" ht="14.4" spans="1:10">
      <c r="A903" s="353" t="s">
        <v>12295</v>
      </c>
      <c r="B903" s="365" t="s">
        <v>10815</v>
      </c>
      <c r="C903" s="355"/>
      <c r="D903" s="107">
        <f ca="1" t="shared" si="39"/>
        <v>0</v>
      </c>
      <c r="E903" s="356"/>
      <c r="F903" s="107">
        <f ca="1">IF($I$5="I列录入预算数",OFFSET(H903,0,1),ROUND(IF($I$5="基准为上年预计执行数",OFFSET(D903,0,1),IF($I$5="基准为上年预算数",OFFSET(D903,0,-1),IF($I$5="基准为上年调整预算数",D903,0)))*(IF(_xlfn.ISFORMULA(OFFSET(D903,0,5)),OFFSET($I$3,1,0),OFFSET(D903,0,5))),SSWR))</f>
        <v>0</v>
      </c>
      <c r="G903" s="191">
        <f ca="1" t="shared" si="41"/>
        <v>0</v>
      </c>
      <c r="H903" s="191">
        <f ca="1" t="shared" si="40"/>
        <v>0</v>
      </c>
      <c r="I903" s="355"/>
      <c r="J903" s="357"/>
    </row>
    <row r="904" ht="14.4" spans="1:10">
      <c r="A904" s="353" t="s">
        <v>12296</v>
      </c>
      <c r="B904" s="365" t="s">
        <v>12297</v>
      </c>
      <c r="C904" s="355"/>
      <c r="D904" s="107">
        <f ca="1" t="shared" si="39"/>
        <v>0</v>
      </c>
      <c r="E904" s="356"/>
      <c r="F904" s="107">
        <f ca="1">IF($I$5="I列录入预算数",OFFSET(H904,0,1),ROUND(IF($I$5="基准为上年预计执行数",OFFSET(D904,0,1),IF($I$5="基准为上年预算数",OFFSET(D904,0,-1),IF($I$5="基准为上年调整预算数",D904,0)))*(IF(_xlfn.ISFORMULA(OFFSET(D904,0,5)),OFFSET($I$3,1,0),OFFSET(D904,0,5))),SSWR))</f>
        <v>0</v>
      </c>
      <c r="G904" s="191">
        <f ca="1" t="shared" si="41"/>
        <v>0</v>
      </c>
      <c r="H904" s="191">
        <f ca="1" t="shared" si="40"/>
        <v>0</v>
      </c>
      <c r="I904" s="355"/>
      <c r="J904" s="357"/>
    </row>
    <row r="905" ht="14.4" spans="1:10">
      <c r="A905" s="353" t="s">
        <v>12298</v>
      </c>
      <c r="B905" s="365" t="s">
        <v>12299</v>
      </c>
      <c r="C905" s="355"/>
      <c r="D905" s="107">
        <f ca="1" t="shared" si="39"/>
        <v>0</v>
      </c>
      <c r="E905" s="356"/>
      <c r="F905" s="107">
        <f ca="1">IF($I$5="I列录入预算数",OFFSET(H905,0,1),ROUND(IF($I$5="基准为上年预计执行数",OFFSET(D905,0,1),IF($I$5="基准为上年预算数",OFFSET(D905,0,-1),IF($I$5="基准为上年调整预算数",D905,0)))*(IF(_xlfn.ISFORMULA(OFFSET(D905,0,5)),OFFSET($I$3,1,0),OFFSET(D905,0,5))),SSWR))</f>
        <v>0</v>
      </c>
      <c r="G905" s="191">
        <f ca="1" t="shared" si="41"/>
        <v>0</v>
      </c>
      <c r="H905" s="191">
        <f ca="1" t="shared" si="40"/>
        <v>0</v>
      </c>
      <c r="I905" s="355"/>
      <c r="J905" s="357"/>
    </row>
    <row r="906" ht="14.4" spans="1:10">
      <c r="A906" s="353" t="s">
        <v>12300</v>
      </c>
      <c r="B906" s="365" t="s">
        <v>12301</v>
      </c>
      <c r="C906" s="355"/>
      <c r="D906" s="107">
        <f ca="1" t="shared" si="39"/>
        <v>0</v>
      </c>
      <c r="E906" s="356"/>
      <c r="F906" s="107">
        <f ca="1">IF($I$5="I列录入预算数",OFFSET(H906,0,1),ROUND(IF($I$5="基准为上年预计执行数",OFFSET(D906,0,1),IF($I$5="基准为上年预算数",OFFSET(D906,0,-1),IF($I$5="基准为上年调整预算数",D906,0)))*(IF(_xlfn.ISFORMULA(OFFSET(D906,0,5)),OFFSET($I$3,1,0),OFFSET(D906,0,5))),SSWR))</f>
        <v>0</v>
      </c>
      <c r="G906" s="191">
        <f ca="1" t="shared" si="41"/>
        <v>0</v>
      </c>
      <c r="H906" s="191">
        <f ca="1" t="shared" si="40"/>
        <v>0</v>
      </c>
      <c r="I906" s="355"/>
      <c r="J906" s="357"/>
    </row>
    <row r="907" ht="14.4" spans="1:10">
      <c r="A907" s="353" t="s">
        <v>12302</v>
      </c>
      <c r="B907" s="365" t="s">
        <v>12303</v>
      </c>
      <c r="C907" s="355"/>
      <c r="D907" s="107">
        <f ca="1" t="shared" ref="D907:D970" si="42">IF(B2TJ="录入调整后预算数",OFFSET(D907,0,6),IF(B2TJ="录入调整差额数",OFFSET(D907,0,6)+OFFSET(D907,0,-1),0))</f>
        <v>0</v>
      </c>
      <c r="E907" s="356"/>
      <c r="F907" s="107">
        <f ca="1">IF($I$5="I列录入预算数",OFFSET(H907,0,1),ROUND(IF($I$5="基准为上年预计执行数",OFFSET(D907,0,1),IF($I$5="基准为上年预算数",OFFSET(D907,0,-1),IF($I$5="基准为上年调整预算数",D907,0)))*(IF(_xlfn.ISFORMULA(OFFSET(D907,0,5)),OFFSET($I$3,1,0),OFFSET(D907,0,5))),SSWR))</f>
        <v>0</v>
      </c>
      <c r="G907" s="191">
        <f ca="1" t="shared" si="41"/>
        <v>0</v>
      </c>
      <c r="H907" s="191">
        <f ca="1" t="shared" ref="H907:H970" si="43">IFERROR(OFFSET(G907,0,-1)/OFFSET(G907,0,-2),)</f>
        <v>0</v>
      </c>
      <c r="I907" s="355"/>
      <c r="J907" s="357"/>
    </row>
    <row r="908" ht="14.4" spans="1:10">
      <c r="A908" s="353" t="s">
        <v>12304</v>
      </c>
      <c r="B908" s="365" t="s">
        <v>12305</v>
      </c>
      <c r="C908" s="355"/>
      <c r="D908" s="107">
        <f ca="1" t="shared" si="42"/>
        <v>0</v>
      </c>
      <c r="E908" s="356">
        <v>45</v>
      </c>
      <c r="F908" s="107">
        <f ca="1">IF($I$5="I列录入预算数",OFFSET(H908,0,1),ROUND(IF($I$5="基准为上年预计执行数",OFFSET(D908,0,1),IF($I$5="基准为上年预算数",OFFSET(D908,0,-1),IF($I$5="基准为上年调整预算数",D908,0)))*(IF(_xlfn.ISFORMULA(OFFSET(D908,0,5)),OFFSET($I$3,1,0),OFFSET(D908,0,5))),SSWR))</f>
        <v>0</v>
      </c>
      <c r="G908" s="191">
        <f ca="1" t="shared" ref="G908:G971" si="44">IFERROR(OFFSET(G908,0,-1)/OFFSET(G908,0,-4),)</f>
        <v>0</v>
      </c>
      <c r="H908" s="191">
        <f ca="1" t="shared" si="43"/>
        <v>0</v>
      </c>
      <c r="I908" s="355"/>
      <c r="J908" s="357"/>
    </row>
    <row r="909" ht="14.4" spans="1:10">
      <c r="A909" s="353" t="s">
        <v>12306</v>
      </c>
      <c r="B909" s="365" t="s">
        <v>10817</v>
      </c>
      <c r="C909" s="355"/>
      <c r="D909" s="107">
        <f ca="1" t="shared" si="42"/>
        <v>0</v>
      </c>
      <c r="E909" s="356"/>
      <c r="F909" s="107">
        <f ca="1">IF($I$5="I列录入预算数",OFFSET(H909,0,1),ROUND(IF($I$5="基准为上年预计执行数",OFFSET(D909,0,1),IF($I$5="基准为上年预算数",OFFSET(D909,0,-1),IF($I$5="基准为上年调整预算数",D909,0)))*(IF(_xlfn.ISFORMULA(OFFSET(D909,0,5)),OFFSET($I$3,1,0),OFFSET(D909,0,5))),SSWR))</f>
        <v>0</v>
      </c>
      <c r="G909" s="191">
        <f ca="1" t="shared" si="44"/>
        <v>0</v>
      </c>
      <c r="H909" s="191">
        <f ca="1" t="shared" si="43"/>
        <v>0</v>
      </c>
      <c r="I909" s="355"/>
      <c r="J909" s="355"/>
    </row>
    <row r="910" ht="14.4" spans="1:10">
      <c r="A910" s="353" t="s">
        <v>12307</v>
      </c>
      <c r="B910" s="365" t="s">
        <v>12308</v>
      </c>
      <c r="C910" s="355">
        <v>20</v>
      </c>
      <c r="D910" s="107">
        <f ca="1" t="shared" si="42"/>
        <v>20</v>
      </c>
      <c r="E910" s="356">
        <v>329</v>
      </c>
      <c r="F910" s="107">
        <f ca="1">IF($I$5="I列录入预算数",OFFSET(H910,0,1),ROUND(IF($I$5="基准为上年预计执行数",OFFSET(D910,0,1),IF($I$5="基准为上年预算数",OFFSET(D910,0,-1),IF($I$5="基准为上年调整预算数",D910,0)))*(IF(_xlfn.ISFORMULA(OFFSET(D910,0,5)),OFFSET($I$3,1,0),OFFSET(D910,0,5))),SSWR))</f>
        <v>20</v>
      </c>
      <c r="G910" s="191">
        <f ca="1" t="shared" si="44"/>
        <v>1</v>
      </c>
      <c r="H910" s="191">
        <f ca="1" t="shared" si="43"/>
        <v>0.060790273556231</v>
      </c>
      <c r="I910" s="355">
        <v>20</v>
      </c>
      <c r="J910" s="355">
        <v>20</v>
      </c>
    </row>
    <row r="911" ht="14.4" spans="1:10">
      <c r="A911" s="353" t="s">
        <v>12309</v>
      </c>
      <c r="B911" s="365" t="s">
        <v>10811</v>
      </c>
      <c r="C911" s="355"/>
      <c r="D911" s="107">
        <f ca="1" t="shared" si="42"/>
        <v>0</v>
      </c>
      <c r="E911" s="356">
        <v>0</v>
      </c>
      <c r="F911" s="107">
        <f ca="1">IF($I$5="I列录入预算数",OFFSET(H911,0,1),ROUND(IF($I$5="基准为上年预计执行数",OFFSET(D911,0,1),IF($I$5="基准为上年预算数",OFFSET(D911,0,-1),IF($I$5="基准为上年调整预算数",D911,0)))*(IF(_xlfn.ISFORMULA(OFFSET(D911,0,5)),OFFSET($I$3,1,0),OFFSET(D911,0,5))),SSWR))</f>
        <v>0</v>
      </c>
      <c r="G911" s="191">
        <f ca="1" t="shared" si="44"/>
        <v>0</v>
      </c>
      <c r="H911" s="191">
        <f ca="1" t="shared" si="43"/>
        <v>0</v>
      </c>
      <c r="I911" s="355"/>
      <c r="J911" s="357"/>
    </row>
    <row r="912" ht="14.4" spans="1:10">
      <c r="A912" s="353" t="s">
        <v>12310</v>
      </c>
      <c r="B912" s="365" t="s">
        <v>10813</v>
      </c>
      <c r="C912" s="355"/>
      <c r="D912" s="107">
        <f ca="1" t="shared" si="42"/>
        <v>0</v>
      </c>
      <c r="E912" s="356">
        <v>0</v>
      </c>
      <c r="F912" s="107">
        <f ca="1">IF($I$5="I列录入预算数",OFFSET(H912,0,1),ROUND(IF($I$5="基准为上年预计执行数",OFFSET(D912,0,1),IF($I$5="基准为上年预算数",OFFSET(D912,0,-1),IF($I$5="基准为上年调整预算数",D912,0)))*(IF(_xlfn.ISFORMULA(OFFSET(D912,0,5)),OFFSET($I$3,1,0),OFFSET(D912,0,5))),SSWR))</f>
        <v>0</v>
      </c>
      <c r="G912" s="191">
        <f ca="1" t="shared" si="44"/>
        <v>0</v>
      </c>
      <c r="H912" s="191">
        <f ca="1" t="shared" si="43"/>
        <v>0</v>
      </c>
      <c r="I912" s="355"/>
      <c r="J912" s="357"/>
    </row>
    <row r="913" ht="14.4" spans="1:10">
      <c r="A913" s="353" t="s">
        <v>12311</v>
      </c>
      <c r="B913" s="365" t="s">
        <v>10815</v>
      </c>
      <c r="C913" s="355"/>
      <c r="D913" s="107">
        <f ca="1" t="shared" si="42"/>
        <v>0</v>
      </c>
      <c r="E913" s="356">
        <v>0</v>
      </c>
      <c r="F913" s="107">
        <f ca="1">IF($I$5="I列录入预算数",OFFSET(H913,0,1),ROUND(IF($I$5="基准为上年预计执行数",OFFSET(D913,0,1),IF($I$5="基准为上年预算数",OFFSET(D913,0,-1),IF($I$5="基准为上年调整预算数",D913,0)))*(IF(_xlfn.ISFORMULA(OFFSET(D913,0,5)),OFFSET($I$3,1,0),OFFSET(D913,0,5))),SSWR))</f>
        <v>0</v>
      </c>
      <c r="G913" s="191">
        <f ca="1" t="shared" si="44"/>
        <v>0</v>
      </c>
      <c r="H913" s="191">
        <f ca="1" t="shared" si="43"/>
        <v>0</v>
      </c>
      <c r="I913" s="355"/>
      <c r="J913" s="357"/>
    </row>
    <row r="914" ht="14.4" spans="1:10">
      <c r="A914" s="353" t="s">
        <v>12312</v>
      </c>
      <c r="B914" s="365" t="s">
        <v>12313</v>
      </c>
      <c r="C914" s="355"/>
      <c r="D914" s="107">
        <f ca="1" t="shared" si="42"/>
        <v>0</v>
      </c>
      <c r="E914" s="356">
        <v>0</v>
      </c>
      <c r="F914" s="107">
        <f ca="1">IF($I$5="I列录入预算数",OFFSET(H914,0,1),ROUND(IF($I$5="基准为上年预计执行数",OFFSET(D914,0,1),IF($I$5="基准为上年预算数",OFFSET(D914,0,-1),IF($I$5="基准为上年调整预算数",D914,0)))*(IF(_xlfn.ISFORMULA(OFFSET(D914,0,5)),OFFSET($I$3,1,0),OFFSET(D914,0,5))),SSWR))</f>
        <v>0</v>
      </c>
      <c r="G914" s="191">
        <f ca="1" t="shared" si="44"/>
        <v>0</v>
      </c>
      <c r="H914" s="191">
        <f ca="1" t="shared" si="43"/>
        <v>0</v>
      </c>
      <c r="I914" s="355"/>
      <c r="J914" s="357"/>
    </row>
    <row r="915" ht="14.4" spans="1:10">
      <c r="A915" s="353" t="s">
        <v>12314</v>
      </c>
      <c r="B915" s="365" t="s">
        <v>12315</v>
      </c>
      <c r="C915" s="355"/>
      <c r="D915" s="107">
        <f ca="1" t="shared" si="42"/>
        <v>0</v>
      </c>
      <c r="E915" s="356">
        <v>0</v>
      </c>
      <c r="F915" s="107">
        <f ca="1">IF($I$5="I列录入预算数",OFFSET(H915,0,1),ROUND(IF($I$5="基准为上年预计执行数",OFFSET(D915,0,1),IF($I$5="基准为上年预算数",OFFSET(D915,0,-1),IF($I$5="基准为上年调整预算数",D915,0)))*(IF(_xlfn.ISFORMULA(OFFSET(D915,0,5)),OFFSET($I$3,1,0),OFFSET(D915,0,5))),SSWR))</f>
        <v>0</v>
      </c>
      <c r="G915" s="191">
        <f ca="1" t="shared" si="44"/>
        <v>0</v>
      </c>
      <c r="H915" s="191">
        <f ca="1" t="shared" si="43"/>
        <v>0</v>
      </c>
      <c r="I915" s="355"/>
      <c r="J915" s="355"/>
    </row>
    <row r="916" ht="14.4" spans="1:10">
      <c r="A916" s="353" t="s">
        <v>12316</v>
      </c>
      <c r="B916" s="365" t="s">
        <v>10811</v>
      </c>
      <c r="C916" s="355">
        <v>210</v>
      </c>
      <c r="D916" s="107">
        <f ca="1" t="shared" si="42"/>
        <v>210</v>
      </c>
      <c r="E916" s="356">
        <v>21</v>
      </c>
      <c r="F916" s="107">
        <f ca="1">IF($I$5="I列录入预算数",OFFSET(H916,0,1),ROUND(IF($I$5="基准为上年预计执行数",OFFSET(D916,0,1),IF($I$5="基准为上年预算数",OFFSET(D916,0,-1),IF($I$5="基准为上年调整预算数",D916,0)))*(IF(_xlfn.ISFORMULA(OFFSET(D916,0,5)),OFFSET($I$3,1,0),OFFSET(D916,0,5))),SSWR))</f>
        <v>210</v>
      </c>
      <c r="G916" s="191">
        <f ca="1" t="shared" si="44"/>
        <v>1</v>
      </c>
      <c r="H916" s="191">
        <f ca="1" t="shared" si="43"/>
        <v>10</v>
      </c>
      <c r="I916" s="355">
        <v>210</v>
      </c>
      <c r="J916" s="355">
        <v>210</v>
      </c>
    </row>
    <row r="917" ht="14.4" spans="1:10">
      <c r="A917" s="353" t="s">
        <v>12317</v>
      </c>
      <c r="B917" s="365" t="s">
        <v>10813</v>
      </c>
      <c r="C917" s="355"/>
      <c r="D917" s="107">
        <f ca="1" t="shared" si="42"/>
        <v>0</v>
      </c>
      <c r="E917" s="356"/>
      <c r="F917" s="107">
        <f ca="1">IF($I$5="I列录入预算数",OFFSET(H917,0,1),ROUND(IF($I$5="基准为上年预计执行数",OFFSET(D917,0,1),IF($I$5="基准为上年预算数",OFFSET(D917,0,-1),IF($I$5="基准为上年调整预算数",D917,0)))*(IF(_xlfn.ISFORMULA(OFFSET(D917,0,5)),OFFSET($I$3,1,0),OFFSET(D917,0,5))),SSWR))</f>
        <v>0</v>
      </c>
      <c r="G917" s="191">
        <f ca="1" t="shared" si="44"/>
        <v>0</v>
      </c>
      <c r="H917" s="191">
        <f ca="1" t="shared" si="43"/>
        <v>0</v>
      </c>
      <c r="I917" s="355"/>
      <c r="J917" s="355"/>
    </row>
    <row r="918" ht="14.4" spans="1:10">
      <c r="A918" s="353" t="s">
        <v>12318</v>
      </c>
      <c r="B918" s="365" t="s">
        <v>10815</v>
      </c>
      <c r="C918" s="355"/>
      <c r="D918" s="107">
        <f ca="1" t="shared" si="42"/>
        <v>0</v>
      </c>
      <c r="E918" s="356"/>
      <c r="F918" s="107">
        <f ca="1">IF($I$5="I列录入预算数",OFFSET(H918,0,1),ROUND(IF($I$5="基准为上年预计执行数",OFFSET(D918,0,1),IF($I$5="基准为上年预算数",OFFSET(D918,0,-1),IF($I$5="基准为上年调整预算数",D918,0)))*(IF(_xlfn.ISFORMULA(OFFSET(D918,0,5)),OFFSET($I$3,1,0),OFFSET(D918,0,5))),SSWR))</f>
        <v>0</v>
      </c>
      <c r="G918" s="191">
        <f ca="1" t="shared" si="44"/>
        <v>0</v>
      </c>
      <c r="H918" s="191">
        <f ca="1" t="shared" si="43"/>
        <v>0</v>
      </c>
      <c r="I918" s="355"/>
      <c r="J918" s="355"/>
    </row>
    <row r="919" ht="14.4" spans="1:10">
      <c r="A919" s="353" t="s">
        <v>12319</v>
      </c>
      <c r="B919" s="365" t="s">
        <v>12320</v>
      </c>
      <c r="C919" s="355"/>
      <c r="D919" s="107">
        <f ca="1" t="shared" si="42"/>
        <v>0</v>
      </c>
      <c r="E919" s="356"/>
      <c r="F919" s="107">
        <f ca="1">IF($I$5="I列录入预算数",OFFSET(H919,0,1),ROUND(IF($I$5="基准为上年预计执行数",OFFSET(D919,0,1),IF($I$5="基准为上年预算数",OFFSET(D919,0,-1),IF($I$5="基准为上年调整预算数",D919,0)))*(IF(_xlfn.ISFORMULA(OFFSET(D919,0,5)),OFFSET($I$3,1,0),OFFSET(D919,0,5))),SSWR))</f>
        <v>0</v>
      </c>
      <c r="G919" s="191">
        <f ca="1" t="shared" si="44"/>
        <v>0</v>
      </c>
      <c r="H919" s="191">
        <f ca="1" t="shared" si="43"/>
        <v>0</v>
      </c>
      <c r="I919" s="355"/>
      <c r="J919" s="355"/>
    </row>
    <row r="920" ht="14.4" spans="1:10">
      <c r="A920" s="353" t="s">
        <v>12321</v>
      </c>
      <c r="B920" s="365" t="s">
        <v>12322</v>
      </c>
      <c r="C920" s="355">
        <v>300</v>
      </c>
      <c r="D920" s="107">
        <f ca="1" t="shared" si="42"/>
        <v>300</v>
      </c>
      <c r="E920" s="356">
        <v>193</v>
      </c>
      <c r="F920" s="107">
        <f ca="1">IF($I$5="I列录入预算数",OFFSET(H920,0,1),ROUND(IF($I$5="基准为上年预计执行数",OFFSET(D920,0,1),IF($I$5="基准为上年预算数",OFFSET(D920,0,-1),IF($I$5="基准为上年调整预算数",D920,0)))*(IF(_xlfn.ISFORMULA(OFFSET(D920,0,5)),OFFSET($I$3,1,0),OFFSET(D920,0,5))),SSWR))</f>
        <v>300</v>
      </c>
      <c r="G920" s="191">
        <f ca="1" t="shared" si="44"/>
        <v>1</v>
      </c>
      <c r="H920" s="191">
        <f ca="1" t="shared" si="43"/>
        <v>1.55440414507772</v>
      </c>
      <c r="I920" s="355">
        <v>300</v>
      </c>
      <c r="J920" s="355">
        <v>300</v>
      </c>
    </row>
    <row r="921" ht="14.4" spans="1:10">
      <c r="A921" s="353" t="s">
        <v>12323</v>
      </c>
      <c r="B921" s="365" t="s">
        <v>12324</v>
      </c>
      <c r="C921" s="355"/>
      <c r="D921" s="107">
        <f ca="1" t="shared" si="42"/>
        <v>0</v>
      </c>
      <c r="E921" s="356"/>
      <c r="F921" s="107">
        <f ca="1">IF($I$5="I列录入预算数",OFFSET(H921,0,1),ROUND(IF($I$5="基准为上年预计执行数",OFFSET(D921,0,1),IF($I$5="基准为上年预算数",OFFSET(D921,0,-1),IF($I$5="基准为上年调整预算数",D921,0)))*(IF(_xlfn.ISFORMULA(OFFSET(D921,0,5)),OFFSET($I$3,1,0),OFFSET(D921,0,5))),SSWR))</f>
        <v>0</v>
      </c>
      <c r="G921" s="191">
        <f ca="1" t="shared" si="44"/>
        <v>0</v>
      </c>
      <c r="H921" s="191">
        <f ca="1" t="shared" si="43"/>
        <v>0</v>
      </c>
      <c r="I921" s="355"/>
      <c r="J921" s="357"/>
    </row>
    <row r="922" ht="14.4" spans="1:10">
      <c r="A922" s="353" t="s">
        <v>12325</v>
      </c>
      <c r="B922" s="365" t="s">
        <v>12326</v>
      </c>
      <c r="C922" s="355"/>
      <c r="D922" s="107">
        <f ca="1" t="shared" si="42"/>
        <v>0</v>
      </c>
      <c r="E922" s="356">
        <v>1521</v>
      </c>
      <c r="F922" s="107">
        <f ca="1">IF($I$5="I列录入预算数",OFFSET(H922,0,1),ROUND(IF($I$5="基准为上年预计执行数",OFFSET(D922,0,1),IF($I$5="基准为上年预算数",OFFSET(D922,0,-1),IF($I$5="基准为上年调整预算数",D922,0)))*(IF(_xlfn.ISFORMULA(OFFSET(D922,0,5)),OFFSET($I$3,1,0),OFFSET(D922,0,5))),SSWR))</f>
        <v>0</v>
      </c>
      <c r="G922" s="191">
        <f ca="1" t="shared" si="44"/>
        <v>0</v>
      </c>
      <c r="H922" s="191">
        <f ca="1" t="shared" si="43"/>
        <v>0</v>
      </c>
      <c r="I922" s="355"/>
      <c r="J922" s="357"/>
    </row>
    <row r="923" ht="14.4" spans="1:10">
      <c r="A923" s="353" t="s">
        <v>12327</v>
      </c>
      <c r="B923" s="365" t="s">
        <v>12328</v>
      </c>
      <c r="C923" s="355"/>
      <c r="D923" s="107">
        <f ca="1" t="shared" si="42"/>
        <v>0</v>
      </c>
      <c r="E923" s="356">
        <v>0</v>
      </c>
      <c r="F923" s="107">
        <f ca="1">IF($I$5="I列录入预算数",OFFSET(H923,0,1),ROUND(IF($I$5="基准为上年预计执行数",OFFSET(D923,0,1),IF($I$5="基准为上年预算数",OFFSET(D923,0,-1),IF($I$5="基准为上年调整预算数",D923,0)))*(IF(_xlfn.ISFORMULA(OFFSET(D923,0,5)),OFFSET($I$3,1,0),OFFSET(D923,0,5))),SSWR))</f>
        <v>0</v>
      </c>
      <c r="G923" s="191">
        <f ca="1" t="shared" si="44"/>
        <v>0</v>
      </c>
      <c r="H923" s="191">
        <f ca="1" t="shared" si="43"/>
        <v>0</v>
      </c>
      <c r="I923" s="355"/>
      <c r="J923" s="357"/>
    </row>
    <row r="924" ht="14.4" spans="1:10">
      <c r="A924" s="353" t="s">
        <v>12329</v>
      </c>
      <c r="B924" s="365" t="s">
        <v>12330</v>
      </c>
      <c r="C924" s="355"/>
      <c r="D924" s="107">
        <f ca="1" t="shared" si="42"/>
        <v>0</v>
      </c>
      <c r="E924" s="356">
        <v>0</v>
      </c>
      <c r="F924" s="107">
        <f ca="1">IF($I$5="I列录入预算数",OFFSET(H924,0,1),ROUND(IF($I$5="基准为上年预计执行数",OFFSET(D924,0,1),IF($I$5="基准为上年预算数",OFFSET(D924,0,-1),IF($I$5="基准为上年调整预算数",D924,0)))*(IF(_xlfn.ISFORMULA(OFFSET(D924,0,5)),OFFSET($I$3,1,0),OFFSET(D924,0,5))),SSWR))</f>
        <v>0</v>
      </c>
      <c r="G924" s="191">
        <f ca="1" t="shared" si="44"/>
        <v>0</v>
      </c>
      <c r="H924" s="191">
        <f ca="1" t="shared" si="43"/>
        <v>0</v>
      </c>
      <c r="I924" s="355"/>
      <c r="J924" s="357"/>
    </row>
    <row r="925" ht="14.4" spans="1:10">
      <c r="A925" s="353" t="s">
        <v>12331</v>
      </c>
      <c r="B925" s="365" t="s">
        <v>12332</v>
      </c>
      <c r="C925" s="355"/>
      <c r="D925" s="107">
        <f ca="1" t="shared" si="42"/>
        <v>0</v>
      </c>
      <c r="E925" s="356">
        <v>0</v>
      </c>
      <c r="F925" s="107">
        <f ca="1">IF($I$5="I列录入预算数",OFFSET(H925,0,1),ROUND(IF($I$5="基准为上年预计执行数",OFFSET(D925,0,1),IF($I$5="基准为上年预算数",OFFSET(D925,0,-1),IF($I$5="基准为上年调整预算数",D925,0)))*(IF(_xlfn.ISFORMULA(OFFSET(D925,0,5)),OFFSET($I$3,1,0),OFFSET(D925,0,5))),SSWR))</f>
        <v>0</v>
      </c>
      <c r="G925" s="191">
        <f ca="1" t="shared" si="44"/>
        <v>0</v>
      </c>
      <c r="H925" s="191">
        <f ca="1" t="shared" si="43"/>
        <v>0</v>
      </c>
      <c r="I925" s="355"/>
      <c r="J925" s="357"/>
    </row>
    <row r="926" ht="14.4" spans="1:10">
      <c r="A926" s="353" t="s">
        <v>12333</v>
      </c>
      <c r="B926" s="366" t="s">
        <v>12334</v>
      </c>
      <c r="C926" s="355"/>
      <c r="D926" s="107">
        <f ca="1" t="shared" si="42"/>
        <v>0</v>
      </c>
      <c r="E926" s="356">
        <v>0</v>
      </c>
      <c r="F926" s="107">
        <f ca="1">IF($I$5="I列录入预算数",OFFSET(H926,0,1),ROUND(IF($I$5="基准为上年预计执行数",OFFSET(D926,0,1),IF($I$5="基准为上年预算数",OFFSET(D926,0,-1),IF($I$5="基准为上年调整预算数",D926,0)))*(IF(_xlfn.ISFORMULA(OFFSET(D926,0,5)),OFFSET($I$3,1,0),OFFSET(D926,0,5))),SSWR))</f>
        <v>0</v>
      </c>
      <c r="G926" s="191">
        <f ca="1" t="shared" si="44"/>
        <v>0</v>
      </c>
      <c r="H926" s="191">
        <f ca="1" t="shared" si="43"/>
        <v>0</v>
      </c>
      <c r="I926" s="355"/>
      <c r="J926" s="357"/>
    </row>
    <row r="927" ht="14.4" spans="1:10">
      <c r="A927" s="353" t="s">
        <v>12335</v>
      </c>
      <c r="B927" s="365" t="s">
        <v>10705</v>
      </c>
      <c r="C927" s="355"/>
      <c r="D927" s="107">
        <f ca="1" t="shared" si="42"/>
        <v>0</v>
      </c>
      <c r="E927" s="356">
        <v>0</v>
      </c>
      <c r="F927" s="107">
        <f ca="1">IF($I$5="I列录入预算数",OFFSET(H927,0,1),ROUND(IF($I$5="基准为上年预计执行数",OFFSET(D927,0,1),IF($I$5="基准为上年预算数",OFFSET(D927,0,-1),IF($I$5="基准为上年调整预算数",D927,0)))*(IF(_xlfn.ISFORMULA(OFFSET(D927,0,5)),OFFSET($I$3,1,0),OFFSET(D927,0,5))),SSWR))</f>
        <v>0</v>
      </c>
      <c r="G927" s="191">
        <f ca="1" t="shared" si="44"/>
        <v>0</v>
      </c>
      <c r="H927" s="191">
        <f ca="1" t="shared" si="43"/>
        <v>0</v>
      </c>
      <c r="I927" s="355"/>
      <c r="J927" s="357"/>
    </row>
    <row r="928" ht="14.4" spans="1:10">
      <c r="A928" s="353" t="s">
        <v>12336</v>
      </c>
      <c r="B928" s="365" t="s">
        <v>10811</v>
      </c>
      <c r="C928" s="355">
        <v>50</v>
      </c>
      <c r="D928" s="107">
        <f ca="1" t="shared" si="42"/>
        <v>50</v>
      </c>
      <c r="E928" s="356">
        <v>63</v>
      </c>
      <c r="F928" s="107">
        <f ca="1">IF($I$5="I列录入预算数",OFFSET(H928,0,1),ROUND(IF($I$5="基准为上年预计执行数",OFFSET(D928,0,1),IF($I$5="基准为上年预算数",OFFSET(D928,0,-1),IF($I$5="基准为上年调整预算数",D928,0)))*(IF(_xlfn.ISFORMULA(OFFSET(D928,0,5)),OFFSET($I$3,1,0),OFFSET(D928,0,5))),SSWR))</f>
        <v>50</v>
      </c>
      <c r="G928" s="191">
        <f ca="1" t="shared" si="44"/>
        <v>1</v>
      </c>
      <c r="H928" s="191">
        <f ca="1" t="shared" si="43"/>
        <v>0.793650793650794</v>
      </c>
      <c r="I928" s="355">
        <v>50</v>
      </c>
      <c r="J928" s="359">
        <v>50</v>
      </c>
    </row>
    <row r="929" ht="14.4" spans="1:10">
      <c r="A929" s="353" t="s">
        <v>12337</v>
      </c>
      <c r="B929" s="365" t="s">
        <v>10813</v>
      </c>
      <c r="C929" s="355"/>
      <c r="D929" s="107">
        <f ca="1" t="shared" si="42"/>
        <v>0</v>
      </c>
      <c r="E929" s="356"/>
      <c r="F929" s="107">
        <f ca="1">IF($I$5="I列录入预算数",OFFSET(H929,0,1),ROUND(IF($I$5="基准为上年预计执行数",OFFSET(D929,0,1),IF($I$5="基准为上年预算数",OFFSET(D929,0,-1),IF($I$5="基准为上年调整预算数",D929,0)))*(IF(_xlfn.ISFORMULA(OFFSET(D929,0,5)),OFFSET($I$3,1,0),OFFSET(D929,0,5))),SSWR))</f>
        <v>0</v>
      </c>
      <c r="G929" s="191">
        <f ca="1" t="shared" si="44"/>
        <v>0</v>
      </c>
      <c r="H929" s="191">
        <f ca="1" t="shared" si="43"/>
        <v>0</v>
      </c>
      <c r="I929" s="355"/>
      <c r="J929" s="357"/>
    </row>
    <row r="930" ht="14.4" spans="1:10">
      <c r="A930" s="353" t="s">
        <v>12338</v>
      </c>
      <c r="B930" s="365" t="s">
        <v>10815</v>
      </c>
      <c r="C930" s="355"/>
      <c r="D930" s="107">
        <f ca="1" t="shared" si="42"/>
        <v>0</v>
      </c>
      <c r="E930" s="356"/>
      <c r="F930" s="107">
        <f ca="1">IF($I$5="I列录入预算数",OFFSET(H930,0,1),ROUND(IF($I$5="基准为上年预计执行数",OFFSET(D930,0,1),IF($I$5="基准为上年预算数",OFFSET(D930,0,-1),IF($I$5="基准为上年调整预算数",D930,0)))*(IF(_xlfn.ISFORMULA(OFFSET(D930,0,5)),OFFSET($I$3,1,0),OFFSET(D930,0,5))),SSWR))</f>
        <v>0</v>
      </c>
      <c r="G930" s="191">
        <f ca="1" t="shared" si="44"/>
        <v>0</v>
      </c>
      <c r="H930" s="191">
        <f ca="1" t="shared" si="43"/>
        <v>0</v>
      </c>
      <c r="I930" s="355"/>
      <c r="J930" s="357"/>
    </row>
    <row r="931" ht="14.4" spans="1:10">
      <c r="A931" s="353" t="s">
        <v>12339</v>
      </c>
      <c r="B931" s="365" t="s">
        <v>12340</v>
      </c>
      <c r="C931" s="355"/>
      <c r="D931" s="107">
        <f ca="1" t="shared" si="42"/>
        <v>0</v>
      </c>
      <c r="E931" s="356"/>
      <c r="F931" s="107">
        <f ca="1">IF($I$5="I列录入预算数",OFFSET(H931,0,1),ROUND(IF($I$5="基准为上年预计执行数",OFFSET(D931,0,1),IF($I$5="基准为上年预算数",OFFSET(D931,0,-1),IF($I$5="基准为上年调整预算数",D931,0)))*(IF(_xlfn.ISFORMULA(OFFSET(D931,0,5)),OFFSET($I$3,1,0),OFFSET(D931,0,5))),SSWR))</f>
        <v>0</v>
      </c>
      <c r="G931" s="191">
        <f ca="1" t="shared" si="44"/>
        <v>0</v>
      </c>
      <c r="H931" s="191">
        <f ca="1" t="shared" si="43"/>
        <v>0</v>
      </c>
      <c r="I931" s="355"/>
      <c r="J931" s="357"/>
    </row>
    <row r="932" ht="14.4" spans="1:10">
      <c r="A932" s="353" t="s">
        <v>12341</v>
      </c>
      <c r="B932" s="365" t="s">
        <v>12342</v>
      </c>
      <c r="C932" s="355"/>
      <c r="D932" s="107">
        <f ca="1" t="shared" si="42"/>
        <v>0</v>
      </c>
      <c r="E932" s="356"/>
      <c r="F932" s="107">
        <f ca="1">IF($I$5="I列录入预算数",OFFSET(H932,0,1),ROUND(IF($I$5="基准为上年预计执行数",OFFSET(D932,0,1),IF($I$5="基准为上年预算数",OFFSET(D932,0,-1),IF($I$5="基准为上年调整预算数",D932,0)))*(IF(_xlfn.ISFORMULA(OFFSET(D932,0,5)),OFFSET($I$3,1,0),OFFSET(D932,0,5))),SSWR))</f>
        <v>0</v>
      </c>
      <c r="G932" s="191">
        <f ca="1" t="shared" si="44"/>
        <v>0</v>
      </c>
      <c r="H932" s="191">
        <f ca="1" t="shared" si="43"/>
        <v>0</v>
      </c>
      <c r="I932" s="355"/>
      <c r="J932" s="357"/>
    </row>
    <row r="933" ht="14.4" spans="1:10">
      <c r="A933" s="353" t="s">
        <v>12343</v>
      </c>
      <c r="B933" s="365" t="s">
        <v>12344</v>
      </c>
      <c r="C933" s="355"/>
      <c r="D933" s="107">
        <f ca="1" t="shared" si="42"/>
        <v>0</v>
      </c>
      <c r="E933" s="356"/>
      <c r="F933" s="107">
        <f ca="1">IF($I$5="I列录入预算数",OFFSET(H933,0,1),ROUND(IF($I$5="基准为上年预计执行数",OFFSET(D933,0,1),IF($I$5="基准为上年预算数",OFFSET(D933,0,-1),IF($I$5="基准为上年调整预算数",D933,0)))*(IF(_xlfn.ISFORMULA(OFFSET(D933,0,5)),OFFSET($I$3,1,0),OFFSET(D933,0,5))),SSWR))</f>
        <v>0</v>
      </c>
      <c r="G933" s="191">
        <f ca="1" t="shared" si="44"/>
        <v>0</v>
      </c>
      <c r="H933" s="191">
        <f ca="1" t="shared" si="43"/>
        <v>0</v>
      </c>
      <c r="I933" s="355"/>
      <c r="J933" s="357"/>
    </row>
    <row r="934" ht="14.4" spans="1:10">
      <c r="A934" s="353" t="s">
        <v>12345</v>
      </c>
      <c r="B934" s="365" t="s">
        <v>12346</v>
      </c>
      <c r="C934" s="355"/>
      <c r="D934" s="107">
        <f ca="1" t="shared" si="42"/>
        <v>0</v>
      </c>
      <c r="E934" s="356"/>
      <c r="F934" s="107">
        <f ca="1">IF($I$5="I列录入预算数",OFFSET(H934,0,1),ROUND(IF($I$5="基准为上年预计执行数",OFFSET(D934,0,1),IF($I$5="基准为上年预算数",OFFSET(D934,0,-1),IF($I$5="基准为上年调整预算数",D934,0)))*(IF(_xlfn.ISFORMULA(OFFSET(D934,0,5)),OFFSET($I$3,1,0),OFFSET(D934,0,5))),SSWR))</f>
        <v>0</v>
      </c>
      <c r="G934" s="191">
        <f ca="1" t="shared" si="44"/>
        <v>0</v>
      </c>
      <c r="H934" s="191">
        <f ca="1" t="shared" si="43"/>
        <v>0</v>
      </c>
      <c r="I934" s="355"/>
      <c r="J934" s="357"/>
    </row>
    <row r="935" ht="14.4" spans="1:10">
      <c r="A935" s="353" t="s">
        <v>12347</v>
      </c>
      <c r="B935" s="365" t="s">
        <v>10817</v>
      </c>
      <c r="C935" s="355"/>
      <c r="D935" s="107">
        <f ca="1" t="shared" si="42"/>
        <v>0</v>
      </c>
      <c r="E935" s="356">
        <v>106</v>
      </c>
      <c r="F935" s="107">
        <f ca="1">IF($I$5="I列录入预算数",OFFSET(H935,0,1),ROUND(IF($I$5="基准为上年预计执行数",OFFSET(D935,0,1),IF($I$5="基准为上年预算数",OFFSET(D935,0,-1),IF($I$5="基准为上年调整预算数",D935,0)))*(IF(_xlfn.ISFORMULA(OFFSET(D935,0,5)),OFFSET($I$3,1,0),OFFSET(D935,0,5))),SSWR))</f>
        <v>0</v>
      </c>
      <c r="G935" s="191">
        <f ca="1" t="shared" si="44"/>
        <v>0</v>
      </c>
      <c r="H935" s="191">
        <f ca="1" t="shared" si="43"/>
        <v>0</v>
      </c>
      <c r="I935" s="355"/>
      <c r="J935" s="357"/>
    </row>
    <row r="936" ht="14.4" spans="1:10">
      <c r="A936" s="353" t="s">
        <v>12348</v>
      </c>
      <c r="B936" s="365" t="s">
        <v>12349</v>
      </c>
      <c r="C936" s="355">
        <v>500</v>
      </c>
      <c r="D936" s="107">
        <f ca="1" t="shared" si="42"/>
        <v>500</v>
      </c>
      <c r="E936" s="356">
        <v>30</v>
      </c>
      <c r="F936" s="107">
        <f ca="1">IF($I$5="I列录入预算数",OFFSET(H936,0,1),ROUND(IF($I$5="基准为上年预计执行数",OFFSET(D936,0,1),IF($I$5="基准为上年预算数",OFFSET(D936,0,-1),IF($I$5="基准为上年调整预算数",D936,0)))*(IF(_xlfn.ISFORMULA(OFFSET(D936,0,5)),OFFSET($I$3,1,0),OFFSET(D936,0,5))),SSWR))</f>
        <v>500</v>
      </c>
      <c r="G936" s="191">
        <f ca="1" t="shared" si="44"/>
        <v>1</v>
      </c>
      <c r="H936" s="191">
        <f ca="1" t="shared" si="43"/>
        <v>16.6666666666667</v>
      </c>
      <c r="I936" s="355">
        <v>500</v>
      </c>
      <c r="J936" s="359">
        <v>500</v>
      </c>
    </row>
    <row r="937" ht="14.4" spans="1:10">
      <c r="A937" s="353" t="s">
        <v>12350</v>
      </c>
      <c r="B937" s="365" t="s">
        <v>10811</v>
      </c>
      <c r="C937" s="355"/>
      <c r="D937" s="107">
        <f ca="1" t="shared" si="42"/>
        <v>0</v>
      </c>
      <c r="E937" s="356">
        <v>0</v>
      </c>
      <c r="F937" s="107">
        <f ca="1">IF($I$5="I列录入预算数",OFFSET(H937,0,1),ROUND(IF($I$5="基准为上年预计执行数",OFFSET(D937,0,1),IF($I$5="基准为上年预算数",OFFSET(D937,0,-1),IF($I$5="基准为上年调整预算数",D937,0)))*(IF(_xlfn.ISFORMULA(OFFSET(D937,0,5)),OFFSET($I$3,1,0),OFFSET(D937,0,5))),SSWR))</f>
        <v>0</v>
      </c>
      <c r="G937" s="191">
        <f ca="1" t="shared" si="44"/>
        <v>0</v>
      </c>
      <c r="H937" s="191">
        <f ca="1" t="shared" si="43"/>
        <v>0</v>
      </c>
      <c r="I937" s="355"/>
      <c r="J937" s="357"/>
    </row>
    <row r="938" ht="14.4" spans="1:10">
      <c r="A938" s="353" t="s">
        <v>12351</v>
      </c>
      <c r="B938" s="365" t="s">
        <v>10813</v>
      </c>
      <c r="C938" s="355"/>
      <c r="D938" s="107">
        <f ca="1" t="shared" si="42"/>
        <v>0</v>
      </c>
      <c r="E938" s="356">
        <v>0</v>
      </c>
      <c r="F938" s="107">
        <f ca="1">IF($I$5="I列录入预算数",OFFSET(H938,0,1),ROUND(IF($I$5="基准为上年预计执行数",OFFSET(D938,0,1),IF($I$5="基准为上年预算数",OFFSET(D938,0,-1),IF($I$5="基准为上年调整预算数",D938,0)))*(IF(_xlfn.ISFORMULA(OFFSET(D938,0,5)),OFFSET($I$3,1,0),OFFSET(D938,0,5))),SSWR))</f>
        <v>0</v>
      </c>
      <c r="G938" s="191">
        <f ca="1" t="shared" si="44"/>
        <v>0</v>
      </c>
      <c r="H938" s="191">
        <f ca="1" t="shared" si="43"/>
        <v>0</v>
      </c>
      <c r="I938" s="355"/>
      <c r="J938" s="357"/>
    </row>
    <row r="939" ht="14.4" spans="1:10">
      <c r="A939" s="353" t="s">
        <v>12352</v>
      </c>
      <c r="B939" s="365" t="s">
        <v>10815</v>
      </c>
      <c r="C939" s="355"/>
      <c r="D939" s="107">
        <f ca="1" t="shared" si="42"/>
        <v>0</v>
      </c>
      <c r="E939" s="356">
        <v>0</v>
      </c>
      <c r="F939" s="107">
        <f ca="1">IF($I$5="I列录入预算数",OFFSET(H939,0,1),ROUND(IF($I$5="基准为上年预计执行数",OFFSET(D939,0,1),IF($I$5="基准为上年预算数",OFFSET(D939,0,-1),IF($I$5="基准为上年调整预算数",D939,0)))*(IF(_xlfn.ISFORMULA(OFFSET(D939,0,5)),OFFSET($I$3,1,0),OFFSET(D939,0,5))),SSWR))</f>
        <v>0</v>
      </c>
      <c r="G939" s="191">
        <f ca="1" t="shared" si="44"/>
        <v>0</v>
      </c>
      <c r="H939" s="191">
        <f ca="1" t="shared" si="43"/>
        <v>0</v>
      </c>
      <c r="I939" s="355"/>
      <c r="J939" s="357"/>
    </row>
    <row r="940" ht="14.4" spans="1:10">
      <c r="A940" s="353" t="s">
        <v>12353</v>
      </c>
      <c r="B940" s="365" t="s">
        <v>12354</v>
      </c>
      <c r="C940" s="355"/>
      <c r="D940" s="107">
        <f ca="1" t="shared" si="42"/>
        <v>0</v>
      </c>
      <c r="E940" s="356">
        <v>0</v>
      </c>
      <c r="F940" s="107">
        <f ca="1">IF($I$5="I列录入预算数",OFFSET(H940,0,1),ROUND(IF($I$5="基准为上年预计执行数",OFFSET(D940,0,1),IF($I$5="基准为上年预算数",OFFSET(D940,0,-1),IF($I$5="基准为上年调整预算数",D940,0)))*(IF(_xlfn.ISFORMULA(OFFSET(D940,0,5)),OFFSET($I$3,1,0),OFFSET(D940,0,5))),SSWR))</f>
        <v>0</v>
      </c>
      <c r="G940" s="191">
        <f ca="1" t="shared" si="44"/>
        <v>0</v>
      </c>
      <c r="H940" s="191">
        <f ca="1" t="shared" si="43"/>
        <v>0</v>
      </c>
      <c r="I940" s="355"/>
      <c r="J940" s="357"/>
    </row>
    <row r="941" ht="14.4" spans="1:10">
      <c r="A941" s="353" t="s">
        <v>12355</v>
      </c>
      <c r="B941" s="365" t="s">
        <v>12356</v>
      </c>
      <c r="C941" s="355"/>
      <c r="D941" s="107">
        <f ca="1" t="shared" si="42"/>
        <v>0</v>
      </c>
      <c r="E941" s="356">
        <v>0</v>
      </c>
      <c r="F941" s="107">
        <f ca="1">IF($I$5="I列录入预算数",OFFSET(H941,0,1),ROUND(IF($I$5="基准为上年预计执行数",OFFSET(D941,0,1),IF($I$5="基准为上年预算数",OFFSET(D941,0,-1),IF($I$5="基准为上年调整预算数",D941,0)))*(IF(_xlfn.ISFORMULA(OFFSET(D941,0,5)),OFFSET($I$3,1,0),OFFSET(D941,0,5))),SSWR))</f>
        <v>0</v>
      </c>
      <c r="G941" s="191">
        <f ca="1" t="shared" si="44"/>
        <v>0</v>
      </c>
      <c r="H941" s="191">
        <f ca="1" t="shared" si="43"/>
        <v>0</v>
      </c>
      <c r="I941" s="355"/>
      <c r="J941" s="357"/>
    </row>
    <row r="942" ht="14.4" spans="1:10">
      <c r="A942" s="353" t="s">
        <v>12357</v>
      </c>
      <c r="B942" s="365" t="s">
        <v>12358</v>
      </c>
      <c r="C942" s="355"/>
      <c r="D942" s="107">
        <f ca="1" t="shared" si="42"/>
        <v>0</v>
      </c>
      <c r="E942" s="356">
        <v>0</v>
      </c>
      <c r="F942" s="107">
        <f ca="1">IF($I$5="I列录入预算数",OFFSET(H942,0,1),ROUND(IF($I$5="基准为上年预计执行数",OFFSET(D942,0,1),IF($I$5="基准为上年预算数",OFFSET(D942,0,-1),IF($I$5="基准为上年调整预算数",D942,0)))*(IF(_xlfn.ISFORMULA(OFFSET(D942,0,5)),OFFSET($I$3,1,0),OFFSET(D942,0,5))),SSWR))</f>
        <v>0</v>
      </c>
      <c r="G942" s="191">
        <f ca="1" t="shared" si="44"/>
        <v>0</v>
      </c>
      <c r="H942" s="191">
        <f ca="1" t="shared" si="43"/>
        <v>0</v>
      </c>
      <c r="I942" s="355"/>
      <c r="J942" s="357"/>
    </row>
    <row r="943" ht="14.4" spans="1:10">
      <c r="A943" s="353" t="s">
        <v>12359</v>
      </c>
      <c r="B943" s="365" t="s">
        <v>10713</v>
      </c>
      <c r="C943" s="355">
        <v>549</v>
      </c>
      <c r="D943" s="107">
        <f ca="1" t="shared" si="42"/>
        <v>549</v>
      </c>
      <c r="E943" s="356">
        <v>2</v>
      </c>
      <c r="F943" s="107">
        <f ca="1">IF($I$5="I列录入预算数",OFFSET(H943,0,1),ROUND(IF($I$5="基准为上年预计执行数",OFFSET(D943,0,1),IF($I$5="基准为上年预算数",OFFSET(D943,0,-1),IF($I$5="基准为上年调整预算数",D943,0)))*(IF(_xlfn.ISFORMULA(OFFSET(D943,0,5)),OFFSET($I$3,1,0),OFFSET(D943,0,5))),SSWR))</f>
        <v>549</v>
      </c>
      <c r="G943" s="191">
        <f ca="1" t="shared" si="44"/>
        <v>1</v>
      </c>
      <c r="H943" s="191">
        <f ca="1" t="shared" si="43"/>
        <v>274.5</v>
      </c>
      <c r="I943" s="355">
        <v>549</v>
      </c>
      <c r="J943" s="359">
        <v>549</v>
      </c>
    </row>
    <row r="944" ht="14.4" spans="1:10">
      <c r="A944" s="353" t="s">
        <v>12360</v>
      </c>
      <c r="B944" s="365" t="s">
        <v>10811</v>
      </c>
      <c r="C944" s="361">
        <v>0</v>
      </c>
      <c r="D944" s="107">
        <f ca="1" t="shared" si="42"/>
        <v>0</v>
      </c>
      <c r="E944" s="356">
        <v>0</v>
      </c>
      <c r="F944" s="107">
        <f ca="1">IF($I$5="I列录入预算数",OFFSET(H944,0,1),ROUND(IF($I$5="基准为上年预计执行数",OFFSET(D944,0,1),IF($I$5="基准为上年预算数",OFFSET(D944,0,-1),IF($I$5="基准为上年调整预算数",D944,0)))*(IF(_xlfn.ISFORMULA(OFFSET(D944,0,5)),OFFSET($I$3,1,0),OFFSET(D944,0,5))),SSWR))</f>
        <v>0</v>
      </c>
      <c r="G944" s="191">
        <f ca="1" t="shared" si="44"/>
        <v>0</v>
      </c>
      <c r="H944" s="191">
        <f ca="1" t="shared" si="43"/>
        <v>0</v>
      </c>
      <c r="I944" s="108">
        <v>0</v>
      </c>
      <c r="J944" s="357"/>
    </row>
    <row r="945" ht="14.4" spans="1:10">
      <c r="A945" s="353" t="s">
        <v>12361</v>
      </c>
      <c r="B945" s="365" t="s">
        <v>10813</v>
      </c>
      <c r="C945" s="361">
        <v>0</v>
      </c>
      <c r="D945" s="107">
        <f ca="1" t="shared" si="42"/>
        <v>0</v>
      </c>
      <c r="E945" s="356">
        <v>0</v>
      </c>
      <c r="F945" s="107">
        <f ca="1">IF($I$5="I列录入预算数",OFFSET(H945,0,1),ROUND(IF($I$5="基准为上年预计执行数",OFFSET(D945,0,1),IF($I$5="基准为上年预算数",OFFSET(D945,0,-1),IF($I$5="基准为上年调整预算数",D945,0)))*(IF(_xlfn.ISFORMULA(OFFSET(D945,0,5)),OFFSET($I$3,1,0),OFFSET(D945,0,5))),SSWR))</f>
        <v>0</v>
      </c>
      <c r="G945" s="191">
        <f ca="1" t="shared" si="44"/>
        <v>0</v>
      </c>
      <c r="H945" s="191">
        <f ca="1" t="shared" si="43"/>
        <v>0</v>
      </c>
      <c r="I945" s="108">
        <v>0</v>
      </c>
      <c r="J945" s="357"/>
    </row>
    <row r="946" ht="14.4" spans="1:10">
      <c r="A946" s="353" t="s">
        <v>12362</v>
      </c>
      <c r="B946" s="365" t="s">
        <v>10815</v>
      </c>
      <c r="C946" s="361">
        <v>0</v>
      </c>
      <c r="D946" s="107">
        <f ca="1" t="shared" si="42"/>
        <v>0</v>
      </c>
      <c r="E946" s="356">
        <v>0</v>
      </c>
      <c r="F946" s="107">
        <f ca="1">IF($I$5="I列录入预算数",OFFSET(H946,0,1),ROUND(IF($I$5="基准为上年预计执行数",OFFSET(D946,0,1),IF($I$5="基准为上年预算数",OFFSET(D946,0,-1),IF($I$5="基准为上年调整预算数",D946,0)))*(IF(_xlfn.ISFORMULA(OFFSET(D946,0,5)),OFFSET($I$3,1,0),OFFSET(D946,0,5))),SSWR))</f>
        <v>0</v>
      </c>
      <c r="G946" s="191">
        <f ca="1" t="shared" si="44"/>
        <v>0</v>
      </c>
      <c r="H946" s="191">
        <f ca="1" t="shared" si="43"/>
        <v>0</v>
      </c>
      <c r="I946" s="108">
        <v>0</v>
      </c>
      <c r="J946" s="357"/>
    </row>
    <row r="947" ht="14.4" spans="1:10">
      <c r="A947" s="353" t="s">
        <v>12363</v>
      </c>
      <c r="B947" s="365" t="s">
        <v>12364</v>
      </c>
      <c r="C947" s="361">
        <v>0</v>
      </c>
      <c r="D947" s="107">
        <f ca="1" t="shared" si="42"/>
        <v>0</v>
      </c>
      <c r="E947" s="356">
        <v>0</v>
      </c>
      <c r="F947" s="107">
        <f ca="1">IF($I$5="I列录入预算数",OFFSET(H947,0,1),ROUND(IF($I$5="基准为上年预计执行数",OFFSET(D947,0,1),IF($I$5="基准为上年预算数",OFFSET(D947,0,-1),IF($I$5="基准为上年调整预算数",D947,0)))*(IF(_xlfn.ISFORMULA(OFFSET(D947,0,5)),OFFSET($I$3,1,0),OFFSET(D947,0,5))),SSWR))</f>
        <v>0</v>
      </c>
      <c r="G947" s="191">
        <f ca="1" t="shared" si="44"/>
        <v>0</v>
      </c>
      <c r="H947" s="191">
        <f ca="1" t="shared" si="43"/>
        <v>0</v>
      </c>
      <c r="I947" s="108">
        <v>0</v>
      </c>
      <c r="J947" s="357"/>
    </row>
    <row r="948" ht="14.4" spans="1:10">
      <c r="A948" s="353" t="s">
        <v>12365</v>
      </c>
      <c r="B948" s="365" t="s">
        <v>10817</v>
      </c>
      <c r="C948" s="361">
        <v>0</v>
      </c>
      <c r="D948" s="107">
        <f ca="1" t="shared" si="42"/>
        <v>0</v>
      </c>
      <c r="E948" s="356">
        <v>0</v>
      </c>
      <c r="F948" s="107">
        <f ca="1">IF($I$5="I列录入预算数",OFFSET(H948,0,1),ROUND(IF($I$5="基准为上年预计执行数",OFFSET(D948,0,1),IF($I$5="基准为上年预算数",OFFSET(D948,0,-1),IF($I$5="基准为上年调整预算数",D948,0)))*(IF(_xlfn.ISFORMULA(OFFSET(D948,0,5)),OFFSET($I$3,1,0),OFFSET(D948,0,5))),SSWR))</f>
        <v>0</v>
      </c>
      <c r="G948" s="191">
        <f ca="1" t="shared" si="44"/>
        <v>0</v>
      </c>
      <c r="H948" s="191">
        <f ca="1" t="shared" si="43"/>
        <v>0</v>
      </c>
      <c r="I948" s="108">
        <v>0</v>
      </c>
      <c r="J948" s="357"/>
    </row>
    <row r="949" ht="14.4" spans="1:10">
      <c r="A949" s="353" t="s">
        <v>12366</v>
      </c>
      <c r="B949" s="365" t="s">
        <v>12367</v>
      </c>
      <c r="C949" s="361">
        <v>0</v>
      </c>
      <c r="D949" s="107">
        <f ca="1" t="shared" si="42"/>
        <v>0</v>
      </c>
      <c r="E949" s="356">
        <v>0</v>
      </c>
      <c r="F949" s="107">
        <f ca="1">IF($I$5="I列录入预算数",OFFSET(H949,0,1),ROUND(IF($I$5="基准为上年预计执行数",OFFSET(D949,0,1),IF($I$5="基准为上年预算数",OFFSET(D949,0,-1),IF($I$5="基准为上年调整预算数",D949,0)))*(IF(_xlfn.ISFORMULA(OFFSET(D949,0,5)),OFFSET($I$3,1,0),OFFSET(D949,0,5))),SSWR))</f>
        <v>0</v>
      </c>
      <c r="G949" s="191">
        <f ca="1" t="shared" si="44"/>
        <v>0</v>
      </c>
      <c r="H949" s="191">
        <f ca="1" t="shared" si="43"/>
        <v>0</v>
      </c>
      <c r="I949" s="108">
        <v>0</v>
      </c>
      <c r="J949" s="357"/>
    </row>
    <row r="950" ht="14.4" spans="1:10">
      <c r="A950" s="353" t="s">
        <v>12368</v>
      </c>
      <c r="B950" s="365" t="s">
        <v>12369</v>
      </c>
      <c r="C950" s="361">
        <v>0</v>
      </c>
      <c r="D950" s="107">
        <f ca="1" t="shared" si="42"/>
        <v>0</v>
      </c>
      <c r="E950" s="356">
        <v>0</v>
      </c>
      <c r="F950" s="107">
        <f ca="1">IF($I$5="I列录入预算数",OFFSET(H950,0,1),ROUND(IF($I$5="基准为上年预计执行数",OFFSET(D950,0,1),IF($I$5="基准为上年预算数",OFFSET(D950,0,-1),IF($I$5="基准为上年调整预算数",D950,0)))*(IF(_xlfn.ISFORMULA(OFFSET(D950,0,5)),OFFSET($I$3,1,0),OFFSET(D950,0,5))),SSWR))</f>
        <v>0</v>
      </c>
      <c r="G950" s="191">
        <f ca="1" t="shared" si="44"/>
        <v>0</v>
      </c>
      <c r="H950" s="191">
        <f ca="1" t="shared" si="43"/>
        <v>0</v>
      </c>
      <c r="I950" s="108">
        <v>0</v>
      </c>
      <c r="J950" s="357"/>
    </row>
    <row r="951" ht="14.4" spans="1:10">
      <c r="A951" s="353" t="s">
        <v>12370</v>
      </c>
      <c r="B951" s="365" t="s">
        <v>12371</v>
      </c>
      <c r="C951" s="361">
        <v>0</v>
      </c>
      <c r="D951" s="107">
        <f ca="1" t="shared" si="42"/>
        <v>0</v>
      </c>
      <c r="E951" s="356">
        <v>0</v>
      </c>
      <c r="F951" s="107">
        <f ca="1">IF($I$5="I列录入预算数",OFFSET(H951,0,1),ROUND(IF($I$5="基准为上年预计执行数",OFFSET(D951,0,1),IF($I$5="基准为上年预算数",OFFSET(D951,0,-1),IF($I$5="基准为上年调整预算数",D951,0)))*(IF(_xlfn.ISFORMULA(OFFSET(D951,0,5)),OFFSET($I$3,1,0),OFFSET(D951,0,5))),SSWR))</f>
        <v>0</v>
      </c>
      <c r="G951" s="191">
        <f ca="1" t="shared" si="44"/>
        <v>0</v>
      </c>
      <c r="H951" s="191">
        <f ca="1" t="shared" si="43"/>
        <v>0</v>
      </c>
      <c r="I951" s="108">
        <v>0</v>
      </c>
      <c r="J951" s="357"/>
    </row>
    <row r="952" ht="14.4" spans="1:10">
      <c r="A952" s="353" t="s">
        <v>12372</v>
      </c>
      <c r="B952" s="365" t="s">
        <v>12373</v>
      </c>
      <c r="C952" s="361">
        <v>0</v>
      </c>
      <c r="D952" s="107">
        <f ca="1" t="shared" si="42"/>
        <v>0</v>
      </c>
      <c r="E952" s="356">
        <v>0</v>
      </c>
      <c r="F952" s="107">
        <f ca="1">IF($I$5="I列录入预算数",OFFSET(H952,0,1),ROUND(IF($I$5="基准为上年预计执行数",OFFSET(D952,0,1),IF($I$5="基准为上年预算数",OFFSET(D952,0,-1),IF($I$5="基准为上年调整预算数",D952,0)))*(IF(_xlfn.ISFORMULA(OFFSET(D952,0,5)),OFFSET($I$3,1,0),OFFSET(D952,0,5))),SSWR))</f>
        <v>0</v>
      </c>
      <c r="G952" s="191">
        <f ca="1" t="shared" si="44"/>
        <v>0</v>
      </c>
      <c r="H952" s="191">
        <f ca="1" t="shared" si="43"/>
        <v>0</v>
      </c>
      <c r="I952" s="108">
        <v>0</v>
      </c>
      <c r="J952" s="357"/>
    </row>
    <row r="953" ht="14.4" spans="1:10">
      <c r="A953" s="353" t="s">
        <v>12374</v>
      </c>
      <c r="B953" s="365" t="s">
        <v>12375</v>
      </c>
      <c r="C953" s="361">
        <v>0</v>
      </c>
      <c r="D953" s="107">
        <f ca="1" t="shared" si="42"/>
        <v>0</v>
      </c>
      <c r="E953" s="356">
        <v>0</v>
      </c>
      <c r="F953" s="107">
        <f ca="1">IF($I$5="I列录入预算数",OFFSET(H953,0,1),ROUND(IF($I$5="基准为上年预计执行数",OFFSET(D953,0,1),IF($I$5="基准为上年预算数",OFFSET(D953,0,-1),IF($I$5="基准为上年调整预算数",D953,0)))*(IF(_xlfn.ISFORMULA(OFFSET(D953,0,5)),OFFSET($I$3,1,0),OFFSET(D953,0,5))),SSWR))</f>
        <v>0</v>
      </c>
      <c r="G953" s="191">
        <f ca="1" t="shared" si="44"/>
        <v>0</v>
      </c>
      <c r="H953" s="191">
        <f ca="1" t="shared" si="43"/>
        <v>0</v>
      </c>
      <c r="I953" s="108">
        <v>0</v>
      </c>
      <c r="J953" s="357"/>
    </row>
    <row r="954" ht="14.4" spans="1:10">
      <c r="A954" s="353" t="s">
        <v>12376</v>
      </c>
      <c r="B954" s="365" t="s">
        <v>12377</v>
      </c>
      <c r="C954" s="361">
        <v>0</v>
      </c>
      <c r="D954" s="107">
        <f ca="1" t="shared" si="42"/>
        <v>0</v>
      </c>
      <c r="E954" s="356">
        <v>0</v>
      </c>
      <c r="F954" s="107">
        <f ca="1">IF($I$5="I列录入预算数",OFFSET(H954,0,1),ROUND(IF($I$5="基准为上年预计执行数",OFFSET(D954,0,1),IF($I$5="基准为上年预算数",OFFSET(D954,0,-1),IF($I$5="基准为上年调整预算数",D954,0)))*(IF(_xlfn.ISFORMULA(OFFSET(D954,0,5)),OFFSET($I$3,1,0),OFFSET(D954,0,5))),SSWR))</f>
        <v>0</v>
      </c>
      <c r="G954" s="191">
        <f ca="1" t="shared" si="44"/>
        <v>0</v>
      </c>
      <c r="H954" s="191">
        <f ca="1" t="shared" si="43"/>
        <v>0</v>
      </c>
      <c r="I954" s="108">
        <v>0</v>
      </c>
      <c r="J954" s="357"/>
    </row>
    <row r="955" ht="14.4" spans="1:10">
      <c r="A955" s="353" t="s">
        <v>12378</v>
      </c>
      <c r="B955" s="365" t="s">
        <v>12379</v>
      </c>
      <c r="C955" s="361">
        <v>0</v>
      </c>
      <c r="D955" s="107">
        <f ca="1" t="shared" si="42"/>
        <v>0</v>
      </c>
      <c r="E955" s="356">
        <v>0</v>
      </c>
      <c r="F955" s="107">
        <f ca="1">IF($I$5="I列录入预算数",OFFSET(H955,0,1),ROUND(IF($I$5="基准为上年预计执行数",OFFSET(D955,0,1),IF($I$5="基准为上年预算数",OFFSET(D955,0,-1),IF($I$5="基准为上年调整预算数",D955,0)))*(IF(_xlfn.ISFORMULA(OFFSET(D955,0,5)),OFFSET($I$3,1,0),OFFSET(D955,0,5))),SSWR))</f>
        <v>0</v>
      </c>
      <c r="G955" s="191">
        <f ca="1" t="shared" si="44"/>
        <v>0</v>
      </c>
      <c r="H955" s="191">
        <f ca="1" t="shared" si="43"/>
        <v>0</v>
      </c>
      <c r="I955" s="108">
        <v>0</v>
      </c>
      <c r="J955" s="357"/>
    </row>
    <row r="956" ht="14.4" spans="1:10">
      <c r="A956" s="353" t="s">
        <v>12380</v>
      </c>
      <c r="B956" s="365" t="s">
        <v>12381</v>
      </c>
      <c r="C956" s="361">
        <v>0</v>
      </c>
      <c r="D956" s="107">
        <f ca="1" t="shared" si="42"/>
        <v>0</v>
      </c>
      <c r="E956" s="356">
        <v>0</v>
      </c>
      <c r="F956" s="107">
        <f ca="1">IF($I$5="I列录入预算数",OFFSET(H956,0,1),ROUND(IF($I$5="基准为上年预计执行数",OFFSET(D956,0,1),IF($I$5="基准为上年预算数",OFFSET(D956,0,-1),IF($I$5="基准为上年调整预算数",D956,0)))*(IF(_xlfn.ISFORMULA(OFFSET(D956,0,5)),OFFSET($I$3,1,0),OFFSET(D956,0,5))),SSWR))</f>
        <v>0</v>
      </c>
      <c r="G956" s="191">
        <f ca="1" t="shared" si="44"/>
        <v>0</v>
      </c>
      <c r="H956" s="191">
        <f ca="1" t="shared" si="43"/>
        <v>0</v>
      </c>
      <c r="I956" s="108">
        <v>0</v>
      </c>
      <c r="J956" s="357"/>
    </row>
    <row r="957" ht="14.4" spans="1:10">
      <c r="A957" s="353" t="s">
        <v>12382</v>
      </c>
      <c r="B957" s="365" t="s">
        <v>12383</v>
      </c>
      <c r="C957" s="361">
        <v>0</v>
      </c>
      <c r="D957" s="107">
        <f ca="1" t="shared" si="42"/>
        <v>0</v>
      </c>
      <c r="E957" s="356">
        <v>0</v>
      </c>
      <c r="F957" s="107">
        <f ca="1">IF($I$5="I列录入预算数",OFFSET(H957,0,1),ROUND(IF($I$5="基准为上年预计执行数",OFFSET(D957,0,1),IF($I$5="基准为上年预算数",OFFSET(D957,0,-1),IF($I$5="基准为上年调整预算数",D957,0)))*(IF(_xlfn.ISFORMULA(OFFSET(D957,0,5)),OFFSET($I$3,1,0),OFFSET(D957,0,5))),SSWR))</f>
        <v>0</v>
      </c>
      <c r="G957" s="191">
        <f ca="1" t="shared" si="44"/>
        <v>0</v>
      </c>
      <c r="H957" s="191">
        <f ca="1" t="shared" si="43"/>
        <v>0</v>
      </c>
      <c r="I957" s="108">
        <v>0</v>
      </c>
      <c r="J957" s="357"/>
    </row>
    <row r="958" ht="14.4" spans="1:10">
      <c r="A958" s="353" t="s">
        <v>12384</v>
      </c>
      <c r="B958" s="365" t="s">
        <v>12385</v>
      </c>
      <c r="C958" s="361">
        <v>0</v>
      </c>
      <c r="D958" s="107">
        <f ca="1" t="shared" si="42"/>
        <v>0</v>
      </c>
      <c r="E958" s="356">
        <v>0</v>
      </c>
      <c r="F958" s="107">
        <f ca="1">IF($I$5="I列录入预算数",OFFSET(H958,0,1),ROUND(IF($I$5="基准为上年预计执行数",OFFSET(D958,0,1),IF($I$5="基准为上年预算数",OFFSET(D958,0,-1),IF($I$5="基准为上年调整预算数",D958,0)))*(IF(_xlfn.ISFORMULA(OFFSET(D958,0,5)),OFFSET($I$3,1,0),OFFSET(D958,0,5))),SSWR))</f>
        <v>0</v>
      </c>
      <c r="G958" s="191">
        <f ca="1" t="shared" si="44"/>
        <v>0</v>
      </c>
      <c r="H958" s="191">
        <f ca="1" t="shared" si="43"/>
        <v>0</v>
      </c>
      <c r="I958" s="108">
        <v>0</v>
      </c>
      <c r="J958" s="357"/>
    </row>
    <row r="959" ht="14.4" spans="1:10">
      <c r="A959" s="353" t="s">
        <v>12386</v>
      </c>
      <c r="B959" s="365" t="s">
        <v>12387</v>
      </c>
      <c r="C959" s="361">
        <v>0</v>
      </c>
      <c r="D959" s="107">
        <f ca="1" t="shared" si="42"/>
        <v>0</v>
      </c>
      <c r="E959" s="356">
        <v>0</v>
      </c>
      <c r="F959" s="107">
        <f ca="1">IF($I$5="I列录入预算数",OFFSET(H959,0,1),ROUND(IF($I$5="基准为上年预计执行数",OFFSET(D959,0,1),IF($I$5="基准为上年预算数",OFFSET(D959,0,-1),IF($I$5="基准为上年调整预算数",D959,0)))*(IF(_xlfn.ISFORMULA(OFFSET(D959,0,5)),OFFSET($I$3,1,0),OFFSET(D959,0,5))),SSWR))</f>
        <v>0</v>
      </c>
      <c r="G959" s="191">
        <f ca="1" t="shared" si="44"/>
        <v>0</v>
      </c>
      <c r="H959" s="191">
        <f ca="1" t="shared" si="43"/>
        <v>0</v>
      </c>
      <c r="I959" s="108">
        <v>0</v>
      </c>
      <c r="J959" s="357"/>
    </row>
    <row r="960" ht="14.4" spans="1:10">
      <c r="A960" s="353" t="s">
        <v>12388</v>
      </c>
      <c r="B960" s="365" t="s">
        <v>12389</v>
      </c>
      <c r="C960" s="361">
        <v>0</v>
      </c>
      <c r="D960" s="107">
        <f ca="1" t="shared" si="42"/>
        <v>0</v>
      </c>
      <c r="E960" s="356">
        <v>0</v>
      </c>
      <c r="F960" s="107">
        <f ca="1">IF($I$5="I列录入预算数",OFFSET(H960,0,1),ROUND(IF($I$5="基准为上年预计执行数",OFFSET(D960,0,1),IF($I$5="基准为上年预算数",OFFSET(D960,0,-1),IF($I$5="基准为上年调整预算数",D960,0)))*(IF(_xlfn.ISFORMULA(OFFSET(D960,0,5)),OFFSET($I$3,1,0),OFFSET(D960,0,5))),SSWR))</f>
        <v>0</v>
      </c>
      <c r="G960" s="191">
        <f ca="1" t="shared" si="44"/>
        <v>0</v>
      </c>
      <c r="H960" s="191">
        <f ca="1" t="shared" si="43"/>
        <v>0</v>
      </c>
      <c r="I960" s="108">
        <v>0</v>
      </c>
      <c r="J960" s="357"/>
    </row>
    <row r="961" ht="14.4" spans="1:10">
      <c r="A961" s="353" t="s">
        <v>12390</v>
      </c>
      <c r="B961" s="365" t="s">
        <v>12391</v>
      </c>
      <c r="C961" s="361">
        <v>0</v>
      </c>
      <c r="D961" s="107">
        <f ca="1" t="shared" si="42"/>
        <v>0</v>
      </c>
      <c r="E961" s="356">
        <v>0</v>
      </c>
      <c r="F961" s="107">
        <f ca="1">IF($I$5="I列录入预算数",OFFSET(H961,0,1),ROUND(IF($I$5="基准为上年预计执行数",OFFSET(D961,0,1),IF($I$5="基准为上年预算数",OFFSET(D961,0,-1),IF($I$5="基准为上年调整预算数",D961,0)))*(IF(_xlfn.ISFORMULA(OFFSET(D961,0,5)),OFFSET($I$3,1,0),OFFSET(D961,0,5))),SSWR))</f>
        <v>0</v>
      </c>
      <c r="G961" s="191">
        <f ca="1" t="shared" si="44"/>
        <v>0</v>
      </c>
      <c r="H961" s="191">
        <f ca="1" t="shared" si="43"/>
        <v>0</v>
      </c>
      <c r="I961" s="108">
        <v>0</v>
      </c>
      <c r="J961" s="357"/>
    </row>
    <row r="962" ht="14.4" spans="1:10">
      <c r="A962" s="353" t="s">
        <v>12392</v>
      </c>
      <c r="B962" s="365" t="s">
        <v>12393</v>
      </c>
      <c r="C962" s="361">
        <v>0</v>
      </c>
      <c r="D962" s="107">
        <f ca="1" t="shared" si="42"/>
        <v>0</v>
      </c>
      <c r="E962" s="356">
        <v>0</v>
      </c>
      <c r="F962" s="107">
        <f ca="1">IF($I$5="I列录入预算数",OFFSET(H962,0,1),ROUND(IF($I$5="基准为上年预计执行数",OFFSET(D962,0,1),IF($I$5="基准为上年预算数",OFFSET(D962,0,-1),IF($I$5="基准为上年调整预算数",D962,0)))*(IF(_xlfn.ISFORMULA(OFFSET(D962,0,5)),OFFSET($I$3,1,0),OFFSET(D962,0,5))),SSWR))</f>
        <v>0</v>
      </c>
      <c r="G962" s="191">
        <f ca="1" t="shared" si="44"/>
        <v>0</v>
      </c>
      <c r="H962" s="191">
        <f ca="1" t="shared" si="43"/>
        <v>0</v>
      </c>
      <c r="I962" s="108">
        <v>0</v>
      </c>
      <c r="J962" s="357"/>
    </row>
    <row r="963" ht="14.4" spans="1:10">
      <c r="A963" s="353" t="s">
        <v>12394</v>
      </c>
      <c r="B963" s="365" t="s">
        <v>12395</v>
      </c>
      <c r="C963" s="361">
        <v>0</v>
      </c>
      <c r="D963" s="107">
        <f ca="1" t="shared" si="42"/>
        <v>0</v>
      </c>
      <c r="E963" s="356">
        <v>0</v>
      </c>
      <c r="F963" s="107">
        <f ca="1">IF($I$5="I列录入预算数",OFFSET(H963,0,1),ROUND(IF($I$5="基准为上年预计执行数",OFFSET(D963,0,1),IF($I$5="基准为上年预算数",OFFSET(D963,0,-1),IF($I$5="基准为上年调整预算数",D963,0)))*(IF(_xlfn.ISFORMULA(OFFSET(D963,0,5)),OFFSET($I$3,1,0),OFFSET(D963,0,5))),SSWR))</f>
        <v>0</v>
      </c>
      <c r="G963" s="191">
        <f ca="1" t="shared" si="44"/>
        <v>0</v>
      </c>
      <c r="H963" s="191">
        <f ca="1" t="shared" si="43"/>
        <v>0</v>
      </c>
      <c r="I963" s="108">
        <v>0</v>
      </c>
      <c r="J963" s="357"/>
    </row>
    <row r="964" ht="14.4" spans="1:10">
      <c r="A964" s="353" t="s">
        <v>12396</v>
      </c>
      <c r="B964" s="365" t="s">
        <v>12397</v>
      </c>
      <c r="C964" s="361">
        <v>0</v>
      </c>
      <c r="D964" s="107">
        <f ca="1" t="shared" si="42"/>
        <v>0</v>
      </c>
      <c r="E964" s="356">
        <v>0</v>
      </c>
      <c r="F964" s="107">
        <f ca="1">IF($I$5="I列录入预算数",OFFSET(H964,0,1),ROUND(IF($I$5="基准为上年预计执行数",OFFSET(D964,0,1),IF($I$5="基准为上年预算数",OFFSET(D964,0,-1),IF($I$5="基准为上年调整预算数",D964,0)))*(IF(_xlfn.ISFORMULA(OFFSET(D964,0,5)),OFFSET($I$3,1,0),OFFSET(D964,0,5))),SSWR))</f>
        <v>0</v>
      </c>
      <c r="G964" s="191">
        <f ca="1" t="shared" si="44"/>
        <v>0</v>
      </c>
      <c r="H964" s="191">
        <f ca="1" t="shared" si="43"/>
        <v>0</v>
      </c>
      <c r="I964" s="108">
        <v>0</v>
      </c>
      <c r="J964" s="357"/>
    </row>
    <row r="965" ht="14.4" spans="1:10">
      <c r="A965" s="353" t="s">
        <v>12398</v>
      </c>
      <c r="B965" s="365" t="s">
        <v>12399</v>
      </c>
      <c r="C965" s="361">
        <v>0</v>
      </c>
      <c r="D965" s="107">
        <f ca="1" t="shared" si="42"/>
        <v>0</v>
      </c>
      <c r="E965" s="356">
        <v>0</v>
      </c>
      <c r="F965" s="107">
        <f ca="1">IF($I$5="I列录入预算数",OFFSET(H965,0,1),ROUND(IF($I$5="基准为上年预计执行数",OFFSET(D965,0,1),IF($I$5="基准为上年预算数",OFFSET(D965,0,-1),IF($I$5="基准为上年调整预算数",D965,0)))*(IF(_xlfn.ISFORMULA(OFFSET(D965,0,5)),OFFSET($I$3,1,0),OFFSET(D965,0,5))),SSWR))</f>
        <v>0</v>
      </c>
      <c r="G965" s="191">
        <f ca="1" t="shared" si="44"/>
        <v>0</v>
      </c>
      <c r="H965" s="191">
        <f ca="1" t="shared" si="43"/>
        <v>0</v>
      </c>
      <c r="I965" s="108">
        <v>0</v>
      </c>
      <c r="J965" s="357"/>
    </row>
    <row r="966" ht="14.4" spans="1:10">
      <c r="A966" s="353" t="s">
        <v>12400</v>
      </c>
      <c r="B966" s="365" t="s">
        <v>10725</v>
      </c>
      <c r="C966" s="355">
        <v>26</v>
      </c>
      <c r="D966" s="107">
        <f ca="1" t="shared" si="42"/>
        <v>23</v>
      </c>
      <c r="E966" s="356">
        <v>0</v>
      </c>
      <c r="F966" s="107">
        <f ca="1">IF($I$5="I列录入预算数",OFFSET(H966,0,1),ROUND(IF($I$5="基准为上年预计执行数",OFFSET(D966,0,1),IF($I$5="基准为上年预算数",OFFSET(D966,0,-1),IF($I$5="基准为上年调整预算数",D966,0)))*(IF(_xlfn.ISFORMULA(OFFSET(D966,0,5)),OFFSET($I$3,1,0),OFFSET(D966,0,5))),SSWR))</f>
        <v>0</v>
      </c>
      <c r="G966" s="191">
        <f ca="1" t="shared" si="44"/>
        <v>0</v>
      </c>
      <c r="H966" s="191">
        <f ca="1" t="shared" si="43"/>
        <v>0</v>
      </c>
      <c r="I966" s="108">
        <v>0</v>
      </c>
      <c r="J966" s="359">
        <v>23</v>
      </c>
    </row>
    <row r="967" ht="14.4" spans="1:10">
      <c r="A967" s="353" t="s">
        <v>10728</v>
      </c>
      <c r="B967" s="365" t="s">
        <v>10729</v>
      </c>
      <c r="C967" s="361">
        <v>0</v>
      </c>
      <c r="D967" s="107">
        <f ca="1" t="shared" si="42"/>
        <v>0</v>
      </c>
      <c r="E967" s="356">
        <v>0</v>
      </c>
      <c r="F967" s="107">
        <f ca="1">IF($I$5="I列录入预算数",OFFSET(H967,0,1),ROUND(IF($I$5="基准为上年预计执行数",OFFSET(D967,0,1),IF($I$5="基准为上年预算数",OFFSET(D967,0,-1),IF($I$5="基准为上年调整预算数",D967,0)))*(IF(_xlfn.ISFORMULA(OFFSET(D967,0,5)),OFFSET($I$3,1,0),OFFSET(D967,0,5))),SSWR))</f>
        <v>0</v>
      </c>
      <c r="G967" s="191">
        <f ca="1" t="shared" si="44"/>
        <v>0</v>
      </c>
      <c r="H967" s="191">
        <f ca="1" t="shared" si="43"/>
        <v>0</v>
      </c>
      <c r="I967" s="108">
        <v>0</v>
      </c>
      <c r="J967" s="108">
        <v>0</v>
      </c>
    </row>
    <row r="968" ht="14.4" spans="1:10">
      <c r="A968" s="353" t="s">
        <v>10730</v>
      </c>
      <c r="B968" s="365" t="s">
        <v>10731</v>
      </c>
      <c r="C968" s="361">
        <v>0</v>
      </c>
      <c r="D968" s="107">
        <f ca="1" t="shared" si="42"/>
        <v>0</v>
      </c>
      <c r="E968" s="356">
        <v>0</v>
      </c>
      <c r="F968" s="107">
        <f ca="1">IF($I$5="I列录入预算数",OFFSET(H968,0,1),ROUND(IF($I$5="基准为上年预计执行数",OFFSET(D968,0,1),IF($I$5="基准为上年预算数",OFFSET(D968,0,-1),IF($I$5="基准为上年调整预算数",D968,0)))*(IF(_xlfn.ISFORMULA(OFFSET(D968,0,5)),OFFSET($I$3,1,0),OFFSET(D968,0,5))),SSWR))</f>
        <v>0</v>
      </c>
      <c r="G968" s="191">
        <f ca="1" t="shared" si="44"/>
        <v>0</v>
      </c>
      <c r="H968" s="191">
        <f ca="1" t="shared" si="43"/>
        <v>0</v>
      </c>
      <c r="I968" s="108">
        <v>0</v>
      </c>
      <c r="J968" s="108">
        <v>0</v>
      </c>
    </row>
    <row r="969" ht="14.4" spans="1:10">
      <c r="A969" s="353" t="s">
        <v>10732</v>
      </c>
      <c r="B969" s="365" t="s">
        <v>10733</v>
      </c>
      <c r="C969" s="361">
        <v>0</v>
      </c>
      <c r="D969" s="107">
        <f ca="1" t="shared" si="42"/>
        <v>0</v>
      </c>
      <c r="E969" s="356">
        <v>0</v>
      </c>
      <c r="F969" s="107">
        <f ca="1">IF($I$5="I列录入预算数",OFFSET(H969,0,1),ROUND(IF($I$5="基准为上年预计执行数",OFFSET(D969,0,1),IF($I$5="基准为上年预算数",OFFSET(D969,0,-1),IF($I$5="基准为上年调整预算数",D969,0)))*(IF(_xlfn.ISFORMULA(OFFSET(D969,0,5)),OFFSET($I$3,1,0),OFFSET(D969,0,5))),SSWR))</f>
        <v>0</v>
      </c>
      <c r="G969" s="191">
        <f ca="1" t="shared" si="44"/>
        <v>0</v>
      </c>
      <c r="H969" s="191">
        <f ca="1" t="shared" si="43"/>
        <v>0</v>
      </c>
      <c r="I969" s="108">
        <v>0</v>
      </c>
      <c r="J969" s="108">
        <v>0</v>
      </c>
    </row>
    <row r="970" ht="14.4" spans="1:10">
      <c r="A970" s="353" t="s">
        <v>10734</v>
      </c>
      <c r="B970" s="365" t="s">
        <v>10735</v>
      </c>
      <c r="C970" s="361">
        <v>0</v>
      </c>
      <c r="D970" s="107">
        <f ca="1" t="shared" si="42"/>
        <v>0</v>
      </c>
      <c r="E970" s="356">
        <v>0</v>
      </c>
      <c r="F970" s="107">
        <f ca="1">IF($I$5="I列录入预算数",OFFSET(H970,0,1),ROUND(IF($I$5="基准为上年预计执行数",OFFSET(D970,0,1),IF($I$5="基准为上年预算数",OFFSET(D970,0,-1),IF($I$5="基准为上年调整预算数",D970,0)))*(IF(_xlfn.ISFORMULA(OFFSET(D970,0,5)),OFFSET($I$3,1,0),OFFSET(D970,0,5))),SSWR))</f>
        <v>0</v>
      </c>
      <c r="G970" s="191">
        <f ca="1" t="shared" si="44"/>
        <v>0</v>
      </c>
      <c r="H970" s="191">
        <f ca="1" t="shared" si="43"/>
        <v>0</v>
      </c>
      <c r="I970" s="108">
        <v>0</v>
      </c>
      <c r="J970" s="108">
        <v>0</v>
      </c>
    </row>
    <row r="971" ht="14.4" spans="1:10">
      <c r="A971" s="353" t="s">
        <v>10736</v>
      </c>
      <c r="B971" s="365" t="s">
        <v>10737</v>
      </c>
      <c r="C971" s="361">
        <v>0</v>
      </c>
      <c r="D971" s="107">
        <f ca="1" t="shared" ref="D971:D1034" si="45">IF(B2TJ="录入调整后预算数",OFFSET(D971,0,6),IF(B2TJ="录入调整差额数",OFFSET(D971,0,6)+OFFSET(D971,0,-1),0))</f>
        <v>0</v>
      </c>
      <c r="E971" s="356">
        <v>0</v>
      </c>
      <c r="F971" s="107">
        <f ca="1">IF($I$5="I列录入预算数",OFFSET(H971,0,1),ROUND(IF($I$5="基准为上年预计执行数",OFFSET(D971,0,1),IF($I$5="基准为上年预算数",OFFSET(D971,0,-1),IF($I$5="基准为上年调整预算数",D971,0)))*(IF(_xlfn.ISFORMULA(OFFSET(D971,0,5)),OFFSET($I$3,1,0),OFFSET(D971,0,5))),SSWR))</f>
        <v>0</v>
      </c>
      <c r="G971" s="191">
        <f ca="1" t="shared" si="44"/>
        <v>0</v>
      </c>
      <c r="H971" s="191">
        <f ca="1" t="shared" ref="H971:H1034" si="46">IFERROR(OFFSET(G971,0,-1)/OFFSET(G971,0,-2),)</f>
        <v>0</v>
      </c>
      <c r="I971" s="108">
        <v>0</v>
      </c>
      <c r="J971" s="108">
        <v>0</v>
      </c>
    </row>
    <row r="972" ht="14.4" spans="1:10">
      <c r="A972" s="353" t="s">
        <v>10738</v>
      </c>
      <c r="B972" s="365" t="s">
        <v>10663</v>
      </c>
      <c r="C972" s="361">
        <v>0</v>
      </c>
      <c r="D972" s="107">
        <f ca="1" t="shared" si="45"/>
        <v>0</v>
      </c>
      <c r="E972" s="356">
        <v>0</v>
      </c>
      <c r="F972" s="107">
        <f ca="1">IF($I$5="I列录入预算数",OFFSET(H972,0,1),ROUND(IF($I$5="基准为上年预计执行数",OFFSET(D972,0,1),IF($I$5="基准为上年预算数",OFFSET(D972,0,-1),IF($I$5="基准为上年调整预算数",D972,0)))*(IF(_xlfn.ISFORMULA(OFFSET(D972,0,5)),OFFSET($I$3,1,0),OFFSET(D972,0,5))),SSWR))</f>
        <v>0</v>
      </c>
      <c r="G972" s="191">
        <f ca="1" t="shared" ref="G972:G1035" si="47">IFERROR(OFFSET(G972,0,-1)/OFFSET(G972,0,-4),)</f>
        <v>0</v>
      </c>
      <c r="H972" s="191">
        <f ca="1" t="shared" si="46"/>
        <v>0</v>
      </c>
      <c r="I972" s="108">
        <v>0</v>
      </c>
      <c r="J972" s="108">
        <v>0</v>
      </c>
    </row>
    <row r="973" ht="14.4" spans="1:10">
      <c r="A973" s="353" t="s">
        <v>10739</v>
      </c>
      <c r="B973" s="365" t="s">
        <v>10740</v>
      </c>
      <c r="C973" s="361">
        <v>0</v>
      </c>
      <c r="D973" s="107">
        <f ca="1" t="shared" si="45"/>
        <v>0</v>
      </c>
      <c r="E973" s="356">
        <v>0</v>
      </c>
      <c r="F973" s="107">
        <f ca="1">IF($I$5="I列录入预算数",OFFSET(H973,0,1),ROUND(IF($I$5="基准为上年预计执行数",OFFSET(D973,0,1),IF($I$5="基准为上年预算数",OFFSET(D973,0,-1),IF($I$5="基准为上年调整预算数",D973,0)))*(IF(_xlfn.ISFORMULA(OFFSET(D973,0,5)),OFFSET($I$3,1,0),OFFSET(D973,0,5))),SSWR))</f>
        <v>0</v>
      </c>
      <c r="G973" s="191">
        <f ca="1" t="shared" si="47"/>
        <v>0</v>
      </c>
      <c r="H973" s="191">
        <f ca="1" t="shared" si="46"/>
        <v>0</v>
      </c>
      <c r="I973" s="108">
        <v>0</v>
      </c>
      <c r="J973" s="108">
        <v>0</v>
      </c>
    </row>
    <row r="974" ht="14.4" spans="1:10">
      <c r="A974" s="353" t="s">
        <v>10741</v>
      </c>
      <c r="B974" s="365" t="s">
        <v>10742</v>
      </c>
      <c r="C974" s="361">
        <v>0</v>
      </c>
      <c r="D974" s="107">
        <f ca="1" t="shared" si="45"/>
        <v>0</v>
      </c>
      <c r="E974" s="356">
        <v>0</v>
      </c>
      <c r="F974" s="107">
        <f ca="1">IF($I$5="I列录入预算数",OFFSET(H974,0,1),ROUND(IF($I$5="基准为上年预计执行数",OFFSET(D974,0,1),IF($I$5="基准为上年预算数",OFFSET(D974,0,-1),IF($I$5="基准为上年调整预算数",D974,0)))*(IF(_xlfn.ISFORMULA(OFFSET(D974,0,5)),OFFSET($I$3,1,0),OFFSET(D974,0,5))),SSWR))</f>
        <v>0</v>
      </c>
      <c r="G974" s="191">
        <f ca="1" t="shared" si="47"/>
        <v>0</v>
      </c>
      <c r="H974" s="191">
        <f ca="1" t="shared" si="46"/>
        <v>0</v>
      </c>
      <c r="I974" s="108">
        <v>0</v>
      </c>
      <c r="J974" s="108">
        <v>0</v>
      </c>
    </row>
    <row r="975" ht="14.4" spans="1:10">
      <c r="A975" s="353" t="s">
        <v>10743</v>
      </c>
      <c r="B975" s="365" t="s">
        <v>10744</v>
      </c>
      <c r="C975" s="361">
        <v>0</v>
      </c>
      <c r="D975" s="107">
        <f ca="1" t="shared" si="45"/>
        <v>0</v>
      </c>
      <c r="E975" s="356">
        <v>0</v>
      </c>
      <c r="F975" s="107">
        <f ca="1">IF($I$5="I列录入预算数",OFFSET(H975,0,1),ROUND(IF($I$5="基准为上年预计执行数",OFFSET(D975,0,1),IF($I$5="基准为上年预算数",OFFSET(D975,0,-1),IF($I$5="基准为上年调整预算数",D975,0)))*(IF(_xlfn.ISFORMULA(OFFSET(D975,0,5)),OFFSET($I$3,1,0),OFFSET(D975,0,5))),SSWR))</f>
        <v>0</v>
      </c>
      <c r="G975" s="191">
        <f ca="1" t="shared" si="47"/>
        <v>0</v>
      </c>
      <c r="H975" s="191">
        <f ca="1" t="shared" si="46"/>
        <v>0</v>
      </c>
      <c r="I975" s="108">
        <v>0</v>
      </c>
      <c r="J975" s="108">
        <v>0</v>
      </c>
    </row>
    <row r="976" ht="14.4" spans="1:10">
      <c r="A976" s="353" t="s">
        <v>12401</v>
      </c>
      <c r="B976" s="365" t="s">
        <v>10811</v>
      </c>
      <c r="C976" s="361">
        <v>0</v>
      </c>
      <c r="D976" s="107">
        <f ca="1" t="shared" si="45"/>
        <v>0</v>
      </c>
      <c r="E976" s="356">
        <v>1050</v>
      </c>
      <c r="F976" s="107">
        <f ca="1">IF($I$5="I列录入预算数",OFFSET(H976,0,1),ROUND(IF($I$5="基准为上年预计执行数",OFFSET(D976,0,1),IF($I$5="基准为上年预算数",OFFSET(D976,0,-1),IF($I$5="基准为上年调整预算数",D976,0)))*(IF(_xlfn.ISFORMULA(OFFSET(D976,0,5)),OFFSET($I$3,1,0),OFFSET(D976,0,5))),SSWR))</f>
        <v>0</v>
      </c>
      <c r="G976" s="191">
        <f ca="1" t="shared" si="47"/>
        <v>0</v>
      </c>
      <c r="H976" s="191">
        <f ca="1" t="shared" si="46"/>
        <v>0</v>
      </c>
      <c r="I976" s="108">
        <v>0</v>
      </c>
      <c r="J976" s="108">
        <v>0</v>
      </c>
    </row>
    <row r="977" ht="14.4" spans="1:10">
      <c r="A977" s="353" t="s">
        <v>12402</v>
      </c>
      <c r="B977" s="365" t="s">
        <v>10813</v>
      </c>
      <c r="C977" s="361">
        <v>0</v>
      </c>
      <c r="D977" s="107">
        <f ca="1" t="shared" si="45"/>
        <v>0</v>
      </c>
      <c r="E977" s="356"/>
      <c r="F977" s="107">
        <f ca="1">IF($I$5="I列录入预算数",OFFSET(H977,0,1),ROUND(IF($I$5="基准为上年预计执行数",OFFSET(D977,0,1),IF($I$5="基准为上年预算数",OFFSET(D977,0,-1),IF($I$5="基准为上年调整预算数",D977,0)))*(IF(_xlfn.ISFORMULA(OFFSET(D977,0,5)),OFFSET($I$3,1,0),OFFSET(D977,0,5))),SSWR))</f>
        <v>0</v>
      </c>
      <c r="G977" s="191">
        <f ca="1" t="shared" si="47"/>
        <v>0</v>
      </c>
      <c r="H977" s="191">
        <f ca="1" t="shared" si="46"/>
        <v>0</v>
      </c>
      <c r="I977" s="108">
        <v>0</v>
      </c>
      <c r="J977" s="108">
        <v>0</v>
      </c>
    </row>
    <row r="978" ht="14.4" spans="1:10">
      <c r="A978" s="353" t="s">
        <v>12403</v>
      </c>
      <c r="B978" s="365" t="s">
        <v>10815</v>
      </c>
      <c r="C978" s="361">
        <v>0</v>
      </c>
      <c r="D978" s="107">
        <f ca="1" t="shared" si="45"/>
        <v>0</v>
      </c>
      <c r="E978" s="356"/>
      <c r="F978" s="107">
        <f ca="1">IF($I$5="I列录入预算数",OFFSET(H978,0,1),ROUND(IF($I$5="基准为上年预计执行数",OFFSET(D978,0,1),IF($I$5="基准为上年预算数",OFFSET(D978,0,-1),IF($I$5="基准为上年调整预算数",D978,0)))*(IF(_xlfn.ISFORMULA(OFFSET(D978,0,5)),OFFSET($I$3,1,0),OFFSET(D978,0,5))),SSWR))</f>
        <v>0</v>
      </c>
      <c r="G978" s="191">
        <f ca="1" t="shared" si="47"/>
        <v>0</v>
      </c>
      <c r="H978" s="191">
        <f ca="1" t="shared" si="46"/>
        <v>0</v>
      </c>
      <c r="I978" s="108">
        <v>0</v>
      </c>
      <c r="J978" s="108">
        <v>0</v>
      </c>
    </row>
    <row r="979" ht="14.4" spans="1:10">
      <c r="A979" s="353" t="s">
        <v>12404</v>
      </c>
      <c r="B979" s="365" t="s">
        <v>12405</v>
      </c>
      <c r="C979" s="361">
        <v>0</v>
      </c>
      <c r="D979" s="107">
        <f ca="1" t="shared" si="45"/>
        <v>0</v>
      </c>
      <c r="E979" s="356"/>
      <c r="F979" s="107">
        <f ca="1">IF($I$5="I列录入预算数",OFFSET(H979,0,1),ROUND(IF($I$5="基准为上年预计执行数",OFFSET(D979,0,1),IF($I$5="基准为上年预算数",OFFSET(D979,0,-1),IF($I$5="基准为上年调整预算数",D979,0)))*(IF(_xlfn.ISFORMULA(OFFSET(D979,0,5)),OFFSET($I$3,1,0),OFFSET(D979,0,5))),SSWR))</f>
        <v>0</v>
      </c>
      <c r="G979" s="191">
        <f ca="1" t="shared" si="47"/>
        <v>0</v>
      </c>
      <c r="H979" s="191">
        <f ca="1" t="shared" si="46"/>
        <v>0</v>
      </c>
      <c r="I979" s="108">
        <v>0</v>
      </c>
      <c r="J979" s="108">
        <v>0</v>
      </c>
    </row>
    <row r="980" ht="14.4" spans="1:10">
      <c r="A980" s="353" t="s">
        <v>12406</v>
      </c>
      <c r="B980" s="365" t="s">
        <v>12407</v>
      </c>
      <c r="C980" s="355">
        <v>374</v>
      </c>
      <c r="D980" s="107">
        <f ca="1" t="shared" si="45"/>
        <v>374</v>
      </c>
      <c r="E980" s="356">
        <v>666</v>
      </c>
      <c r="F980" s="107">
        <f ca="1">IF($I$5="I列录入预算数",OFFSET(H980,0,1),ROUND(IF($I$5="基准为上年预计执行数",OFFSET(D980,0,1),IF($I$5="基准为上年预算数",OFFSET(D980,0,-1),IF($I$5="基准为上年调整预算数",D980,0)))*(IF(_xlfn.ISFORMULA(OFFSET(D980,0,5)),OFFSET($I$3,1,0),OFFSET(D980,0,5))),SSWR))</f>
        <v>374</v>
      </c>
      <c r="G980" s="191">
        <f ca="1" t="shared" si="47"/>
        <v>1</v>
      </c>
      <c r="H980" s="191">
        <f ca="1" t="shared" si="46"/>
        <v>0.561561561561562</v>
      </c>
      <c r="I980" s="355">
        <v>374</v>
      </c>
      <c r="J980" s="355">
        <v>374</v>
      </c>
    </row>
    <row r="981" ht="14.4" spans="1:10">
      <c r="A981" s="353" t="s">
        <v>12408</v>
      </c>
      <c r="B981" s="365" t="s">
        <v>12409</v>
      </c>
      <c r="C981" s="361">
        <v>0</v>
      </c>
      <c r="D981" s="107">
        <f ca="1" t="shared" si="45"/>
        <v>0</v>
      </c>
      <c r="E981" s="356"/>
      <c r="F981" s="107">
        <f ca="1">IF($I$5="I列录入预算数",OFFSET(H981,0,1),ROUND(IF($I$5="基准为上年预计执行数",OFFSET(D981,0,1),IF($I$5="基准为上年预算数",OFFSET(D981,0,-1),IF($I$5="基准为上年调整预算数",D981,0)))*(IF(_xlfn.ISFORMULA(OFFSET(D981,0,5)),OFFSET($I$3,1,0),OFFSET(D981,0,5))),SSWR))</f>
        <v>0</v>
      </c>
      <c r="G981" s="191">
        <f ca="1" t="shared" si="47"/>
        <v>0</v>
      </c>
      <c r="H981" s="191">
        <f ca="1" t="shared" si="46"/>
        <v>0</v>
      </c>
      <c r="I981" s="108">
        <v>0</v>
      </c>
      <c r="J981" s="108">
        <v>0</v>
      </c>
    </row>
    <row r="982" ht="14.4" spans="1:10">
      <c r="A982" s="353" t="s">
        <v>12410</v>
      </c>
      <c r="B982" s="365" t="s">
        <v>12411</v>
      </c>
      <c r="C982" s="361">
        <v>0</v>
      </c>
      <c r="D982" s="107">
        <f ca="1" t="shared" si="45"/>
        <v>0</v>
      </c>
      <c r="E982" s="356"/>
      <c r="F982" s="107">
        <f ca="1">IF($I$5="I列录入预算数",OFFSET(H982,0,1),ROUND(IF($I$5="基准为上年预计执行数",OFFSET(D982,0,1),IF($I$5="基准为上年预算数",OFFSET(D982,0,-1),IF($I$5="基准为上年调整预算数",D982,0)))*(IF(_xlfn.ISFORMULA(OFFSET(D982,0,5)),OFFSET($I$3,1,0),OFFSET(D982,0,5))),SSWR))</f>
        <v>0</v>
      </c>
      <c r="G982" s="191">
        <f ca="1" t="shared" si="47"/>
        <v>0</v>
      </c>
      <c r="H982" s="191">
        <f ca="1" t="shared" si="46"/>
        <v>0</v>
      </c>
      <c r="I982" s="108">
        <v>0</v>
      </c>
      <c r="J982" s="108">
        <v>0</v>
      </c>
    </row>
    <row r="983" ht="14.4" spans="1:10">
      <c r="A983" s="353" t="s">
        <v>12412</v>
      </c>
      <c r="B983" s="365" t="s">
        <v>12413</v>
      </c>
      <c r="C983" s="361">
        <v>0</v>
      </c>
      <c r="D983" s="107">
        <f ca="1" t="shared" si="45"/>
        <v>0</v>
      </c>
      <c r="E983" s="356"/>
      <c r="F983" s="107">
        <f ca="1">IF($I$5="I列录入预算数",OFFSET(H983,0,1),ROUND(IF($I$5="基准为上年预计执行数",OFFSET(D983,0,1),IF($I$5="基准为上年预算数",OFFSET(D983,0,-1),IF($I$5="基准为上年调整预算数",D983,0)))*(IF(_xlfn.ISFORMULA(OFFSET(D983,0,5)),OFFSET($I$3,1,0),OFFSET(D983,0,5))),SSWR))</f>
        <v>0</v>
      </c>
      <c r="G983" s="191">
        <f ca="1" t="shared" si="47"/>
        <v>0</v>
      </c>
      <c r="H983" s="191">
        <f ca="1" t="shared" si="46"/>
        <v>0</v>
      </c>
      <c r="I983" s="108">
        <v>0</v>
      </c>
      <c r="J983" s="108">
        <v>0</v>
      </c>
    </row>
    <row r="984" ht="14.4" spans="1:10">
      <c r="A984" s="353" t="s">
        <v>12414</v>
      </c>
      <c r="B984" s="365" t="s">
        <v>12415</v>
      </c>
      <c r="C984" s="361">
        <v>0</v>
      </c>
      <c r="D984" s="107">
        <f ca="1" t="shared" si="45"/>
        <v>0</v>
      </c>
      <c r="E984" s="356"/>
      <c r="F984" s="107">
        <f ca="1">IF($I$5="I列录入预算数",OFFSET(H984,0,1),ROUND(IF($I$5="基准为上年预计执行数",OFFSET(D984,0,1),IF($I$5="基准为上年预算数",OFFSET(D984,0,-1),IF($I$5="基准为上年调整预算数",D984,0)))*(IF(_xlfn.ISFORMULA(OFFSET(D984,0,5)),OFFSET($I$3,1,0),OFFSET(D984,0,5))),SSWR))</f>
        <v>0</v>
      </c>
      <c r="G984" s="191">
        <f ca="1" t="shared" si="47"/>
        <v>0</v>
      </c>
      <c r="H984" s="191">
        <f ca="1" t="shared" si="46"/>
        <v>0</v>
      </c>
      <c r="I984" s="108">
        <v>0</v>
      </c>
      <c r="J984" s="108">
        <v>0</v>
      </c>
    </row>
    <row r="985" ht="14.4" spans="1:10">
      <c r="A985" s="353" t="s">
        <v>12416</v>
      </c>
      <c r="B985" s="365" t="s">
        <v>12417</v>
      </c>
      <c r="C985" s="361">
        <v>0</v>
      </c>
      <c r="D985" s="107">
        <f ca="1" t="shared" si="45"/>
        <v>0</v>
      </c>
      <c r="E985" s="356"/>
      <c r="F985" s="107">
        <f ca="1">IF($I$5="I列录入预算数",OFFSET(H985,0,1),ROUND(IF($I$5="基准为上年预计执行数",OFFSET(D985,0,1),IF($I$5="基准为上年预算数",OFFSET(D985,0,-1),IF($I$5="基准为上年调整预算数",D985,0)))*(IF(_xlfn.ISFORMULA(OFFSET(D985,0,5)),OFFSET($I$3,1,0),OFFSET(D985,0,5))),SSWR))</f>
        <v>0</v>
      </c>
      <c r="G985" s="191">
        <f ca="1" t="shared" si="47"/>
        <v>0</v>
      </c>
      <c r="H985" s="191">
        <f ca="1" t="shared" si="46"/>
        <v>0</v>
      </c>
      <c r="I985" s="108">
        <v>0</v>
      </c>
      <c r="J985" s="108">
        <v>0</v>
      </c>
    </row>
    <row r="986" ht="14.4" spans="1:10">
      <c r="A986" s="353" t="s">
        <v>12418</v>
      </c>
      <c r="B986" s="365" t="s">
        <v>12419</v>
      </c>
      <c r="C986" s="361">
        <v>0</v>
      </c>
      <c r="D986" s="107">
        <f ca="1" t="shared" si="45"/>
        <v>0</v>
      </c>
      <c r="E986" s="356"/>
      <c r="F986" s="107">
        <f ca="1">IF($I$5="I列录入预算数",OFFSET(H986,0,1),ROUND(IF($I$5="基准为上年预计执行数",OFFSET(D986,0,1),IF($I$5="基准为上年预算数",OFFSET(D986,0,-1),IF($I$5="基准为上年调整预算数",D986,0)))*(IF(_xlfn.ISFORMULA(OFFSET(D986,0,5)),OFFSET($I$3,1,0),OFFSET(D986,0,5))),SSWR))</f>
        <v>0</v>
      </c>
      <c r="G986" s="191">
        <f ca="1" t="shared" si="47"/>
        <v>0</v>
      </c>
      <c r="H986" s="191">
        <f ca="1" t="shared" si="46"/>
        <v>0</v>
      </c>
      <c r="I986" s="108">
        <v>0</v>
      </c>
      <c r="J986" s="108">
        <v>0</v>
      </c>
    </row>
    <row r="987" ht="14.4" spans="1:10">
      <c r="A987" s="353" t="s">
        <v>12420</v>
      </c>
      <c r="B987" s="365" t="s">
        <v>12421</v>
      </c>
      <c r="C987" s="361">
        <v>0</v>
      </c>
      <c r="D987" s="107">
        <f ca="1" t="shared" si="45"/>
        <v>0</v>
      </c>
      <c r="E987" s="356"/>
      <c r="F987" s="107">
        <f ca="1">IF($I$5="I列录入预算数",OFFSET(H987,0,1),ROUND(IF($I$5="基准为上年预计执行数",OFFSET(D987,0,1),IF($I$5="基准为上年预算数",OFFSET(D987,0,-1),IF($I$5="基准为上年调整预算数",D987,0)))*(IF(_xlfn.ISFORMULA(OFFSET(D987,0,5)),OFFSET($I$3,1,0),OFFSET(D987,0,5))),SSWR))</f>
        <v>0</v>
      </c>
      <c r="G987" s="191">
        <f ca="1" t="shared" si="47"/>
        <v>0</v>
      </c>
      <c r="H987" s="191">
        <f ca="1" t="shared" si="46"/>
        <v>0</v>
      </c>
      <c r="I987" s="108">
        <v>0</v>
      </c>
      <c r="J987" s="108">
        <v>0</v>
      </c>
    </row>
    <row r="988" ht="14.4" spans="1:10">
      <c r="A988" s="353" t="s">
        <v>12422</v>
      </c>
      <c r="B988" s="365" t="s">
        <v>12423</v>
      </c>
      <c r="C988" s="361">
        <v>0</v>
      </c>
      <c r="D988" s="107">
        <f ca="1" t="shared" si="45"/>
        <v>0</v>
      </c>
      <c r="E988" s="356"/>
      <c r="F988" s="107">
        <f ca="1">IF($I$5="I列录入预算数",OFFSET(H988,0,1),ROUND(IF($I$5="基准为上年预计执行数",OFFSET(D988,0,1),IF($I$5="基准为上年预算数",OFFSET(D988,0,-1),IF($I$5="基准为上年调整预算数",D988,0)))*(IF(_xlfn.ISFORMULA(OFFSET(D988,0,5)),OFFSET($I$3,1,0),OFFSET(D988,0,5))),SSWR))</f>
        <v>0</v>
      </c>
      <c r="G988" s="191">
        <f ca="1" t="shared" si="47"/>
        <v>0</v>
      </c>
      <c r="H988" s="191">
        <f ca="1" t="shared" si="46"/>
        <v>0</v>
      </c>
      <c r="I988" s="108">
        <v>0</v>
      </c>
      <c r="J988" s="108">
        <v>0</v>
      </c>
    </row>
    <row r="989" ht="14.4" spans="1:10">
      <c r="A989" s="353" t="s">
        <v>12424</v>
      </c>
      <c r="B989" s="365" t="s">
        <v>12425</v>
      </c>
      <c r="C989" s="361">
        <v>0</v>
      </c>
      <c r="D989" s="107">
        <f ca="1" t="shared" si="45"/>
        <v>0</v>
      </c>
      <c r="E989" s="356"/>
      <c r="F989" s="107">
        <f ca="1">IF($I$5="I列录入预算数",OFFSET(H989,0,1),ROUND(IF($I$5="基准为上年预计执行数",OFFSET(D989,0,1),IF($I$5="基准为上年预算数",OFFSET(D989,0,-1),IF($I$5="基准为上年调整预算数",D989,0)))*(IF(_xlfn.ISFORMULA(OFFSET(D989,0,5)),OFFSET($I$3,1,0),OFFSET(D989,0,5))),SSWR))</f>
        <v>0</v>
      </c>
      <c r="G989" s="191">
        <f ca="1" t="shared" si="47"/>
        <v>0</v>
      </c>
      <c r="H989" s="191">
        <f ca="1" t="shared" si="46"/>
        <v>0</v>
      </c>
      <c r="I989" s="108">
        <v>0</v>
      </c>
      <c r="J989" s="108">
        <v>0</v>
      </c>
    </row>
    <row r="990" ht="14.4" spans="1:10">
      <c r="A990" s="353" t="s">
        <v>12426</v>
      </c>
      <c r="B990" s="365" t="s">
        <v>12427</v>
      </c>
      <c r="C990" s="361">
        <v>0</v>
      </c>
      <c r="D990" s="107">
        <f ca="1" t="shared" si="45"/>
        <v>0</v>
      </c>
      <c r="E990" s="356"/>
      <c r="F990" s="107">
        <f ca="1">IF($I$5="I列录入预算数",OFFSET(H990,0,1),ROUND(IF($I$5="基准为上年预计执行数",OFFSET(D990,0,1),IF($I$5="基准为上年预算数",OFFSET(D990,0,-1),IF($I$5="基准为上年调整预算数",D990,0)))*(IF(_xlfn.ISFORMULA(OFFSET(D990,0,5)),OFFSET($I$3,1,0),OFFSET(D990,0,5))),SSWR))</f>
        <v>0</v>
      </c>
      <c r="G990" s="191">
        <f ca="1" t="shared" si="47"/>
        <v>0</v>
      </c>
      <c r="H990" s="191">
        <f ca="1" t="shared" si="46"/>
        <v>0</v>
      </c>
      <c r="I990" s="108">
        <v>0</v>
      </c>
      <c r="J990" s="108">
        <v>0</v>
      </c>
    </row>
    <row r="991" ht="14.4" spans="1:10">
      <c r="A991" s="353" t="s">
        <v>12428</v>
      </c>
      <c r="B991" s="365" t="s">
        <v>12429</v>
      </c>
      <c r="C991" s="361">
        <v>0</v>
      </c>
      <c r="D991" s="107">
        <f ca="1" t="shared" si="45"/>
        <v>0</v>
      </c>
      <c r="E991" s="356"/>
      <c r="F991" s="107">
        <f ca="1">IF($I$5="I列录入预算数",OFFSET(H991,0,1),ROUND(IF($I$5="基准为上年预计执行数",OFFSET(D991,0,1),IF($I$5="基准为上年预算数",OFFSET(D991,0,-1),IF($I$5="基准为上年调整预算数",D991,0)))*(IF(_xlfn.ISFORMULA(OFFSET(D991,0,5)),OFFSET($I$3,1,0),OFFSET(D991,0,5))),SSWR))</f>
        <v>0</v>
      </c>
      <c r="G991" s="191">
        <f ca="1" t="shared" si="47"/>
        <v>0</v>
      </c>
      <c r="H991" s="191">
        <f ca="1" t="shared" si="46"/>
        <v>0</v>
      </c>
      <c r="I991" s="108">
        <v>0</v>
      </c>
      <c r="J991" s="108">
        <v>0</v>
      </c>
    </row>
    <row r="992" ht="14.4" spans="1:10">
      <c r="A992" s="353" t="s">
        <v>12430</v>
      </c>
      <c r="B992" s="365" t="s">
        <v>12431</v>
      </c>
      <c r="C992" s="361">
        <v>0</v>
      </c>
      <c r="D992" s="107">
        <f ca="1" t="shared" si="45"/>
        <v>0</v>
      </c>
      <c r="E992" s="356"/>
      <c r="F992" s="107">
        <f ca="1">IF($I$5="I列录入预算数",OFFSET(H992,0,1),ROUND(IF($I$5="基准为上年预计执行数",OFFSET(D992,0,1),IF($I$5="基准为上年预算数",OFFSET(D992,0,-1),IF($I$5="基准为上年调整预算数",D992,0)))*(IF(_xlfn.ISFORMULA(OFFSET(D992,0,5)),OFFSET($I$3,1,0),OFFSET(D992,0,5))),SSWR))</f>
        <v>0</v>
      </c>
      <c r="G992" s="191">
        <f ca="1" t="shared" si="47"/>
        <v>0</v>
      </c>
      <c r="H992" s="191">
        <f ca="1" t="shared" si="46"/>
        <v>0</v>
      </c>
      <c r="I992" s="108">
        <v>0</v>
      </c>
      <c r="J992" s="108">
        <v>0</v>
      </c>
    </row>
    <row r="993" ht="14.4" spans="1:10">
      <c r="A993" s="353" t="s">
        <v>12432</v>
      </c>
      <c r="B993" s="365" t="s">
        <v>12433</v>
      </c>
      <c r="C993" s="361">
        <v>0</v>
      </c>
      <c r="D993" s="107">
        <f ca="1" t="shared" si="45"/>
        <v>0</v>
      </c>
      <c r="E993" s="356"/>
      <c r="F993" s="107">
        <f ca="1">IF($I$5="I列录入预算数",OFFSET(H993,0,1),ROUND(IF($I$5="基准为上年预计执行数",OFFSET(D993,0,1),IF($I$5="基准为上年预算数",OFFSET(D993,0,-1),IF($I$5="基准为上年调整预算数",D993,0)))*(IF(_xlfn.ISFORMULA(OFFSET(D993,0,5)),OFFSET($I$3,1,0),OFFSET(D993,0,5))),SSWR))</f>
        <v>0</v>
      </c>
      <c r="G993" s="191">
        <f ca="1" t="shared" si="47"/>
        <v>0</v>
      </c>
      <c r="H993" s="191">
        <f ca="1" t="shared" si="46"/>
        <v>0</v>
      </c>
      <c r="I993" s="108">
        <v>0</v>
      </c>
      <c r="J993" s="108">
        <v>0</v>
      </c>
    </row>
    <row r="994" ht="14.4" spans="1:10">
      <c r="A994" s="353" t="s">
        <v>12434</v>
      </c>
      <c r="B994" s="365" t="s">
        <v>12435</v>
      </c>
      <c r="C994" s="361">
        <v>0</v>
      </c>
      <c r="D994" s="107">
        <f ca="1" t="shared" si="45"/>
        <v>0</v>
      </c>
      <c r="E994" s="356"/>
      <c r="F994" s="107">
        <f ca="1">IF($I$5="I列录入预算数",OFFSET(H994,0,1),ROUND(IF($I$5="基准为上年预计执行数",OFFSET(D994,0,1),IF($I$5="基准为上年预算数",OFFSET(D994,0,-1),IF($I$5="基准为上年调整预算数",D994,0)))*(IF(_xlfn.ISFORMULA(OFFSET(D994,0,5)),OFFSET($I$3,1,0),OFFSET(D994,0,5))),SSWR))</f>
        <v>0</v>
      </c>
      <c r="G994" s="191">
        <f ca="1" t="shared" si="47"/>
        <v>0</v>
      </c>
      <c r="H994" s="191">
        <f ca="1" t="shared" si="46"/>
        <v>0</v>
      </c>
      <c r="I994" s="108">
        <v>0</v>
      </c>
      <c r="J994" s="108">
        <v>0</v>
      </c>
    </row>
    <row r="995" ht="14.4" spans="1:10">
      <c r="A995" s="353" t="s">
        <v>12436</v>
      </c>
      <c r="B995" s="365" t="s">
        <v>12437</v>
      </c>
      <c r="C995" s="361">
        <v>0</v>
      </c>
      <c r="D995" s="107">
        <f ca="1" t="shared" si="45"/>
        <v>0</v>
      </c>
      <c r="E995" s="356"/>
      <c r="F995" s="107">
        <f ca="1">IF($I$5="I列录入预算数",OFFSET(H995,0,1),ROUND(IF($I$5="基准为上年预计执行数",OFFSET(D995,0,1),IF($I$5="基准为上年预算数",OFFSET(D995,0,-1),IF($I$5="基准为上年调整预算数",D995,0)))*(IF(_xlfn.ISFORMULA(OFFSET(D995,0,5)),OFFSET($I$3,1,0),OFFSET(D995,0,5))),SSWR))</f>
        <v>0</v>
      </c>
      <c r="G995" s="191">
        <f ca="1" t="shared" si="47"/>
        <v>0</v>
      </c>
      <c r="H995" s="191">
        <f ca="1" t="shared" si="46"/>
        <v>0</v>
      </c>
      <c r="I995" s="108">
        <v>0</v>
      </c>
      <c r="J995" s="108">
        <v>0</v>
      </c>
    </row>
    <row r="996" ht="14.4" spans="1:10">
      <c r="A996" s="353" t="s">
        <v>12438</v>
      </c>
      <c r="B996" s="365" t="s">
        <v>12439</v>
      </c>
      <c r="C996" s="361">
        <v>0</v>
      </c>
      <c r="D996" s="107">
        <f ca="1" t="shared" si="45"/>
        <v>0</v>
      </c>
      <c r="E996" s="356"/>
      <c r="F996" s="107">
        <f ca="1">IF($I$5="I列录入预算数",OFFSET(H996,0,1),ROUND(IF($I$5="基准为上年预计执行数",OFFSET(D996,0,1),IF($I$5="基准为上年预算数",OFFSET(D996,0,-1),IF($I$5="基准为上年调整预算数",D996,0)))*(IF(_xlfn.ISFORMULA(OFFSET(D996,0,5)),OFFSET($I$3,1,0),OFFSET(D996,0,5))),SSWR))</f>
        <v>0</v>
      </c>
      <c r="G996" s="191">
        <f ca="1" t="shared" si="47"/>
        <v>0</v>
      </c>
      <c r="H996" s="191">
        <f ca="1" t="shared" si="46"/>
        <v>0</v>
      </c>
      <c r="I996" s="108">
        <v>0</v>
      </c>
      <c r="J996" s="108">
        <v>0</v>
      </c>
    </row>
    <row r="997" ht="14.4" spans="1:10">
      <c r="A997" s="353" t="s">
        <v>12440</v>
      </c>
      <c r="B997" s="365" t="s">
        <v>12441</v>
      </c>
      <c r="C997" s="361">
        <v>0</v>
      </c>
      <c r="D997" s="107">
        <f ca="1" t="shared" si="45"/>
        <v>0</v>
      </c>
      <c r="E997" s="356"/>
      <c r="F997" s="107">
        <f ca="1">IF($I$5="I列录入预算数",OFFSET(H997,0,1),ROUND(IF($I$5="基准为上年预计执行数",OFFSET(D997,0,1),IF($I$5="基准为上年预算数",OFFSET(D997,0,-1),IF($I$5="基准为上年调整预算数",D997,0)))*(IF(_xlfn.ISFORMULA(OFFSET(D997,0,5)),OFFSET($I$3,1,0),OFFSET(D997,0,5))),SSWR))</f>
        <v>0</v>
      </c>
      <c r="G997" s="191">
        <f ca="1" t="shared" si="47"/>
        <v>0</v>
      </c>
      <c r="H997" s="191">
        <f ca="1" t="shared" si="46"/>
        <v>0</v>
      </c>
      <c r="I997" s="108">
        <v>0</v>
      </c>
      <c r="J997" s="108">
        <v>0</v>
      </c>
    </row>
    <row r="998" ht="14.4" spans="1:10">
      <c r="A998" s="353" t="s">
        <v>12442</v>
      </c>
      <c r="B998" s="365" t="s">
        <v>12443</v>
      </c>
      <c r="C998" s="361">
        <v>0</v>
      </c>
      <c r="D998" s="107">
        <f ca="1" t="shared" si="45"/>
        <v>0</v>
      </c>
      <c r="E998" s="356"/>
      <c r="F998" s="107">
        <f ca="1">IF($I$5="I列录入预算数",OFFSET(H998,0,1),ROUND(IF($I$5="基准为上年预计执行数",OFFSET(D998,0,1),IF($I$5="基准为上年预算数",OFFSET(D998,0,-1),IF($I$5="基准为上年调整预算数",D998,0)))*(IF(_xlfn.ISFORMULA(OFFSET(D998,0,5)),OFFSET($I$3,1,0),OFFSET(D998,0,5))),SSWR))</f>
        <v>0</v>
      </c>
      <c r="G998" s="191">
        <f ca="1" t="shared" si="47"/>
        <v>0</v>
      </c>
      <c r="H998" s="191">
        <f ca="1" t="shared" si="46"/>
        <v>0</v>
      </c>
      <c r="I998" s="108">
        <v>0</v>
      </c>
      <c r="J998" s="108">
        <v>0</v>
      </c>
    </row>
    <row r="999" ht="14.4" spans="1:10">
      <c r="A999" s="353" t="s">
        <v>12444</v>
      </c>
      <c r="B999" s="365" t="s">
        <v>12445</v>
      </c>
      <c r="C999" s="361">
        <v>0</v>
      </c>
      <c r="D999" s="107">
        <f ca="1" t="shared" si="45"/>
        <v>0</v>
      </c>
      <c r="E999" s="356"/>
      <c r="F999" s="107">
        <f ca="1">IF($I$5="I列录入预算数",OFFSET(H999,0,1),ROUND(IF($I$5="基准为上年预计执行数",OFFSET(D999,0,1),IF($I$5="基准为上年预算数",OFFSET(D999,0,-1),IF($I$5="基准为上年调整预算数",D999,0)))*(IF(_xlfn.ISFORMULA(OFFSET(D999,0,5)),OFFSET($I$3,1,0),OFFSET(D999,0,5))),SSWR))</f>
        <v>0</v>
      </c>
      <c r="G999" s="191">
        <f ca="1" t="shared" si="47"/>
        <v>0</v>
      </c>
      <c r="H999" s="191">
        <f ca="1" t="shared" si="46"/>
        <v>0</v>
      </c>
      <c r="I999" s="108">
        <v>0</v>
      </c>
      <c r="J999" s="108">
        <v>0</v>
      </c>
    </row>
    <row r="1000" ht="14.4" spans="1:10">
      <c r="A1000" s="353" t="s">
        <v>12446</v>
      </c>
      <c r="B1000" s="365" t="s">
        <v>10817</v>
      </c>
      <c r="C1000" s="361">
        <v>0</v>
      </c>
      <c r="D1000" s="107">
        <f ca="1" t="shared" si="45"/>
        <v>0</v>
      </c>
      <c r="E1000" s="356"/>
      <c r="F1000" s="107">
        <f ca="1">IF($I$5="I列录入预算数",OFFSET(H1000,0,1),ROUND(IF($I$5="基准为上年预计执行数",OFFSET(D1000,0,1),IF($I$5="基准为上年预算数",OFFSET(D1000,0,-1),IF($I$5="基准为上年调整预算数",D1000,0)))*(IF(_xlfn.ISFORMULA(OFFSET(D1000,0,5)),OFFSET($I$3,1,0),OFFSET(D1000,0,5))),SSWR))</f>
        <v>0</v>
      </c>
      <c r="G1000" s="191">
        <f ca="1" t="shared" si="47"/>
        <v>0</v>
      </c>
      <c r="H1000" s="191">
        <f ca="1" t="shared" si="46"/>
        <v>0</v>
      </c>
      <c r="I1000" s="108">
        <v>0</v>
      </c>
      <c r="J1000" s="108">
        <v>0</v>
      </c>
    </row>
    <row r="1001" ht="14.4" spans="1:10">
      <c r="A1001" s="353" t="s">
        <v>12447</v>
      </c>
      <c r="B1001" s="365" t="s">
        <v>12448</v>
      </c>
      <c r="C1001" s="361">
        <v>0</v>
      </c>
      <c r="D1001" s="107">
        <f ca="1" t="shared" si="45"/>
        <v>0</v>
      </c>
      <c r="E1001" s="356">
        <v>3120</v>
      </c>
      <c r="F1001" s="107">
        <f ca="1">IF($I$5="I列录入预算数",OFFSET(H1001,0,1),ROUND(IF($I$5="基准为上年预计执行数",OFFSET(D1001,0,1),IF($I$5="基准为上年预算数",OFFSET(D1001,0,-1),IF($I$5="基准为上年调整预算数",D1001,0)))*(IF(_xlfn.ISFORMULA(OFFSET(D1001,0,5)),OFFSET($I$3,1,0),OFFSET(D1001,0,5))),SSWR))</f>
        <v>0</v>
      </c>
      <c r="G1001" s="191">
        <f ca="1" t="shared" si="47"/>
        <v>0</v>
      </c>
      <c r="H1001" s="191">
        <f ca="1" t="shared" si="46"/>
        <v>0</v>
      </c>
      <c r="I1001" s="108">
        <v>0</v>
      </c>
      <c r="J1001" s="108">
        <v>0</v>
      </c>
    </row>
    <row r="1002" ht="14.4" spans="1:10">
      <c r="A1002" s="353" t="s">
        <v>12449</v>
      </c>
      <c r="B1002" s="365" t="s">
        <v>10811</v>
      </c>
      <c r="C1002" s="361">
        <v>0</v>
      </c>
      <c r="D1002" s="107">
        <f ca="1" t="shared" si="45"/>
        <v>0</v>
      </c>
      <c r="E1002" s="356">
        <v>7</v>
      </c>
      <c r="F1002" s="107">
        <f ca="1">IF($I$5="I列录入预算数",OFFSET(H1002,0,1),ROUND(IF($I$5="基准为上年预计执行数",OFFSET(D1002,0,1),IF($I$5="基准为上年预算数",OFFSET(D1002,0,-1),IF($I$5="基准为上年调整预算数",D1002,0)))*(IF(_xlfn.ISFORMULA(OFFSET(D1002,0,5)),OFFSET($I$3,1,0),OFFSET(D1002,0,5))),SSWR))</f>
        <v>0</v>
      </c>
      <c r="G1002" s="191">
        <f ca="1" t="shared" si="47"/>
        <v>0</v>
      </c>
      <c r="H1002" s="191">
        <f ca="1" t="shared" si="46"/>
        <v>0</v>
      </c>
      <c r="I1002" s="108">
        <v>0</v>
      </c>
      <c r="J1002" s="108">
        <v>0</v>
      </c>
    </row>
    <row r="1003" ht="14.4" spans="1:10">
      <c r="A1003" s="353" t="s">
        <v>12450</v>
      </c>
      <c r="B1003" s="365" t="s">
        <v>10813</v>
      </c>
      <c r="C1003" s="361">
        <v>0</v>
      </c>
      <c r="D1003" s="107">
        <f ca="1" t="shared" si="45"/>
        <v>0</v>
      </c>
      <c r="E1003" s="356"/>
      <c r="F1003" s="107">
        <f ca="1">IF($I$5="I列录入预算数",OFFSET(H1003,0,1),ROUND(IF($I$5="基准为上年预计执行数",OFFSET(D1003,0,1),IF($I$5="基准为上年预算数",OFFSET(D1003,0,-1),IF($I$5="基准为上年调整预算数",D1003,0)))*(IF(_xlfn.ISFORMULA(OFFSET(D1003,0,5)),OFFSET($I$3,1,0),OFFSET(D1003,0,5))),SSWR))</f>
        <v>0</v>
      </c>
      <c r="G1003" s="191">
        <f ca="1" t="shared" si="47"/>
        <v>0</v>
      </c>
      <c r="H1003" s="191">
        <f ca="1" t="shared" si="46"/>
        <v>0</v>
      </c>
      <c r="I1003" s="108">
        <v>0</v>
      </c>
      <c r="J1003" s="108">
        <v>0</v>
      </c>
    </row>
    <row r="1004" ht="14.4" spans="1:10">
      <c r="A1004" s="353" t="s">
        <v>12451</v>
      </c>
      <c r="B1004" s="365" t="s">
        <v>10815</v>
      </c>
      <c r="C1004" s="361">
        <v>0</v>
      </c>
      <c r="D1004" s="107">
        <f ca="1" t="shared" si="45"/>
        <v>0</v>
      </c>
      <c r="E1004" s="356"/>
      <c r="F1004" s="107">
        <f ca="1">IF($I$5="I列录入预算数",OFFSET(H1004,0,1),ROUND(IF($I$5="基准为上年预计执行数",OFFSET(D1004,0,1),IF($I$5="基准为上年预算数",OFFSET(D1004,0,-1),IF($I$5="基准为上年调整预算数",D1004,0)))*(IF(_xlfn.ISFORMULA(OFFSET(D1004,0,5)),OFFSET($I$3,1,0),OFFSET(D1004,0,5))),SSWR))</f>
        <v>0</v>
      </c>
      <c r="G1004" s="191">
        <f ca="1" t="shared" si="47"/>
        <v>0</v>
      </c>
      <c r="H1004" s="191">
        <f ca="1" t="shared" si="46"/>
        <v>0</v>
      </c>
      <c r="I1004" s="108">
        <v>0</v>
      </c>
      <c r="J1004" s="108">
        <v>0</v>
      </c>
    </row>
    <row r="1005" ht="14.4" spans="1:10">
      <c r="A1005" s="353" t="s">
        <v>12452</v>
      </c>
      <c r="B1005" s="365" t="s">
        <v>12453</v>
      </c>
      <c r="C1005" s="361">
        <v>0</v>
      </c>
      <c r="D1005" s="107">
        <f ca="1" t="shared" si="45"/>
        <v>0</v>
      </c>
      <c r="E1005" s="356">
        <v>37</v>
      </c>
      <c r="F1005" s="107">
        <f ca="1">IF($I$5="I列录入预算数",OFFSET(H1005,0,1),ROUND(IF($I$5="基准为上年预计执行数",OFFSET(D1005,0,1),IF($I$5="基准为上年预算数",OFFSET(D1005,0,-1),IF($I$5="基准为上年调整预算数",D1005,0)))*(IF(_xlfn.ISFORMULA(OFFSET(D1005,0,5)),OFFSET($I$3,1,0),OFFSET(D1005,0,5))),SSWR))</f>
        <v>0</v>
      </c>
      <c r="G1005" s="191">
        <f ca="1" t="shared" si="47"/>
        <v>0</v>
      </c>
      <c r="H1005" s="191">
        <f ca="1" t="shared" si="46"/>
        <v>0</v>
      </c>
      <c r="I1005" s="108">
        <v>0</v>
      </c>
      <c r="J1005" s="108">
        <v>0</v>
      </c>
    </row>
    <row r="1006" ht="14.4" spans="1:10">
      <c r="A1006" s="353" t="s">
        <v>12454</v>
      </c>
      <c r="B1006" s="365" t="s">
        <v>12455</v>
      </c>
      <c r="C1006" s="361">
        <v>0</v>
      </c>
      <c r="D1006" s="107">
        <f ca="1" t="shared" si="45"/>
        <v>0</v>
      </c>
      <c r="E1006" s="356"/>
      <c r="F1006" s="107">
        <f ca="1">IF($I$5="I列录入预算数",OFFSET(H1006,0,1),ROUND(IF($I$5="基准为上年预计执行数",OFFSET(D1006,0,1),IF($I$5="基准为上年预算数",OFFSET(D1006,0,-1),IF($I$5="基准为上年调整预算数",D1006,0)))*(IF(_xlfn.ISFORMULA(OFFSET(D1006,0,5)),OFFSET($I$3,1,0),OFFSET(D1006,0,5))),SSWR))</f>
        <v>0</v>
      </c>
      <c r="G1006" s="191">
        <f ca="1" t="shared" si="47"/>
        <v>0</v>
      </c>
      <c r="H1006" s="191">
        <f ca="1" t="shared" si="46"/>
        <v>0</v>
      </c>
      <c r="I1006" s="108">
        <v>0</v>
      </c>
      <c r="J1006" s="108">
        <v>0</v>
      </c>
    </row>
    <row r="1007" ht="14.4" spans="1:10">
      <c r="A1007" s="353" t="s">
        <v>12456</v>
      </c>
      <c r="B1007" s="365" t="s">
        <v>12457</v>
      </c>
      <c r="C1007" s="361">
        <v>0</v>
      </c>
      <c r="D1007" s="107">
        <f ca="1" t="shared" si="45"/>
        <v>0</v>
      </c>
      <c r="E1007" s="356"/>
      <c r="F1007" s="107">
        <f ca="1">IF($I$5="I列录入预算数",OFFSET(H1007,0,1),ROUND(IF($I$5="基准为上年预计执行数",OFFSET(D1007,0,1),IF($I$5="基准为上年预算数",OFFSET(D1007,0,-1),IF($I$5="基准为上年调整预算数",D1007,0)))*(IF(_xlfn.ISFORMULA(OFFSET(D1007,0,5)),OFFSET($I$3,1,0),OFFSET(D1007,0,5))),SSWR))</f>
        <v>0</v>
      </c>
      <c r="G1007" s="191">
        <f ca="1" t="shared" si="47"/>
        <v>0</v>
      </c>
      <c r="H1007" s="191">
        <f ca="1" t="shared" si="46"/>
        <v>0</v>
      </c>
      <c r="I1007" s="108">
        <v>0</v>
      </c>
      <c r="J1007" s="108">
        <v>0</v>
      </c>
    </row>
    <row r="1008" ht="14.4" spans="1:10">
      <c r="A1008" s="353" t="s">
        <v>12458</v>
      </c>
      <c r="B1008" s="365" t="s">
        <v>12459</v>
      </c>
      <c r="C1008" s="361">
        <v>0</v>
      </c>
      <c r="D1008" s="107">
        <f ca="1" t="shared" si="45"/>
        <v>0</v>
      </c>
      <c r="E1008" s="356"/>
      <c r="F1008" s="107">
        <f ca="1">IF($I$5="I列录入预算数",OFFSET(H1008,0,1),ROUND(IF($I$5="基准为上年预计执行数",OFFSET(D1008,0,1),IF($I$5="基准为上年预算数",OFFSET(D1008,0,-1),IF($I$5="基准为上年调整预算数",D1008,0)))*(IF(_xlfn.ISFORMULA(OFFSET(D1008,0,5)),OFFSET($I$3,1,0),OFFSET(D1008,0,5))),SSWR))</f>
        <v>0</v>
      </c>
      <c r="G1008" s="191">
        <f ca="1" t="shared" si="47"/>
        <v>0</v>
      </c>
      <c r="H1008" s="191">
        <f ca="1" t="shared" si="46"/>
        <v>0</v>
      </c>
      <c r="I1008" s="108">
        <v>0</v>
      </c>
      <c r="J1008" s="108">
        <v>0</v>
      </c>
    </row>
    <row r="1009" ht="14.4" spans="1:10">
      <c r="A1009" s="353" t="s">
        <v>12460</v>
      </c>
      <c r="B1009" s="365" t="s">
        <v>12461</v>
      </c>
      <c r="C1009" s="361">
        <v>0</v>
      </c>
      <c r="D1009" s="107">
        <f ca="1" t="shared" si="45"/>
        <v>0</v>
      </c>
      <c r="E1009" s="356">
        <v>41</v>
      </c>
      <c r="F1009" s="107">
        <f ca="1">IF($I$5="I列录入预算数",OFFSET(H1009,0,1),ROUND(IF($I$5="基准为上年预计执行数",OFFSET(D1009,0,1),IF($I$5="基准为上年预算数",OFFSET(D1009,0,-1),IF($I$5="基准为上年调整预算数",D1009,0)))*(IF(_xlfn.ISFORMULA(OFFSET(D1009,0,5)),OFFSET($I$3,1,0),OFFSET(D1009,0,5))),SSWR))</f>
        <v>0</v>
      </c>
      <c r="G1009" s="191">
        <f ca="1" t="shared" si="47"/>
        <v>0</v>
      </c>
      <c r="H1009" s="191">
        <f ca="1" t="shared" si="46"/>
        <v>0</v>
      </c>
      <c r="I1009" s="108">
        <v>0</v>
      </c>
      <c r="J1009" s="108">
        <v>0</v>
      </c>
    </row>
    <row r="1010" ht="14.4" spans="1:10">
      <c r="A1010" s="353" t="s">
        <v>12462</v>
      </c>
      <c r="B1010" s="365" t="s">
        <v>12463</v>
      </c>
      <c r="C1010" s="361">
        <v>0</v>
      </c>
      <c r="D1010" s="107">
        <f ca="1" t="shared" si="45"/>
        <v>0</v>
      </c>
      <c r="E1010" s="356"/>
      <c r="F1010" s="107">
        <f ca="1">IF($I$5="I列录入预算数",OFFSET(H1010,0,1),ROUND(IF($I$5="基准为上年预计执行数",OFFSET(D1010,0,1),IF($I$5="基准为上年预算数",OFFSET(D1010,0,-1),IF($I$5="基准为上年调整预算数",D1010,0)))*(IF(_xlfn.ISFORMULA(OFFSET(D1010,0,5)),OFFSET($I$3,1,0),OFFSET(D1010,0,5))),SSWR))</f>
        <v>0</v>
      </c>
      <c r="G1010" s="191">
        <f ca="1" t="shared" si="47"/>
        <v>0</v>
      </c>
      <c r="H1010" s="191">
        <f ca="1" t="shared" si="46"/>
        <v>0</v>
      </c>
      <c r="I1010" s="108">
        <v>0</v>
      </c>
      <c r="J1010" s="108">
        <v>0</v>
      </c>
    </row>
    <row r="1011" ht="14.4" spans="1:10">
      <c r="A1011" s="353" t="s">
        <v>12464</v>
      </c>
      <c r="B1011" s="365" t="s">
        <v>12465</v>
      </c>
      <c r="C1011" s="361">
        <v>0</v>
      </c>
      <c r="D1011" s="107">
        <f ca="1" t="shared" si="45"/>
        <v>0</v>
      </c>
      <c r="E1011" s="356"/>
      <c r="F1011" s="107">
        <f ca="1">IF($I$5="I列录入预算数",OFFSET(H1011,0,1),ROUND(IF($I$5="基准为上年预计执行数",OFFSET(D1011,0,1),IF($I$5="基准为上年预算数",OFFSET(D1011,0,-1),IF($I$5="基准为上年调整预算数",D1011,0)))*(IF(_xlfn.ISFORMULA(OFFSET(D1011,0,5)),OFFSET($I$3,1,0),OFFSET(D1011,0,5))),SSWR))</f>
        <v>0</v>
      </c>
      <c r="G1011" s="191">
        <f ca="1" t="shared" si="47"/>
        <v>0</v>
      </c>
      <c r="H1011" s="191">
        <f ca="1" t="shared" si="46"/>
        <v>0</v>
      </c>
      <c r="I1011" s="108">
        <v>0</v>
      </c>
      <c r="J1011" s="108">
        <v>0</v>
      </c>
    </row>
    <row r="1012" ht="14.4" spans="1:10">
      <c r="A1012" s="353" t="s">
        <v>12466</v>
      </c>
      <c r="B1012" s="365" t="s">
        <v>12467</v>
      </c>
      <c r="C1012" s="361">
        <v>0</v>
      </c>
      <c r="D1012" s="107">
        <f ca="1" t="shared" si="45"/>
        <v>0</v>
      </c>
      <c r="E1012" s="356"/>
      <c r="F1012" s="107">
        <f ca="1">IF($I$5="I列录入预算数",OFFSET(H1012,0,1),ROUND(IF($I$5="基准为上年预计执行数",OFFSET(D1012,0,1),IF($I$5="基准为上年预算数",OFFSET(D1012,0,-1),IF($I$5="基准为上年调整预算数",D1012,0)))*(IF(_xlfn.ISFORMULA(OFFSET(D1012,0,5)),OFFSET($I$3,1,0),OFFSET(D1012,0,5))),SSWR))</f>
        <v>0</v>
      </c>
      <c r="G1012" s="191">
        <f ca="1" t="shared" si="47"/>
        <v>0</v>
      </c>
      <c r="H1012" s="191">
        <f ca="1" t="shared" si="46"/>
        <v>0</v>
      </c>
      <c r="I1012" s="108">
        <v>0</v>
      </c>
      <c r="J1012" s="108">
        <v>0</v>
      </c>
    </row>
    <row r="1013" ht="14.4" spans="1:10">
      <c r="A1013" s="353" t="s">
        <v>12468</v>
      </c>
      <c r="B1013" s="365" t="s">
        <v>12469</v>
      </c>
      <c r="C1013" s="361">
        <v>0</v>
      </c>
      <c r="D1013" s="107">
        <f ca="1" t="shared" si="45"/>
        <v>0</v>
      </c>
      <c r="E1013" s="356"/>
      <c r="F1013" s="107">
        <f ca="1">IF($I$5="I列录入预算数",OFFSET(H1013,0,1),ROUND(IF($I$5="基准为上年预计执行数",OFFSET(D1013,0,1),IF($I$5="基准为上年预算数",OFFSET(D1013,0,-1),IF($I$5="基准为上年调整预算数",D1013,0)))*(IF(_xlfn.ISFORMULA(OFFSET(D1013,0,5)),OFFSET($I$3,1,0),OFFSET(D1013,0,5))),SSWR))</f>
        <v>0</v>
      </c>
      <c r="G1013" s="191">
        <f ca="1" t="shared" si="47"/>
        <v>0</v>
      </c>
      <c r="H1013" s="191">
        <f ca="1" t="shared" si="46"/>
        <v>0</v>
      </c>
      <c r="I1013" s="108">
        <v>0</v>
      </c>
      <c r="J1013" s="108">
        <v>0</v>
      </c>
    </row>
    <row r="1014" ht="14.4" spans="1:10">
      <c r="A1014" s="353" t="s">
        <v>12470</v>
      </c>
      <c r="B1014" s="365" t="s">
        <v>12471</v>
      </c>
      <c r="C1014" s="361">
        <v>0</v>
      </c>
      <c r="D1014" s="107">
        <f ca="1" t="shared" si="45"/>
        <v>0</v>
      </c>
      <c r="E1014" s="356"/>
      <c r="F1014" s="107">
        <f ca="1">IF($I$5="I列录入预算数",OFFSET(H1014,0,1),ROUND(IF($I$5="基准为上年预计执行数",OFFSET(D1014,0,1),IF($I$5="基准为上年预算数",OFFSET(D1014,0,-1),IF($I$5="基准为上年调整预算数",D1014,0)))*(IF(_xlfn.ISFORMULA(OFFSET(D1014,0,5)),OFFSET($I$3,1,0),OFFSET(D1014,0,5))),SSWR))</f>
        <v>0</v>
      </c>
      <c r="G1014" s="191">
        <f ca="1" t="shared" si="47"/>
        <v>0</v>
      </c>
      <c r="H1014" s="191">
        <f ca="1" t="shared" si="46"/>
        <v>0</v>
      </c>
      <c r="I1014" s="108">
        <v>0</v>
      </c>
      <c r="J1014" s="108">
        <v>0</v>
      </c>
    </row>
    <row r="1015" ht="14.4" spans="1:10">
      <c r="A1015" s="353" t="s">
        <v>12472</v>
      </c>
      <c r="B1015" s="365" t="s">
        <v>12473</v>
      </c>
      <c r="C1015" s="361">
        <v>0</v>
      </c>
      <c r="D1015" s="107">
        <f ca="1" t="shared" si="45"/>
        <v>0</v>
      </c>
      <c r="E1015" s="356">
        <v>2</v>
      </c>
      <c r="F1015" s="107">
        <f ca="1">IF($I$5="I列录入预算数",OFFSET(H1015,0,1),ROUND(IF($I$5="基准为上年预计执行数",OFFSET(D1015,0,1),IF($I$5="基准为上年预算数",OFFSET(D1015,0,-1),IF($I$5="基准为上年调整预算数",D1015,0)))*(IF(_xlfn.ISFORMULA(OFFSET(D1015,0,5)),OFFSET($I$3,1,0),OFFSET(D1015,0,5))),SSWR))</f>
        <v>0</v>
      </c>
      <c r="G1015" s="191">
        <f ca="1" t="shared" si="47"/>
        <v>0</v>
      </c>
      <c r="H1015" s="191">
        <f ca="1" t="shared" si="46"/>
        <v>0</v>
      </c>
      <c r="I1015" s="108">
        <v>0</v>
      </c>
      <c r="J1015" s="108">
        <v>0</v>
      </c>
    </row>
    <row r="1016" ht="14.4" spans="1:10">
      <c r="A1016" s="353" t="s">
        <v>12474</v>
      </c>
      <c r="B1016" s="365" t="s">
        <v>10752</v>
      </c>
      <c r="C1016" s="361">
        <v>0</v>
      </c>
      <c r="D1016" s="107">
        <f ca="1" t="shared" si="45"/>
        <v>0</v>
      </c>
      <c r="E1016" s="356">
        <v>0</v>
      </c>
      <c r="F1016" s="107">
        <f ca="1">IF($I$5="I列录入预算数",OFFSET(H1016,0,1),ROUND(IF($I$5="基准为上年预计执行数",OFFSET(D1016,0,1),IF($I$5="基准为上年预算数",OFFSET(D1016,0,-1),IF($I$5="基准为上年调整预算数",D1016,0)))*(IF(_xlfn.ISFORMULA(OFFSET(D1016,0,5)),OFFSET($I$3,1,0),OFFSET(D1016,0,5))),SSWR))</f>
        <v>0</v>
      </c>
      <c r="G1016" s="191">
        <f ca="1" t="shared" si="47"/>
        <v>0</v>
      </c>
      <c r="H1016" s="191">
        <f ca="1" t="shared" si="46"/>
        <v>0</v>
      </c>
      <c r="I1016" s="108">
        <v>0</v>
      </c>
      <c r="J1016" s="108">
        <v>0</v>
      </c>
    </row>
    <row r="1017" ht="14.4" spans="1:10">
      <c r="A1017" s="353" t="s">
        <v>12475</v>
      </c>
      <c r="B1017" s="365" t="s">
        <v>12476</v>
      </c>
      <c r="C1017" s="361">
        <v>0</v>
      </c>
      <c r="D1017" s="107">
        <f ca="1" t="shared" si="45"/>
        <v>0</v>
      </c>
      <c r="E1017" s="356">
        <v>0</v>
      </c>
      <c r="F1017" s="107">
        <f ca="1">IF($I$5="I列录入预算数",OFFSET(H1017,0,1),ROUND(IF($I$5="基准为上年预计执行数",OFFSET(D1017,0,1),IF($I$5="基准为上年预算数",OFFSET(D1017,0,-1),IF($I$5="基准为上年调整预算数",D1017,0)))*(IF(_xlfn.ISFORMULA(OFFSET(D1017,0,5)),OFFSET($I$3,1,0),OFFSET(D1017,0,5))),SSWR))</f>
        <v>0</v>
      </c>
      <c r="G1017" s="191">
        <f ca="1" t="shared" si="47"/>
        <v>0</v>
      </c>
      <c r="H1017" s="191">
        <f ca="1" t="shared" si="46"/>
        <v>0</v>
      </c>
      <c r="I1017" s="108">
        <v>0</v>
      </c>
      <c r="J1017" s="108">
        <v>0</v>
      </c>
    </row>
    <row r="1018" ht="14.4" spans="1:10">
      <c r="A1018" s="353" t="s">
        <v>12477</v>
      </c>
      <c r="B1018" s="365" t="s">
        <v>12478</v>
      </c>
      <c r="C1018" s="355">
        <v>10</v>
      </c>
      <c r="D1018" s="107">
        <f ca="1" t="shared" si="45"/>
        <v>10</v>
      </c>
      <c r="E1018" s="356">
        <v>0</v>
      </c>
      <c r="F1018" s="107">
        <f ca="1">IF($I$5="I列录入预算数",OFFSET(H1018,0,1),ROUND(IF($I$5="基准为上年预计执行数",OFFSET(D1018,0,1),IF($I$5="基准为上年预算数",OFFSET(D1018,0,-1),IF($I$5="基准为上年调整预算数",D1018,0)))*(IF(_xlfn.ISFORMULA(OFFSET(D1018,0,5)),OFFSET($I$3,1,0),OFFSET(D1018,0,5))),SSWR))</f>
        <v>0</v>
      </c>
      <c r="G1018" s="191">
        <f ca="1" t="shared" si="47"/>
        <v>0</v>
      </c>
      <c r="H1018" s="191">
        <f ca="1" t="shared" si="46"/>
        <v>0</v>
      </c>
      <c r="I1018" s="108">
        <v>0</v>
      </c>
      <c r="J1018" s="355">
        <v>10</v>
      </c>
    </row>
    <row r="1019" ht="14.4" spans="1:10">
      <c r="A1019" s="353" t="s">
        <v>12479</v>
      </c>
      <c r="B1019" s="365" t="s">
        <v>12480</v>
      </c>
      <c r="C1019" s="355"/>
      <c r="D1019" s="107">
        <f ca="1" t="shared" si="45"/>
        <v>0</v>
      </c>
      <c r="E1019" s="356">
        <v>0</v>
      </c>
      <c r="F1019" s="107">
        <f ca="1">IF($I$5="I列录入预算数",OFFSET(H1019,0,1),ROUND(IF($I$5="基准为上年预计执行数",OFFSET(D1019,0,1),IF($I$5="基准为上年预算数",OFFSET(D1019,0,-1),IF($I$5="基准为上年调整预算数",D1019,0)))*(IF(_xlfn.ISFORMULA(OFFSET(D1019,0,5)),OFFSET($I$3,1,0),OFFSET(D1019,0,5))),SSWR))</f>
        <v>0</v>
      </c>
      <c r="G1019" s="191">
        <f ca="1" t="shared" si="47"/>
        <v>0</v>
      </c>
      <c r="H1019" s="191">
        <f ca="1" t="shared" si="46"/>
        <v>0</v>
      </c>
      <c r="I1019" s="108">
        <v>0</v>
      </c>
      <c r="J1019" s="355"/>
    </row>
    <row r="1020" ht="14.4" spans="1:10">
      <c r="A1020" s="353" t="s">
        <v>12481</v>
      </c>
      <c r="B1020" s="365" t="s">
        <v>12482</v>
      </c>
      <c r="C1020" s="355">
        <v>108</v>
      </c>
      <c r="D1020" s="107">
        <f ca="1" t="shared" si="45"/>
        <v>108</v>
      </c>
      <c r="E1020" s="356">
        <v>42</v>
      </c>
      <c r="F1020" s="107">
        <f ca="1">IF($I$5="I列录入预算数",OFFSET(H1020,0,1),ROUND(IF($I$5="基准为上年预计执行数",OFFSET(D1020,0,1),IF($I$5="基准为上年预算数",OFFSET(D1020,0,-1),IF($I$5="基准为上年调整预算数",D1020,0)))*(IF(_xlfn.ISFORMULA(OFFSET(D1020,0,5)),OFFSET($I$3,1,0),OFFSET(D1020,0,5))),SSWR))</f>
        <v>58</v>
      </c>
      <c r="G1020" s="191">
        <f ca="1" t="shared" si="47"/>
        <v>0.537037037037037</v>
      </c>
      <c r="H1020" s="191">
        <f ca="1" t="shared" si="46"/>
        <v>1.38095238095238</v>
      </c>
      <c r="I1020" s="355">
        <v>58</v>
      </c>
      <c r="J1020" s="355">
        <v>108</v>
      </c>
    </row>
    <row r="1021" ht="14.4" spans="1:10">
      <c r="A1021" s="353" t="s">
        <v>12483</v>
      </c>
      <c r="B1021" s="365" t="s">
        <v>12484</v>
      </c>
      <c r="C1021" s="355">
        <v>400</v>
      </c>
      <c r="D1021" s="107">
        <f ca="1" t="shared" si="45"/>
        <v>400</v>
      </c>
      <c r="E1021" s="356">
        <v>982</v>
      </c>
      <c r="F1021" s="107">
        <f ca="1">IF($I$5="I列录入预算数",OFFSET(H1021,0,1),ROUND(IF($I$5="基准为上年预计执行数",OFFSET(D1021,0,1),IF($I$5="基准为上年预算数",OFFSET(D1021,0,-1),IF($I$5="基准为上年调整预算数",D1021,0)))*(IF(_xlfn.ISFORMULA(OFFSET(D1021,0,5)),OFFSET($I$3,1,0),OFFSET(D1021,0,5))),SSWR))</f>
        <v>800</v>
      </c>
      <c r="G1021" s="191">
        <f ca="1" t="shared" si="47"/>
        <v>2</v>
      </c>
      <c r="H1021" s="191">
        <f ca="1" t="shared" si="46"/>
        <v>0.814663951120163</v>
      </c>
      <c r="I1021" s="355">
        <v>800</v>
      </c>
      <c r="J1021" s="355">
        <v>400</v>
      </c>
    </row>
    <row r="1022" ht="14.4" spans="1:10">
      <c r="A1022" s="353" t="s">
        <v>12485</v>
      </c>
      <c r="B1022" s="365" t="s">
        <v>12486</v>
      </c>
      <c r="C1022" s="355"/>
      <c r="D1022" s="107">
        <f ca="1" t="shared" si="45"/>
        <v>0</v>
      </c>
      <c r="E1022" s="356"/>
      <c r="F1022" s="107">
        <f ca="1">IF($I$5="I列录入预算数",OFFSET(H1022,0,1),ROUND(IF($I$5="基准为上年预计执行数",OFFSET(D1022,0,1),IF($I$5="基准为上年预算数",OFFSET(D1022,0,-1),IF($I$5="基准为上年调整预算数",D1022,0)))*(IF(_xlfn.ISFORMULA(OFFSET(D1022,0,5)),OFFSET($I$3,1,0),OFFSET(D1022,0,5))),SSWR))</f>
        <v>0</v>
      </c>
      <c r="G1022" s="191">
        <f ca="1" t="shared" si="47"/>
        <v>0</v>
      </c>
      <c r="H1022" s="191">
        <f ca="1" t="shared" si="46"/>
        <v>0</v>
      </c>
      <c r="I1022" s="355"/>
      <c r="J1022" s="355"/>
    </row>
    <row r="1023" ht="14.4" spans="1:10">
      <c r="A1023" s="353" t="s">
        <v>12487</v>
      </c>
      <c r="B1023" s="365" t="s">
        <v>12488</v>
      </c>
      <c r="C1023" s="355"/>
      <c r="D1023" s="107">
        <f ca="1" t="shared" si="45"/>
        <v>0</v>
      </c>
      <c r="E1023" s="356"/>
      <c r="F1023" s="107">
        <f ca="1">IF($I$5="I列录入预算数",OFFSET(H1023,0,1),ROUND(IF($I$5="基准为上年预计执行数",OFFSET(D1023,0,1),IF($I$5="基准为上年预算数",OFFSET(D1023,0,-1),IF($I$5="基准为上年调整预算数",D1023,0)))*(IF(_xlfn.ISFORMULA(OFFSET(D1023,0,5)),OFFSET($I$3,1,0),OFFSET(D1023,0,5))),SSWR))</f>
        <v>0</v>
      </c>
      <c r="G1023" s="191">
        <f ca="1" t="shared" si="47"/>
        <v>0</v>
      </c>
      <c r="H1023" s="191">
        <f ca="1" t="shared" si="46"/>
        <v>0</v>
      </c>
      <c r="I1023" s="355"/>
      <c r="J1023" s="355"/>
    </row>
    <row r="1024" ht="14.4" spans="1:10">
      <c r="A1024" s="353" t="s">
        <v>12489</v>
      </c>
      <c r="B1024" s="365" t="s">
        <v>12490</v>
      </c>
      <c r="C1024" s="355">
        <v>783</v>
      </c>
      <c r="D1024" s="107">
        <f ca="1" t="shared" si="45"/>
        <v>783</v>
      </c>
      <c r="E1024" s="356">
        <v>1510</v>
      </c>
      <c r="F1024" s="107">
        <f ca="1">IF($I$5="I列录入预算数",OFFSET(H1024,0,1),ROUND(IF($I$5="基准为上年预计执行数",OFFSET(D1024,0,1),IF($I$5="基准为上年预算数",OFFSET(D1024,0,-1),IF($I$5="基准为上年调整预算数",D1024,0)))*(IF(_xlfn.ISFORMULA(OFFSET(D1024,0,5)),OFFSET($I$3,1,0),OFFSET(D1024,0,5))),SSWR))</f>
        <v>83</v>
      </c>
      <c r="G1024" s="191">
        <f ca="1" t="shared" si="47"/>
        <v>0.106002554278416</v>
      </c>
      <c r="H1024" s="191">
        <f ca="1" t="shared" si="46"/>
        <v>0.0549668874172185</v>
      </c>
      <c r="I1024" s="355">
        <v>83</v>
      </c>
      <c r="J1024" s="355">
        <v>783</v>
      </c>
    </row>
    <row r="1025" ht="14.4" spans="1:10">
      <c r="A1025" s="353" t="s">
        <v>12491</v>
      </c>
      <c r="B1025" s="365" t="s">
        <v>12492</v>
      </c>
      <c r="C1025" s="355">
        <v>562</v>
      </c>
      <c r="D1025" s="107">
        <f ca="1" t="shared" si="45"/>
        <v>562</v>
      </c>
      <c r="E1025" s="356">
        <v>3861</v>
      </c>
      <c r="F1025" s="107">
        <f ca="1">IF($I$5="I列录入预算数",OFFSET(H1025,0,1),ROUND(IF($I$5="基准为上年预计执行数",OFFSET(D1025,0,1),IF($I$5="基准为上年预算数",OFFSET(D1025,0,-1),IF($I$5="基准为上年调整预算数",D1025,0)))*(IF(_xlfn.ISFORMULA(OFFSET(D1025,0,5)),OFFSET($I$3,1,0),OFFSET(D1025,0,5))),SSWR))</f>
        <v>1562</v>
      </c>
      <c r="G1025" s="191">
        <f ca="1" t="shared" si="47"/>
        <v>2.77935943060498</v>
      </c>
      <c r="H1025" s="191">
        <f ca="1" t="shared" si="46"/>
        <v>0.404558404558405</v>
      </c>
      <c r="I1025" s="355">
        <v>1562</v>
      </c>
      <c r="J1025" s="355">
        <v>562</v>
      </c>
    </row>
    <row r="1026" ht="14.4" spans="1:10">
      <c r="A1026" s="353" t="s">
        <v>12493</v>
      </c>
      <c r="B1026" s="365" t="s">
        <v>12494</v>
      </c>
      <c r="C1026" s="355"/>
      <c r="D1026" s="107">
        <f ca="1" t="shared" si="45"/>
        <v>0</v>
      </c>
      <c r="E1026" s="356">
        <v>0</v>
      </c>
      <c r="F1026" s="107">
        <f ca="1">IF($I$5="I列录入预算数",OFFSET(H1026,0,1),ROUND(IF($I$5="基准为上年预计执行数",OFFSET(D1026,0,1),IF($I$5="基准为上年预算数",OFFSET(D1026,0,-1),IF($I$5="基准为上年调整预算数",D1026,0)))*(IF(_xlfn.ISFORMULA(OFFSET(D1026,0,5)),OFFSET($I$3,1,0),OFFSET(D1026,0,5))),SSWR))</f>
        <v>0</v>
      </c>
      <c r="G1026" s="191">
        <f ca="1" t="shared" si="47"/>
        <v>0</v>
      </c>
      <c r="H1026" s="191">
        <f ca="1" t="shared" si="46"/>
        <v>0</v>
      </c>
      <c r="I1026" s="355"/>
      <c r="J1026" s="355"/>
    </row>
    <row r="1027" ht="14.4" spans="1:10">
      <c r="A1027" s="353" t="s">
        <v>12495</v>
      </c>
      <c r="B1027" s="365" t="s">
        <v>12496</v>
      </c>
      <c r="C1027" s="355"/>
      <c r="D1027" s="107">
        <f ca="1" t="shared" si="45"/>
        <v>0</v>
      </c>
      <c r="E1027" s="356">
        <v>0</v>
      </c>
      <c r="F1027" s="107">
        <f ca="1">IF($I$5="I列录入预算数",OFFSET(H1027,0,1),ROUND(IF($I$5="基准为上年预计执行数",OFFSET(D1027,0,1),IF($I$5="基准为上年预算数",OFFSET(D1027,0,-1),IF($I$5="基准为上年调整预算数",D1027,0)))*(IF(_xlfn.ISFORMULA(OFFSET(D1027,0,5)),OFFSET($I$3,1,0),OFFSET(D1027,0,5))),SSWR))</f>
        <v>0</v>
      </c>
      <c r="G1027" s="191">
        <f ca="1" t="shared" si="47"/>
        <v>0</v>
      </c>
      <c r="H1027" s="191">
        <f ca="1" t="shared" si="46"/>
        <v>0</v>
      </c>
      <c r="I1027" s="355"/>
      <c r="J1027" s="355"/>
    </row>
    <row r="1028" ht="14.4" spans="1:10">
      <c r="A1028" s="353" t="s">
        <v>12497</v>
      </c>
      <c r="B1028" s="365" t="s">
        <v>12498</v>
      </c>
      <c r="C1028" s="355"/>
      <c r="D1028" s="107">
        <f ca="1" t="shared" si="45"/>
        <v>0</v>
      </c>
      <c r="E1028" s="356">
        <v>0</v>
      </c>
      <c r="F1028" s="107">
        <f ca="1">IF($I$5="I列录入预算数",OFFSET(H1028,0,1),ROUND(IF($I$5="基准为上年预计执行数",OFFSET(D1028,0,1),IF($I$5="基准为上年预算数",OFFSET(D1028,0,-1),IF($I$5="基准为上年调整预算数",D1028,0)))*(IF(_xlfn.ISFORMULA(OFFSET(D1028,0,5)),OFFSET($I$3,1,0),OFFSET(D1028,0,5))),SSWR))</f>
        <v>0</v>
      </c>
      <c r="G1028" s="191">
        <f ca="1" t="shared" si="47"/>
        <v>0</v>
      </c>
      <c r="H1028" s="191">
        <f ca="1" t="shared" si="46"/>
        <v>0</v>
      </c>
      <c r="I1028" s="355"/>
      <c r="J1028" s="355"/>
    </row>
    <row r="1029" ht="14.4" spans="1:10">
      <c r="A1029" s="353" t="s">
        <v>12499</v>
      </c>
      <c r="B1029" s="365" t="s">
        <v>12500</v>
      </c>
      <c r="C1029" s="355"/>
      <c r="D1029" s="107">
        <f ca="1" t="shared" si="45"/>
        <v>0</v>
      </c>
      <c r="E1029" s="356">
        <v>0</v>
      </c>
      <c r="F1029" s="107">
        <f ca="1">IF($I$5="I列录入预算数",OFFSET(H1029,0,1),ROUND(IF($I$5="基准为上年预计执行数",OFFSET(D1029,0,1),IF($I$5="基准为上年预算数",OFFSET(D1029,0,-1),IF($I$5="基准为上年调整预算数",D1029,0)))*(IF(_xlfn.ISFORMULA(OFFSET(D1029,0,5)),OFFSET($I$3,1,0),OFFSET(D1029,0,5))),SSWR))</f>
        <v>0</v>
      </c>
      <c r="G1029" s="191">
        <f ca="1" t="shared" si="47"/>
        <v>0</v>
      </c>
      <c r="H1029" s="191">
        <f ca="1" t="shared" si="46"/>
        <v>0</v>
      </c>
      <c r="I1029" s="355"/>
      <c r="J1029" s="355"/>
    </row>
    <row r="1030" ht="14.4" spans="1:10">
      <c r="A1030" s="353" t="s">
        <v>12501</v>
      </c>
      <c r="B1030" s="365" t="s">
        <v>12502</v>
      </c>
      <c r="C1030" s="355">
        <v>890</v>
      </c>
      <c r="D1030" s="107">
        <f ca="1" t="shared" si="45"/>
        <v>890</v>
      </c>
      <c r="E1030" s="356">
        <v>14</v>
      </c>
      <c r="F1030" s="107">
        <f ca="1">IF($I$5="I列录入预算数",OFFSET(H1030,0,1),ROUND(IF($I$5="基准为上年预计执行数",OFFSET(D1030,0,1),IF($I$5="基准为上年预算数",OFFSET(D1030,0,-1),IF($I$5="基准为上年调整预算数",D1030,0)))*(IF(_xlfn.ISFORMULA(OFFSET(D1030,0,5)),OFFSET($I$3,1,0),OFFSET(D1030,0,5))),SSWR))</f>
        <v>250</v>
      </c>
      <c r="G1030" s="191">
        <f ca="1" t="shared" si="47"/>
        <v>0.280898876404494</v>
      </c>
      <c r="H1030" s="191">
        <f ca="1" t="shared" si="46"/>
        <v>17.8571428571429</v>
      </c>
      <c r="I1030" s="355">
        <v>250</v>
      </c>
      <c r="J1030" s="355">
        <v>890</v>
      </c>
    </row>
    <row r="1031" ht="14.4" spans="1:10">
      <c r="A1031" s="353" t="s">
        <v>12503</v>
      </c>
      <c r="B1031" s="365" t="s">
        <v>10811</v>
      </c>
      <c r="C1031" s="355"/>
      <c r="D1031" s="107">
        <f ca="1" t="shared" si="45"/>
        <v>0</v>
      </c>
      <c r="E1031" s="356">
        <v>462</v>
      </c>
      <c r="F1031" s="107">
        <f ca="1">IF($I$5="I列录入预算数",OFFSET(H1031,0,1),ROUND(IF($I$5="基准为上年预计执行数",OFFSET(D1031,0,1),IF($I$5="基准为上年预算数",OFFSET(D1031,0,-1),IF($I$5="基准为上年调整预算数",D1031,0)))*(IF(_xlfn.ISFORMULA(OFFSET(D1031,0,5)),OFFSET($I$3,1,0),OFFSET(D1031,0,5))),SSWR))</f>
        <v>0</v>
      </c>
      <c r="G1031" s="191">
        <f ca="1" t="shared" si="47"/>
        <v>0</v>
      </c>
      <c r="H1031" s="191">
        <f ca="1" t="shared" si="46"/>
        <v>0</v>
      </c>
      <c r="I1031" s="108">
        <v>0</v>
      </c>
      <c r="J1031" s="357"/>
    </row>
    <row r="1032" ht="14.4" spans="1:10">
      <c r="A1032" s="353" t="s">
        <v>12504</v>
      </c>
      <c r="B1032" s="365" t="s">
        <v>10813</v>
      </c>
      <c r="C1032" s="355">
        <v>12</v>
      </c>
      <c r="D1032" s="107">
        <f ca="1" t="shared" si="45"/>
        <v>12</v>
      </c>
      <c r="E1032" s="356"/>
      <c r="F1032" s="107">
        <f ca="1">IF($I$5="I列录入预算数",OFFSET(H1032,0,1),ROUND(IF($I$5="基准为上年预计执行数",OFFSET(D1032,0,1),IF($I$5="基准为上年预算数",OFFSET(D1032,0,-1),IF($I$5="基准为上年调整预算数",D1032,0)))*(IF(_xlfn.ISFORMULA(OFFSET(D1032,0,5)),OFFSET($I$3,1,0),OFFSET(D1032,0,5))),SSWR))</f>
        <v>12</v>
      </c>
      <c r="G1032" s="191">
        <f ca="1" t="shared" si="47"/>
        <v>1</v>
      </c>
      <c r="H1032" s="191">
        <f ca="1" t="shared" si="46"/>
        <v>0</v>
      </c>
      <c r="I1032" s="355">
        <v>12</v>
      </c>
      <c r="J1032" s="359">
        <v>12</v>
      </c>
    </row>
    <row r="1033" ht="14.4" spans="1:10">
      <c r="A1033" s="353" t="s">
        <v>12505</v>
      </c>
      <c r="B1033" s="365" t="s">
        <v>10815</v>
      </c>
      <c r="C1033" s="355"/>
      <c r="D1033" s="107">
        <f ca="1" t="shared" si="45"/>
        <v>0</v>
      </c>
      <c r="E1033" s="356"/>
      <c r="F1033" s="107">
        <f ca="1">IF($I$5="I列录入预算数",OFFSET(H1033,0,1),ROUND(IF($I$5="基准为上年预计执行数",OFFSET(D1033,0,1),IF($I$5="基准为上年预算数",OFFSET(D1033,0,-1),IF($I$5="基准为上年调整预算数",D1033,0)))*(IF(_xlfn.ISFORMULA(OFFSET(D1033,0,5)),OFFSET($I$3,1,0),OFFSET(D1033,0,5))),SSWR))</f>
        <v>0</v>
      </c>
      <c r="G1033" s="191">
        <f ca="1" t="shared" si="47"/>
        <v>0</v>
      </c>
      <c r="H1033" s="191">
        <f ca="1" t="shared" si="46"/>
        <v>0</v>
      </c>
      <c r="I1033" s="355"/>
      <c r="J1033" s="357"/>
    </row>
    <row r="1034" ht="14.4" spans="1:10">
      <c r="A1034" s="353" t="s">
        <v>12506</v>
      </c>
      <c r="B1034" s="365" t="s">
        <v>12507</v>
      </c>
      <c r="C1034" s="355"/>
      <c r="D1034" s="107">
        <f ca="1" t="shared" si="45"/>
        <v>0</v>
      </c>
      <c r="E1034" s="356"/>
      <c r="F1034" s="107">
        <f ca="1">IF($I$5="I列录入预算数",OFFSET(H1034,0,1),ROUND(IF($I$5="基准为上年预计执行数",OFFSET(D1034,0,1),IF($I$5="基准为上年预算数",OFFSET(D1034,0,-1),IF($I$5="基准为上年调整预算数",D1034,0)))*(IF(_xlfn.ISFORMULA(OFFSET(D1034,0,5)),OFFSET($I$3,1,0),OFFSET(D1034,0,5))),SSWR))</f>
        <v>0</v>
      </c>
      <c r="G1034" s="191">
        <f ca="1" t="shared" si="47"/>
        <v>0</v>
      </c>
      <c r="H1034" s="191">
        <f ca="1" t="shared" si="46"/>
        <v>0</v>
      </c>
      <c r="I1034" s="355"/>
      <c r="J1034" s="357"/>
    </row>
    <row r="1035" ht="14.4" spans="1:10">
      <c r="A1035" s="353" t="s">
        <v>12508</v>
      </c>
      <c r="B1035" s="365" t="s">
        <v>12509</v>
      </c>
      <c r="C1035" s="355"/>
      <c r="D1035" s="107">
        <f ca="1" t="shared" ref="D1035:D1098" si="48">IF(B2TJ="录入调整后预算数",OFFSET(D1035,0,6),IF(B2TJ="录入调整差额数",OFFSET(D1035,0,6)+OFFSET(D1035,0,-1),0))</f>
        <v>0</v>
      </c>
      <c r="E1035" s="356"/>
      <c r="F1035" s="107">
        <f ca="1">IF($I$5="I列录入预算数",OFFSET(H1035,0,1),ROUND(IF($I$5="基准为上年预计执行数",OFFSET(D1035,0,1),IF($I$5="基准为上年预算数",OFFSET(D1035,0,-1),IF($I$5="基准为上年调整预算数",D1035,0)))*(IF(_xlfn.ISFORMULA(OFFSET(D1035,0,5)),OFFSET($I$3,1,0),OFFSET(D1035,0,5))),SSWR))</f>
        <v>0</v>
      </c>
      <c r="G1035" s="191">
        <f ca="1" t="shared" si="47"/>
        <v>0</v>
      </c>
      <c r="H1035" s="191">
        <f ca="1" t="shared" ref="H1035:H1098" si="49">IFERROR(OFFSET(G1035,0,-1)/OFFSET(G1035,0,-2),)</f>
        <v>0</v>
      </c>
      <c r="I1035" s="355"/>
      <c r="J1035" s="357"/>
    </row>
    <row r="1036" ht="14.4" spans="1:10">
      <c r="A1036" s="353" t="s">
        <v>12510</v>
      </c>
      <c r="B1036" s="365" t="s">
        <v>12511</v>
      </c>
      <c r="C1036" s="355"/>
      <c r="D1036" s="107">
        <f ca="1" t="shared" si="48"/>
        <v>0</v>
      </c>
      <c r="E1036" s="356"/>
      <c r="F1036" s="107">
        <f ca="1">IF($I$5="I列录入预算数",OFFSET(H1036,0,1),ROUND(IF($I$5="基准为上年预计执行数",OFFSET(D1036,0,1),IF($I$5="基准为上年预算数",OFFSET(D1036,0,-1),IF($I$5="基准为上年调整预算数",D1036,0)))*(IF(_xlfn.ISFORMULA(OFFSET(D1036,0,5)),OFFSET($I$3,1,0),OFFSET(D1036,0,5))),SSWR))</f>
        <v>0</v>
      </c>
      <c r="G1036" s="191">
        <f ca="1" t="shared" ref="G1036:G1099" si="50">IFERROR(OFFSET(G1036,0,-1)/OFFSET(G1036,0,-4),)</f>
        <v>0</v>
      </c>
      <c r="H1036" s="191">
        <f ca="1" t="shared" si="49"/>
        <v>0</v>
      </c>
      <c r="I1036" s="355"/>
      <c r="J1036" s="357"/>
    </row>
    <row r="1037" ht="14.4" spans="1:10">
      <c r="A1037" s="353" t="s">
        <v>12512</v>
      </c>
      <c r="B1037" s="365" t="s">
        <v>12513</v>
      </c>
      <c r="C1037" s="355"/>
      <c r="D1037" s="107">
        <f ca="1" t="shared" si="48"/>
        <v>0</v>
      </c>
      <c r="E1037" s="356"/>
      <c r="F1037" s="107">
        <f ca="1">IF($I$5="I列录入预算数",OFFSET(H1037,0,1),ROUND(IF($I$5="基准为上年预计执行数",OFFSET(D1037,0,1),IF($I$5="基准为上年预算数",OFFSET(D1037,0,-1),IF($I$5="基准为上年调整预算数",D1037,0)))*(IF(_xlfn.ISFORMULA(OFFSET(D1037,0,5)),OFFSET($I$3,1,0),OFFSET(D1037,0,5))),SSWR))</f>
        <v>0</v>
      </c>
      <c r="G1037" s="191">
        <f ca="1" t="shared" si="50"/>
        <v>0</v>
      </c>
      <c r="H1037" s="191">
        <f ca="1" t="shared" si="49"/>
        <v>0</v>
      </c>
      <c r="I1037" s="355"/>
      <c r="J1037" s="357"/>
    </row>
    <row r="1038" ht="14.4" spans="1:10">
      <c r="A1038" s="353" t="s">
        <v>12514</v>
      </c>
      <c r="B1038" s="365" t="s">
        <v>12515</v>
      </c>
      <c r="C1038" s="355">
        <v>10</v>
      </c>
      <c r="D1038" s="107">
        <f ca="1" t="shared" si="48"/>
        <v>10</v>
      </c>
      <c r="E1038" s="356"/>
      <c r="F1038" s="107">
        <f ca="1">IF($I$5="I列录入预算数",OFFSET(H1038,0,1),ROUND(IF($I$5="基准为上年预计执行数",OFFSET(D1038,0,1),IF($I$5="基准为上年预算数",OFFSET(D1038,0,-1),IF($I$5="基准为上年调整预算数",D1038,0)))*(IF(_xlfn.ISFORMULA(OFFSET(D1038,0,5)),OFFSET($I$3,1,0),OFFSET(D1038,0,5))),SSWR))</f>
        <v>10</v>
      </c>
      <c r="G1038" s="191">
        <f ca="1" t="shared" si="50"/>
        <v>1</v>
      </c>
      <c r="H1038" s="191">
        <f ca="1" t="shared" si="49"/>
        <v>0</v>
      </c>
      <c r="I1038" s="355">
        <v>10</v>
      </c>
      <c r="J1038" s="359">
        <v>10</v>
      </c>
    </row>
    <row r="1039" ht="14.4" spans="1:10">
      <c r="A1039" s="353" t="s">
        <v>12516</v>
      </c>
      <c r="B1039" s="365" t="s">
        <v>12517</v>
      </c>
      <c r="C1039" s="355"/>
      <c r="D1039" s="107">
        <f ca="1" t="shared" si="48"/>
        <v>0</v>
      </c>
      <c r="E1039" s="356"/>
      <c r="F1039" s="107">
        <f ca="1">IF($I$5="I列录入预算数",OFFSET(H1039,0,1),ROUND(IF($I$5="基准为上年预计执行数",OFFSET(D1039,0,1),IF($I$5="基准为上年预算数",OFFSET(D1039,0,-1),IF($I$5="基准为上年调整预算数",D1039,0)))*(IF(_xlfn.ISFORMULA(OFFSET(D1039,0,5)),OFFSET($I$3,1,0),OFFSET(D1039,0,5))),SSWR))</f>
        <v>0</v>
      </c>
      <c r="G1039" s="191">
        <f ca="1" t="shared" si="50"/>
        <v>0</v>
      </c>
      <c r="H1039" s="191">
        <f ca="1" t="shared" si="49"/>
        <v>0</v>
      </c>
      <c r="I1039" s="355"/>
      <c r="J1039" s="357"/>
    </row>
    <row r="1040" ht="14.4" spans="1:10">
      <c r="A1040" s="353" t="s">
        <v>12518</v>
      </c>
      <c r="B1040" s="365" t="s">
        <v>12519</v>
      </c>
      <c r="C1040" s="355"/>
      <c r="D1040" s="107">
        <f ca="1" t="shared" si="48"/>
        <v>0</v>
      </c>
      <c r="E1040" s="356"/>
      <c r="F1040" s="107">
        <f ca="1">IF($I$5="I列录入预算数",OFFSET(H1040,0,1),ROUND(IF($I$5="基准为上年预计执行数",OFFSET(D1040,0,1),IF($I$5="基准为上年预算数",OFFSET(D1040,0,-1),IF($I$5="基准为上年调整预算数",D1040,0)))*(IF(_xlfn.ISFORMULA(OFFSET(D1040,0,5)),OFFSET($I$3,1,0),OFFSET(D1040,0,5))),SSWR))</f>
        <v>0</v>
      </c>
      <c r="G1040" s="191">
        <f ca="1" t="shared" si="50"/>
        <v>0</v>
      </c>
      <c r="H1040" s="191">
        <f ca="1" t="shared" si="49"/>
        <v>0</v>
      </c>
      <c r="I1040" s="355"/>
      <c r="J1040" s="357"/>
    </row>
    <row r="1041" ht="14.4" spans="1:10">
      <c r="A1041" s="353" t="s">
        <v>12520</v>
      </c>
      <c r="B1041" s="365" t="s">
        <v>12521</v>
      </c>
      <c r="C1041" s="355"/>
      <c r="D1041" s="107">
        <f ca="1" t="shared" si="48"/>
        <v>0</v>
      </c>
      <c r="E1041" s="356"/>
      <c r="F1041" s="107">
        <f ca="1">IF($I$5="I列录入预算数",OFFSET(H1041,0,1),ROUND(IF($I$5="基准为上年预计执行数",OFFSET(D1041,0,1),IF($I$5="基准为上年预算数",OFFSET(D1041,0,-1),IF($I$5="基准为上年调整预算数",D1041,0)))*(IF(_xlfn.ISFORMULA(OFFSET(D1041,0,5)),OFFSET($I$3,1,0),OFFSET(D1041,0,5))),SSWR))</f>
        <v>0</v>
      </c>
      <c r="G1041" s="191">
        <f ca="1" t="shared" si="50"/>
        <v>0</v>
      </c>
      <c r="H1041" s="191">
        <f ca="1" t="shared" si="49"/>
        <v>0</v>
      </c>
      <c r="I1041" s="355"/>
      <c r="J1041" s="357"/>
    </row>
    <row r="1042" ht="14.4" spans="1:10">
      <c r="A1042" s="353" t="s">
        <v>12522</v>
      </c>
      <c r="B1042" s="365" t="s">
        <v>12523</v>
      </c>
      <c r="C1042" s="355"/>
      <c r="D1042" s="107">
        <f ca="1" t="shared" si="48"/>
        <v>0</v>
      </c>
      <c r="E1042" s="356"/>
      <c r="F1042" s="107">
        <f ca="1">IF($I$5="I列录入预算数",OFFSET(H1042,0,1),ROUND(IF($I$5="基准为上年预计执行数",OFFSET(D1042,0,1),IF($I$5="基准为上年预算数",OFFSET(D1042,0,-1),IF($I$5="基准为上年调整预算数",D1042,0)))*(IF(_xlfn.ISFORMULA(OFFSET(D1042,0,5)),OFFSET($I$3,1,0),OFFSET(D1042,0,5))),SSWR))</f>
        <v>0</v>
      </c>
      <c r="G1042" s="191">
        <f ca="1" t="shared" si="50"/>
        <v>0</v>
      </c>
      <c r="H1042" s="191">
        <f ca="1" t="shared" si="49"/>
        <v>0</v>
      </c>
      <c r="I1042" s="355"/>
      <c r="J1042" s="357"/>
    </row>
    <row r="1043" ht="14.4" spans="1:10">
      <c r="A1043" s="353" t="s">
        <v>12524</v>
      </c>
      <c r="B1043" s="365" t="s">
        <v>12525</v>
      </c>
      <c r="C1043" s="355"/>
      <c r="D1043" s="107">
        <f ca="1" t="shared" si="48"/>
        <v>0</v>
      </c>
      <c r="E1043" s="356">
        <v>460</v>
      </c>
      <c r="F1043" s="107">
        <f ca="1">IF($I$5="I列录入预算数",OFFSET(H1043,0,1),ROUND(IF($I$5="基准为上年预计执行数",OFFSET(D1043,0,1),IF($I$5="基准为上年预算数",OFFSET(D1043,0,-1),IF($I$5="基准为上年调整预算数",D1043,0)))*(IF(_xlfn.ISFORMULA(OFFSET(D1043,0,5)),OFFSET($I$3,1,0),OFFSET(D1043,0,5))),SSWR))</f>
        <v>0</v>
      </c>
      <c r="G1043" s="191">
        <f ca="1" t="shared" si="50"/>
        <v>0</v>
      </c>
      <c r="H1043" s="191">
        <f ca="1" t="shared" si="49"/>
        <v>0</v>
      </c>
      <c r="I1043" s="355"/>
      <c r="J1043" s="357"/>
    </row>
    <row r="1044" ht="14.4" spans="1:10">
      <c r="A1044" s="353" t="s">
        <v>12526</v>
      </c>
      <c r="B1044" s="365" t="s">
        <v>12527</v>
      </c>
      <c r="C1044" s="355"/>
      <c r="D1044" s="107">
        <f ca="1" t="shared" si="48"/>
        <v>0</v>
      </c>
      <c r="E1044" s="356"/>
      <c r="F1044" s="107">
        <f ca="1">IF($I$5="I列录入预算数",OFFSET(H1044,0,1),ROUND(IF($I$5="基准为上年预计执行数",OFFSET(D1044,0,1),IF($I$5="基准为上年预算数",OFFSET(D1044,0,-1),IF($I$5="基准为上年调整预算数",D1044,0)))*(IF(_xlfn.ISFORMULA(OFFSET(D1044,0,5)),OFFSET($I$3,1,0),OFFSET(D1044,0,5))),SSWR))</f>
        <v>0</v>
      </c>
      <c r="G1044" s="191">
        <f ca="1" t="shared" si="50"/>
        <v>0</v>
      </c>
      <c r="H1044" s="191">
        <f ca="1" t="shared" si="49"/>
        <v>0</v>
      </c>
      <c r="I1044" s="355"/>
      <c r="J1044" s="357"/>
    </row>
    <row r="1045" ht="14.4" spans="1:10">
      <c r="A1045" s="353" t="s">
        <v>12528</v>
      </c>
      <c r="B1045" s="365" t="s">
        <v>12529</v>
      </c>
      <c r="C1045" s="355"/>
      <c r="D1045" s="107">
        <f ca="1" t="shared" si="48"/>
        <v>0</v>
      </c>
      <c r="E1045" s="356"/>
      <c r="F1045" s="107">
        <f ca="1">IF($I$5="I列录入预算数",OFFSET(H1045,0,1),ROUND(IF($I$5="基准为上年预计执行数",OFFSET(D1045,0,1),IF($I$5="基准为上年预算数",OFFSET(D1045,0,-1),IF($I$5="基准为上年调整预算数",D1045,0)))*(IF(_xlfn.ISFORMULA(OFFSET(D1045,0,5)),OFFSET($I$3,1,0),OFFSET(D1045,0,5))),SSWR))</f>
        <v>0</v>
      </c>
      <c r="G1045" s="191">
        <f ca="1" t="shared" si="50"/>
        <v>0</v>
      </c>
      <c r="H1045" s="191">
        <f ca="1" t="shared" si="49"/>
        <v>0</v>
      </c>
      <c r="I1045" s="355"/>
      <c r="J1045" s="357"/>
    </row>
    <row r="1046" ht="14.4" spans="1:10">
      <c r="A1046" s="353" t="s">
        <v>12530</v>
      </c>
      <c r="B1046" s="365" t="s">
        <v>10817</v>
      </c>
      <c r="C1046" s="355"/>
      <c r="D1046" s="107">
        <f ca="1" t="shared" si="48"/>
        <v>0</v>
      </c>
      <c r="E1046" s="356"/>
      <c r="F1046" s="107">
        <f ca="1">IF($I$5="I列录入预算数",OFFSET(H1046,0,1),ROUND(IF($I$5="基准为上年预计执行数",OFFSET(D1046,0,1),IF($I$5="基准为上年预算数",OFFSET(D1046,0,-1),IF($I$5="基准为上年调整预算数",D1046,0)))*(IF(_xlfn.ISFORMULA(OFFSET(D1046,0,5)),OFFSET($I$3,1,0),OFFSET(D1046,0,5))),SSWR))</f>
        <v>0</v>
      </c>
      <c r="G1046" s="191">
        <f ca="1" t="shared" si="50"/>
        <v>0</v>
      </c>
      <c r="H1046" s="191">
        <f ca="1" t="shared" si="49"/>
        <v>0</v>
      </c>
      <c r="I1046" s="355"/>
      <c r="J1046" s="357"/>
    </row>
    <row r="1047" ht="14.4" spans="1:10">
      <c r="A1047" s="353" t="s">
        <v>12531</v>
      </c>
      <c r="B1047" s="365" t="s">
        <v>12532</v>
      </c>
      <c r="C1047" s="355">
        <v>20</v>
      </c>
      <c r="D1047" s="107">
        <f ca="1" t="shared" si="48"/>
        <v>20</v>
      </c>
      <c r="E1047" s="356">
        <v>25</v>
      </c>
      <c r="F1047" s="107">
        <f ca="1">IF($I$5="I列录入预算数",OFFSET(H1047,0,1),ROUND(IF($I$5="基准为上年预计执行数",OFFSET(D1047,0,1),IF($I$5="基准为上年预算数",OFFSET(D1047,0,-1),IF($I$5="基准为上年调整预算数",D1047,0)))*(IF(_xlfn.ISFORMULA(OFFSET(D1047,0,5)),OFFSET($I$3,1,0),OFFSET(D1047,0,5))),SSWR))</f>
        <v>20</v>
      </c>
      <c r="G1047" s="191">
        <f ca="1" t="shared" si="50"/>
        <v>1</v>
      </c>
      <c r="H1047" s="191">
        <f ca="1" t="shared" si="49"/>
        <v>0.8</v>
      </c>
      <c r="I1047" s="355">
        <v>20</v>
      </c>
      <c r="J1047" s="359">
        <v>20</v>
      </c>
    </row>
    <row r="1048" ht="14.4" spans="1:10">
      <c r="A1048" s="353" t="s">
        <v>12533</v>
      </c>
      <c r="B1048" s="365" t="s">
        <v>12534</v>
      </c>
      <c r="C1048" s="361">
        <v>0</v>
      </c>
      <c r="D1048" s="107">
        <f ca="1" t="shared" si="48"/>
        <v>0</v>
      </c>
      <c r="E1048" s="356">
        <v>0</v>
      </c>
      <c r="F1048" s="107">
        <f ca="1">IF($I$5="I列录入预算数",OFFSET(H1048,0,1),ROUND(IF($I$5="基准为上年预计执行数",OFFSET(D1048,0,1),IF($I$5="基准为上年预算数",OFFSET(D1048,0,-1),IF($I$5="基准为上年调整预算数",D1048,0)))*(IF(_xlfn.ISFORMULA(OFFSET(D1048,0,5)),OFFSET($I$3,1,0),OFFSET(D1048,0,5))),SSWR))</f>
        <v>0</v>
      </c>
      <c r="G1048" s="191">
        <f ca="1" t="shared" si="50"/>
        <v>0</v>
      </c>
      <c r="H1048" s="191">
        <f ca="1" t="shared" si="49"/>
        <v>0</v>
      </c>
      <c r="I1048" s="108">
        <v>0</v>
      </c>
      <c r="J1048" s="357"/>
    </row>
    <row r="1049" ht="14.4" spans="1:10">
      <c r="A1049" s="353" t="s">
        <v>12535</v>
      </c>
      <c r="B1049" s="365" t="s">
        <v>12536</v>
      </c>
      <c r="C1049" s="361">
        <v>0</v>
      </c>
      <c r="D1049" s="107">
        <f ca="1" t="shared" si="48"/>
        <v>0</v>
      </c>
      <c r="E1049" s="356">
        <v>0</v>
      </c>
      <c r="F1049" s="107">
        <f ca="1">IF($I$5="I列录入预算数",OFFSET(H1049,0,1),ROUND(IF($I$5="基准为上年预计执行数",OFFSET(D1049,0,1),IF($I$5="基准为上年预算数",OFFSET(D1049,0,-1),IF($I$5="基准为上年调整预算数",D1049,0)))*(IF(_xlfn.ISFORMULA(OFFSET(D1049,0,5)),OFFSET($I$3,1,0),OFFSET(D1049,0,5))),SSWR))</f>
        <v>0</v>
      </c>
      <c r="G1049" s="191">
        <f ca="1" t="shared" si="50"/>
        <v>0</v>
      </c>
      <c r="H1049" s="191">
        <f ca="1" t="shared" si="49"/>
        <v>0</v>
      </c>
      <c r="I1049" s="108">
        <v>0</v>
      </c>
      <c r="J1049" s="357"/>
    </row>
    <row r="1050" ht="14.4" spans="1:10">
      <c r="A1050" s="353" t="s">
        <v>12537</v>
      </c>
      <c r="B1050" s="365" t="s">
        <v>12538</v>
      </c>
      <c r="C1050" s="361">
        <v>0</v>
      </c>
      <c r="D1050" s="107">
        <f ca="1" t="shared" si="48"/>
        <v>0</v>
      </c>
      <c r="E1050" s="356">
        <v>0</v>
      </c>
      <c r="F1050" s="107">
        <f ca="1">IF($I$5="I列录入预算数",OFFSET(H1050,0,1),ROUND(IF($I$5="基准为上年预计执行数",OFFSET(D1050,0,1),IF($I$5="基准为上年预算数",OFFSET(D1050,0,-1),IF($I$5="基准为上年调整预算数",D1050,0)))*(IF(_xlfn.ISFORMULA(OFFSET(D1050,0,5)),OFFSET($I$3,1,0),OFFSET(D1050,0,5))),SSWR))</f>
        <v>0</v>
      </c>
      <c r="G1050" s="191">
        <f ca="1" t="shared" si="50"/>
        <v>0</v>
      </c>
      <c r="H1050" s="191">
        <f ca="1" t="shared" si="49"/>
        <v>0</v>
      </c>
      <c r="I1050" s="108">
        <v>0</v>
      </c>
      <c r="J1050" s="357"/>
    </row>
    <row r="1051" ht="14.4" spans="1:10">
      <c r="A1051" s="353" t="s">
        <v>12539</v>
      </c>
      <c r="B1051" s="365" t="s">
        <v>12540</v>
      </c>
      <c r="C1051" s="361">
        <v>0</v>
      </c>
      <c r="D1051" s="107">
        <f ca="1" t="shared" si="48"/>
        <v>0</v>
      </c>
      <c r="E1051" s="356">
        <v>0</v>
      </c>
      <c r="F1051" s="107">
        <f ca="1">IF($I$5="I列录入预算数",OFFSET(H1051,0,1),ROUND(IF($I$5="基准为上年预计执行数",OFFSET(D1051,0,1),IF($I$5="基准为上年预算数",OFFSET(D1051,0,-1),IF($I$5="基准为上年调整预算数",D1051,0)))*(IF(_xlfn.ISFORMULA(OFFSET(D1051,0,5)),OFFSET($I$3,1,0),OFFSET(D1051,0,5))),SSWR))</f>
        <v>0</v>
      </c>
      <c r="G1051" s="191">
        <f ca="1" t="shared" si="50"/>
        <v>0</v>
      </c>
      <c r="H1051" s="191">
        <f ca="1" t="shared" si="49"/>
        <v>0</v>
      </c>
      <c r="I1051" s="108">
        <v>0</v>
      </c>
      <c r="J1051" s="357"/>
    </row>
    <row r="1052" ht="14.4" spans="1:10">
      <c r="A1052" s="353" t="s">
        <v>12541</v>
      </c>
      <c r="B1052" s="365" t="s">
        <v>12542</v>
      </c>
      <c r="C1052" s="361">
        <v>0</v>
      </c>
      <c r="D1052" s="107">
        <f ca="1" t="shared" si="48"/>
        <v>0</v>
      </c>
      <c r="E1052" s="356">
        <v>0</v>
      </c>
      <c r="F1052" s="107">
        <f ca="1">IF($I$5="I列录入预算数",OFFSET(H1052,0,1),ROUND(IF($I$5="基准为上年预计执行数",OFFSET(D1052,0,1),IF($I$5="基准为上年预算数",OFFSET(D1052,0,-1),IF($I$5="基准为上年调整预算数",D1052,0)))*(IF(_xlfn.ISFORMULA(OFFSET(D1052,0,5)),OFFSET($I$3,1,0),OFFSET(D1052,0,5))),SSWR))</f>
        <v>0</v>
      </c>
      <c r="G1052" s="191">
        <f ca="1" t="shared" si="50"/>
        <v>0</v>
      </c>
      <c r="H1052" s="191">
        <f ca="1" t="shared" si="49"/>
        <v>0</v>
      </c>
      <c r="I1052" s="108">
        <v>0</v>
      </c>
      <c r="J1052" s="357"/>
    </row>
    <row r="1053" ht="14.4" spans="1:10">
      <c r="A1053" s="353" t="s">
        <v>12543</v>
      </c>
      <c r="B1053" s="365" t="s">
        <v>12544</v>
      </c>
      <c r="C1053" s="361">
        <v>0</v>
      </c>
      <c r="D1053" s="107">
        <f ca="1" t="shared" si="48"/>
        <v>0</v>
      </c>
      <c r="E1053" s="356">
        <v>0</v>
      </c>
      <c r="F1053" s="107">
        <f ca="1">IF($I$5="I列录入预算数",OFFSET(H1053,0,1),ROUND(IF($I$5="基准为上年预计执行数",OFFSET(D1053,0,1),IF($I$5="基准为上年预算数",OFFSET(D1053,0,-1),IF($I$5="基准为上年调整预算数",D1053,0)))*(IF(_xlfn.ISFORMULA(OFFSET(D1053,0,5)),OFFSET($I$3,1,0),OFFSET(D1053,0,5))),SSWR))</f>
        <v>0</v>
      </c>
      <c r="G1053" s="191">
        <f ca="1" t="shared" si="50"/>
        <v>0</v>
      </c>
      <c r="H1053" s="191">
        <f ca="1" t="shared" si="49"/>
        <v>0</v>
      </c>
      <c r="I1053" s="108">
        <v>0</v>
      </c>
      <c r="J1053" s="357"/>
    </row>
    <row r="1054" ht="14.4" spans="1:10">
      <c r="A1054" s="353" t="s">
        <v>12545</v>
      </c>
      <c r="B1054" s="365" t="s">
        <v>12546</v>
      </c>
      <c r="C1054" s="361">
        <v>0</v>
      </c>
      <c r="D1054" s="107">
        <f ca="1" t="shared" si="48"/>
        <v>0</v>
      </c>
      <c r="E1054" s="356">
        <v>0</v>
      </c>
      <c r="F1054" s="107">
        <f ca="1">IF($I$5="I列录入预算数",OFFSET(H1054,0,1),ROUND(IF($I$5="基准为上年预计执行数",OFFSET(D1054,0,1),IF($I$5="基准为上年预算数",OFFSET(D1054,0,-1),IF($I$5="基准为上年调整预算数",D1054,0)))*(IF(_xlfn.ISFORMULA(OFFSET(D1054,0,5)),OFFSET($I$3,1,0),OFFSET(D1054,0,5))),SSWR))</f>
        <v>0</v>
      </c>
      <c r="G1054" s="191">
        <f ca="1" t="shared" si="50"/>
        <v>0</v>
      </c>
      <c r="H1054" s="191">
        <f ca="1" t="shared" si="49"/>
        <v>0</v>
      </c>
      <c r="I1054" s="108">
        <v>0</v>
      </c>
      <c r="J1054" s="357"/>
    </row>
    <row r="1055" ht="14.4" spans="1:10">
      <c r="A1055" s="353" t="s">
        <v>12547</v>
      </c>
      <c r="B1055" s="365" t="s">
        <v>12548</v>
      </c>
      <c r="C1055" s="361">
        <v>0</v>
      </c>
      <c r="D1055" s="107">
        <f ca="1" t="shared" si="48"/>
        <v>0</v>
      </c>
      <c r="E1055" s="356">
        <v>0</v>
      </c>
      <c r="F1055" s="107">
        <f ca="1">IF($I$5="I列录入预算数",OFFSET(H1055,0,1),ROUND(IF($I$5="基准为上年预计执行数",OFFSET(D1055,0,1),IF($I$5="基准为上年预算数",OFFSET(D1055,0,-1),IF($I$5="基准为上年调整预算数",D1055,0)))*(IF(_xlfn.ISFORMULA(OFFSET(D1055,0,5)),OFFSET($I$3,1,0),OFFSET(D1055,0,5))),SSWR))</f>
        <v>0</v>
      </c>
      <c r="G1055" s="191">
        <f ca="1" t="shared" si="50"/>
        <v>0</v>
      </c>
      <c r="H1055" s="191">
        <f ca="1" t="shared" si="49"/>
        <v>0</v>
      </c>
      <c r="I1055" s="108">
        <v>0</v>
      </c>
      <c r="J1055" s="357"/>
    </row>
    <row r="1056" ht="14.4" spans="1:10">
      <c r="A1056" s="353" t="s">
        <v>12549</v>
      </c>
      <c r="B1056" s="365" t="s">
        <v>12550</v>
      </c>
      <c r="C1056" s="361">
        <v>0</v>
      </c>
      <c r="D1056" s="107">
        <f ca="1" t="shared" si="48"/>
        <v>0</v>
      </c>
      <c r="E1056" s="356">
        <v>260</v>
      </c>
      <c r="F1056" s="107">
        <f ca="1">IF($I$5="I列录入预算数",OFFSET(H1056,0,1),ROUND(IF($I$5="基准为上年预计执行数",OFFSET(D1056,0,1),IF($I$5="基准为上年预算数",OFFSET(D1056,0,-1),IF($I$5="基准为上年调整预算数",D1056,0)))*(IF(_xlfn.ISFORMULA(OFFSET(D1056,0,5)),OFFSET($I$3,1,0),OFFSET(D1056,0,5))),SSWR))</f>
        <v>0</v>
      </c>
      <c r="G1056" s="191">
        <f ca="1" t="shared" si="50"/>
        <v>0</v>
      </c>
      <c r="H1056" s="191">
        <f ca="1" t="shared" si="49"/>
        <v>0</v>
      </c>
      <c r="I1056" s="108">
        <v>0</v>
      </c>
      <c r="J1056" s="357"/>
    </row>
    <row r="1057" ht="14.4" spans="1:10">
      <c r="A1057" s="353" t="s">
        <v>12551</v>
      </c>
      <c r="B1057" s="365" t="s">
        <v>12552</v>
      </c>
      <c r="C1057" s="361">
        <v>0</v>
      </c>
      <c r="D1057" s="107">
        <f ca="1" t="shared" si="48"/>
        <v>0</v>
      </c>
      <c r="E1057" s="356">
        <v>0</v>
      </c>
      <c r="F1057" s="107">
        <f ca="1">IF($I$5="I列录入预算数",OFFSET(H1057,0,1),ROUND(IF($I$5="基准为上年预计执行数",OFFSET(D1057,0,1),IF($I$5="基准为上年预算数",OFFSET(D1057,0,-1),IF($I$5="基准为上年调整预算数",D1057,0)))*(IF(_xlfn.ISFORMULA(OFFSET(D1057,0,5)),OFFSET($I$3,1,0),OFFSET(D1057,0,5))),SSWR))</f>
        <v>0</v>
      </c>
      <c r="G1057" s="191">
        <f ca="1" t="shared" si="50"/>
        <v>0</v>
      </c>
      <c r="H1057" s="191">
        <f ca="1" t="shared" si="49"/>
        <v>0</v>
      </c>
      <c r="I1057" s="108">
        <v>0</v>
      </c>
      <c r="J1057" s="357"/>
    </row>
    <row r="1058" ht="14.4" spans="1:10">
      <c r="A1058" s="353" t="s">
        <v>12553</v>
      </c>
      <c r="B1058" s="365" t="s">
        <v>12554</v>
      </c>
      <c r="C1058" s="361">
        <v>0</v>
      </c>
      <c r="D1058" s="107">
        <f ca="1" t="shared" si="48"/>
        <v>0</v>
      </c>
      <c r="E1058" s="356">
        <v>0</v>
      </c>
      <c r="F1058" s="107">
        <f ca="1">IF($I$5="I列录入预算数",OFFSET(H1058,0,1),ROUND(IF($I$5="基准为上年预计执行数",OFFSET(D1058,0,1),IF($I$5="基准为上年预算数",OFFSET(D1058,0,-1),IF($I$5="基准为上年调整预算数",D1058,0)))*(IF(_xlfn.ISFORMULA(OFFSET(D1058,0,5)),OFFSET($I$3,1,0),OFFSET(D1058,0,5))),SSWR))</f>
        <v>0</v>
      </c>
      <c r="G1058" s="191">
        <f ca="1" t="shared" si="50"/>
        <v>0</v>
      </c>
      <c r="H1058" s="191">
        <f ca="1" t="shared" si="49"/>
        <v>0</v>
      </c>
      <c r="I1058" s="108">
        <v>0</v>
      </c>
      <c r="J1058" s="357"/>
    </row>
    <row r="1059" ht="14.4" spans="1:10">
      <c r="A1059" s="353" t="s">
        <v>12555</v>
      </c>
      <c r="B1059" s="365" t="s">
        <v>12556</v>
      </c>
      <c r="C1059" s="361">
        <v>0</v>
      </c>
      <c r="D1059" s="107">
        <f ca="1" t="shared" si="48"/>
        <v>0</v>
      </c>
      <c r="E1059" s="356">
        <v>0</v>
      </c>
      <c r="F1059" s="107">
        <f ca="1">IF($I$5="I列录入预算数",OFFSET(H1059,0,1),ROUND(IF($I$5="基准为上年预计执行数",OFFSET(D1059,0,1),IF($I$5="基准为上年预算数",OFFSET(D1059,0,-1),IF($I$5="基准为上年调整预算数",D1059,0)))*(IF(_xlfn.ISFORMULA(OFFSET(D1059,0,5)),OFFSET($I$3,1,0),OFFSET(D1059,0,5))),SSWR))</f>
        <v>0</v>
      </c>
      <c r="G1059" s="191">
        <f ca="1" t="shared" si="50"/>
        <v>0</v>
      </c>
      <c r="H1059" s="191">
        <f ca="1" t="shared" si="49"/>
        <v>0</v>
      </c>
      <c r="I1059" s="108">
        <v>0</v>
      </c>
      <c r="J1059" s="357"/>
    </row>
    <row r="1060" ht="14.4" spans="1:10">
      <c r="A1060" s="353" t="s">
        <v>12557</v>
      </c>
      <c r="B1060" s="365" t="s">
        <v>12558</v>
      </c>
      <c r="C1060" s="361">
        <v>0</v>
      </c>
      <c r="D1060" s="107">
        <f ca="1" t="shared" si="48"/>
        <v>0</v>
      </c>
      <c r="E1060" s="356">
        <v>0</v>
      </c>
      <c r="F1060" s="107">
        <f ca="1">IF($I$5="I列录入预算数",OFFSET(H1060,0,1),ROUND(IF($I$5="基准为上年预计执行数",OFFSET(D1060,0,1),IF($I$5="基准为上年预算数",OFFSET(D1060,0,-1),IF($I$5="基准为上年调整预算数",D1060,0)))*(IF(_xlfn.ISFORMULA(OFFSET(D1060,0,5)),OFFSET($I$3,1,0),OFFSET(D1060,0,5))),SSWR))</f>
        <v>0</v>
      </c>
      <c r="G1060" s="191">
        <f ca="1" t="shared" si="50"/>
        <v>0</v>
      </c>
      <c r="H1060" s="191">
        <f ca="1" t="shared" si="49"/>
        <v>0</v>
      </c>
      <c r="I1060" s="108">
        <v>0</v>
      </c>
      <c r="J1060" s="357"/>
    </row>
    <row r="1061" ht="14.4" spans="1:10">
      <c r="A1061" s="353" t="s">
        <v>12559</v>
      </c>
      <c r="B1061" s="365" t="s">
        <v>12560</v>
      </c>
      <c r="C1061" s="361">
        <v>0</v>
      </c>
      <c r="D1061" s="107">
        <f ca="1" t="shared" si="48"/>
        <v>0</v>
      </c>
      <c r="E1061" s="356">
        <v>0</v>
      </c>
      <c r="F1061" s="107">
        <f ca="1">IF($I$5="I列录入预算数",OFFSET(H1061,0,1),ROUND(IF($I$5="基准为上年预计执行数",OFFSET(D1061,0,1),IF($I$5="基准为上年预算数",OFFSET(D1061,0,-1),IF($I$5="基准为上年调整预算数",D1061,0)))*(IF(_xlfn.ISFORMULA(OFFSET(D1061,0,5)),OFFSET($I$3,1,0),OFFSET(D1061,0,5))),SSWR))</f>
        <v>0</v>
      </c>
      <c r="G1061" s="191">
        <f ca="1" t="shared" si="50"/>
        <v>0</v>
      </c>
      <c r="H1061" s="191">
        <f ca="1" t="shared" si="49"/>
        <v>0</v>
      </c>
      <c r="I1061" s="108">
        <v>0</v>
      </c>
      <c r="J1061" s="357"/>
    </row>
    <row r="1062" ht="14.4" spans="1:10">
      <c r="A1062" s="353" t="s">
        <v>12561</v>
      </c>
      <c r="B1062" s="365" t="s">
        <v>12562</v>
      </c>
      <c r="C1062" s="361">
        <v>0</v>
      </c>
      <c r="D1062" s="107">
        <f ca="1" t="shared" si="48"/>
        <v>0</v>
      </c>
      <c r="E1062" s="356">
        <v>0</v>
      </c>
      <c r="F1062" s="107">
        <f ca="1">IF($I$5="I列录入预算数",OFFSET(H1062,0,1),ROUND(IF($I$5="基准为上年预计执行数",OFFSET(D1062,0,1),IF($I$5="基准为上年预算数",OFFSET(D1062,0,-1),IF($I$5="基准为上年调整预算数",D1062,0)))*(IF(_xlfn.ISFORMULA(OFFSET(D1062,0,5)),OFFSET($I$3,1,0),OFFSET(D1062,0,5))),SSWR))</f>
        <v>0</v>
      </c>
      <c r="G1062" s="191">
        <f ca="1" t="shared" si="50"/>
        <v>0</v>
      </c>
      <c r="H1062" s="191">
        <f ca="1" t="shared" si="49"/>
        <v>0</v>
      </c>
      <c r="I1062" s="108">
        <v>0</v>
      </c>
      <c r="J1062" s="357"/>
    </row>
    <row r="1063" ht="14.4" spans="1:10">
      <c r="A1063" s="353" t="s">
        <v>12563</v>
      </c>
      <c r="B1063" s="365" t="s">
        <v>12564</v>
      </c>
      <c r="C1063" s="361">
        <v>0</v>
      </c>
      <c r="D1063" s="107">
        <f ca="1" t="shared" si="48"/>
        <v>0</v>
      </c>
      <c r="E1063" s="356">
        <v>0</v>
      </c>
      <c r="F1063" s="107">
        <f ca="1">IF($I$5="I列录入预算数",OFFSET(H1063,0,1),ROUND(IF($I$5="基准为上年预计执行数",OFFSET(D1063,0,1),IF($I$5="基准为上年预算数",OFFSET(D1063,0,-1),IF($I$5="基准为上年调整预算数",D1063,0)))*(IF(_xlfn.ISFORMULA(OFFSET(D1063,0,5)),OFFSET($I$3,1,0),OFFSET(D1063,0,5))),SSWR))</f>
        <v>0</v>
      </c>
      <c r="G1063" s="191">
        <f ca="1" t="shared" si="50"/>
        <v>0</v>
      </c>
      <c r="H1063" s="191">
        <f ca="1" t="shared" si="49"/>
        <v>0</v>
      </c>
      <c r="I1063" s="108">
        <v>0</v>
      </c>
      <c r="J1063" s="357"/>
    </row>
    <row r="1064" ht="14.4" spans="1:10">
      <c r="A1064" s="353" t="s">
        <v>12565</v>
      </c>
      <c r="B1064" s="365" t="s">
        <v>12566</v>
      </c>
      <c r="C1064" s="361">
        <v>0</v>
      </c>
      <c r="D1064" s="107">
        <f ca="1" t="shared" si="48"/>
        <v>0</v>
      </c>
      <c r="E1064" s="356">
        <v>0</v>
      </c>
      <c r="F1064" s="107">
        <f ca="1">IF($I$5="I列录入预算数",OFFSET(H1064,0,1),ROUND(IF($I$5="基准为上年预计执行数",OFFSET(D1064,0,1),IF($I$5="基准为上年预算数",OFFSET(D1064,0,-1),IF($I$5="基准为上年调整预算数",D1064,0)))*(IF(_xlfn.ISFORMULA(OFFSET(D1064,0,5)),OFFSET($I$3,1,0),OFFSET(D1064,0,5))),SSWR))</f>
        <v>0</v>
      </c>
      <c r="G1064" s="191">
        <f ca="1" t="shared" si="50"/>
        <v>0</v>
      </c>
      <c r="H1064" s="191">
        <f ca="1" t="shared" si="49"/>
        <v>0</v>
      </c>
      <c r="I1064" s="108">
        <v>0</v>
      </c>
      <c r="J1064" s="357"/>
    </row>
    <row r="1065" ht="14.4" spans="1:10">
      <c r="A1065" s="353" t="s">
        <v>12567</v>
      </c>
      <c r="B1065" s="365" t="s">
        <v>12568</v>
      </c>
      <c r="C1065" s="361">
        <v>0</v>
      </c>
      <c r="D1065" s="107">
        <f ca="1" t="shared" si="48"/>
        <v>0</v>
      </c>
      <c r="E1065" s="356">
        <v>0</v>
      </c>
      <c r="F1065" s="107">
        <f ca="1">IF($I$5="I列录入预算数",OFFSET(H1065,0,1),ROUND(IF($I$5="基准为上年预计执行数",OFFSET(D1065,0,1),IF($I$5="基准为上年预算数",OFFSET(D1065,0,-1),IF($I$5="基准为上年调整预算数",D1065,0)))*(IF(_xlfn.ISFORMULA(OFFSET(D1065,0,5)),OFFSET($I$3,1,0),OFFSET(D1065,0,5))),SSWR))</f>
        <v>0</v>
      </c>
      <c r="G1065" s="191">
        <f ca="1" t="shared" si="50"/>
        <v>0</v>
      </c>
      <c r="H1065" s="191">
        <f ca="1" t="shared" si="49"/>
        <v>0</v>
      </c>
      <c r="I1065" s="108">
        <v>0</v>
      </c>
      <c r="J1065" s="357"/>
    </row>
    <row r="1066" ht="14.4" spans="1:10">
      <c r="A1066" s="353" t="s">
        <v>12569</v>
      </c>
      <c r="B1066" s="365" t="s">
        <v>12570</v>
      </c>
      <c r="C1066" s="361">
        <v>0</v>
      </c>
      <c r="D1066" s="107">
        <f ca="1" t="shared" si="48"/>
        <v>0</v>
      </c>
      <c r="E1066" s="356">
        <v>0</v>
      </c>
      <c r="F1066" s="107">
        <f ca="1">IF($I$5="I列录入预算数",OFFSET(H1066,0,1),ROUND(IF($I$5="基准为上年预计执行数",OFFSET(D1066,0,1),IF($I$5="基准为上年预算数",OFFSET(D1066,0,-1),IF($I$5="基准为上年调整预算数",D1066,0)))*(IF(_xlfn.ISFORMULA(OFFSET(D1066,0,5)),OFFSET($I$3,1,0),OFFSET(D1066,0,5))),SSWR))</f>
        <v>0</v>
      </c>
      <c r="G1066" s="191">
        <f ca="1" t="shared" si="50"/>
        <v>0</v>
      </c>
      <c r="H1066" s="191">
        <f ca="1" t="shared" si="49"/>
        <v>0</v>
      </c>
      <c r="I1066" s="108">
        <v>0</v>
      </c>
      <c r="J1066" s="357"/>
    </row>
    <row r="1067" ht="14.4" spans="1:10">
      <c r="A1067" s="353" t="s">
        <v>12571</v>
      </c>
      <c r="B1067" s="365" t="s">
        <v>12572</v>
      </c>
      <c r="C1067" s="361">
        <v>0</v>
      </c>
      <c r="D1067" s="107">
        <f ca="1" t="shared" si="48"/>
        <v>0</v>
      </c>
      <c r="E1067" s="356">
        <v>40</v>
      </c>
      <c r="F1067" s="107">
        <f ca="1">IF($I$5="I列录入预算数",OFFSET(H1067,0,1),ROUND(IF($I$5="基准为上年预计执行数",OFFSET(D1067,0,1),IF($I$5="基准为上年预算数",OFFSET(D1067,0,-1),IF($I$5="基准为上年调整预算数",D1067,0)))*(IF(_xlfn.ISFORMULA(OFFSET(D1067,0,5)),OFFSET($I$3,1,0),OFFSET(D1067,0,5))),SSWR))</f>
        <v>0</v>
      </c>
      <c r="G1067" s="191">
        <f ca="1" t="shared" si="50"/>
        <v>0</v>
      </c>
      <c r="H1067" s="191">
        <f ca="1" t="shared" si="49"/>
        <v>0</v>
      </c>
      <c r="I1067" s="108">
        <v>0</v>
      </c>
      <c r="J1067" s="357"/>
    </row>
    <row r="1068" ht="14.4" spans="1:10">
      <c r="A1068" s="353" t="s">
        <v>12573</v>
      </c>
      <c r="B1068" s="365" t="s">
        <v>12574</v>
      </c>
      <c r="C1068" s="361">
        <v>0</v>
      </c>
      <c r="D1068" s="107">
        <f ca="1" t="shared" si="48"/>
        <v>0</v>
      </c>
      <c r="E1068" s="356">
        <v>0</v>
      </c>
      <c r="F1068" s="107">
        <f ca="1">IF($I$5="I列录入预算数",OFFSET(H1068,0,1),ROUND(IF($I$5="基准为上年预计执行数",OFFSET(D1068,0,1),IF($I$5="基准为上年预算数",OFFSET(D1068,0,-1),IF($I$5="基准为上年调整预算数",D1068,0)))*(IF(_xlfn.ISFORMULA(OFFSET(D1068,0,5)),OFFSET($I$3,1,0),OFFSET(D1068,0,5))),SSWR))</f>
        <v>0</v>
      </c>
      <c r="G1068" s="191">
        <f ca="1" t="shared" si="50"/>
        <v>0</v>
      </c>
      <c r="H1068" s="191">
        <f ca="1" t="shared" si="49"/>
        <v>0</v>
      </c>
      <c r="I1068" s="108">
        <v>0</v>
      </c>
      <c r="J1068" s="357"/>
    </row>
    <row r="1069" ht="14.4" spans="1:10">
      <c r="A1069" s="353" t="s">
        <v>12575</v>
      </c>
      <c r="B1069" s="365" t="s">
        <v>12576</v>
      </c>
      <c r="C1069" s="361">
        <v>0</v>
      </c>
      <c r="D1069" s="107">
        <f ca="1" t="shared" si="48"/>
        <v>0</v>
      </c>
      <c r="E1069" s="356">
        <v>0</v>
      </c>
      <c r="F1069" s="107">
        <f ca="1">IF($I$5="I列录入预算数",OFFSET(H1069,0,1),ROUND(IF($I$5="基准为上年预计执行数",OFFSET(D1069,0,1),IF($I$5="基准为上年预算数",OFFSET(D1069,0,-1),IF($I$5="基准为上年调整预算数",D1069,0)))*(IF(_xlfn.ISFORMULA(OFFSET(D1069,0,5)),OFFSET($I$3,1,0),OFFSET(D1069,0,5))),SSWR))</f>
        <v>0</v>
      </c>
      <c r="G1069" s="191">
        <f ca="1" t="shared" si="50"/>
        <v>0</v>
      </c>
      <c r="H1069" s="191">
        <f ca="1" t="shared" si="49"/>
        <v>0</v>
      </c>
      <c r="I1069" s="108">
        <v>0</v>
      </c>
      <c r="J1069" s="357"/>
    </row>
    <row r="1070" ht="14.4" spans="1:10">
      <c r="A1070" s="353" t="s">
        <v>12577</v>
      </c>
      <c r="B1070" s="365" t="s">
        <v>12578</v>
      </c>
      <c r="C1070" s="361">
        <v>0</v>
      </c>
      <c r="D1070" s="107">
        <f ca="1" t="shared" si="48"/>
        <v>0</v>
      </c>
      <c r="E1070" s="356">
        <v>0</v>
      </c>
      <c r="F1070" s="107">
        <f ca="1">IF($I$5="I列录入预算数",OFFSET(H1070,0,1),ROUND(IF($I$5="基准为上年预计执行数",OFFSET(D1070,0,1),IF($I$5="基准为上年预算数",OFFSET(D1070,0,-1),IF($I$5="基准为上年调整预算数",D1070,0)))*(IF(_xlfn.ISFORMULA(OFFSET(D1070,0,5)),OFFSET($I$3,1,0),OFFSET(D1070,0,5))),SSWR))</f>
        <v>0</v>
      </c>
      <c r="G1070" s="191">
        <f ca="1" t="shared" si="50"/>
        <v>0</v>
      </c>
      <c r="H1070" s="191">
        <f ca="1" t="shared" si="49"/>
        <v>0</v>
      </c>
      <c r="I1070" s="108">
        <v>0</v>
      </c>
      <c r="J1070" s="357"/>
    </row>
    <row r="1071" ht="14.4" spans="1:10">
      <c r="A1071" s="353" t="s">
        <v>12579</v>
      </c>
      <c r="B1071" s="365" t="s">
        <v>10811</v>
      </c>
      <c r="C1071" s="361">
        <v>0</v>
      </c>
      <c r="D1071" s="107">
        <f ca="1" t="shared" si="48"/>
        <v>0</v>
      </c>
      <c r="E1071" s="356">
        <v>330</v>
      </c>
      <c r="F1071" s="107">
        <f ca="1">IF($I$5="I列录入预算数",OFFSET(H1071,0,1),ROUND(IF($I$5="基准为上年预计执行数",OFFSET(D1071,0,1),IF($I$5="基准为上年预算数",OFFSET(D1071,0,-1),IF($I$5="基准为上年调整预算数",D1071,0)))*(IF(_xlfn.ISFORMULA(OFFSET(D1071,0,5)),OFFSET($I$3,1,0),OFFSET(D1071,0,5))),SSWR))</f>
        <v>0</v>
      </c>
      <c r="G1071" s="191">
        <f ca="1" t="shared" si="50"/>
        <v>0</v>
      </c>
      <c r="H1071" s="191">
        <f ca="1" t="shared" si="49"/>
        <v>0</v>
      </c>
      <c r="I1071" s="108">
        <v>0</v>
      </c>
      <c r="J1071" s="357"/>
    </row>
    <row r="1072" ht="14.4" spans="1:10">
      <c r="A1072" s="353" t="s">
        <v>12580</v>
      </c>
      <c r="B1072" s="365" t="s">
        <v>10813</v>
      </c>
      <c r="C1072" s="355">
        <v>20</v>
      </c>
      <c r="D1072" s="107">
        <f ca="1" t="shared" si="48"/>
        <v>20</v>
      </c>
      <c r="E1072" s="356"/>
      <c r="F1072" s="107">
        <f ca="1">IF($I$5="I列录入预算数",OFFSET(H1072,0,1),ROUND(IF($I$5="基准为上年预计执行数",OFFSET(D1072,0,1),IF($I$5="基准为上年预算数",OFFSET(D1072,0,-1),IF($I$5="基准为上年调整预算数",D1072,0)))*(IF(_xlfn.ISFORMULA(OFFSET(D1072,0,5)),OFFSET($I$3,1,0),OFFSET(D1072,0,5))),SSWR))</f>
        <v>20</v>
      </c>
      <c r="G1072" s="191">
        <f ca="1" t="shared" si="50"/>
        <v>1</v>
      </c>
      <c r="H1072" s="191">
        <f ca="1" t="shared" si="49"/>
        <v>0</v>
      </c>
      <c r="I1072" s="355">
        <v>20</v>
      </c>
      <c r="J1072" s="355">
        <v>20</v>
      </c>
    </row>
    <row r="1073" ht="14.4" spans="1:10">
      <c r="A1073" s="353" t="s">
        <v>12581</v>
      </c>
      <c r="B1073" s="365" t="s">
        <v>10815</v>
      </c>
      <c r="C1073" s="355">
        <v>10</v>
      </c>
      <c r="D1073" s="107">
        <f ca="1" t="shared" si="48"/>
        <v>10</v>
      </c>
      <c r="E1073" s="356"/>
      <c r="F1073" s="107">
        <f ca="1">IF($I$5="I列录入预算数",OFFSET(H1073,0,1),ROUND(IF($I$5="基准为上年预计执行数",OFFSET(D1073,0,1),IF($I$5="基准为上年预算数",OFFSET(D1073,0,-1),IF($I$5="基准为上年调整预算数",D1073,0)))*(IF(_xlfn.ISFORMULA(OFFSET(D1073,0,5)),OFFSET($I$3,1,0),OFFSET(D1073,0,5))),SSWR))</f>
        <v>10</v>
      </c>
      <c r="G1073" s="191">
        <f ca="1" t="shared" si="50"/>
        <v>1</v>
      </c>
      <c r="H1073" s="191">
        <f ca="1" t="shared" si="49"/>
        <v>0</v>
      </c>
      <c r="I1073" s="355">
        <v>10</v>
      </c>
      <c r="J1073" s="355">
        <v>10</v>
      </c>
    </row>
    <row r="1074" ht="14.4" spans="1:10">
      <c r="A1074" s="353" t="s">
        <v>12582</v>
      </c>
      <c r="B1074" s="365" t="s">
        <v>12583</v>
      </c>
      <c r="C1074" s="355"/>
      <c r="D1074" s="107">
        <f ca="1" t="shared" si="48"/>
        <v>0</v>
      </c>
      <c r="E1074" s="356"/>
      <c r="F1074" s="107">
        <f ca="1">IF($I$5="I列录入预算数",OFFSET(H1074,0,1),ROUND(IF($I$5="基准为上年预计执行数",OFFSET(D1074,0,1),IF($I$5="基准为上年预算数",OFFSET(D1074,0,-1),IF($I$5="基准为上年调整预算数",D1074,0)))*(IF(_xlfn.ISFORMULA(OFFSET(D1074,0,5)),OFFSET($I$3,1,0),OFFSET(D1074,0,5))),SSWR))</f>
        <v>0</v>
      </c>
      <c r="G1074" s="191">
        <f ca="1" t="shared" si="50"/>
        <v>0</v>
      </c>
      <c r="H1074" s="191">
        <f ca="1" t="shared" si="49"/>
        <v>0</v>
      </c>
      <c r="I1074" s="355"/>
      <c r="J1074" s="355"/>
    </row>
    <row r="1075" ht="14.4" spans="1:10">
      <c r="A1075" s="353" t="s">
        <v>12584</v>
      </c>
      <c r="B1075" s="365" t="s">
        <v>12585</v>
      </c>
      <c r="C1075" s="355"/>
      <c r="D1075" s="107">
        <f ca="1" t="shared" si="48"/>
        <v>0</v>
      </c>
      <c r="E1075" s="356"/>
      <c r="F1075" s="107">
        <f ca="1">IF($I$5="I列录入预算数",OFFSET(H1075,0,1),ROUND(IF($I$5="基准为上年预计执行数",OFFSET(D1075,0,1),IF($I$5="基准为上年预算数",OFFSET(D1075,0,-1),IF($I$5="基准为上年调整预算数",D1075,0)))*(IF(_xlfn.ISFORMULA(OFFSET(D1075,0,5)),OFFSET($I$3,1,0),OFFSET(D1075,0,5))),SSWR))</f>
        <v>0</v>
      </c>
      <c r="G1075" s="191">
        <f ca="1" t="shared" si="50"/>
        <v>0</v>
      </c>
      <c r="H1075" s="191">
        <f ca="1" t="shared" si="49"/>
        <v>0</v>
      </c>
      <c r="I1075" s="355"/>
      <c r="J1075" s="355"/>
    </row>
    <row r="1076" ht="14.4" spans="1:10">
      <c r="A1076" s="353" t="s">
        <v>12586</v>
      </c>
      <c r="B1076" s="365" t="s">
        <v>12587</v>
      </c>
      <c r="C1076" s="355">
        <v>10</v>
      </c>
      <c r="D1076" s="107">
        <f ca="1" t="shared" si="48"/>
        <v>10</v>
      </c>
      <c r="E1076" s="356"/>
      <c r="F1076" s="107">
        <f ca="1">IF($I$5="I列录入预算数",OFFSET(H1076,0,1),ROUND(IF($I$5="基准为上年预计执行数",OFFSET(D1076,0,1),IF($I$5="基准为上年预算数",OFFSET(D1076,0,-1),IF($I$5="基准为上年调整预算数",D1076,0)))*(IF(_xlfn.ISFORMULA(OFFSET(D1076,0,5)),OFFSET($I$3,1,0),OFFSET(D1076,0,5))),SSWR))</f>
        <v>10</v>
      </c>
      <c r="G1076" s="191">
        <f ca="1" t="shared" si="50"/>
        <v>1</v>
      </c>
      <c r="H1076" s="191">
        <f ca="1" t="shared" si="49"/>
        <v>0</v>
      </c>
      <c r="I1076" s="355">
        <v>10</v>
      </c>
      <c r="J1076" s="355">
        <v>10</v>
      </c>
    </row>
    <row r="1077" ht="14.4" spans="1:10">
      <c r="A1077" s="353" t="s">
        <v>12588</v>
      </c>
      <c r="B1077" s="365" t="s">
        <v>12589</v>
      </c>
      <c r="C1077" s="355"/>
      <c r="D1077" s="107">
        <f ca="1" t="shared" si="48"/>
        <v>0</v>
      </c>
      <c r="E1077" s="356"/>
      <c r="F1077" s="107">
        <f ca="1">IF($I$5="I列录入预算数",OFFSET(H1077,0,1),ROUND(IF($I$5="基准为上年预计执行数",OFFSET(D1077,0,1),IF($I$5="基准为上年预算数",OFFSET(D1077,0,-1),IF($I$5="基准为上年调整预算数",D1077,0)))*(IF(_xlfn.ISFORMULA(OFFSET(D1077,0,5)),OFFSET($I$3,1,0),OFFSET(D1077,0,5))),SSWR))</f>
        <v>0</v>
      </c>
      <c r="G1077" s="191">
        <f ca="1" t="shared" si="50"/>
        <v>0</v>
      </c>
      <c r="H1077" s="191">
        <f ca="1" t="shared" si="49"/>
        <v>0</v>
      </c>
      <c r="I1077" s="355"/>
      <c r="J1077" s="355"/>
    </row>
    <row r="1078" ht="14.4" spans="1:10">
      <c r="A1078" s="353" t="s">
        <v>12590</v>
      </c>
      <c r="B1078" s="365" t="s">
        <v>12591</v>
      </c>
      <c r="C1078" s="355"/>
      <c r="D1078" s="107">
        <f ca="1" t="shared" si="48"/>
        <v>0</v>
      </c>
      <c r="E1078" s="356"/>
      <c r="F1078" s="107">
        <f ca="1">IF($I$5="I列录入预算数",OFFSET(H1078,0,1),ROUND(IF($I$5="基准为上年预计执行数",OFFSET(D1078,0,1),IF($I$5="基准为上年预算数",OFFSET(D1078,0,-1),IF($I$5="基准为上年调整预算数",D1078,0)))*(IF(_xlfn.ISFORMULA(OFFSET(D1078,0,5)),OFFSET($I$3,1,0),OFFSET(D1078,0,5))),SSWR))</f>
        <v>0</v>
      </c>
      <c r="G1078" s="191">
        <f ca="1" t="shared" si="50"/>
        <v>0</v>
      </c>
      <c r="H1078" s="191">
        <f ca="1" t="shared" si="49"/>
        <v>0</v>
      </c>
      <c r="I1078" s="355"/>
      <c r="J1078" s="355"/>
    </row>
    <row r="1079" ht="14.4" spans="1:10">
      <c r="A1079" s="353" t="s">
        <v>12592</v>
      </c>
      <c r="B1079" s="365" t="s">
        <v>10817</v>
      </c>
      <c r="C1079" s="355"/>
      <c r="D1079" s="107">
        <f ca="1" t="shared" si="48"/>
        <v>0</v>
      </c>
      <c r="E1079" s="356">
        <v>84</v>
      </c>
      <c r="F1079" s="107">
        <f ca="1">IF($I$5="I列录入预算数",OFFSET(H1079,0,1),ROUND(IF($I$5="基准为上年预计执行数",OFFSET(D1079,0,1),IF($I$5="基准为上年预算数",OFFSET(D1079,0,-1),IF($I$5="基准为上年调整预算数",D1079,0)))*(IF(_xlfn.ISFORMULA(OFFSET(D1079,0,5)),OFFSET($I$3,1,0),OFFSET(D1079,0,5))),SSWR))</f>
        <v>0</v>
      </c>
      <c r="G1079" s="191">
        <f ca="1" t="shared" si="50"/>
        <v>0</v>
      </c>
      <c r="H1079" s="191">
        <f ca="1" t="shared" si="49"/>
        <v>0</v>
      </c>
      <c r="I1079" s="355"/>
      <c r="J1079" s="355"/>
    </row>
    <row r="1080" ht="14.4" spans="1:10">
      <c r="A1080" s="353" t="s">
        <v>12593</v>
      </c>
      <c r="B1080" s="365" t="s">
        <v>12594</v>
      </c>
      <c r="C1080" s="355">
        <v>50</v>
      </c>
      <c r="D1080" s="107">
        <f ca="1" t="shared" si="48"/>
        <v>50</v>
      </c>
      <c r="E1080" s="356">
        <v>32</v>
      </c>
      <c r="F1080" s="107">
        <f ca="1">IF($I$5="I列录入预算数",OFFSET(H1080,0,1),ROUND(IF($I$5="基准为上年预计执行数",OFFSET(D1080,0,1),IF($I$5="基准为上年预算数",OFFSET(D1080,0,-1),IF($I$5="基准为上年调整预算数",D1080,0)))*(IF(_xlfn.ISFORMULA(OFFSET(D1080,0,5)),OFFSET($I$3,1,0),OFFSET(D1080,0,5))),SSWR))</f>
        <v>50</v>
      </c>
      <c r="G1080" s="191">
        <f ca="1" t="shared" si="50"/>
        <v>1</v>
      </c>
      <c r="H1080" s="191">
        <f ca="1" t="shared" si="49"/>
        <v>1.5625</v>
      </c>
      <c r="I1080" s="355">
        <v>50</v>
      </c>
      <c r="J1080" s="355">
        <v>50</v>
      </c>
    </row>
    <row r="1081" ht="14.4" spans="1:10">
      <c r="A1081" s="353" t="s">
        <v>12595</v>
      </c>
      <c r="B1081" s="365" t="s">
        <v>10811</v>
      </c>
      <c r="C1081" s="355"/>
      <c r="D1081" s="107">
        <f ca="1" t="shared" si="48"/>
        <v>0</v>
      </c>
      <c r="E1081" s="356">
        <v>0</v>
      </c>
      <c r="F1081" s="107">
        <f ca="1">IF($I$5="I列录入预算数",OFFSET(H1081,0,1),ROUND(IF($I$5="基准为上年预计执行数",OFFSET(D1081,0,1),IF($I$5="基准为上年预算数",OFFSET(D1081,0,-1),IF($I$5="基准为上年调整预算数",D1081,0)))*(IF(_xlfn.ISFORMULA(OFFSET(D1081,0,5)),OFFSET($I$3,1,0),OFFSET(D1081,0,5))),SSWR))</f>
        <v>0</v>
      </c>
      <c r="G1081" s="191">
        <f ca="1" t="shared" si="50"/>
        <v>0</v>
      </c>
      <c r="H1081" s="191">
        <f ca="1" t="shared" si="49"/>
        <v>0</v>
      </c>
      <c r="I1081" s="355"/>
      <c r="J1081" s="355"/>
    </row>
    <row r="1082" ht="14.4" spans="1:10">
      <c r="A1082" s="353" t="s">
        <v>12596</v>
      </c>
      <c r="B1082" s="365" t="s">
        <v>10813</v>
      </c>
      <c r="C1082" s="355"/>
      <c r="D1082" s="107">
        <f ca="1" t="shared" si="48"/>
        <v>0</v>
      </c>
      <c r="E1082" s="356">
        <v>0</v>
      </c>
      <c r="F1082" s="107">
        <f ca="1">IF($I$5="I列录入预算数",OFFSET(H1082,0,1),ROUND(IF($I$5="基准为上年预计执行数",OFFSET(D1082,0,1),IF($I$5="基准为上年预算数",OFFSET(D1082,0,-1),IF($I$5="基准为上年调整预算数",D1082,0)))*(IF(_xlfn.ISFORMULA(OFFSET(D1082,0,5)),OFFSET($I$3,1,0),OFFSET(D1082,0,5))),SSWR))</f>
        <v>0</v>
      </c>
      <c r="G1082" s="191">
        <f ca="1" t="shared" si="50"/>
        <v>0</v>
      </c>
      <c r="H1082" s="191">
        <f ca="1" t="shared" si="49"/>
        <v>0</v>
      </c>
      <c r="I1082" s="355"/>
      <c r="J1082" s="355"/>
    </row>
    <row r="1083" ht="14.4" spans="1:10">
      <c r="A1083" s="353" t="s">
        <v>12597</v>
      </c>
      <c r="B1083" s="365" t="s">
        <v>10815</v>
      </c>
      <c r="C1083" s="355"/>
      <c r="D1083" s="107">
        <f ca="1" t="shared" si="48"/>
        <v>0</v>
      </c>
      <c r="E1083" s="356">
        <v>0</v>
      </c>
      <c r="F1083" s="107">
        <f ca="1">IF($I$5="I列录入预算数",OFFSET(H1083,0,1),ROUND(IF($I$5="基准为上年预计执行数",OFFSET(D1083,0,1),IF($I$5="基准为上年预算数",OFFSET(D1083,0,-1),IF($I$5="基准为上年调整预算数",D1083,0)))*(IF(_xlfn.ISFORMULA(OFFSET(D1083,0,5)),OFFSET($I$3,1,0),OFFSET(D1083,0,5))),SSWR))</f>
        <v>0</v>
      </c>
      <c r="G1083" s="191">
        <f ca="1" t="shared" si="50"/>
        <v>0</v>
      </c>
      <c r="H1083" s="191">
        <f ca="1" t="shared" si="49"/>
        <v>0</v>
      </c>
      <c r="I1083" s="355"/>
      <c r="J1083" s="355"/>
    </row>
    <row r="1084" ht="14.4" spans="1:10">
      <c r="A1084" s="353" t="s">
        <v>12598</v>
      </c>
      <c r="B1084" s="365" t="s">
        <v>12599</v>
      </c>
      <c r="C1084" s="355">
        <v>300</v>
      </c>
      <c r="D1084" s="107">
        <f ca="1" t="shared" si="48"/>
        <v>300</v>
      </c>
      <c r="E1084" s="356">
        <v>0</v>
      </c>
      <c r="F1084" s="107">
        <f ca="1">IF($I$5="I列录入预算数",OFFSET(H1084,0,1),ROUND(IF($I$5="基准为上年预计执行数",OFFSET(D1084,0,1),IF($I$5="基准为上年预算数",OFFSET(D1084,0,-1),IF($I$5="基准为上年调整预算数",D1084,0)))*(IF(_xlfn.ISFORMULA(OFFSET(D1084,0,5)),OFFSET($I$3,1,0),OFFSET(D1084,0,5))),SSWR))</f>
        <v>300</v>
      </c>
      <c r="G1084" s="191">
        <f ca="1" t="shared" si="50"/>
        <v>1</v>
      </c>
      <c r="H1084" s="191">
        <f ca="1" t="shared" si="49"/>
        <v>0</v>
      </c>
      <c r="I1084" s="355">
        <v>300</v>
      </c>
      <c r="J1084" s="355">
        <v>300</v>
      </c>
    </row>
    <row r="1085" ht="14.4" spans="1:10">
      <c r="A1085" s="353" t="s">
        <v>12600</v>
      </c>
      <c r="B1085" s="365" t="s">
        <v>10817</v>
      </c>
      <c r="C1085" s="355"/>
      <c r="D1085" s="107">
        <f ca="1" t="shared" si="48"/>
        <v>0</v>
      </c>
      <c r="E1085" s="356">
        <v>0</v>
      </c>
      <c r="F1085" s="107">
        <f ca="1">IF($I$5="I列录入预算数",OFFSET(H1085,0,1),ROUND(IF($I$5="基准为上年预计执行数",OFFSET(D1085,0,1),IF($I$5="基准为上年预算数",OFFSET(D1085,0,-1),IF($I$5="基准为上年调整预算数",D1085,0)))*(IF(_xlfn.ISFORMULA(OFFSET(D1085,0,5)),OFFSET($I$3,1,0),OFFSET(D1085,0,5))),SSWR))</f>
        <v>0</v>
      </c>
      <c r="G1085" s="191">
        <f ca="1" t="shared" si="50"/>
        <v>0</v>
      </c>
      <c r="H1085" s="191">
        <f ca="1" t="shared" si="49"/>
        <v>0</v>
      </c>
      <c r="I1085" s="355"/>
      <c r="J1085" s="355"/>
    </row>
    <row r="1086" ht="14.4" spans="1:10">
      <c r="A1086" s="353" t="s">
        <v>12601</v>
      </c>
      <c r="B1086" s="365" t="s">
        <v>12602</v>
      </c>
      <c r="C1086" s="355">
        <v>80</v>
      </c>
      <c r="D1086" s="107">
        <f ca="1" t="shared" si="48"/>
        <v>80</v>
      </c>
      <c r="E1086" s="356">
        <v>0</v>
      </c>
      <c r="F1086" s="107">
        <f ca="1">IF($I$5="I列录入预算数",OFFSET(H1086,0,1),ROUND(IF($I$5="基准为上年预计执行数",OFFSET(D1086,0,1),IF($I$5="基准为上年预算数",OFFSET(D1086,0,-1),IF($I$5="基准为上年调整预算数",D1086,0)))*(IF(_xlfn.ISFORMULA(OFFSET(D1086,0,5)),OFFSET($I$3,1,0),OFFSET(D1086,0,5))),SSWR))</f>
        <v>80</v>
      </c>
      <c r="G1086" s="191">
        <f ca="1" t="shared" si="50"/>
        <v>1</v>
      </c>
      <c r="H1086" s="191">
        <f ca="1" t="shared" si="49"/>
        <v>0</v>
      </c>
      <c r="I1086" s="355">
        <v>80</v>
      </c>
      <c r="J1086" s="355">
        <v>80</v>
      </c>
    </row>
    <row r="1087" ht="14.4" spans="1:10">
      <c r="A1087" s="353" t="s">
        <v>12603</v>
      </c>
      <c r="B1087" s="365" t="s">
        <v>10811</v>
      </c>
      <c r="C1087" s="361">
        <v>0</v>
      </c>
      <c r="D1087" s="107">
        <f ca="1" t="shared" si="48"/>
        <v>0</v>
      </c>
      <c r="E1087" s="356">
        <v>0</v>
      </c>
      <c r="F1087" s="107">
        <f ca="1">IF($I$5="I列录入预算数",OFFSET(H1087,0,1),ROUND(IF($I$5="基准为上年预计执行数",OFFSET(D1087,0,1),IF($I$5="基准为上年预算数",OFFSET(D1087,0,-1),IF($I$5="基准为上年调整预算数",D1087,0)))*(IF(_xlfn.ISFORMULA(OFFSET(D1087,0,5)),OFFSET($I$3,1,0),OFFSET(D1087,0,5))),SSWR))</f>
        <v>0</v>
      </c>
      <c r="G1087" s="191">
        <f ca="1" t="shared" si="50"/>
        <v>0</v>
      </c>
      <c r="H1087" s="191">
        <f ca="1" t="shared" si="49"/>
        <v>0</v>
      </c>
      <c r="I1087" s="108">
        <v>0</v>
      </c>
      <c r="J1087" s="355"/>
    </row>
    <row r="1088" ht="14.4" spans="1:10">
      <c r="A1088" s="353" t="s">
        <v>12604</v>
      </c>
      <c r="B1088" s="365" t="s">
        <v>10813</v>
      </c>
      <c r="C1088" s="361">
        <v>0</v>
      </c>
      <c r="D1088" s="107">
        <f ca="1" t="shared" si="48"/>
        <v>0</v>
      </c>
      <c r="E1088" s="356">
        <v>0</v>
      </c>
      <c r="F1088" s="107">
        <f ca="1">IF($I$5="I列录入预算数",OFFSET(H1088,0,1),ROUND(IF($I$5="基准为上年预计执行数",OFFSET(D1088,0,1),IF($I$5="基准为上年预算数",OFFSET(D1088,0,-1),IF($I$5="基准为上年调整预算数",D1088,0)))*(IF(_xlfn.ISFORMULA(OFFSET(D1088,0,5)),OFFSET($I$3,1,0),OFFSET(D1088,0,5))),SSWR))</f>
        <v>0</v>
      </c>
      <c r="G1088" s="191">
        <f ca="1" t="shared" si="50"/>
        <v>0</v>
      </c>
      <c r="H1088" s="191">
        <f ca="1" t="shared" si="49"/>
        <v>0</v>
      </c>
      <c r="I1088" s="108">
        <v>0</v>
      </c>
      <c r="J1088" s="355"/>
    </row>
    <row r="1089" ht="14.4" spans="1:10">
      <c r="A1089" s="353" t="s">
        <v>12605</v>
      </c>
      <c r="B1089" s="365" t="s">
        <v>10815</v>
      </c>
      <c r="C1089" s="361">
        <v>0</v>
      </c>
      <c r="D1089" s="107">
        <f ca="1" t="shared" si="48"/>
        <v>0</v>
      </c>
      <c r="E1089" s="356">
        <v>0</v>
      </c>
      <c r="F1089" s="107">
        <f ca="1">IF($I$5="I列录入预算数",OFFSET(H1089,0,1),ROUND(IF($I$5="基准为上年预计执行数",OFFSET(D1089,0,1),IF($I$5="基准为上年预算数",OFFSET(D1089,0,-1),IF($I$5="基准为上年调整预算数",D1089,0)))*(IF(_xlfn.ISFORMULA(OFFSET(D1089,0,5)),OFFSET($I$3,1,0),OFFSET(D1089,0,5))),SSWR))</f>
        <v>0</v>
      </c>
      <c r="G1089" s="191">
        <f ca="1" t="shared" si="50"/>
        <v>0</v>
      </c>
      <c r="H1089" s="191">
        <f ca="1" t="shared" si="49"/>
        <v>0</v>
      </c>
      <c r="I1089" s="108">
        <v>0</v>
      </c>
      <c r="J1089" s="355"/>
    </row>
    <row r="1090" ht="14.4" spans="1:10">
      <c r="A1090" s="353" t="s">
        <v>12606</v>
      </c>
      <c r="B1090" s="365" t="s">
        <v>12607</v>
      </c>
      <c r="C1090" s="361">
        <v>0</v>
      </c>
      <c r="D1090" s="107">
        <f ca="1" t="shared" si="48"/>
        <v>0</v>
      </c>
      <c r="E1090" s="356">
        <v>0</v>
      </c>
      <c r="F1090" s="107">
        <f ca="1">IF($I$5="I列录入预算数",OFFSET(H1090,0,1),ROUND(IF($I$5="基准为上年预计执行数",OFFSET(D1090,0,1),IF($I$5="基准为上年预算数",OFFSET(D1090,0,-1),IF($I$5="基准为上年调整预算数",D1090,0)))*(IF(_xlfn.ISFORMULA(OFFSET(D1090,0,5)),OFFSET($I$3,1,0),OFFSET(D1090,0,5))),SSWR))</f>
        <v>0</v>
      </c>
      <c r="G1090" s="191">
        <f ca="1" t="shared" si="50"/>
        <v>0</v>
      </c>
      <c r="H1090" s="191">
        <f ca="1" t="shared" si="49"/>
        <v>0</v>
      </c>
      <c r="I1090" s="108">
        <v>0</v>
      </c>
      <c r="J1090" s="355"/>
    </row>
    <row r="1091" ht="14.4" spans="1:10">
      <c r="A1091" s="353" t="s">
        <v>12608</v>
      </c>
      <c r="B1091" s="365" t="s">
        <v>12609</v>
      </c>
      <c r="C1091" s="361">
        <v>0</v>
      </c>
      <c r="D1091" s="107">
        <f ca="1" t="shared" si="48"/>
        <v>0</v>
      </c>
      <c r="E1091" s="356">
        <v>0</v>
      </c>
      <c r="F1091" s="107">
        <f ca="1">IF($I$5="I列录入预算数",OFFSET(H1091,0,1),ROUND(IF($I$5="基准为上年预计执行数",OFFSET(D1091,0,1),IF($I$5="基准为上年预算数",OFFSET(D1091,0,-1),IF($I$5="基准为上年调整预算数",D1091,0)))*(IF(_xlfn.ISFORMULA(OFFSET(D1091,0,5)),OFFSET($I$3,1,0),OFFSET(D1091,0,5))),SSWR))</f>
        <v>0</v>
      </c>
      <c r="G1091" s="191">
        <f ca="1" t="shared" si="50"/>
        <v>0</v>
      </c>
      <c r="H1091" s="191">
        <f ca="1" t="shared" si="49"/>
        <v>0</v>
      </c>
      <c r="I1091" s="108">
        <v>0</v>
      </c>
      <c r="J1091" s="355"/>
    </row>
    <row r="1092" ht="14.4" spans="1:10">
      <c r="A1092" s="353" t="s">
        <v>12610</v>
      </c>
      <c r="B1092" s="365" t="s">
        <v>10817</v>
      </c>
      <c r="C1092" s="361">
        <v>0</v>
      </c>
      <c r="D1092" s="107">
        <f ca="1" t="shared" si="48"/>
        <v>0</v>
      </c>
      <c r="E1092" s="356">
        <v>0</v>
      </c>
      <c r="F1092" s="107">
        <f ca="1">IF($I$5="I列录入预算数",OFFSET(H1092,0,1),ROUND(IF($I$5="基准为上年预计执行数",OFFSET(D1092,0,1),IF($I$5="基准为上年预算数",OFFSET(D1092,0,-1),IF($I$5="基准为上年调整预算数",D1092,0)))*(IF(_xlfn.ISFORMULA(OFFSET(D1092,0,5)),OFFSET($I$3,1,0),OFFSET(D1092,0,5))),SSWR))</f>
        <v>0</v>
      </c>
      <c r="G1092" s="191">
        <f ca="1" t="shared" si="50"/>
        <v>0</v>
      </c>
      <c r="H1092" s="191">
        <f ca="1" t="shared" si="49"/>
        <v>0</v>
      </c>
      <c r="I1092" s="108">
        <v>0</v>
      </c>
      <c r="J1092" s="355"/>
    </row>
    <row r="1093" ht="14.4" spans="1:10">
      <c r="A1093" s="353" t="s">
        <v>12611</v>
      </c>
      <c r="B1093" s="365" t="s">
        <v>12612</v>
      </c>
      <c r="C1093" s="361">
        <v>0</v>
      </c>
      <c r="D1093" s="107">
        <f ca="1" t="shared" si="48"/>
        <v>0</v>
      </c>
      <c r="E1093" s="356">
        <v>0</v>
      </c>
      <c r="F1093" s="107">
        <f ca="1">IF($I$5="I列录入预算数",OFFSET(H1093,0,1),ROUND(IF($I$5="基准为上年预计执行数",OFFSET(D1093,0,1),IF($I$5="基准为上年预算数",OFFSET(D1093,0,-1),IF($I$5="基准为上年调整预算数",D1093,0)))*(IF(_xlfn.ISFORMULA(OFFSET(D1093,0,5)),OFFSET($I$3,1,0),OFFSET(D1093,0,5))),SSWR))</f>
        <v>0</v>
      </c>
      <c r="G1093" s="191">
        <f ca="1" t="shared" si="50"/>
        <v>0</v>
      </c>
      <c r="H1093" s="191">
        <f ca="1" t="shared" si="49"/>
        <v>0</v>
      </c>
      <c r="I1093" s="108">
        <v>0</v>
      </c>
      <c r="J1093" s="355"/>
    </row>
    <row r="1094" ht="14.4" spans="1:10">
      <c r="A1094" s="353" t="s">
        <v>12613</v>
      </c>
      <c r="B1094" s="365" t="s">
        <v>10811</v>
      </c>
      <c r="C1094" s="361">
        <v>0</v>
      </c>
      <c r="D1094" s="107">
        <f ca="1" t="shared" si="48"/>
        <v>0</v>
      </c>
      <c r="E1094" s="356">
        <v>0</v>
      </c>
      <c r="F1094" s="107">
        <f ca="1">IF($I$5="I列录入预算数",OFFSET(H1094,0,1),ROUND(IF($I$5="基准为上年预计执行数",OFFSET(D1094,0,1),IF($I$5="基准为上年预算数",OFFSET(D1094,0,-1),IF($I$5="基准为上年调整预算数",D1094,0)))*(IF(_xlfn.ISFORMULA(OFFSET(D1094,0,5)),OFFSET($I$3,1,0),OFFSET(D1094,0,5))),SSWR))</f>
        <v>0</v>
      </c>
      <c r="G1094" s="191">
        <f ca="1" t="shared" si="50"/>
        <v>0</v>
      </c>
      <c r="H1094" s="191">
        <f ca="1" t="shared" si="49"/>
        <v>0</v>
      </c>
      <c r="I1094" s="108">
        <v>0</v>
      </c>
      <c r="J1094" s="355"/>
    </row>
    <row r="1095" ht="14.4" spans="1:10">
      <c r="A1095" s="353" t="s">
        <v>12614</v>
      </c>
      <c r="B1095" s="365" t="s">
        <v>10813</v>
      </c>
      <c r="C1095" s="361">
        <v>0</v>
      </c>
      <c r="D1095" s="107">
        <f ca="1" t="shared" si="48"/>
        <v>0</v>
      </c>
      <c r="E1095" s="356">
        <v>0</v>
      </c>
      <c r="F1095" s="107">
        <f ca="1">IF($I$5="I列录入预算数",OFFSET(H1095,0,1),ROUND(IF($I$5="基准为上年预计执行数",OFFSET(D1095,0,1),IF($I$5="基准为上年预算数",OFFSET(D1095,0,-1),IF($I$5="基准为上年调整预算数",D1095,0)))*(IF(_xlfn.ISFORMULA(OFFSET(D1095,0,5)),OFFSET($I$3,1,0),OFFSET(D1095,0,5))),SSWR))</f>
        <v>0</v>
      </c>
      <c r="G1095" s="191">
        <f ca="1" t="shared" si="50"/>
        <v>0</v>
      </c>
      <c r="H1095" s="191">
        <f ca="1" t="shared" si="49"/>
        <v>0</v>
      </c>
      <c r="I1095" s="108">
        <v>0</v>
      </c>
      <c r="J1095" s="355"/>
    </row>
    <row r="1096" ht="14.4" spans="1:10">
      <c r="A1096" s="353" t="s">
        <v>12615</v>
      </c>
      <c r="B1096" s="365" t="s">
        <v>10815</v>
      </c>
      <c r="C1096" s="361">
        <v>0</v>
      </c>
      <c r="D1096" s="107">
        <f ca="1" t="shared" si="48"/>
        <v>0</v>
      </c>
      <c r="E1096" s="356">
        <v>0</v>
      </c>
      <c r="F1096" s="107">
        <f ca="1">IF($I$5="I列录入预算数",OFFSET(H1096,0,1),ROUND(IF($I$5="基准为上年预计执行数",OFFSET(D1096,0,1),IF($I$5="基准为上年预算数",OFFSET(D1096,0,-1),IF($I$5="基准为上年调整预算数",D1096,0)))*(IF(_xlfn.ISFORMULA(OFFSET(D1096,0,5)),OFFSET($I$3,1,0),OFFSET(D1096,0,5))),SSWR))</f>
        <v>0</v>
      </c>
      <c r="G1096" s="191">
        <f ca="1" t="shared" si="50"/>
        <v>0</v>
      </c>
      <c r="H1096" s="191">
        <f ca="1" t="shared" si="49"/>
        <v>0</v>
      </c>
      <c r="I1096" s="108">
        <v>0</v>
      </c>
      <c r="J1096" s="355"/>
    </row>
    <row r="1097" ht="14.4" spans="1:10">
      <c r="A1097" s="353" t="s">
        <v>12616</v>
      </c>
      <c r="B1097" s="365" t="s">
        <v>12617</v>
      </c>
      <c r="C1097" s="361">
        <v>0</v>
      </c>
      <c r="D1097" s="107">
        <f ca="1" t="shared" si="48"/>
        <v>0</v>
      </c>
      <c r="E1097" s="356">
        <v>0</v>
      </c>
      <c r="F1097" s="107">
        <f ca="1">IF($I$5="I列录入预算数",OFFSET(H1097,0,1),ROUND(IF($I$5="基准为上年预计执行数",OFFSET(D1097,0,1),IF($I$5="基准为上年预算数",OFFSET(D1097,0,-1),IF($I$5="基准为上年调整预算数",D1097,0)))*(IF(_xlfn.ISFORMULA(OFFSET(D1097,0,5)),OFFSET($I$3,1,0),OFFSET(D1097,0,5))),SSWR))</f>
        <v>0</v>
      </c>
      <c r="G1097" s="191">
        <f ca="1" t="shared" si="50"/>
        <v>0</v>
      </c>
      <c r="H1097" s="191">
        <f ca="1" t="shared" si="49"/>
        <v>0</v>
      </c>
      <c r="I1097" s="108">
        <v>0</v>
      </c>
      <c r="J1097" s="355"/>
    </row>
    <row r="1098" ht="14.4" spans="1:10">
      <c r="A1098" s="353" t="s">
        <v>12618</v>
      </c>
      <c r="B1098" s="365" t="s">
        <v>12619</v>
      </c>
      <c r="C1098" s="361">
        <v>0</v>
      </c>
      <c r="D1098" s="107">
        <f ca="1" t="shared" si="48"/>
        <v>0</v>
      </c>
      <c r="E1098" s="356">
        <v>0</v>
      </c>
      <c r="F1098" s="107">
        <f ca="1">IF($I$5="I列录入预算数",OFFSET(H1098,0,1),ROUND(IF($I$5="基准为上年预计执行数",OFFSET(D1098,0,1),IF($I$5="基准为上年预算数",OFFSET(D1098,0,-1),IF($I$5="基准为上年调整预算数",D1098,0)))*(IF(_xlfn.ISFORMULA(OFFSET(D1098,0,5)),OFFSET($I$3,1,0),OFFSET(D1098,0,5))),SSWR))</f>
        <v>0</v>
      </c>
      <c r="G1098" s="191">
        <f ca="1" t="shared" si="50"/>
        <v>0</v>
      </c>
      <c r="H1098" s="191">
        <f ca="1" t="shared" si="49"/>
        <v>0</v>
      </c>
      <c r="I1098" s="108">
        <v>0</v>
      </c>
      <c r="J1098" s="355"/>
    </row>
    <row r="1099" ht="14.4" spans="1:10">
      <c r="A1099" s="353" t="s">
        <v>12620</v>
      </c>
      <c r="B1099" s="365" t="s">
        <v>12621</v>
      </c>
      <c r="C1099" s="361">
        <v>0</v>
      </c>
      <c r="D1099" s="107">
        <f ca="1" t="shared" ref="D1099:D1120" si="51">IF(B2TJ="录入调整后预算数",OFFSET(D1099,0,6),IF(B2TJ="录入调整差额数",OFFSET(D1099,0,6)+OFFSET(D1099,0,-1),0))</f>
        <v>0</v>
      </c>
      <c r="E1099" s="356">
        <v>0</v>
      </c>
      <c r="F1099" s="107">
        <f ca="1">IF($I$5="I列录入预算数",OFFSET(H1099,0,1),ROUND(IF($I$5="基准为上年预计执行数",OFFSET(D1099,0,1),IF($I$5="基准为上年预算数",OFFSET(D1099,0,-1),IF($I$5="基准为上年调整预算数",D1099,0)))*(IF(_xlfn.ISFORMULA(OFFSET(D1099,0,5)),OFFSET($I$3,1,0),OFFSET(D1099,0,5))),SSWR))</f>
        <v>0</v>
      </c>
      <c r="G1099" s="191">
        <f ca="1" t="shared" si="50"/>
        <v>0</v>
      </c>
      <c r="H1099" s="191">
        <f ca="1" t="shared" ref="H1099:H1120" si="52">IFERROR(OFFSET(G1099,0,-1)/OFFSET(G1099,0,-2),)</f>
        <v>0</v>
      </c>
      <c r="I1099" s="108">
        <v>0</v>
      </c>
      <c r="J1099" s="355"/>
    </row>
    <row r="1100" ht="14.4" spans="1:10">
      <c r="A1100" s="353" t="s">
        <v>12622</v>
      </c>
      <c r="B1100" s="365" t="s">
        <v>12623</v>
      </c>
      <c r="C1100" s="361">
        <v>0</v>
      </c>
      <c r="D1100" s="107">
        <f ca="1" t="shared" si="51"/>
        <v>0</v>
      </c>
      <c r="E1100" s="356">
        <v>0</v>
      </c>
      <c r="F1100" s="107">
        <f ca="1">IF($I$5="I列录入预算数",OFFSET(H1100,0,1),ROUND(IF($I$5="基准为上年预计执行数",OFFSET(D1100,0,1),IF($I$5="基准为上年预算数",OFFSET(D1100,0,-1),IF($I$5="基准为上年调整预算数",D1100,0)))*(IF(_xlfn.ISFORMULA(OFFSET(D1100,0,5)),OFFSET($I$3,1,0),OFFSET(D1100,0,5))),SSWR))</f>
        <v>0</v>
      </c>
      <c r="G1100" s="191">
        <f ca="1" t="shared" ref="G1100:G1120" si="53">IFERROR(OFFSET(G1100,0,-1)/OFFSET(G1100,0,-4),)</f>
        <v>0</v>
      </c>
      <c r="H1100" s="191">
        <f ca="1" t="shared" si="52"/>
        <v>0</v>
      </c>
      <c r="I1100" s="108">
        <v>0</v>
      </c>
      <c r="J1100" s="355"/>
    </row>
    <row r="1101" ht="14.4" spans="1:10">
      <c r="A1101" s="353" t="s">
        <v>12624</v>
      </c>
      <c r="B1101" s="365" t="s">
        <v>12625</v>
      </c>
      <c r="C1101" s="361">
        <v>0</v>
      </c>
      <c r="D1101" s="107">
        <f ca="1" t="shared" si="51"/>
        <v>0</v>
      </c>
      <c r="E1101" s="356">
        <v>0</v>
      </c>
      <c r="F1101" s="107">
        <f ca="1">IF($I$5="I列录入预算数",OFFSET(H1101,0,1),ROUND(IF($I$5="基准为上年预计执行数",OFFSET(D1101,0,1),IF($I$5="基准为上年预算数",OFFSET(D1101,0,-1),IF($I$5="基准为上年调整预算数",D1101,0)))*(IF(_xlfn.ISFORMULA(OFFSET(D1101,0,5)),OFFSET($I$3,1,0),OFFSET(D1101,0,5))),SSWR))</f>
        <v>0</v>
      </c>
      <c r="G1101" s="191">
        <f ca="1" t="shared" si="53"/>
        <v>0</v>
      </c>
      <c r="H1101" s="191">
        <f ca="1" t="shared" si="52"/>
        <v>0</v>
      </c>
      <c r="I1101" s="108">
        <v>0</v>
      </c>
      <c r="J1101" s="355"/>
    </row>
    <row r="1102" ht="14.4" spans="1:10">
      <c r="A1102" s="353" t="s">
        <v>12626</v>
      </c>
      <c r="B1102" s="365" t="s">
        <v>12627</v>
      </c>
      <c r="C1102" s="361">
        <v>0</v>
      </c>
      <c r="D1102" s="107">
        <f ca="1" t="shared" si="51"/>
        <v>0</v>
      </c>
      <c r="E1102" s="356">
        <v>0</v>
      </c>
      <c r="F1102" s="107">
        <f ca="1">IF($I$5="I列录入预算数",OFFSET(H1102,0,1),ROUND(IF($I$5="基准为上年预计执行数",OFFSET(D1102,0,1),IF($I$5="基准为上年预算数",OFFSET(D1102,0,-1),IF($I$5="基准为上年调整预算数",D1102,0)))*(IF(_xlfn.ISFORMULA(OFFSET(D1102,0,5)),OFFSET($I$3,1,0),OFFSET(D1102,0,5))),SSWR))</f>
        <v>0</v>
      </c>
      <c r="G1102" s="191">
        <f ca="1" t="shared" si="53"/>
        <v>0</v>
      </c>
      <c r="H1102" s="191">
        <f ca="1" t="shared" si="52"/>
        <v>0</v>
      </c>
      <c r="I1102" s="108">
        <v>0</v>
      </c>
      <c r="J1102" s="355"/>
    </row>
    <row r="1103" ht="14.4" spans="1:10">
      <c r="A1103" s="353" t="s">
        <v>12628</v>
      </c>
      <c r="B1103" s="365" t="s">
        <v>12629</v>
      </c>
      <c r="C1103" s="361">
        <v>0</v>
      </c>
      <c r="D1103" s="107">
        <f ca="1" t="shared" si="51"/>
        <v>0</v>
      </c>
      <c r="E1103" s="356">
        <v>0</v>
      </c>
      <c r="F1103" s="107">
        <f ca="1">IF($I$5="I列录入预算数",OFFSET(H1103,0,1),ROUND(IF($I$5="基准为上年预计执行数",OFFSET(D1103,0,1),IF($I$5="基准为上年预算数",OFFSET(D1103,0,-1),IF($I$5="基准为上年调整预算数",D1103,0)))*(IF(_xlfn.ISFORMULA(OFFSET(D1103,0,5)),OFFSET($I$3,1,0),OFFSET(D1103,0,5))),SSWR))</f>
        <v>0</v>
      </c>
      <c r="G1103" s="191">
        <f ca="1" t="shared" si="53"/>
        <v>0</v>
      </c>
      <c r="H1103" s="191">
        <f ca="1" t="shared" si="52"/>
        <v>0</v>
      </c>
      <c r="I1103" s="108">
        <v>0</v>
      </c>
      <c r="J1103" s="355"/>
    </row>
    <row r="1104" ht="14.4" spans="1:10">
      <c r="A1104" s="353" t="s">
        <v>12630</v>
      </c>
      <c r="B1104" s="365" t="s">
        <v>12631</v>
      </c>
      <c r="C1104" s="361">
        <v>0</v>
      </c>
      <c r="D1104" s="107">
        <f ca="1" t="shared" si="51"/>
        <v>0</v>
      </c>
      <c r="E1104" s="356">
        <v>0</v>
      </c>
      <c r="F1104" s="107">
        <f ca="1">IF($I$5="I列录入预算数",OFFSET(H1104,0,1),ROUND(IF($I$5="基准为上年预计执行数",OFFSET(D1104,0,1),IF($I$5="基准为上年预算数",OFFSET(D1104,0,-1),IF($I$5="基准为上年调整预算数",D1104,0)))*(IF(_xlfn.ISFORMULA(OFFSET(D1104,0,5)),OFFSET($I$3,1,0),OFFSET(D1104,0,5))),SSWR))</f>
        <v>0</v>
      </c>
      <c r="G1104" s="191">
        <f ca="1" t="shared" si="53"/>
        <v>0</v>
      </c>
      <c r="H1104" s="191">
        <f ca="1" t="shared" si="52"/>
        <v>0</v>
      </c>
      <c r="I1104" s="108">
        <v>0</v>
      </c>
      <c r="J1104" s="355"/>
    </row>
    <row r="1105" ht="14.4" spans="1:10">
      <c r="A1105" s="353" t="s">
        <v>12632</v>
      </c>
      <c r="B1105" s="365" t="s">
        <v>12633</v>
      </c>
      <c r="C1105" s="361">
        <v>0</v>
      </c>
      <c r="D1105" s="107">
        <f ca="1" t="shared" si="51"/>
        <v>0</v>
      </c>
      <c r="E1105" s="356">
        <v>0</v>
      </c>
      <c r="F1105" s="107">
        <f ca="1">IF($I$5="I列录入预算数",OFFSET(H1105,0,1),ROUND(IF($I$5="基准为上年预计执行数",OFFSET(D1105,0,1),IF($I$5="基准为上年预算数",OFFSET(D1105,0,-1),IF($I$5="基准为上年调整预算数",D1105,0)))*(IF(_xlfn.ISFORMULA(OFFSET(D1105,0,5)),OFFSET($I$3,1,0),OFFSET(D1105,0,5))),SSWR))</f>
        <v>0</v>
      </c>
      <c r="G1105" s="191">
        <f ca="1" t="shared" si="53"/>
        <v>0</v>
      </c>
      <c r="H1105" s="191">
        <f ca="1" t="shared" si="52"/>
        <v>0</v>
      </c>
      <c r="I1105" s="108">
        <v>0</v>
      </c>
      <c r="J1105" s="355"/>
    </row>
    <row r="1106" ht="14.4" spans="1:10">
      <c r="A1106" s="353" t="s">
        <v>12634</v>
      </c>
      <c r="B1106" s="365" t="s">
        <v>12635</v>
      </c>
      <c r="C1106" s="355">
        <v>1000</v>
      </c>
      <c r="D1106" s="107">
        <f ca="1" t="shared" si="51"/>
        <v>1000</v>
      </c>
      <c r="E1106" s="356">
        <v>0</v>
      </c>
      <c r="F1106" s="107">
        <f ca="1">IF($I$5="I列录入预算数",OFFSET(H1106,0,1),ROUND(IF($I$5="基准为上年预计执行数",OFFSET(D1106,0,1),IF($I$5="基准为上年预算数",OFFSET(D1106,0,-1),IF($I$5="基准为上年调整预算数",D1106,0)))*(IF(_xlfn.ISFORMULA(OFFSET(D1106,0,5)),OFFSET($I$3,1,0),OFFSET(D1106,0,5))),SSWR))</f>
        <v>300</v>
      </c>
      <c r="G1106" s="191">
        <f ca="1" t="shared" si="53"/>
        <v>0.3</v>
      </c>
      <c r="H1106" s="191">
        <f ca="1" t="shared" si="52"/>
        <v>0</v>
      </c>
      <c r="I1106" s="355">
        <v>300</v>
      </c>
      <c r="J1106" s="355">
        <v>1000</v>
      </c>
    </row>
    <row r="1107" ht="14.4" spans="1:10">
      <c r="A1107" s="353" t="s">
        <v>12636</v>
      </c>
      <c r="B1107" s="365" t="s">
        <v>12637</v>
      </c>
      <c r="C1107" s="355"/>
      <c r="D1107" s="107">
        <f ca="1" t="shared" si="51"/>
        <v>0</v>
      </c>
      <c r="E1107" s="356">
        <v>0</v>
      </c>
      <c r="F1107" s="107">
        <f ca="1">IF($I$5="I列录入预算数",OFFSET(H1107,0,1),ROUND(IF($I$5="基准为上年预计执行数",OFFSET(D1107,0,1),IF($I$5="基准为上年预算数",OFFSET(D1107,0,-1),IF($I$5="基准为上年调整预算数",D1107,0)))*(IF(_xlfn.ISFORMULA(OFFSET(D1107,0,5)),OFFSET($I$3,1,0),OFFSET(D1107,0,5))),SSWR))</f>
        <v>0</v>
      </c>
      <c r="G1107" s="191">
        <f ca="1" t="shared" si="53"/>
        <v>0</v>
      </c>
      <c r="H1107" s="191">
        <f ca="1" t="shared" si="52"/>
        <v>0</v>
      </c>
      <c r="I1107" s="355"/>
      <c r="J1107" s="355"/>
    </row>
    <row r="1108" ht="14.4" spans="1:10">
      <c r="A1108" s="353" t="s">
        <v>12638</v>
      </c>
      <c r="B1108" s="365" t="s">
        <v>12639</v>
      </c>
      <c r="C1108" s="355"/>
      <c r="D1108" s="107">
        <f ca="1" t="shared" si="51"/>
        <v>0</v>
      </c>
      <c r="E1108" s="356">
        <v>0</v>
      </c>
      <c r="F1108" s="107">
        <f ca="1">IF($I$5="I列录入预算数",OFFSET(H1108,0,1),ROUND(IF($I$5="基准为上年预计执行数",OFFSET(D1108,0,1),IF($I$5="基准为上年预算数",OFFSET(D1108,0,-1),IF($I$5="基准为上年调整预算数",D1108,0)))*(IF(_xlfn.ISFORMULA(OFFSET(D1108,0,5)),OFFSET($I$3,1,0),OFFSET(D1108,0,5))),SSWR))</f>
        <v>0</v>
      </c>
      <c r="G1108" s="191">
        <f ca="1" t="shared" si="53"/>
        <v>0</v>
      </c>
      <c r="H1108" s="191">
        <f ca="1" t="shared" si="52"/>
        <v>0</v>
      </c>
      <c r="I1108" s="355"/>
      <c r="J1108" s="355"/>
    </row>
    <row r="1109" ht="14.4" spans="1:10">
      <c r="A1109" s="353" t="s">
        <v>12640</v>
      </c>
      <c r="B1109" s="365" t="s">
        <v>12641</v>
      </c>
      <c r="C1109" s="355">
        <v>250</v>
      </c>
      <c r="D1109" s="107">
        <f ca="1" t="shared" si="51"/>
        <v>250</v>
      </c>
      <c r="E1109" s="356">
        <v>1571</v>
      </c>
      <c r="F1109" s="107">
        <f ca="1">IF($I$5="I列录入预算数",OFFSET(H1109,0,1),ROUND(IF($I$5="基准为上年预计执行数",OFFSET(D1109,0,1),IF($I$5="基准为上年预算数",OFFSET(D1109,0,-1),IF($I$5="基准为上年调整预算数",D1109,0)))*(IF(_xlfn.ISFORMULA(OFFSET(D1109,0,5)),OFFSET($I$3,1,0),OFFSET(D1109,0,5))),SSWR))</f>
        <v>450</v>
      </c>
      <c r="G1109" s="191">
        <f ca="1" t="shared" si="53"/>
        <v>1.8</v>
      </c>
      <c r="H1109" s="191">
        <f ca="1" t="shared" si="52"/>
        <v>0.286441756842775</v>
      </c>
      <c r="I1109" s="355">
        <v>450</v>
      </c>
      <c r="J1109" s="355">
        <v>250</v>
      </c>
    </row>
    <row r="1110" ht="14.4" spans="1:10">
      <c r="A1110" s="353" t="s">
        <v>12642</v>
      </c>
      <c r="B1110" s="365" t="s">
        <v>12643</v>
      </c>
      <c r="C1110" s="355"/>
      <c r="D1110" s="107">
        <f ca="1" t="shared" si="51"/>
        <v>0</v>
      </c>
      <c r="E1110" s="356">
        <v>429</v>
      </c>
      <c r="F1110" s="107">
        <f ca="1">IF($I$5="I列录入预算数",OFFSET(H1110,0,1),ROUND(IF($I$5="基准为上年预计执行数",OFFSET(D1110,0,1),IF($I$5="基准为上年预算数",OFFSET(D1110,0,-1),IF($I$5="基准为上年调整预算数",D1110,0)))*(IF(_xlfn.ISFORMULA(OFFSET(D1110,0,5)),OFFSET($I$3,1,0),OFFSET(D1110,0,5))),SSWR))</f>
        <v>0</v>
      </c>
      <c r="G1110" s="191">
        <f ca="1" t="shared" si="53"/>
        <v>0</v>
      </c>
      <c r="H1110" s="191">
        <f ca="1" t="shared" si="52"/>
        <v>0</v>
      </c>
      <c r="I1110" s="355"/>
      <c r="J1110" s="355"/>
    </row>
    <row r="1111" ht="14.4" spans="1:10">
      <c r="A1111" s="353" t="s">
        <v>12644</v>
      </c>
      <c r="B1111" s="365" t="s">
        <v>12645</v>
      </c>
      <c r="C1111" s="355">
        <v>80</v>
      </c>
      <c r="D1111" s="107">
        <f ca="1" t="shared" si="51"/>
        <v>80</v>
      </c>
      <c r="E1111" s="356">
        <v>0</v>
      </c>
      <c r="F1111" s="107">
        <f ca="1">IF($I$5="I列录入预算数",OFFSET(H1111,0,1),ROUND(IF($I$5="基准为上年预计执行数",OFFSET(D1111,0,1),IF($I$5="基准为上年预算数",OFFSET(D1111,0,-1),IF($I$5="基准为上年调整预算数",D1111,0)))*(IF(_xlfn.ISFORMULA(OFFSET(D1111,0,5)),OFFSET($I$3,1,0),OFFSET(D1111,0,5))),SSWR))</f>
        <v>80</v>
      </c>
      <c r="G1111" s="191">
        <f ca="1" t="shared" si="53"/>
        <v>1</v>
      </c>
      <c r="H1111" s="191">
        <f ca="1" t="shared" si="52"/>
        <v>0</v>
      </c>
      <c r="I1111" s="355">
        <v>80</v>
      </c>
      <c r="J1111" s="355">
        <v>80</v>
      </c>
    </row>
    <row r="1112" ht="14.4" spans="1:10">
      <c r="A1112" s="353" t="s">
        <v>12646</v>
      </c>
      <c r="B1112" s="365" t="s">
        <v>10786</v>
      </c>
      <c r="C1112" s="355">
        <v>156</v>
      </c>
      <c r="D1112" s="107">
        <f ca="1" t="shared" si="51"/>
        <v>156</v>
      </c>
      <c r="E1112" s="356">
        <v>0</v>
      </c>
      <c r="F1112" s="107">
        <f ca="1">IF($I$5="I列录入预算数",OFFSET(H1112,0,1),ROUND(IF($I$5="基准为上年预计执行数",OFFSET(D1112,0,1),IF($I$5="基准为上年预算数",OFFSET(D1112,0,-1),IF($I$5="基准为上年调整预算数",D1112,0)))*(IF(_xlfn.ISFORMULA(OFFSET(D1112,0,5)),OFFSET($I$3,1,0),OFFSET(D1112,0,5))),SSWR))</f>
        <v>156</v>
      </c>
      <c r="G1112" s="191">
        <f ca="1" t="shared" si="53"/>
        <v>1</v>
      </c>
      <c r="H1112" s="191">
        <f ca="1" t="shared" si="52"/>
        <v>0</v>
      </c>
      <c r="I1112" s="355">
        <v>156</v>
      </c>
      <c r="J1112" s="355">
        <v>156</v>
      </c>
    </row>
    <row r="1113" ht="14.4" spans="1:10">
      <c r="A1113" s="353" t="s">
        <v>10787</v>
      </c>
      <c r="B1113" s="365" t="s">
        <v>10788</v>
      </c>
      <c r="C1113" s="355">
        <v>3505</v>
      </c>
      <c r="D1113" s="107">
        <f ca="1" t="shared" si="51"/>
        <v>0</v>
      </c>
      <c r="E1113" s="117">
        <v>0</v>
      </c>
      <c r="F1113" s="107">
        <f ca="1">IF($I$5="I列录入预算数",OFFSET(H1113,0,1),ROUND(IF($I$5="基准为上年预计执行数",OFFSET(D1113,0,1),IF($I$5="基准为上年预算数",OFFSET(D1113,0,-1),IF($I$5="基准为上年调整预算数",D1113,0)))*(IF(_xlfn.ISFORMULA(OFFSET(D1113,0,5)),OFFSET($I$3,1,0),OFFSET(D1113,0,5))),SSWR))</f>
        <v>3300</v>
      </c>
      <c r="G1113" s="191">
        <f ca="1" t="shared" si="53"/>
        <v>0.94151212553495</v>
      </c>
      <c r="H1113" s="351"/>
      <c r="I1113" s="108">
        <v>3300</v>
      </c>
      <c r="J1113" s="357"/>
    </row>
    <row r="1114" ht="14.4" spans="1:10">
      <c r="A1114" s="353" t="s">
        <v>12647</v>
      </c>
      <c r="B1114" s="365" t="s">
        <v>10791</v>
      </c>
      <c r="C1114" s="355"/>
      <c r="D1114" s="107">
        <f ca="1" t="shared" si="51"/>
        <v>0</v>
      </c>
      <c r="E1114" s="117">
        <v>0</v>
      </c>
      <c r="F1114" s="107">
        <f ca="1">IF($I$5="I列录入预算数",OFFSET(H1114,0,1),ROUND(IF($I$5="基准为上年预计执行数",OFFSET(D1114,0,1),IF($I$5="基准为上年预算数",OFFSET(D1114,0,-1),IF($I$5="基准为上年调整预算数",D1114,0)))*(IF(_xlfn.ISFORMULA(OFFSET(D1114,0,5)),OFFSET($I$3,1,0),OFFSET(D1114,0,5))),SSWR))</f>
        <v>0</v>
      </c>
      <c r="G1114" s="191">
        <f ca="1" t="shared" si="53"/>
        <v>0</v>
      </c>
      <c r="H1114" s="351"/>
      <c r="I1114" s="108">
        <v>0</v>
      </c>
      <c r="J1114" s="357"/>
    </row>
    <row r="1115" ht="14.4" spans="1:10">
      <c r="A1115" s="353" t="s">
        <v>12648</v>
      </c>
      <c r="B1115" s="365" t="s">
        <v>10744</v>
      </c>
      <c r="C1115" s="355"/>
      <c r="D1115" s="107">
        <f ca="1" t="shared" si="51"/>
        <v>0</v>
      </c>
      <c r="E1115" s="356">
        <v>0</v>
      </c>
      <c r="F1115" s="107">
        <f ca="1">IF($I$5="I列录入预算数",OFFSET(H1115,0,1),ROUND(IF($I$5="基准为上年预计执行数",OFFSET(D1115,0,1),IF($I$5="基准为上年预算数",OFFSET(D1115,0,-1),IF($I$5="基准为上年调整预算数",D1115,0)))*(IF(_xlfn.ISFORMULA(OFFSET(D1115,0,5)),OFFSET($I$3,1,0),OFFSET(D1115,0,5))),SSWR))</f>
        <v>0</v>
      </c>
      <c r="G1115" s="191">
        <f ca="1" t="shared" si="53"/>
        <v>0</v>
      </c>
      <c r="H1115" s="191">
        <f ca="1" t="shared" si="52"/>
        <v>0</v>
      </c>
      <c r="I1115" s="108">
        <v>0</v>
      </c>
      <c r="J1115" s="357"/>
    </row>
    <row r="1116" ht="14.4" spans="1:10">
      <c r="A1116" s="353" t="s">
        <v>12649</v>
      </c>
      <c r="B1116" s="365" t="s">
        <v>12650</v>
      </c>
      <c r="C1116" s="355">
        <v>5067</v>
      </c>
      <c r="D1116" s="107">
        <f ca="1" t="shared" si="51"/>
        <v>5067</v>
      </c>
      <c r="E1116" s="356">
        <v>5067</v>
      </c>
      <c r="F1116" s="107">
        <f ca="1">IF($I$5="I列录入预算数",OFFSET(H1116,0,1),ROUND(IF($I$5="基准为上年预计执行数",OFFSET(D1116,0,1),IF($I$5="基准为上年预算数",OFFSET(D1116,0,-1),IF($I$5="基准为上年调整预算数",D1116,0)))*(IF(_xlfn.ISFORMULA(OFFSET(D1116,0,5)),OFFSET($I$3,1,0),OFFSET(D1116,0,5))),SSWR))</f>
        <v>4712</v>
      </c>
      <c r="G1116" s="191">
        <f ca="1" t="shared" si="53"/>
        <v>0.929938819814486</v>
      </c>
      <c r="H1116" s="191">
        <f ca="1" t="shared" si="52"/>
        <v>0.929938819814486</v>
      </c>
      <c r="I1116" s="108">
        <v>4712</v>
      </c>
      <c r="J1116" s="359">
        <v>5067</v>
      </c>
    </row>
    <row r="1117" ht="14.4" spans="1:10">
      <c r="A1117" s="353" t="s">
        <v>12651</v>
      </c>
      <c r="B1117" s="365" t="s">
        <v>12652</v>
      </c>
      <c r="C1117" s="361">
        <v>0</v>
      </c>
      <c r="D1117" s="107">
        <f ca="1" t="shared" si="51"/>
        <v>0</v>
      </c>
      <c r="E1117" s="356">
        <v>0</v>
      </c>
      <c r="F1117" s="107">
        <f ca="1">IF($I$5="I列录入预算数",OFFSET(H1117,0,1),ROUND(IF($I$5="基准为上年预计执行数",OFFSET(D1117,0,1),IF($I$5="基准为上年预算数",OFFSET(D1117,0,-1),IF($I$5="基准为上年调整预算数",D1117,0)))*(IF(_xlfn.ISFORMULA(OFFSET(D1117,0,5)),OFFSET($I$3,1,0),OFFSET(D1117,0,5))),SSWR))</f>
        <v>0</v>
      </c>
      <c r="G1117" s="191">
        <f ca="1" t="shared" si="53"/>
        <v>0</v>
      </c>
      <c r="H1117" s="191">
        <f ca="1" t="shared" si="52"/>
        <v>0</v>
      </c>
      <c r="I1117" s="108">
        <v>0</v>
      </c>
      <c r="J1117" s="108">
        <v>0</v>
      </c>
    </row>
    <row r="1118" ht="14.4" spans="1:10">
      <c r="A1118" s="353" t="s">
        <v>12653</v>
      </c>
      <c r="B1118" s="365" t="s">
        <v>12654</v>
      </c>
      <c r="C1118" s="361">
        <v>0</v>
      </c>
      <c r="D1118" s="107">
        <f ca="1" t="shared" si="51"/>
        <v>0</v>
      </c>
      <c r="E1118" s="356">
        <v>0</v>
      </c>
      <c r="F1118" s="107">
        <f ca="1">IF($I$5="I列录入预算数",OFFSET(H1118,0,1),ROUND(IF($I$5="基准为上年预计执行数",OFFSET(D1118,0,1),IF($I$5="基准为上年预算数",OFFSET(D1118,0,-1),IF($I$5="基准为上年调整预算数",D1118,0)))*(IF(_xlfn.ISFORMULA(OFFSET(D1118,0,5)),OFFSET($I$3,1,0),OFFSET(D1118,0,5))),SSWR))</f>
        <v>0</v>
      </c>
      <c r="G1118" s="191">
        <f ca="1" t="shared" si="53"/>
        <v>0</v>
      </c>
      <c r="H1118" s="191">
        <f ca="1" t="shared" si="52"/>
        <v>0</v>
      </c>
      <c r="I1118" s="108">
        <v>0</v>
      </c>
      <c r="J1118" s="108">
        <v>0</v>
      </c>
    </row>
    <row r="1119" ht="14.4" spans="1:10">
      <c r="A1119" s="353" t="s">
        <v>12655</v>
      </c>
      <c r="B1119" s="365" t="s">
        <v>12656</v>
      </c>
      <c r="C1119" s="361">
        <v>0</v>
      </c>
      <c r="D1119" s="107">
        <f ca="1" t="shared" si="51"/>
        <v>0</v>
      </c>
      <c r="E1119" s="356">
        <v>0</v>
      </c>
      <c r="F1119" s="107">
        <f ca="1">IF($I$5="I列录入预算数",OFFSET(H1119,0,1),ROUND(IF($I$5="基准为上年预计执行数",OFFSET(D1119,0,1),IF($I$5="基准为上年预算数",OFFSET(D1119,0,-1),IF($I$5="基准为上年调整预算数",D1119,0)))*(IF(_xlfn.ISFORMULA(OFFSET(D1119,0,5)),OFFSET($I$3,1,0),OFFSET(D1119,0,5))),SSWR))</f>
        <v>0</v>
      </c>
      <c r="G1119" s="191">
        <f ca="1" t="shared" si="53"/>
        <v>0</v>
      </c>
      <c r="H1119" s="191">
        <f ca="1" t="shared" si="52"/>
        <v>0</v>
      </c>
      <c r="I1119" s="108">
        <v>0</v>
      </c>
      <c r="J1119" s="108">
        <v>0</v>
      </c>
    </row>
    <row r="1120" ht="14.4" spans="1:10">
      <c r="A1120" s="442" t="s">
        <v>12657</v>
      </c>
      <c r="B1120" s="365" t="s">
        <v>10800</v>
      </c>
      <c r="C1120" s="361">
        <v>0</v>
      </c>
      <c r="D1120" s="107">
        <f ca="1" t="shared" si="51"/>
        <v>0</v>
      </c>
      <c r="E1120" s="356">
        <v>1</v>
      </c>
      <c r="F1120" s="107">
        <f ca="1">IF($I$5="I列录入预算数",OFFSET(H1120,0,1),ROUND(IF($I$5="基准为上年预计执行数",OFFSET(D1120,0,1),IF($I$5="基准为上年预算数",OFFSET(D1120,0,-1),IF($I$5="基准为上年调整预算数",D1120,0)))*(IF(_xlfn.ISFORMULA(OFFSET(D1120,0,5)),OFFSET($I$3,1,0),OFFSET(D1120,0,5))),SSWR))</f>
        <v>0</v>
      </c>
      <c r="G1120" s="191">
        <f ca="1" t="shared" si="53"/>
        <v>0</v>
      </c>
      <c r="H1120" s="191">
        <f ca="1" t="shared" si="52"/>
        <v>0</v>
      </c>
      <c r="I1120" s="108">
        <v>0</v>
      </c>
      <c r="J1120" s="108">
        <v>0</v>
      </c>
    </row>
    <row r="1121" spans="7:7">
      <c r="G1121" s="367"/>
    </row>
    <row r="1122" spans="7:7">
      <c r="G1122" s="368"/>
    </row>
  </sheetData>
  <sheetProtection algorithmName="SHA-512" hashValue="qEU0ep4WpGoVG7N4Mv/OFMBfjBu76zj9VfoNv/JHRu8a4+ZMMcAlf/KKCo1F+a/gCW0aH8w8bOhPTmKcikeAhA==" saltValue="pwcys18eTMGPcLJpjw8vmw==" spinCount="100000" sheet="1" formatColumns="0" formatRows="0" autoFilter="0" objects="1" scenarios="1"/>
  <mergeCells count="7">
    <mergeCell ref="A2:H2"/>
    <mergeCell ref="G3:H3"/>
    <mergeCell ref="A4:B4"/>
    <mergeCell ref="F4:H4"/>
    <mergeCell ref="C4:C5"/>
    <mergeCell ref="D4:D5"/>
    <mergeCell ref="E4:E5"/>
  </mergeCells>
  <conditionalFormatting sqref="I4">
    <cfRule type="expression" dxfId="0" priority="6">
      <formula>$I$5="I列录入预算数"</formula>
    </cfRule>
  </conditionalFormatting>
  <conditionalFormatting sqref="F10:F1120">
    <cfRule type="expression" dxfId="2" priority="1">
      <formula>SSWR=4</formula>
    </cfRule>
    <cfRule type="expression" dxfId="1" priority="2">
      <formula>SSWR=2</formula>
    </cfRule>
  </conditionalFormatting>
  <conditionalFormatting sqref="I10:I17 I235:I1120">
    <cfRule type="expression" dxfId="3" priority="5">
      <formula>AND($I$5&lt;&gt;"I列录入预算数",I10&lt;&gt;0)</formula>
    </cfRule>
  </conditionalFormatting>
  <dataValidations count="1">
    <dataValidation type="list" allowBlank="1" showInputMessage="1" showErrorMessage="1" prompt="常规按I4单元格百分比测算。&#10;如在I列对应行录入百分比，对应科目将按该百分比编列预算数。" sqref="I5">
      <formula1>"基准为上年预计执行数,基准为上年预算数,基准为上年调整预算数,I列录入预算数"</formula1>
    </dataValidation>
  </dataValidations>
  <printOptions horizontalCentered="1"/>
  <pageMargins left="0.31496062992126" right="0.31496062992126" top="0.354330708661417" bottom="0.354330708661417" header="0.31496062992126" footer="0.236220472440945"/>
  <pageSetup paperSize="9" fitToWidth="0" fitToHeight="0" orientation="portrait" blackAndWhite="1"/>
  <headerFooter>
    <oddFooter>&amp;C&amp;P/&amp;N</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10"/>
  <sheetViews>
    <sheetView showGridLines="0" showZeros="0" workbookViewId="0">
      <pane xSplit="3" ySplit="8" topLeftCell="D125" activePane="bottomRight" state="frozen"/>
      <selection/>
      <selection pane="topRight"/>
      <selection pane="bottomLeft"/>
      <selection pane="bottomRight" activeCell="E57" sqref="E57"/>
    </sheetView>
  </sheetViews>
  <sheetFormatPr defaultColWidth="9" defaultRowHeight="13.8"/>
  <cols>
    <col min="1" max="1" width="9.4537037037037" style="64" customWidth="1"/>
    <col min="2" max="2" width="42.1018518518519" style="64" customWidth="1"/>
    <col min="3" max="6" width="9.75" style="64" customWidth="1"/>
    <col min="7" max="7" width="8.10185185185185" style="311" customWidth="1"/>
    <col min="8" max="8" width="8.10185185185185" style="155" customWidth="1"/>
    <col min="9" max="9" width="7.5462962962963" style="155" customWidth="1"/>
    <col min="10" max="10" width="30.25" style="64" customWidth="1"/>
    <col min="11" max="14" width="9.75" style="64" customWidth="1"/>
    <col min="15" max="16" width="8.10185185185185" style="311" customWidth="1"/>
    <col min="17" max="16384" width="8.7962962962963" style="64"/>
  </cols>
  <sheetData>
    <row r="1" ht="18" customHeight="1" spans="1:16">
      <c r="A1" s="138" t="s">
        <v>12658</v>
      </c>
      <c r="C1" s="240"/>
      <c r="D1" s="240"/>
      <c r="E1" s="240"/>
      <c r="F1" s="240"/>
    </row>
    <row r="2" s="329" customFormat="1" ht="22.8" spans="1:16">
      <c r="A2" s="75" t="s">
        <v>12659</v>
      </c>
      <c r="B2" s="75"/>
      <c r="C2" s="75"/>
      <c r="D2" s="75"/>
      <c r="E2" s="75"/>
      <c r="F2" s="75"/>
      <c r="G2" s="75"/>
      <c r="H2" s="75"/>
      <c r="I2" s="75"/>
      <c r="J2" s="75"/>
      <c r="K2" s="75"/>
      <c r="L2" s="75"/>
      <c r="M2" s="75"/>
      <c r="N2" s="75"/>
      <c r="O2" s="75"/>
      <c r="P2" s="75"/>
    </row>
    <row r="3" s="329" customFormat="1" ht="20.25" customHeight="1" spans="1:16">
      <c r="A3" s="331"/>
      <c r="B3" s="73">
        <f ca="1">IF(COUNT(C106:F106)=4,0,"收支不平。请检查！（注意：本表平衡需要表九数据）")</f>
        <v>0</v>
      </c>
      <c r="O3" s="332" t="s">
        <v>12660</v>
      </c>
      <c r="P3" s="332"/>
    </row>
    <row r="4" s="329" customFormat="1" ht="19.5" customHeight="1" spans="1:16">
      <c r="A4" s="83" t="s">
        <v>12661</v>
      </c>
      <c r="B4" s="83"/>
      <c r="C4" s="83"/>
      <c r="D4" s="83"/>
      <c r="E4" s="83"/>
      <c r="F4" s="83"/>
      <c r="G4" s="83"/>
      <c r="H4" s="83"/>
      <c r="I4" s="83" t="s">
        <v>12662</v>
      </c>
      <c r="J4" s="83"/>
      <c r="K4" s="83"/>
      <c r="L4" s="83"/>
      <c r="M4" s="83"/>
      <c r="N4" s="83"/>
      <c r="O4" s="83"/>
      <c r="P4" s="83"/>
    </row>
    <row r="5" s="329" customFormat="1" ht="19.5" customHeight="1" spans="1:16">
      <c r="A5" s="78" t="s">
        <v>10303</v>
      </c>
      <c r="B5" s="79"/>
      <c r="C5" s="141" t="s">
        <v>10304</v>
      </c>
      <c r="D5" s="141" t="s">
        <v>10305</v>
      </c>
      <c r="E5" s="102" t="s">
        <v>10306</v>
      </c>
      <c r="F5" s="78" t="s">
        <v>10307</v>
      </c>
      <c r="G5" s="160"/>
      <c r="H5" s="79"/>
      <c r="I5" s="78" t="s">
        <v>10303</v>
      </c>
      <c r="J5" s="79"/>
      <c r="K5" s="141" t="s">
        <v>10304</v>
      </c>
      <c r="L5" s="141" t="s">
        <v>10305</v>
      </c>
      <c r="M5" s="102" t="s">
        <v>10306</v>
      </c>
      <c r="N5" s="78" t="s">
        <v>10307</v>
      </c>
      <c r="O5" s="160"/>
      <c r="P5" s="79"/>
    </row>
    <row r="6" s="329" customFormat="1" ht="49.2" customHeight="1" spans="1:16">
      <c r="A6" s="82" t="s">
        <v>10308</v>
      </c>
      <c r="B6" s="83" t="s">
        <v>10309</v>
      </c>
      <c r="C6" s="104"/>
      <c r="D6" s="104"/>
      <c r="E6" s="104"/>
      <c r="F6" s="162" t="s">
        <v>10310</v>
      </c>
      <c r="G6" s="84" t="s">
        <v>10311</v>
      </c>
      <c r="H6" s="84" t="s">
        <v>10312</v>
      </c>
      <c r="I6" s="82" t="s">
        <v>10308</v>
      </c>
      <c r="J6" s="83" t="s">
        <v>10309</v>
      </c>
      <c r="K6" s="104"/>
      <c r="L6" s="104"/>
      <c r="M6" s="104"/>
      <c r="N6" s="162" t="s">
        <v>10310</v>
      </c>
      <c r="O6" s="84" t="s">
        <v>10311</v>
      </c>
      <c r="P6" s="84" t="s">
        <v>10312</v>
      </c>
    </row>
    <row r="7" ht="16" customHeight="1" spans="1:16">
      <c r="A7" s="131" t="s">
        <v>12663</v>
      </c>
      <c r="B7" s="132"/>
      <c r="C7" s="126">
        <f ca="1">'表一（录入表）'!C33</f>
        <v>189000</v>
      </c>
      <c r="D7" s="126">
        <f ca="1">'表一（录入表）'!D33</f>
        <v>189000</v>
      </c>
      <c r="E7" s="126">
        <f ca="1">'表一（录入表）'!E33</f>
        <v>189117</v>
      </c>
      <c r="F7" s="126">
        <f ca="1">'表一（录入表）'!F33</f>
        <v>195800</v>
      </c>
      <c r="G7" s="333">
        <f ca="1">IFERROR($F7/C7,"")</f>
        <v>1.03597883597884</v>
      </c>
      <c r="H7" s="333">
        <f ca="1">IFERROR($F7/E7,"")</f>
        <v>1.03533791250919</v>
      </c>
      <c r="I7" s="131" t="s">
        <v>12664</v>
      </c>
      <c r="J7" s="132"/>
      <c r="K7" s="190">
        <f>表二!C224</f>
        <v>344894</v>
      </c>
      <c r="L7" s="190">
        <f ca="1">表二!D224</f>
        <v>311894</v>
      </c>
      <c r="M7" s="126">
        <f>表二!E224</f>
        <v>396177</v>
      </c>
      <c r="N7" s="126">
        <f ca="1">表二!F224</f>
        <v>330135</v>
      </c>
      <c r="O7" s="125">
        <f ca="1">IFERROR($N7/K7,"")</f>
        <v>0.957207141904469</v>
      </c>
      <c r="P7" s="125">
        <f ca="1">IFERROR($N7/M7,"")</f>
        <v>0.833301781779356</v>
      </c>
    </row>
    <row r="8" ht="16" customHeight="1" spans="1:16">
      <c r="A8" s="188" t="s">
        <v>12665</v>
      </c>
      <c r="B8" s="88" t="s">
        <v>12666</v>
      </c>
      <c r="C8" s="190">
        <f ca="1">SUMPRODUCT('表三（录入表）'!C$6:C$134*(LEFT('表三（录入表）'!$A$6:$A$134,LEN($A8))=$A8))</f>
        <v>196392</v>
      </c>
      <c r="D8" s="190">
        <f ca="1">SUMPRODUCT('表三（录入表）'!D$6:D$134*(LEFT('表三（录入表）'!$A$6:$A$134,LEN($A8))=$A8))</f>
        <v>163392</v>
      </c>
      <c r="E8" s="190">
        <f ca="1">SUMPRODUCT('表三（录入表）'!E$6:E$134*(LEFT('表三（录入表）'!$A$6:$A$134,LEN($A8))=$A8))</f>
        <v>273568</v>
      </c>
      <c r="F8" s="190">
        <f ca="1">SUMPRODUCT('表三（录入表）'!F$6:F$134*(LEFT('表三（录入表）'!$A$6:$A$134,LEN($A8))=$A8))</f>
        <v>177792</v>
      </c>
      <c r="G8" s="333">
        <f ca="1" t="shared" ref="G8:G71" si="0">IFERROR($F8/C8,"")</f>
        <v>0.905291457900525</v>
      </c>
      <c r="H8" s="333">
        <f ca="1" t="shared" ref="H8:H21" si="1">IFERROR($F8/E8,"")</f>
        <v>0.649900573166452</v>
      </c>
      <c r="I8" s="188" t="s">
        <v>12667</v>
      </c>
      <c r="J8" s="88" t="s">
        <v>12668</v>
      </c>
      <c r="K8" s="190">
        <f ca="1">SUMPRODUCT('表三（录入表）'!C$6:C$134*(LEFT('表三（录入表）'!$A$6:$A$134,LEN($I8))=$I8))</f>
        <v>38978</v>
      </c>
      <c r="L8" s="190">
        <f ca="1">SUMPRODUCT('表三（录入表）'!D$6:D$134*(LEFT('表三（录入表）'!$A$6:$A$134,LEN($I8))=$I8))</f>
        <v>38978</v>
      </c>
      <c r="M8" s="190">
        <f ca="1">SUMPRODUCT('表三（录入表）'!E$6:E$134*(LEFT('表三（录入表）'!$A$6:$A$134,LEN($I8))=$I8))</f>
        <v>51588</v>
      </c>
      <c r="N8" s="190">
        <f ca="1">SUMPRODUCT('表三（录入表）'!F$6:F$134*(LEFT('表三（录入表）'!$A$6:$A$134,LEN($I8))=$I8))</f>
        <v>38668</v>
      </c>
      <c r="O8" s="125">
        <f ca="1" t="shared" ref="O8:O12" si="2">IFERROR($N8/K8,"")</f>
        <v>0.992046795628303</v>
      </c>
      <c r="P8" s="125">
        <f ca="1" t="shared" ref="P8:P12" si="3">IFERROR($N8/M8,"")</f>
        <v>0.749554159882143</v>
      </c>
    </row>
    <row r="9" ht="16" customHeight="1" spans="1:16">
      <c r="A9" s="334"/>
      <c r="B9" s="88" t="s">
        <v>12669</v>
      </c>
      <c r="C9" s="190">
        <f ca="1">SUM(C10,C17,C53)</f>
        <v>147692</v>
      </c>
      <c r="D9" s="190">
        <f ca="1" t="shared" ref="D9:F9" si="4">SUM(D10,D17,D53)</f>
        <v>147692</v>
      </c>
      <c r="E9" s="190">
        <f ca="1" t="shared" si="4"/>
        <v>244468</v>
      </c>
      <c r="F9" s="190">
        <f ca="1" t="shared" si="4"/>
        <v>147692</v>
      </c>
      <c r="G9" s="333">
        <f ca="1" t="shared" si="0"/>
        <v>1</v>
      </c>
      <c r="H9" s="333">
        <f ca="1" t="shared" si="1"/>
        <v>0.604136328681054</v>
      </c>
      <c r="I9" s="334"/>
      <c r="J9" s="88" t="s">
        <v>12670</v>
      </c>
      <c r="K9" s="190">
        <f ca="1" t="shared" ref="K9:N9" si="5">SUM(K10:K12)</f>
        <v>0</v>
      </c>
      <c r="L9" s="190">
        <f ca="1" t="shared" ref="L9" si="6">SUM(L10:L12)</f>
        <v>0</v>
      </c>
      <c r="M9" s="190">
        <f ca="1" t="shared" si="5"/>
        <v>0</v>
      </c>
      <c r="N9" s="190">
        <f ca="1" t="shared" si="5"/>
        <v>0</v>
      </c>
      <c r="O9" s="125" t="str">
        <f ca="1" t="shared" si="2"/>
        <v/>
      </c>
      <c r="P9" s="125" t="str">
        <f ca="1" t="shared" si="3"/>
        <v/>
      </c>
    </row>
    <row r="10" ht="16" customHeight="1" spans="1:16">
      <c r="A10" s="188" t="s">
        <v>12671</v>
      </c>
      <c r="B10" s="88" t="s">
        <v>12672</v>
      </c>
      <c r="C10" s="190">
        <f ca="1">SUMPRODUCT('表三（录入表）'!C$6:C$134*(LEFT('表三（录入表）'!$A$6:$A$134,LEN($A10))=$A10))</f>
        <v>1813</v>
      </c>
      <c r="D10" s="190">
        <f ca="1">SUMPRODUCT('表三（录入表）'!D$6:D$134*(LEFT('表三（录入表）'!$A$6:$A$134,LEN($A10))=$A10))</f>
        <v>1813</v>
      </c>
      <c r="E10" s="190">
        <f ca="1">SUMPRODUCT('表三（录入表）'!E$6:E$134*(LEFT('表三（录入表）'!$A$6:$A$134,LEN($A10))=$A10))</f>
        <v>1813</v>
      </c>
      <c r="F10" s="190">
        <f ca="1">SUMPRODUCT('表三（录入表）'!F$6:F$134*(LEFT('表三（录入表）'!$A$6:$A$134,LEN($A10))=$A10))</f>
        <v>1813</v>
      </c>
      <c r="G10" s="333">
        <f ca="1" t="shared" si="0"/>
        <v>1</v>
      </c>
      <c r="H10" s="333">
        <f ca="1" t="shared" si="1"/>
        <v>1</v>
      </c>
      <c r="I10" s="443" t="s">
        <v>12673</v>
      </c>
      <c r="J10" s="88" t="s">
        <v>12674</v>
      </c>
      <c r="K10" s="192">
        <f ca="1">SUMPRODUCT('表三（录入表）'!C$6:C$134*(LEFT('表三（录入表）'!$A$6:$A$134,LEN($I10))=$I10))</f>
        <v>0</v>
      </c>
      <c r="L10" s="192">
        <f ca="1">SUMPRODUCT('表三（录入表）'!D$6:D$134*(LEFT('表三（录入表）'!$A$6:$A$134,LEN($I10))=$I10))</f>
        <v>0</v>
      </c>
      <c r="M10" s="192">
        <f ca="1">SUMPRODUCT('表三（录入表）'!E$6:E$134*(LEFT('表三（录入表）'!$A$6:$A$134,LEN($I10))=$I10))</f>
        <v>0</v>
      </c>
      <c r="N10" s="192">
        <f ca="1">SUMPRODUCT('表三（录入表）'!F$6:F$134*(LEFT('表三（录入表）'!$A$6:$A$134,LEN($I10))=$I10))</f>
        <v>0</v>
      </c>
      <c r="O10" s="125" t="str">
        <f ca="1" t="shared" si="2"/>
        <v/>
      </c>
      <c r="P10" s="125" t="str">
        <f ca="1" t="shared" si="3"/>
        <v/>
      </c>
    </row>
    <row r="11" ht="16" customHeight="1" spans="1:16">
      <c r="A11" s="188" t="s">
        <v>12675</v>
      </c>
      <c r="B11" s="88" t="s">
        <v>12676</v>
      </c>
      <c r="C11" s="192">
        <f ca="1">SUMPRODUCT('表三（录入表）'!C$6:C$134*(LEFT('表三（录入表）'!$A$6:$A$134,LEN($A11))=$A11))</f>
        <v>1085</v>
      </c>
      <c r="D11" s="192">
        <f ca="1">SUMPRODUCT('表三（录入表）'!D$6:D$134*(LEFT('表三（录入表）'!$A$6:$A$134,LEN($A11))=$A11))</f>
        <v>1085</v>
      </c>
      <c r="E11" s="192">
        <f ca="1">SUMPRODUCT('表三（录入表）'!E$6:E$134*(LEFT('表三（录入表）'!$A$6:$A$134,LEN($A11))=$A11))</f>
        <v>1085</v>
      </c>
      <c r="F11" s="192">
        <f ca="1">SUMPRODUCT('表三（录入表）'!F$6:F$134*(LEFT('表三（录入表）'!$A$6:$A$134,LEN($A11))=$A11))</f>
        <v>1085</v>
      </c>
      <c r="G11" s="333">
        <f ca="1" t="shared" si="0"/>
        <v>1</v>
      </c>
      <c r="H11" s="333">
        <f ca="1" t="shared" si="1"/>
        <v>1</v>
      </c>
      <c r="I11" s="443" t="s">
        <v>12677</v>
      </c>
      <c r="J11" s="88" t="s">
        <v>12678</v>
      </c>
      <c r="K11" s="192">
        <f ca="1">SUMPRODUCT('表三（录入表）'!C$6:C$134*(LEFT('表三（录入表）'!$A$6:$A$134,LEN($I11))=$I11))</f>
        <v>0</v>
      </c>
      <c r="L11" s="192">
        <f ca="1">SUMPRODUCT('表三（录入表）'!D$6:D$134*(LEFT('表三（录入表）'!$A$6:$A$134,LEN($I11))=$I11))</f>
        <v>0</v>
      </c>
      <c r="M11" s="192">
        <f ca="1">SUMPRODUCT('表三（录入表）'!E$6:E$134*(LEFT('表三（录入表）'!$A$6:$A$134,LEN($I11))=$I11))</f>
        <v>0</v>
      </c>
      <c r="N11" s="192">
        <f ca="1">SUMPRODUCT('表三（录入表）'!F$6:F$134*(LEFT('表三（录入表）'!$A$6:$A$134,LEN($I11))=$I11))</f>
        <v>0</v>
      </c>
      <c r="O11" s="125" t="str">
        <f ca="1" t="shared" si="2"/>
        <v/>
      </c>
      <c r="P11" s="125" t="str">
        <f ca="1" t="shared" si="3"/>
        <v/>
      </c>
    </row>
    <row r="12" ht="16" customHeight="1" spans="1:16">
      <c r="A12" s="188" t="s">
        <v>12679</v>
      </c>
      <c r="B12" s="88" t="s">
        <v>12680</v>
      </c>
      <c r="C12" s="192">
        <f ca="1">SUMPRODUCT('表三（录入表）'!C$6:C$134*(LEFT('表三（录入表）'!$A$6:$A$134,LEN($A12))=$A12))</f>
        <v>883</v>
      </c>
      <c r="D12" s="192">
        <f ca="1">SUMPRODUCT('表三（录入表）'!D$6:D$134*(LEFT('表三（录入表）'!$A$6:$A$134,LEN($A12))=$A12))</f>
        <v>883</v>
      </c>
      <c r="E12" s="192">
        <f ca="1">SUMPRODUCT('表三（录入表）'!E$6:E$134*(LEFT('表三（录入表）'!$A$6:$A$134,LEN($A12))=$A12))</f>
        <v>883</v>
      </c>
      <c r="F12" s="192">
        <f ca="1">SUMPRODUCT('表三（录入表）'!F$6:F$134*(LEFT('表三（录入表）'!$A$6:$A$134,LEN($A12))=$A12))</f>
        <v>883</v>
      </c>
      <c r="G12" s="333">
        <f ca="1" t="shared" si="0"/>
        <v>1</v>
      </c>
      <c r="H12" s="333">
        <f ca="1" t="shared" si="1"/>
        <v>1</v>
      </c>
      <c r="I12" s="443" t="s">
        <v>12681</v>
      </c>
      <c r="J12" s="88" t="s">
        <v>12682</v>
      </c>
      <c r="K12" s="192">
        <f ca="1">SUMPRODUCT('表三（录入表）'!C$6:C$134*(LEFT('表三（录入表）'!$A$6:$A$134,LEN($I12))=$I12))</f>
        <v>0</v>
      </c>
      <c r="L12" s="192">
        <f ca="1">SUMPRODUCT('表三（录入表）'!D$6:D$134*(LEFT('表三（录入表）'!$A$6:$A$134,LEN($I12))=$I12))</f>
        <v>0</v>
      </c>
      <c r="M12" s="192">
        <f ca="1">SUMPRODUCT('表三（录入表）'!E$6:E$134*(LEFT('表三（录入表）'!$A$6:$A$134,LEN($I12))=$I12))</f>
        <v>0</v>
      </c>
      <c r="N12" s="192">
        <f ca="1">SUMPRODUCT('表三（录入表）'!F$6:F$134*(LEFT('表三（录入表）'!$A$6:$A$134,LEN($I12))=$I12))</f>
        <v>0</v>
      </c>
      <c r="O12" s="125" t="str">
        <f ca="1" t="shared" si="2"/>
        <v/>
      </c>
      <c r="P12" s="125" t="str">
        <f ca="1" t="shared" si="3"/>
        <v/>
      </c>
    </row>
    <row r="13" ht="16" customHeight="1" spans="1:16">
      <c r="A13" s="188" t="s">
        <v>12683</v>
      </c>
      <c r="B13" s="88" t="s">
        <v>12684</v>
      </c>
      <c r="C13" s="192">
        <f ca="1">SUMPRODUCT('表三（录入表）'!C$6:C$134*(LEFT('表三（录入表）'!$A$6:$A$134,LEN($A13))=$A13))</f>
        <v>3851</v>
      </c>
      <c r="D13" s="192">
        <f ca="1">SUMPRODUCT('表三（录入表）'!D$6:D$134*(LEFT('表三（录入表）'!$A$6:$A$134,LEN($A13))=$A13))</f>
        <v>3851</v>
      </c>
      <c r="E13" s="192">
        <f ca="1">SUMPRODUCT('表三（录入表）'!E$6:E$134*(LEFT('表三（录入表）'!$A$6:$A$134,LEN($A13))=$A13))</f>
        <v>3851</v>
      </c>
      <c r="F13" s="192">
        <f ca="1">SUMPRODUCT('表三（录入表）'!F$6:F$134*(LEFT('表三（录入表）'!$A$6:$A$134,LEN($A13))=$A13))</f>
        <v>3851</v>
      </c>
      <c r="G13" s="333">
        <f ca="1" t="shared" si="0"/>
        <v>1</v>
      </c>
      <c r="H13" s="333">
        <f ca="1" t="shared" si="1"/>
        <v>1</v>
      </c>
      <c r="I13" s="334"/>
      <c r="J13" s="88"/>
      <c r="K13" s="335"/>
      <c r="L13" s="335"/>
      <c r="M13" s="252"/>
      <c r="N13" s="252"/>
      <c r="O13" s="336"/>
      <c r="P13" s="336"/>
    </row>
    <row r="14" ht="16" customHeight="1" spans="1:16">
      <c r="A14" s="188" t="s">
        <v>12685</v>
      </c>
      <c r="B14" s="88" t="s">
        <v>12686</v>
      </c>
      <c r="C14" s="192">
        <f ca="1">SUMPRODUCT('表三（录入表）'!C$6:C$134*(LEFT('表三（录入表）'!$A$6:$A$134,LEN($A14))=$A14))</f>
        <v>27</v>
      </c>
      <c r="D14" s="192">
        <f ca="1">SUMPRODUCT('表三（录入表）'!D$6:D$134*(LEFT('表三（录入表）'!$A$6:$A$134,LEN($A14))=$A14))</f>
        <v>27</v>
      </c>
      <c r="E14" s="192">
        <f ca="1">SUMPRODUCT('表三（录入表）'!E$6:E$134*(LEFT('表三（录入表）'!$A$6:$A$134,LEN($A14))=$A14))</f>
        <v>27</v>
      </c>
      <c r="F14" s="192">
        <f ca="1">SUMPRODUCT('表三（录入表）'!F$6:F$134*(LEFT('表三（录入表）'!$A$6:$A$134,LEN($A14))=$A14))</f>
        <v>27</v>
      </c>
      <c r="G14" s="333">
        <f ca="1" t="shared" si="0"/>
        <v>1</v>
      </c>
      <c r="H14" s="333">
        <f ca="1" t="shared" si="1"/>
        <v>1</v>
      </c>
      <c r="I14" s="334"/>
      <c r="J14" s="88"/>
      <c r="K14" s="335"/>
      <c r="L14" s="335"/>
      <c r="M14" s="252"/>
      <c r="N14" s="252"/>
      <c r="O14" s="336"/>
      <c r="P14" s="336"/>
    </row>
    <row r="15" ht="16" customHeight="1" spans="1:16">
      <c r="A15" s="188" t="s">
        <v>12687</v>
      </c>
      <c r="B15" s="88" t="s">
        <v>12688</v>
      </c>
      <c r="C15" s="192">
        <f ca="1">SUMPRODUCT('表三（录入表）'!C$6:C$134*(LEFT('表三（录入表）'!$A$6:$A$134,LEN($A15))=$A15))</f>
        <v>-4033</v>
      </c>
      <c r="D15" s="192">
        <f ca="1">SUMPRODUCT('表三（录入表）'!D$6:D$134*(LEFT('表三（录入表）'!$A$6:$A$134,LEN($A15))=$A15))</f>
        <v>-4033</v>
      </c>
      <c r="E15" s="192">
        <f ca="1">SUMPRODUCT('表三（录入表）'!E$6:E$134*(LEFT('表三（录入表）'!$A$6:$A$134,LEN($A15))=$A15))</f>
        <v>-4033</v>
      </c>
      <c r="F15" s="192">
        <f ca="1">SUMPRODUCT('表三（录入表）'!F$6:F$134*(LEFT('表三（录入表）'!$A$6:$A$134,LEN($A15))=$A15))</f>
        <v>-4033</v>
      </c>
      <c r="G15" s="333">
        <f ca="1" t="shared" si="0"/>
        <v>1</v>
      </c>
      <c r="H15" s="333">
        <f ca="1" t="shared" si="1"/>
        <v>1</v>
      </c>
      <c r="I15" s="334"/>
      <c r="J15" s="88"/>
      <c r="K15" s="335"/>
      <c r="L15" s="335"/>
      <c r="M15" s="252"/>
      <c r="N15" s="252"/>
      <c r="O15" s="336"/>
      <c r="P15" s="336"/>
    </row>
    <row r="16" ht="16" customHeight="1" spans="1:16">
      <c r="A16" s="188" t="s">
        <v>12689</v>
      </c>
      <c r="B16" s="88" t="s">
        <v>12690</v>
      </c>
      <c r="C16" s="192">
        <f ca="1">SUMPRODUCT('表三（录入表）'!C$6:C$134*(LEFT('表三（录入表）'!$A$6:$A$134,LEN($A16))=$A16))</f>
        <v>0</v>
      </c>
      <c r="D16" s="192">
        <f ca="1">SUMPRODUCT('表三（录入表）'!D$6:D$134*(LEFT('表三（录入表）'!$A$6:$A$134,LEN($A16))=$A16))</f>
        <v>0</v>
      </c>
      <c r="E16" s="192">
        <f ca="1">SUMPRODUCT('表三（录入表）'!E$6:E$134*(LEFT('表三（录入表）'!$A$6:$A$134,LEN($A16))=$A16))</f>
        <v>0</v>
      </c>
      <c r="F16" s="192">
        <f ca="1">SUMPRODUCT('表三（录入表）'!F$6:F$134*(LEFT('表三（录入表）'!$A$6:$A$134,LEN($A16))=$A16))</f>
        <v>0</v>
      </c>
      <c r="G16" s="333" t="str">
        <f ca="1" t="shared" si="0"/>
        <v/>
      </c>
      <c r="H16" s="333" t="str">
        <f ca="1" t="shared" si="1"/>
        <v/>
      </c>
      <c r="I16" s="334"/>
      <c r="J16" s="88"/>
      <c r="K16" s="335"/>
      <c r="L16" s="335"/>
      <c r="M16" s="252"/>
      <c r="N16" s="252"/>
      <c r="O16" s="336"/>
      <c r="P16" s="336"/>
    </row>
    <row r="17" ht="16" customHeight="1" spans="1:16">
      <c r="A17" s="188" t="s">
        <v>12691</v>
      </c>
      <c r="B17" s="88" t="s">
        <v>12692</v>
      </c>
      <c r="C17" s="190">
        <f ca="1">SUMPRODUCT('表三（录入表）'!C$6:C$134*(LEFT('表三（录入表）'!$A$6:$A$134,LEN($A17))=$A17))</f>
        <v>133634</v>
      </c>
      <c r="D17" s="190">
        <f ca="1">SUMPRODUCT('表三（录入表）'!D$6:D$134*(LEFT('表三（录入表）'!$A$6:$A$134,LEN($A17))=$A17))</f>
        <v>133634</v>
      </c>
      <c r="E17" s="190">
        <f ca="1">SUMPRODUCT('表三（录入表）'!E$6:E$134*(LEFT('表三（录入表）'!$A$6:$A$134,LEN($A17))=$A17))</f>
        <v>191007</v>
      </c>
      <c r="F17" s="190">
        <f ca="1">SUMPRODUCT('表三（录入表）'!F$6:F$134*(LEFT('表三（录入表）'!$A$6:$A$134,LEN($A17))=$A17))</f>
        <v>134095</v>
      </c>
      <c r="G17" s="333">
        <f ca="1" t="shared" si="0"/>
        <v>1.00344972087942</v>
      </c>
      <c r="H17" s="333">
        <f ca="1" t="shared" si="1"/>
        <v>0.702042333527043</v>
      </c>
      <c r="I17" s="334"/>
      <c r="J17" s="88"/>
      <c r="K17" s="335"/>
      <c r="L17" s="335"/>
      <c r="M17" s="252"/>
      <c r="N17" s="252"/>
      <c r="O17" s="336"/>
      <c r="P17" s="336"/>
    </row>
    <row r="18" ht="16" customHeight="1" spans="1:16">
      <c r="A18" s="188" t="s">
        <v>12693</v>
      </c>
      <c r="B18" s="88" t="s">
        <v>12694</v>
      </c>
      <c r="C18" s="192">
        <f ca="1">SUMPRODUCT('表三（录入表）'!C$6:C$134*(LEFT('表三（录入表）'!$A$6:$A$134,LEN($A18))=$A18))</f>
        <v>0</v>
      </c>
      <c r="D18" s="192">
        <f ca="1">SUMPRODUCT('表三（录入表）'!D$6:D$134*(LEFT('表三（录入表）'!$A$6:$A$134,LEN($A18))=$A18))</f>
        <v>0</v>
      </c>
      <c r="E18" s="192">
        <f ca="1">SUMPRODUCT('表三（录入表）'!E$6:E$134*(LEFT('表三（录入表）'!$A$6:$A$134,LEN($A18))=$A18))</f>
        <v>0</v>
      </c>
      <c r="F18" s="192">
        <f ca="1">SUMPRODUCT('表三（录入表）'!F$6:F$134*(LEFT('表三（录入表）'!$A$6:$A$134,LEN($A18))=$A18))</f>
        <v>0</v>
      </c>
      <c r="G18" s="333" t="str">
        <f ca="1" t="shared" si="0"/>
        <v/>
      </c>
      <c r="H18" s="333" t="str">
        <f ca="1" t="shared" si="1"/>
        <v/>
      </c>
      <c r="I18" s="334"/>
      <c r="J18" s="88"/>
      <c r="K18" s="335"/>
      <c r="L18" s="335"/>
      <c r="M18" s="252"/>
      <c r="N18" s="252"/>
      <c r="O18" s="336"/>
      <c r="P18" s="336"/>
    </row>
    <row r="19" ht="16" customHeight="1" spans="1:16">
      <c r="A19" s="188" t="s">
        <v>12695</v>
      </c>
      <c r="B19" s="88" t="s">
        <v>12696</v>
      </c>
      <c r="C19" s="192">
        <f ca="1">SUMPRODUCT('表三（录入表）'!C$6:C$134*(LEFT('表三（录入表）'!$A$6:$A$134,LEN($A19))=$A19))</f>
        <v>27924</v>
      </c>
      <c r="D19" s="192">
        <f ca="1">SUMPRODUCT('表三（录入表）'!D$6:D$134*(LEFT('表三（录入表）'!$A$6:$A$134,LEN($A19))=$A19))</f>
        <v>27924</v>
      </c>
      <c r="E19" s="192">
        <f ca="1">SUMPRODUCT('表三（录入表）'!E$6:E$134*(LEFT('表三（录入表）'!$A$6:$A$134,LEN($A19))=$A19))</f>
        <v>45197</v>
      </c>
      <c r="F19" s="192">
        <f ca="1">SUMPRODUCT('表三（录入表）'!F$6:F$134*(LEFT('表三（录入表）'!$A$6:$A$134,LEN($A19))=$A19))</f>
        <v>31088</v>
      </c>
      <c r="G19" s="333">
        <f ca="1" t="shared" si="0"/>
        <v>1.11330754906174</v>
      </c>
      <c r="H19" s="333">
        <f ca="1" t="shared" si="1"/>
        <v>0.687833263269686</v>
      </c>
      <c r="I19" s="334"/>
      <c r="J19" s="88"/>
      <c r="K19" s="335"/>
      <c r="L19" s="335"/>
      <c r="M19" s="252"/>
      <c r="N19" s="252"/>
      <c r="O19" s="336"/>
      <c r="P19" s="336"/>
    </row>
    <row r="20" ht="16" customHeight="1" spans="1:16">
      <c r="A20" s="188" t="s">
        <v>12697</v>
      </c>
      <c r="B20" s="88" t="s">
        <v>12698</v>
      </c>
      <c r="C20" s="192">
        <f ca="1">SUMPRODUCT('表三（录入表）'!C$6:C$134*(LEFT('表三（录入表）'!$A$6:$A$134,LEN($A20))=$A20))</f>
        <v>12054</v>
      </c>
      <c r="D20" s="192">
        <f ca="1">SUMPRODUCT('表三（录入表）'!D$6:D$134*(LEFT('表三（录入表）'!$A$6:$A$134,LEN($A20))=$A20))</f>
        <v>12054</v>
      </c>
      <c r="E20" s="192">
        <f ca="1">SUMPRODUCT('表三（录入表）'!E$6:E$134*(LEFT('表三（录入表）'!$A$6:$A$134,LEN($A20))=$A20))</f>
        <v>13678</v>
      </c>
      <c r="F20" s="192">
        <f ca="1">SUMPRODUCT('表三（录入表）'!F$6:F$134*(LEFT('表三（录入表）'!$A$6:$A$134,LEN($A20))=$A20))</f>
        <v>12054</v>
      </c>
      <c r="G20" s="333">
        <f ca="1" t="shared" si="0"/>
        <v>1</v>
      </c>
      <c r="H20" s="333">
        <f ca="1" t="shared" si="1"/>
        <v>0.881269191402252</v>
      </c>
      <c r="I20" s="334"/>
      <c r="J20" s="88"/>
      <c r="K20" s="335"/>
      <c r="L20" s="335"/>
      <c r="M20" s="252"/>
      <c r="N20" s="252"/>
      <c r="O20" s="336"/>
      <c r="P20" s="336"/>
    </row>
    <row r="21" ht="16" customHeight="1" spans="1:16">
      <c r="A21" s="188" t="s">
        <v>12699</v>
      </c>
      <c r="B21" s="88" t="s">
        <v>12700</v>
      </c>
      <c r="C21" s="192">
        <f ca="1">SUMPRODUCT('表三（录入表）'!C$6:C$134*(LEFT('表三（录入表）'!$A$6:$A$134,LEN($A21))=$A21))</f>
        <v>-1773</v>
      </c>
      <c r="D21" s="192">
        <f ca="1">SUMPRODUCT('表三（录入表）'!D$6:D$134*(LEFT('表三（录入表）'!$A$6:$A$134,LEN($A21))=$A21))</f>
        <v>-1773</v>
      </c>
      <c r="E21" s="192">
        <f ca="1">SUMPRODUCT('表三（录入表）'!E$6:E$134*(LEFT('表三（录入表）'!$A$6:$A$134,LEN($A21))=$A21))</f>
        <v>1353</v>
      </c>
      <c r="F21" s="192">
        <f ca="1">SUMPRODUCT('表三（录入表）'!F$6:F$134*(LEFT('表三（录入表）'!$A$6:$A$134,LEN($A21))=$A21))</f>
        <v>-1726</v>
      </c>
      <c r="G21" s="333">
        <f ca="1" t="shared" si="0"/>
        <v>0.973491257755217</v>
      </c>
      <c r="H21" s="333">
        <f ca="1" t="shared" si="1"/>
        <v>-1.27568366592757</v>
      </c>
      <c r="I21" s="334"/>
      <c r="J21" s="88"/>
      <c r="K21" s="335"/>
      <c r="L21" s="335"/>
      <c r="M21" s="252"/>
      <c r="N21" s="252"/>
      <c r="O21" s="336"/>
      <c r="P21" s="336"/>
    </row>
    <row r="22" ht="16" customHeight="1" spans="1:16">
      <c r="A22" s="188" t="s">
        <v>12701</v>
      </c>
      <c r="B22" s="88" t="s">
        <v>12702</v>
      </c>
      <c r="C22" s="192">
        <f ca="1">SUMPRODUCT('表三（录入表）'!C$6:C$134*(LEFT('表三（录入表）'!$A$6:$A$134,LEN($A22))=$A22))</f>
        <v>0</v>
      </c>
      <c r="D22" s="192">
        <f ca="1">SUMPRODUCT('表三（录入表）'!D$6:D$134*(LEFT('表三（录入表）'!$A$6:$A$134,LEN($A22))=$A22))</f>
        <v>0</v>
      </c>
      <c r="E22" s="192">
        <f ca="1">SUMPRODUCT('表三（录入表）'!E$6:E$134*(LEFT('表三（录入表）'!$A$6:$A$134,LEN($A22))=$A22))</f>
        <v>0</v>
      </c>
      <c r="F22" s="192">
        <f ca="1">SUMPRODUCT('表三（录入表）'!F$6:F$134*(LEFT('表三（录入表）'!$A$6:$A$134,LEN($A22))=$A22))</f>
        <v>0</v>
      </c>
      <c r="G22" s="333" t="str">
        <f ca="1" t="shared" si="0"/>
        <v/>
      </c>
      <c r="H22" s="333" t="str">
        <f ca="1" t="shared" ref="H22:H79" si="7">IFERROR($F22/E22,"")</f>
        <v/>
      </c>
      <c r="I22" s="334"/>
      <c r="J22" s="88"/>
      <c r="K22" s="335"/>
      <c r="L22" s="335"/>
      <c r="M22" s="252"/>
      <c r="N22" s="252"/>
      <c r="O22" s="336"/>
      <c r="P22" s="336"/>
    </row>
    <row r="23" ht="16" customHeight="1" spans="1:16">
      <c r="A23" s="188" t="s">
        <v>12703</v>
      </c>
      <c r="B23" s="88" t="s">
        <v>12704</v>
      </c>
      <c r="C23" s="192">
        <f ca="1">SUMPRODUCT('表三（录入表）'!C$6:C$134*(LEFT('表三（录入表）'!$A$6:$A$134,LEN($A23))=$A23))</f>
        <v>0</v>
      </c>
      <c r="D23" s="192">
        <f ca="1">SUMPRODUCT('表三（录入表）'!D$6:D$134*(LEFT('表三（录入表）'!$A$6:$A$134,LEN($A23))=$A23))</f>
        <v>0</v>
      </c>
      <c r="E23" s="192">
        <f ca="1">SUMPRODUCT('表三（录入表）'!E$6:E$134*(LEFT('表三（录入表）'!$A$6:$A$134,LEN($A23))=$A23))</f>
        <v>0</v>
      </c>
      <c r="F23" s="192">
        <f ca="1">SUMPRODUCT('表三（录入表）'!F$6:F$134*(LEFT('表三（录入表）'!$A$6:$A$134,LEN($A23))=$A23))</f>
        <v>0</v>
      </c>
      <c r="G23" s="333" t="str">
        <f ca="1" t="shared" si="0"/>
        <v/>
      </c>
      <c r="H23" s="333" t="str">
        <f ca="1" t="shared" si="7"/>
        <v/>
      </c>
      <c r="I23" s="334"/>
      <c r="J23" s="88"/>
      <c r="K23" s="335"/>
      <c r="L23" s="335"/>
      <c r="M23" s="252"/>
      <c r="N23" s="252"/>
      <c r="O23" s="336"/>
      <c r="P23" s="336"/>
    </row>
    <row r="24" ht="16" customHeight="1" spans="1:16">
      <c r="A24" s="188" t="s">
        <v>12705</v>
      </c>
      <c r="B24" s="88" t="s">
        <v>12706</v>
      </c>
      <c r="C24" s="192">
        <f ca="1">SUMPRODUCT('表三（录入表）'!C$6:C$134*(LEFT('表三（录入表）'!$A$6:$A$134,LEN($A24))=$A24))</f>
        <v>0</v>
      </c>
      <c r="D24" s="192">
        <f ca="1">SUMPRODUCT('表三（录入表）'!D$6:D$134*(LEFT('表三（录入表）'!$A$6:$A$134,LEN($A24))=$A24))</f>
        <v>0</v>
      </c>
      <c r="E24" s="192">
        <f ca="1">SUMPRODUCT('表三（录入表）'!E$6:E$134*(LEFT('表三（录入表）'!$A$6:$A$134,LEN($A24))=$A24))</f>
        <v>0</v>
      </c>
      <c r="F24" s="192">
        <f ca="1">SUMPRODUCT('表三（录入表）'!F$6:F$134*(LEFT('表三（录入表）'!$A$6:$A$134,LEN($A24))=$A24))</f>
        <v>0</v>
      </c>
      <c r="G24" s="333" t="str">
        <f ca="1" t="shared" si="0"/>
        <v/>
      </c>
      <c r="H24" s="333" t="str">
        <f ca="1" t="shared" si="7"/>
        <v/>
      </c>
      <c r="I24" s="334"/>
      <c r="J24" s="88"/>
      <c r="K24" s="335"/>
      <c r="L24" s="335"/>
      <c r="M24" s="252"/>
      <c r="N24" s="252"/>
      <c r="O24" s="336"/>
      <c r="P24" s="336"/>
    </row>
    <row r="25" ht="16" customHeight="1" spans="1:16">
      <c r="A25" s="188" t="s">
        <v>12707</v>
      </c>
      <c r="B25" s="88" t="s">
        <v>12708</v>
      </c>
      <c r="C25" s="192">
        <f ca="1">SUMPRODUCT('表三（录入表）'!C$6:C$134*(LEFT('表三（录入表）'!$A$6:$A$134,LEN($A25))=$A25))</f>
        <v>25485</v>
      </c>
      <c r="D25" s="192">
        <f ca="1">SUMPRODUCT('表三（录入表）'!D$6:D$134*(LEFT('表三（录入表）'!$A$6:$A$134,LEN($A25))=$A25))</f>
        <v>25485</v>
      </c>
      <c r="E25" s="192">
        <f ca="1">SUMPRODUCT('表三（录入表）'!E$6:E$134*(LEFT('表三（录入表）'!$A$6:$A$134,LEN($A25))=$A25))</f>
        <v>30663</v>
      </c>
      <c r="F25" s="192">
        <f ca="1">SUMPRODUCT('表三（录入表）'!F$6:F$134*(LEFT('表三（录入表）'!$A$6:$A$134,LEN($A25))=$A25))</f>
        <v>24567</v>
      </c>
      <c r="G25" s="333">
        <f ca="1" t="shared" si="0"/>
        <v>0.963978811065333</v>
      </c>
      <c r="H25" s="333">
        <f ca="1" t="shared" si="7"/>
        <v>0.801193620976421</v>
      </c>
      <c r="I25" s="334"/>
      <c r="J25" s="88"/>
      <c r="K25" s="335"/>
      <c r="L25" s="335"/>
      <c r="M25" s="252"/>
      <c r="N25" s="252"/>
      <c r="O25" s="336"/>
      <c r="P25" s="336"/>
    </row>
    <row r="26" ht="16" customHeight="1" spans="1:16">
      <c r="A26" s="188" t="s">
        <v>12709</v>
      </c>
      <c r="B26" s="88" t="s">
        <v>12710</v>
      </c>
      <c r="C26" s="192">
        <f ca="1">SUMPRODUCT('表三（录入表）'!C$6:C$134*(LEFT('表三（录入表）'!$A$6:$A$134,LEN($A26))=$A26))</f>
        <v>23599</v>
      </c>
      <c r="D26" s="192">
        <f ca="1">SUMPRODUCT('表三（录入表）'!D$6:D$134*(LEFT('表三（录入表）'!$A$6:$A$134,LEN($A26))=$A26))</f>
        <v>23599</v>
      </c>
      <c r="E26" s="192">
        <f ca="1">SUMPRODUCT('表三（录入表）'!E$6:E$134*(LEFT('表三（录入表）'!$A$6:$A$134,LEN($A26))=$A26))</f>
        <v>24193</v>
      </c>
      <c r="F26" s="192">
        <f ca="1">SUMPRODUCT('表三（录入表）'!F$6:F$134*(LEFT('表三（录入表）'!$A$6:$A$134,LEN($A26))=$A26))</f>
        <v>23599</v>
      </c>
      <c r="G26" s="333">
        <f ca="1" t="shared" si="0"/>
        <v>1</v>
      </c>
      <c r="H26" s="333">
        <f ca="1" t="shared" si="7"/>
        <v>0.975447443475385</v>
      </c>
      <c r="I26" s="334"/>
      <c r="J26" s="88"/>
      <c r="K26" s="335"/>
      <c r="L26" s="335"/>
      <c r="M26" s="252"/>
      <c r="N26" s="252"/>
      <c r="O26" s="336"/>
      <c r="P26" s="336"/>
    </row>
    <row r="27" ht="16" customHeight="1" spans="1:16">
      <c r="A27" s="188" t="s">
        <v>12711</v>
      </c>
      <c r="B27" s="88" t="s">
        <v>12712</v>
      </c>
      <c r="C27" s="192">
        <f ca="1">SUMPRODUCT('表三（录入表）'!C$6:C$134*(LEFT('表三（录入表）'!$A$6:$A$134,LEN($A27))=$A27))</f>
        <v>0</v>
      </c>
      <c r="D27" s="192">
        <f ca="1">SUMPRODUCT('表三（录入表）'!D$6:D$134*(LEFT('表三（录入表）'!$A$6:$A$134,LEN($A27))=$A27))</f>
        <v>0</v>
      </c>
      <c r="E27" s="192">
        <f ca="1">SUMPRODUCT('表三（录入表）'!E$6:E$134*(LEFT('表三（录入表）'!$A$6:$A$134,LEN($A27))=$A27))</f>
        <v>0</v>
      </c>
      <c r="F27" s="192">
        <f ca="1">SUMPRODUCT('表三（录入表）'!F$6:F$134*(LEFT('表三（录入表）'!$A$6:$A$134,LEN($A27))=$A27))</f>
        <v>0</v>
      </c>
      <c r="G27" s="333" t="str">
        <f ca="1" t="shared" si="0"/>
        <v/>
      </c>
      <c r="H27" s="333" t="str">
        <f ca="1" t="shared" si="7"/>
        <v/>
      </c>
      <c r="I27" s="334"/>
      <c r="J27" s="88"/>
      <c r="K27" s="335"/>
      <c r="L27" s="335"/>
      <c r="M27" s="252"/>
      <c r="N27" s="252"/>
      <c r="O27" s="336"/>
      <c r="P27" s="336"/>
    </row>
    <row r="28" ht="16" customHeight="1" spans="1:16">
      <c r="A28" s="188" t="s">
        <v>12713</v>
      </c>
      <c r="B28" s="88" t="s">
        <v>12714</v>
      </c>
      <c r="C28" s="192">
        <f ca="1">SUMPRODUCT('表三（录入表）'!C$6:C$134*(LEFT('表三（录入表）'!$A$6:$A$134,LEN($A28))=$A28))</f>
        <v>0</v>
      </c>
      <c r="D28" s="192">
        <f ca="1">SUMPRODUCT('表三（录入表）'!D$6:D$134*(LEFT('表三（录入表）'!$A$6:$A$134,LEN($A28))=$A28))</f>
        <v>0</v>
      </c>
      <c r="E28" s="192">
        <f ca="1">SUMPRODUCT('表三（录入表）'!E$6:E$134*(LEFT('表三（录入表）'!$A$6:$A$134,LEN($A28))=$A28))</f>
        <v>0</v>
      </c>
      <c r="F28" s="192">
        <f ca="1">SUMPRODUCT('表三（录入表）'!F$6:F$134*(LEFT('表三（录入表）'!$A$6:$A$134,LEN($A28))=$A28))</f>
        <v>0</v>
      </c>
      <c r="G28" s="333" t="str">
        <f ca="1" t="shared" si="0"/>
        <v/>
      </c>
      <c r="H28" s="333" t="str">
        <f ca="1" t="shared" si="7"/>
        <v/>
      </c>
      <c r="I28" s="334"/>
      <c r="J28" s="88"/>
      <c r="K28" s="335"/>
      <c r="L28" s="335"/>
      <c r="M28" s="252"/>
      <c r="N28" s="252"/>
      <c r="O28" s="336"/>
      <c r="P28" s="336"/>
    </row>
    <row r="29" ht="16" customHeight="1" spans="1:16">
      <c r="A29" s="188" t="s">
        <v>12715</v>
      </c>
      <c r="B29" s="88" t="s">
        <v>12716</v>
      </c>
      <c r="C29" s="192">
        <f ca="1">SUMPRODUCT('表三（录入表）'!C$6:C$134*(LEFT('表三（录入表）'!$A$6:$A$134,LEN($A29))=$A29))</f>
        <v>0</v>
      </c>
      <c r="D29" s="192">
        <f ca="1">SUMPRODUCT('表三（录入表）'!D$6:D$134*(LEFT('表三（录入表）'!$A$6:$A$134,LEN($A29))=$A29))</f>
        <v>0</v>
      </c>
      <c r="E29" s="192">
        <f ca="1">SUMPRODUCT('表三（录入表）'!E$6:E$134*(LEFT('表三（录入表）'!$A$6:$A$134,LEN($A29))=$A29))</f>
        <v>0</v>
      </c>
      <c r="F29" s="192">
        <f ca="1">SUMPRODUCT('表三（录入表）'!F$6:F$134*(LEFT('表三（录入表）'!$A$6:$A$134,LEN($A29))=$A29))</f>
        <v>0</v>
      </c>
      <c r="G29" s="333" t="str">
        <f ca="1" t="shared" si="0"/>
        <v/>
      </c>
      <c r="H29" s="333" t="str">
        <f ca="1" t="shared" si="7"/>
        <v/>
      </c>
      <c r="I29" s="334"/>
      <c r="J29" s="88"/>
      <c r="K29" s="335"/>
      <c r="L29" s="335"/>
      <c r="M29" s="252"/>
      <c r="N29" s="252"/>
      <c r="O29" s="336"/>
      <c r="P29" s="336"/>
    </row>
    <row r="30" ht="16" customHeight="1" spans="1:16">
      <c r="A30" s="188" t="s">
        <v>12717</v>
      </c>
      <c r="B30" s="88" t="s">
        <v>12718</v>
      </c>
      <c r="C30" s="192">
        <f ca="1">SUMPRODUCT('表三（录入表）'!C$6:C$134*(LEFT('表三（录入表）'!$A$6:$A$134,LEN($A30))=$A30))</f>
        <v>3039</v>
      </c>
      <c r="D30" s="192">
        <f ca="1">SUMPRODUCT('表三（录入表）'!D$6:D$134*(LEFT('表三（录入表）'!$A$6:$A$134,LEN($A30))=$A30))</f>
        <v>3039</v>
      </c>
      <c r="E30" s="192">
        <f ca="1">SUMPRODUCT('表三（录入表）'!E$6:E$134*(LEFT('表三（录入表）'!$A$6:$A$134,LEN($A30))=$A30))</f>
        <v>4443</v>
      </c>
      <c r="F30" s="192">
        <f ca="1">SUMPRODUCT('表三（录入表）'!F$6:F$134*(LEFT('表三（录入表）'!$A$6:$A$134,LEN($A30))=$A30))</f>
        <v>2994</v>
      </c>
      <c r="G30" s="333">
        <f ca="1" t="shared" si="0"/>
        <v>0.985192497532083</v>
      </c>
      <c r="H30" s="333">
        <f ca="1" t="shared" si="7"/>
        <v>0.673869007427414</v>
      </c>
      <c r="I30" s="334"/>
      <c r="J30" s="167"/>
      <c r="K30" s="335"/>
      <c r="L30" s="335"/>
      <c r="M30" s="252"/>
      <c r="N30" s="252"/>
      <c r="O30" s="336"/>
      <c r="P30" s="336"/>
    </row>
    <row r="31" ht="16" customHeight="1" spans="1:16">
      <c r="A31" s="188" t="s">
        <v>12719</v>
      </c>
      <c r="B31" s="88" t="s">
        <v>12720</v>
      </c>
      <c r="C31" s="192">
        <f ca="1">SUMPRODUCT('表三（录入表）'!C$6:C$134*(LEFT('表三（录入表）'!$A$6:$A$134,LEN($A31))=$A31))</f>
        <v>0</v>
      </c>
      <c r="D31" s="192">
        <f ca="1">SUMPRODUCT('表三（录入表）'!D$6:D$134*(LEFT('表三（录入表）'!$A$6:$A$134,LEN($A31))=$A31))</f>
        <v>0</v>
      </c>
      <c r="E31" s="192">
        <f ca="1">SUMPRODUCT('表三（录入表）'!E$6:E$134*(LEFT('表三（录入表）'!$A$6:$A$134,LEN($A31))=$A31))</f>
        <v>0</v>
      </c>
      <c r="F31" s="192">
        <f ca="1">SUMPRODUCT('表三（录入表）'!F$6:F$134*(LEFT('表三（录入表）'!$A$6:$A$134,LEN($A31))=$A31))</f>
        <v>0</v>
      </c>
      <c r="G31" s="333" t="str">
        <f ca="1" t="shared" si="0"/>
        <v/>
      </c>
      <c r="H31" s="333" t="str">
        <f ca="1" t="shared" si="7"/>
        <v/>
      </c>
      <c r="I31" s="334"/>
      <c r="J31" s="88"/>
      <c r="K31" s="335"/>
      <c r="L31" s="335"/>
      <c r="M31" s="252"/>
      <c r="N31" s="252"/>
      <c r="O31" s="336"/>
      <c r="P31" s="336"/>
    </row>
    <row r="32" ht="16" customHeight="1" spans="1:16">
      <c r="A32" s="188" t="s">
        <v>12721</v>
      </c>
      <c r="B32" s="88" t="s">
        <v>12722</v>
      </c>
      <c r="C32" s="192">
        <f ca="1">SUMPRODUCT('表三（录入表）'!C$6:C$134*(LEFT('表三（录入表）'!$A$6:$A$134,LEN($A32))=$A32))</f>
        <v>0</v>
      </c>
      <c r="D32" s="192">
        <f ca="1">SUMPRODUCT('表三（录入表）'!D$6:D$134*(LEFT('表三（录入表）'!$A$6:$A$134,LEN($A32))=$A32))</f>
        <v>0</v>
      </c>
      <c r="E32" s="192">
        <f ca="1">SUMPRODUCT('表三（录入表）'!E$6:E$134*(LEFT('表三（录入表）'!$A$6:$A$134,LEN($A32))=$A32))</f>
        <v>0</v>
      </c>
      <c r="F32" s="192">
        <f ca="1">SUMPRODUCT('表三（录入表）'!F$6:F$134*(LEFT('表三（录入表）'!$A$6:$A$134,LEN($A32))=$A32))</f>
        <v>0</v>
      </c>
      <c r="G32" s="333" t="str">
        <f ca="1" t="shared" si="0"/>
        <v/>
      </c>
      <c r="H32" s="333" t="str">
        <f ca="1" t="shared" si="7"/>
        <v/>
      </c>
      <c r="I32" s="334"/>
      <c r="J32" s="88"/>
      <c r="K32" s="335"/>
      <c r="L32" s="335"/>
      <c r="M32" s="252"/>
      <c r="N32" s="252"/>
      <c r="O32" s="336"/>
      <c r="P32" s="336"/>
    </row>
    <row r="33" ht="16" customHeight="1" spans="1:16">
      <c r="A33" s="188" t="s">
        <v>12723</v>
      </c>
      <c r="B33" s="88" t="s">
        <v>12724</v>
      </c>
      <c r="C33" s="192">
        <f ca="1">SUMPRODUCT('表三（录入表）'!C$6:C$134*(LEFT('表三（录入表）'!$A$6:$A$134,LEN($A33))=$A33))</f>
        <v>0</v>
      </c>
      <c r="D33" s="192">
        <f ca="1">SUMPRODUCT('表三（录入表）'!D$6:D$134*(LEFT('表三（录入表）'!$A$6:$A$134,LEN($A33))=$A33))</f>
        <v>0</v>
      </c>
      <c r="E33" s="192">
        <f ca="1">SUMPRODUCT('表三（录入表）'!E$6:E$134*(LEFT('表三（录入表）'!$A$6:$A$134,LEN($A33))=$A33))</f>
        <v>0</v>
      </c>
      <c r="F33" s="192">
        <f ca="1">SUMPRODUCT('表三（录入表）'!F$6:F$134*(LEFT('表三（录入表）'!$A$6:$A$134,LEN($A33))=$A33))</f>
        <v>0</v>
      </c>
      <c r="G33" s="333" t="str">
        <f ca="1" t="shared" si="0"/>
        <v/>
      </c>
      <c r="H33" s="333" t="str">
        <f ca="1" t="shared" si="7"/>
        <v/>
      </c>
      <c r="I33" s="334"/>
      <c r="J33" s="88"/>
      <c r="K33" s="335"/>
      <c r="L33" s="335"/>
      <c r="M33" s="252"/>
      <c r="N33" s="252"/>
      <c r="O33" s="336"/>
      <c r="P33" s="336"/>
    </row>
    <row r="34" ht="16" customHeight="1" spans="1:16">
      <c r="A34" s="188" t="s">
        <v>12725</v>
      </c>
      <c r="B34" s="88" t="s">
        <v>12726</v>
      </c>
      <c r="C34" s="192">
        <f ca="1">SUMPRODUCT('表三（录入表）'!C$6:C$134*(LEFT('表三（录入表）'!$A$6:$A$134,LEN($A34))=$A34))</f>
        <v>1426</v>
      </c>
      <c r="D34" s="192">
        <f ca="1">SUMPRODUCT('表三（录入表）'!D$6:D$134*(LEFT('表三（录入表）'!$A$6:$A$134,LEN($A34))=$A34))</f>
        <v>1426</v>
      </c>
      <c r="E34" s="192">
        <f ca="1">SUMPRODUCT('表三（录入表）'!E$6:E$134*(LEFT('表三（录入表）'!$A$6:$A$134,LEN($A34))=$A34))</f>
        <v>1797</v>
      </c>
      <c r="F34" s="192">
        <f ca="1">SUMPRODUCT('表三（录入表）'!F$6:F$134*(LEFT('表三（录入表）'!$A$6:$A$134,LEN($A34))=$A34))</f>
        <v>1518</v>
      </c>
      <c r="G34" s="333">
        <f ca="1" t="shared" si="0"/>
        <v>1.06451612903226</v>
      </c>
      <c r="H34" s="333">
        <f ca="1" t="shared" si="7"/>
        <v>0.84474123539232</v>
      </c>
      <c r="I34" s="334"/>
      <c r="J34" s="88"/>
      <c r="K34" s="335"/>
      <c r="L34" s="335"/>
      <c r="M34" s="252"/>
      <c r="N34" s="252"/>
      <c r="O34" s="336"/>
      <c r="P34" s="336"/>
    </row>
    <row r="35" ht="16" customHeight="1" spans="1:16">
      <c r="A35" s="188" t="s">
        <v>12727</v>
      </c>
      <c r="B35" s="88" t="s">
        <v>12728</v>
      </c>
      <c r="C35" s="192">
        <f ca="1">SUMPRODUCT('表三（录入表）'!C$6:C$134*(LEFT('表三（录入表）'!$A$6:$A$134,LEN($A35))=$A35))</f>
        <v>15477</v>
      </c>
      <c r="D35" s="192">
        <f ca="1">SUMPRODUCT('表三（录入表）'!D$6:D$134*(LEFT('表三（录入表）'!$A$6:$A$134,LEN($A35))=$A35))</f>
        <v>15477</v>
      </c>
      <c r="E35" s="192">
        <f ca="1">SUMPRODUCT('表三（录入表）'!E$6:E$134*(LEFT('表三（录入表）'!$A$6:$A$134,LEN($A35))=$A35))</f>
        <v>16295</v>
      </c>
      <c r="F35" s="192">
        <f ca="1">SUMPRODUCT('表三（录入表）'!F$6:F$134*(LEFT('表三（录入表）'!$A$6:$A$134,LEN($A35))=$A35))</f>
        <v>11691</v>
      </c>
      <c r="G35" s="333">
        <f ca="1" t="shared" si="0"/>
        <v>0.7553789494088</v>
      </c>
      <c r="H35" s="333">
        <f ca="1" t="shared" si="7"/>
        <v>0.717459343356858</v>
      </c>
      <c r="I35" s="334"/>
      <c r="J35" s="88"/>
      <c r="K35" s="335"/>
      <c r="L35" s="335"/>
      <c r="M35" s="252"/>
      <c r="N35" s="252"/>
      <c r="O35" s="336"/>
      <c r="P35" s="336"/>
    </row>
    <row r="36" ht="16" customHeight="1" spans="1:16">
      <c r="A36" s="188" t="s">
        <v>12729</v>
      </c>
      <c r="B36" s="88" t="s">
        <v>12730</v>
      </c>
      <c r="C36" s="192">
        <f ca="1">SUMPRODUCT('表三（录入表）'!C$6:C$134*(LEFT('表三（录入表）'!$A$6:$A$134,LEN($A36))=$A36))</f>
        <v>0</v>
      </c>
      <c r="D36" s="192">
        <f ca="1">SUMPRODUCT('表三（录入表）'!D$6:D$134*(LEFT('表三（录入表）'!$A$6:$A$134,LEN($A36))=$A36))</f>
        <v>0</v>
      </c>
      <c r="E36" s="192">
        <f ca="1">SUMPRODUCT('表三（录入表）'!E$6:E$134*(LEFT('表三（录入表）'!$A$6:$A$134,LEN($A36))=$A36))</f>
        <v>0</v>
      </c>
      <c r="F36" s="192">
        <f ca="1">SUMPRODUCT('表三（录入表）'!F$6:F$134*(LEFT('表三（录入表）'!$A$6:$A$134,LEN($A36))=$A36))</f>
        <v>0</v>
      </c>
      <c r="G36" s="333" t="str">
        <f ca="1" t="shared" si="0"/>
        <v/>
      </c>
      <c r="H36" s="333" t="str">
        <f ca="1" t="shared" si="7"/>
        <v/>
      </c>
      <c r="I36" s="334"/>
      <c r="J36" s="88"/>
      <c r="K36" s="335"/>
      <c r="L36" s="335"/>
      <c r="M36" s="252"/>
      <c r="N36" s="252"/>
      <c r="O36" s="336"/>
      <c r="P36" s="336"/>
    </row>
    <row r="37" ht="16" customHeight="1" spans="1:16">
      <c r="A37" s="188" t="s">
        <v>12731</v>
      </c>
      <c r="B37" s="88" t="s">
        <v>12732</v>
      </c>
      <c r="C37" s="192">
        <f ca="1">SUMPRODUCT('表三（录入表）'!C$6:C$134*(LEFT('表三（录入表）'!$A$6:$A$134,LEN($A37))=$A37))</f>
        <v>319</v>
      </c>
      <c r="D37" s="192">
        <f ca="1">SUMPRODUCT('表三（录入表）'!D$6:D$134*(LEFT('表三（录入表）'!$A$6:$A$134,LEN($A37))=$A37))</f>
        <v>319</v>
      </c>
      <c r="E37" s="192">
        <f ca="1">SUMPRODUCT('表三（录入表）'!E$6:E$134*(LEFT('表三（录入表）'!$A$6:$A$134,LEN($A37))=$A37))</f>
        <v>642</v>
      </c>
      <c r="F37" s="192">
        <f ca="1">SUMPRODUCT('表三（录入表）'!F$6:F$134*(LEFT('表三（录入表）'!$A$6:$A$134,LEN($A37))=$A37))</f>
        <v>439</v>
      </c>
      <c r="G37" s="333">
        <f ca="1" t="shared" si="0"/>
        <v>1.37617554858934</v>
      </c>
      <c r="H37" s="333">
        <f ca="1" t="shared" si="7"/>
        <v>0.68380062305296</v>
      </c>
      <c r="I37" s="334"/>
      <c r="J37" s="88"/>
      <c r="K37" s="335"/>
      <c r="L37" s="335"/>
      <c r="M37" s="252"/>
      <c r="N37" s="252"/>
      <c r="O37" s="336"/>
      <c r="P37" s="336"/>
    </row>
    <row r="38" ht="16" customHeight="1" spans="1:16">
      <c r="A38" s="188" t="s">
        <v>12733</v>
      </c>
      <c r="B38" s="88" t="s">
        <v>12734</v>
      </c>
      <c r="C38" s="192">
        <f ca="1">SUMPRODUCT('表三（录入表）'!C$6:C$134*(LEFT('表三（录入表）'!$A$6:$A$134,LEN($A38))=$A38))</f>
        <v>9754</v>
      </c>
      <c r="D38" s="192">
        <f ca="1">SUMPRODUCT('表三（录入表）'!D$6:D$134*(LEFT('表三（录入表）'!$A$6:$A$134,LEN($A38))=$A38))</f>
        <v>9754</v>
      </c>
      <c r="E38" s="192">
        <f ca="1">SUMPRODUCT('表三（录入表）'!E$6:E$134*(LEFT('表三（录入表）'!$A$6:$A$134,LEN($A38))=$A38))</f>
        <v>11437</v>
      </c>
      <c r="F38" s="192">
        <f ca="1">SUMPRODUCT('表三（录入表）'!F$6:F$134*(LEFT('表三（录入表）'!$A$6:$A$134,LEN($A38))=$A38))</f>
        <v>10136</v>
      </c>
      <c r="G38" s="333">
        <f ca="1" t="shared" si="0"/>
        <v>1.03916342013533</v>
      </c>
      <c r="H38" s="333">
        <f ca="1" t="shared" si="7"/>
        <v>0.886246393284952</v>
      </c>
      <c r="I38" s="334"/>
      <c r="J38" s="88"/>
      <c r="K38" s="335"/>
      <c r="L38" s="335"/>
      <c r="M38" s="252"/>
      <c r="N38" s="252"/>
      <c r="O38" s="336"/>
      <c r="P38" s="336"/>
    </row>
    <row r="39" ht="16" customHeight="1" spans="1:16">
      <c r="A39" s="188" t="s">
        <v>12735</v>
      </c>
      <c r="B39" s="88" t="s">
        <v>12736</v>
      </c>
      <c r="C39" s="192">
        <f ca="1">SUMPRODUCT('表三（录入表）'!C$6:C$134*(LEFT('表三（录入表）'!$A$6:$A$134,LEN($A39))=$A39))</f>
        <v>4718</v>
      </c>
      <c r="D39" s="192">
        <f ca="1">SUMPRODUCT('表三（录入表）'!D$6:D$134*(LEFT('表三（录入表）'!$A$6:$A$134,LEN($A39))=$A39))</f>
        <v>4718</v>
      </c>
      <c r="E39" s="192">
        <f ca="1">SUMPRODUCT('表三（录入表）'!E$6:E$134*(LEFT('表三（录入表）'!$A$6:$A$134,LEN($A39))=$A39))</f>
        <v>10651</v>
      </c>
      <c r="F39" s="192">
        <f ca="1">SUMPRODUCT('表三（录入表）'!F$6:F$134*(LEFT('表三（录入表）'!$A$6:$A$134,LEN($A39))=$A39))</f>
        <v>7517</v>
      </c>
      <c r="G39" s="333">
        <f ca="1" t="shared" si="0"/>
        <v>1.59325985587113</v>
      </c>
      <c r="H39" s="333">
        <f ca="1" t="shared" si="7"/>
        <v>0.705755328138203</v>
      </c>
      <c r="I39" s="334"/>
      <c r="J39" s="88"/>
      <c r="K39" s="335"/>
      <c r="L39" s="335"/>
      <c r="M39" s="252"/>
      <c r="N39" s="252"/>
      <c r="O39" s="336"/>
      <c r="P39" s="336"/>
    </row>
    <row r="40" ht="16" customHeight="1" spans="1:16">
      <c r="A40" s="188" t="s">
        <v>12737</v>
      </c>
      <c r="B40" s="88" t="s">
        <v>12738</v>
      </c>
      <c r="C40" s="192">
        <f ca="1">SUMPRODUCT('表三（录入表）'!C$6:C$134*(LEFT('表三（录入表）'!$A$6:$A$134,LEN($A40))=$A40))</f>
        <v>3559</v>
      </c>
      <c r="D40" s="192">
        <f ca="1">SUMPRODUCT('表三（录入表）'!D$6:D$134*(LEFT('表三（录入表）'!$A$6:$A$134,LEN($A40))=$A40))</f>
        <v>3559</v>
      </c>
      <c r="E40" s="192">
        <f ca="1">SUMPRODUCT('表三（录入表）'!E$6:E$134*(LEFT('表三（录入表）'!$A$6:$A$134,LEN($A40))=$A40))</f>
        <v>10696</v>
      </c>
      <c r="F40" s="192">
        <f ca="1">SUMPRODUCT('表三（录入表）'!F$6:F$134*(LEFT('表三（录入表）'!$A$6:$A$134,LEN($A40))=$A40))</f>
        <v>4194</v>
      </c>
      <c r="G40" s="333">
        <f ca="1" t="shared" si="0"/>
        <v>1.17842090474852</v>
      </c>
      <c r="H40" s="333">
        <f ca="1" t="shared" si="7"/>
        <v>0.392109199700823</v>
      </c>
      <c r="I40" s="334"/>
      <c r="J40" s="88"/>
      <c r="K40" s="335"/>
      <c r="L40" s="335"/>
      <c r="M40" s="252"/>
      <c r="N40" s="252"/>
      <c r="O40" s="336"/>
      <c r="P40" s="336"/>
    </row>
    <row r="41" ht="16" customHeight="1" spans="1:16">
      <c r="A41" s="188" t="s">
        <v>12739</v>
      </c>
      <c r="B41" s="88" t="s">
        <v>12740</v>
      </c>
      <c r="C41" s="192">
        <f ca="1">SUMPRODUCT('表三（录入表）'!C$6:C$134*(LEFT('表三（录入表）'!$A$6:$A$134,LEN($A41))=$A41))</f>
        <v>0</v>
      </c>
      <c r="D41" s="192">
        <f ca="1">SUMPRODUCT('表三（录入表）'!D$6:D$134*(LEFT('表三（录入表）'!$A$6:$A$134,LEN($A41))=$A41))</f>
        <v>0</v>
      </c>
      <c r="E41" s="192">
        <f ca="1">SUMPRODUCT('表三（录入表）'!E$6:E$134*(LEFT('表三（录入表）'!$A$6:$A$134,LEN($A41))=$A41))</f>
        <v>73</v>
      </c>
      <c r="F41" s="192">
        <f ca="1">SUMPRODUCT('表三（录入表）'!F$6:F$134*(LEFT('表三（录入表）'!$A$6:$A$134,LEN($A41))=$A41))</f>
        <v>0</v>
      </c>
      <c r="G41" s="333" t="str">
        <f ca="1" t="shared" si="0"/>
        <v/>
      </c>
      <c r="H41" s="333">
        <f ca="1" t="shared" si="7"/>
        <v>0</v>
      </c>
      <c r="I41" s="334"/>
      <c r="J41" s="88"/>
      <c r="K41" s="335"/>
      <c r="L41" s="335"/>
      <c r="M41" s="252"/>
      <c r="N41" s="252"/>
      <c r="O41" s="336"/>
      <c r="P41" s="336"/>
    </row>
    <row r="42" ht="16" customHeight="1" spans="1:16">
      <c r="A42" s="188" t="s">
        <v>12741</v>
      </c>
      <c r="B42" s="88" t="s">
        <v>12742</v>
      </c>
      <c r="C42" s="192">
        <f ca="1">SUMPRODUCT('表三（录入表）'!C$6:C$134*(LEFT('表三（录入表）'!$A$6:$A$134,LEN($A42))=$A42))</f>
        <v>6824</v>
      </c>
      <c r="D42" s="192">
        <f ca="1">SUMPRODUCT('表三（录入表）'!D$6:D$134*(LEFT('表三（录入表）'!$A$6:$A$134,LEN($A42))=$A42))</f>
        <v>6824</v>
      </c>
      <c r="E42" s="192">
        <f ca="1">SUMPRODUCT('表三（录入表）'!E$6:E$134*(LEFT('表三（录入表）'!$A$6:$A$134,LEN($A42))=$A42))</f>
        <v>11792</v>
      </c>
      <c r="F42" s="192">
        <f ca="1">SUMPRODUCT('表三（录入表）'!F$6:F$134*(LEFT('表三（录入表）'!$A$6:$A$134,LEN($A42))=$A42))</f>
        <v>4465</v>
      </c>
      <c r="G42" s="333">
        <f ca="1" t="shared" si="0"/>
        <v>0.654308323563892</v>
      </c>
      <c r="H42" s="333">
        <f ca="1" t="shared" si="7"/>
        <v>0.378646540027137</v>
      </c>
      <c r="I42" s="334"/>
      <c r="J42" s="88"/>
      <c r="K42" s="335"/>
      <c r="L42" s="335"/>
      <c r="M42" s="252"/>
      <c r="N42" s="252"/>
      <c r="O42" s="336"/>
      <c r="P42" s="336"/>
    </row>
    <row r="43" ht="16" customHeight="1" spans="1:16">
      <c r="A43" s="188" t="s">
        <v>12743</v>
      </c>
      <c r="B43" s="88" t="s">
        <v>12744</v>
      </c>
      <c r="C43" s="192">
        <f ca="1">SUMPRODUCT('表三（录入表）'!C$6:C$134*(LEFT('表三（录入表）'!$A$6:$A$134,LEN($A43))=$A43))</f>
        <v>0</v>
      </c>
      <c r="D43" s="192">
        <f ca="1">SUMPRODUCT('表三（录入表）'!D$6:D$134*(LEFT('表三（录入表）'!$A$6:$A$134,LEN($A43))=$A43))</f>
        <v>0</v>
      </c>
      <c r="E43" s="192">
        <f ca="1">SUMPRODUCT('表三（录入表）'!E$6:E$134*(LEFT('表三（录入表）'!$A$6:$A$134,LEN($A43))=$A43))</f>
        <v>1343</v>
      </c>
      <c r="F43" s="192">
        <f ca="1">SUMPRODUCT('表三（录入表）'!F$6:F$134*(LEFT('表三（录入表）'!$A$6:$A$134,LEN($A43))=$A43))</f>
        <v>36</v>
      </c>
      <c r="G43" s="333" t="str">
        <f ca="1" t="shared" si="0"/>
        <v/>
      </c>
      <c r="H43" s="333">
        <f ca="1" t="shared" si="7"/>
        <v>0.0268056589724497</v>
      </c>
      <c r="I43" s="334"/>
      <c r="J43" s="88"/>
      <c r="K43" s="335"/>
      <c r="L43" s="335"/>
      <c r="M43" s="252"/>
      <c r="N43" s="252"/>
      <c r="O43" s="336"/>
      <c r="P43" s="336"/>
    </row>
    <row r="44" ht="16" customHeight="1" spans="1:16">
      <c r="A44" s="188" t="s">
        <v>12745</v>
      </c>
      <c r="B44" s="88" t="s">
        <v>12746</v>
      </c>
      <c r="C44" s="192">
        <f ca="1">SUMPRODUCT('表三（录入表）'!C$6:C$134*(LEFT('表三（录入表）'!$A$6:$A$134,LEN($A44))=$A44))</f>
        <v>0</v>
      </c>
      <c r="D44" s="192">
        <f ca="1">SUMPRODUCT('表三（录入表）'!D$6:D$134*(LEFT('表三（录入表）'!$A$6:$A$134,LEN($A44))=$A44))</f>
        <v>0</v>
      </c>
      <c r="E44" s="192">
        <f ca="1">SUMPRODUCT('表三（录入表）'!E$6:E$134*(LEFT('表三（录入表）'!$A$6:$A$134,LEN($A44))=$A44))</f>
        <v>0</v>
      </c>
      <c r="F44" s="192">
        <f ca="1">SUMPRODUCT('表三（录入表）'!F$6:F$134*(LEFT('表三（录入表）'!$A$6:$A$134,LEN($A44))=$A44))</f>
        <v>0</v>
      </c>
      <c r="G44" s="333" t="str">
        <f ca="1" t="shared" si="0"/>
        <v/>
      </c>
      <c r="H44" s="333" t="str">
        <f ca="1" t="shared" si="7"/>
        <v/>
      </c>
      <c r="I44" s="334"/>
      <c r="J44" s="88"/>
      <c r="K44" s="335"/>
      <c r="L44" s="335"/>
      <c r="M44" s="252"/>
      <c r="N44" s="252"/>
      <c r="O44" s="336"/>
      <c r="P44" s="336"/>
    </row>
    <row r="45" ht="16" customHeight="1" spans="1:16">
      <c r="A45" s="188" t="s">
        <v>12747</v>
      </c>
      <c r="B45" s="88" t="s">
        <v>12748</v>
      </c>
      <c r="C45" s="192">
        <f ca="1">SUMPRODUCT('表三（录入表）'!C$6:C$134*(LEFT('表三（录入表）'!$A$6:$A$134,LEN($A45))=$A45))</f>
        <v>0</v>
      </c>
      <c r="D45" s="192">
        <f ca="1">SUMPRODUCT('表三（录入表）'!D$6:D$134*(LEFT('表三（录入表）'!$A$6:$A$134,LEN($A45))=$A45))</f>
        <v>0</v>
      </c>
      <c r="E45" s="192">
        <f ca="1">SUMPRODUCT('表三（录入表）'!E$6:E$134*(LEFT('表三（录入表）'!$A$6:$A$134,LEN($A45))=$A45))</f>
        <v>0</v>
      </c>
      <c r="F45" s="192">
        <f ca="1">SUMPRODUCT('表三（录入表）'!F$6:F$134*(LEFT('表三（录入表）'!$A$6:$A$134,LEN($A45))=$A45))</f>
        <v>0</v>
      </c>
      <c r="G45" s="333" t="str">
        <f ca="1" t="shared" si="0"/>
        <v/>
      </c>
      <c r="H45" s="333" t="str">
        <f ca="1" t="shared" si="7"/>
        <v/>
      </c>
      <c r="I45" s="334"/>
      <c r="J45" s="88"/>
      <c r="K45" s="335"/>
      <c r="L45" s="335"/>
      <c r="M45" s="252"/>
      <c r="N45" s="252"/>
      <c r="O45" s="336"/>
      <c r="P45" s="336"/>
    </row>
    <row r="46" ht="16" customHeight="1" spans="1:16">
      <c r="A46" s="188" t="s">
        <v>12749</v>
      </c>
      <c r="B46" s="88" t="s">
        <v>12750</v>
      </c>
      <c r="C46" s="192">
        <f ca="1">SUMPRODUCT('表三（录入表）'!C$6:C$134*(LEFT('表三（录入表）'!$A$6:$A$134,LEN($A46))=$A46))</f>
        <v>0</v>
      </c>
      <c r="D46" s="192">
        <f ca="1">SUMPRODUCT('表三（录入表）'!D$6:D$134*(LEFT('表三（录入表）'!$A$6:$A$134,LEN($A46))=$A46))</f>
        <v>0</v>
      </c>
      <c r="E46" s="192">
        <f ca="1">SUMPRODUCT('表三（录入表）'!E$6:E$134*(LEFT('表三（录入表）'!$A$6:$A$134,LEN($A46))=$A46))</f>
        <v>0</v>
      </c>
      <c r="F46" s="192">
        <f ca="1">SUMPRODUCT('表三（录入表）'!F$6:F$134*(LEFT('表三（录入表）'!$A$6:$A$134,LEN($A46))=$A46))</f>
        <v>0</v>
      </c>
      <c r="G46" s="333" t="str">
        <f ca="1" t="shared" si="0"/>
        <v/>
      </c>
      <c r="H46" s="333" t="str">
        <f ca="1" t="shared" si="7"/>
        <v/>
      </c>
      <c r="I46" s="334"/>
      <c r="J46" s="88"/>
      <c r="K46" s="335"/>
      <c r="L46" s="335"/>
      <c r="M46" s="252"/>
      <c r="N46" s="252"/>
      <c r="O46" s="336"/>
      <c r="P46" s="336"/>
    </row>
    <row r="47" ht="16" customHeight="1" spans="1:16">
      <c r="A47" s="188" t="s">
        <v>12751</v>
      </c>
      <c r="B47" s="88" t="s">
        <v>12752</v>
      </c>
      <c r="C47" s="192">
        <f ca="1">SUMPRODUCT('表三（录入表）'!C$6:C$134*(LEFT('表三（录入表）'!$A$6:$A$134,LEN($A47))=$A47))</f>
        <v>0</v>
      </c>
      <c r="D47" s="192">
        <f ca="1">SUMPRODUCT('表三（录入表）'!D$6:D$134*(LEFT('表三（录入表）'!$A$6:$A$134,LEN($A47))=$A47))</f>
        <v>0</v>
      </c>
      <c r="E47" s="192">
        <f ca="1">SUMPRODUCT('表三（录入表）'!E$6:E$134*(LEFT('表三（录入表）'!$A$6:$A$134,LEN($A47))=$A47))</f>
        <v>0</v>
      </c>
      <c r="F47" s="192">
        <f ca="1">SUMPRODUCT('表三（录入表）'!F$6:F$134*(LEFT('表三（录入表）'!$A$6:$A$134,LEN($A47))=$A47))</f>
        <v>0</v>
      </c>
      <c r="G47" s="333" t="str">
        <f ca="1" t="shared" si="0"/>
        <v/>
      </c>
      <c r="H47" s="333" t="str">
        <f ca="1" t="shared" si="7"/>
        <v/>
      </c>
      <c r="I47" s="334"/>
      <c r="J47" s="88"/>
      <c r="K47" s="335"/>
      <c r="L47" s="335"/>
      <c r="M47" s="252"/>
      <c r="N47" s="252"/>
      <c r="O47" s="336"/>
      <c r="P47" s="336"/>
    </row>
    <row r="48" ht="16" customHeight="1" spans="1:16">
      <c r="A48" s="188" t="s">
        <v>12753</v>
      </c>
      <c r="B48" s="88" t="s">
        <v>12754</v>
      </c>
      <c r="C48" s="192">
        <f ca="1">SUMPRODUCT('表三（录入表）'!C$6:C$134*(LEFT('表三（录入表）'!$A$6:$A$134,LEN($A48))=$A48))</f>
        <v>1229</v>
      </c>
      <c r="D48" s="192">
        <f ca="1">SUMPRODUCT('表三（录入表）'!D$6:D$134*(LEFT('表三（录入表）'!$A$6:$A$134,LEN($A48))=$A48))</f>
        <v>1229</v>
      </c>
      <c r="E48" s="192">
        <f ca="1">SUMPRODUCT('表三（录入表）'!E$6:E$134*(LEFT('表三（录入表）'!$A$6:$A$134,LEN($A48))=$A48))</f>
        <v>1833</v>
      </c>
      <c r="F48" s="192">
        <f ca="1">SUMPRODUCT('表三（录入表）'!F$6:F$134*(LEFT('表三（录入表）'!$A$6:$A$134,LEN($A48))=$A48))</f>
        <v>874</v>
      </c>
      <c r="G48" s="333">
        <f ca="1" t="shared" si="0"/>
        <v>0.711147274206672</v>
      </c>
      <c r="H48" s="333">
        <f ca="1" t="shared" si="7"/>
        <v>0.476813966175668</v>
      </c>
      <c r="I48" s="334"/>
      <c r="J48" s="88"/>
      <c r="K48" s="335"/>
      <c r="L48" s="335"/>
      <c r="M48" s="252"/>
      <c r="N48" s="252"/>
      <c r="O48" s="336"/>
      <c r="P48" s="336"/>
    </row>
    <row r="49" ht="16" customHeight="1" spans="1:19">
      <c r="A49" s="188" t="s">
        <v>12755</v>
      </c>
      <c r="B49" s="88" t="s">
        <v>12756</v>
      </c>
      <c r="C49" s="192">
        <f ca="1">SUMPRODUCT('表三（录入表）'!C$6:C$134*(LEFT('表三（录入表）'!$A$6:$A$134,LEN($A49))=$A49))</f>
        <v>0</v>
      </c>
      <c r="D49" s="192">
        <f ca="1">SUMPRODUCT('表三（录入表）'!D$6:D$134*(LEFT('表三（录入表）'!$A$6:$A$134,LEN($A49))=$A49))</f>
        <v>0</v>
      </c>
      <c r="E49" s="192">
        <f ca="1">SUMPRODUCT('表三（录入表）'!E$6:E$134*(LEFT('表三（录入表）'!$A$6:$A$134,LEN($A49))=$A49))</f>
        <v>0</v>
      </c>
      <c r="F49" s="192">
        <f ca="1">SUMPRODUCT('表三（录入表）'!F$6:F$134*(LEFT('表三（录入表）'!$A$6:$A$134,LEN($A49))=$A49))</f>
        <v>0</v>
      </c>
      <c r="G49" s="333" t="str">
        <f ca="1" t="shared" si="0"/>
        <v/>
      </c>
      <c r="H49" s="333" t="str">
        <f ca="1" t="shared" si="7"/>
        <v/>
      </c>
      <c r="I49" s="334"/>
      <c r="J49" s="88"/>
      <c r="K49" s="335"/>
      <c r="L49" s="335"/>
      <c r="M49" s="252"/>
      <c r="N49" s="252"/>
      <c r="O49" s="336"/>
      <c r="P49" s="336"/>
    </row>
    <row r="50" ht="16" customHeight="1" spans="1:19">
      <c r="A50" s="188" t="s">
        <v>12757</v>
      </c>
      <c r="B50" s="88" t="s">
        <v>12758</v>
      </c>
      <c r="C50" s="192">
        <f ca="1">SUMPRODUCT('表三（录入表）'!C$6:C$134*(LEFT('表三（录入表）'!$A$6:$A$134,LEN($A50))=$A50))</f>
        <v>0</v>
      </c>
      <c r="D50" s="192">
        <f ca="1">SUMPRODUCT('表三（录入表）'!D$6:D$134*(LEFT('表三（录入表）'!$A$6:$A$134,LEN($A50))=$A50))</f>
        <v>0</v>
      </c>
      <c r="E50" s="192">
        <f ca="1">SUMPRODUCT('表三（录入表）'!E$6:E$134*(LEFT('表三（录入表）'!$A$6:$A$134,LEN($A50))=$A50))</f>
        <v>2</v>
      </c>
      <c r="F50" s="192">
        <f ca="1">SUMPRODUCT('表三（录入表）'!F$6:F$134*(LEFT('表三（录入表）'!$A$6:$A$134,LEN($A50))=$A50))</f>
        <v>649</v>
      </c>
      <c r="G50" s="333" t="str">
        <f ca="1" t="shared" si="0"/>
        <v/>
      </c>
      <c r="H50" s="333">
        <f ca="1" t="shared" si="7"/>
        <v>324.5</v>
      </c>
      <c r="I50" s="334"/>
      <c r="J50" s="88"/>
      <c r="K50" s="335"/>
      <c r="L50" s="335"/>
      <c r="M50" s="252"/>
      <c r="N50" s="252"/>
      <c r="O50" s="336"/>
      <c r="P50" s="336"/>
    </row>
    <row r="51" ht="16" customHeight="1" spans="1:19">
      <c r="A51" s="188" t="s">
        <v>12759</v>
      </c>
      <c r="B51" s="88" t="s">
        <v>12760</v>
      </c>
      <c r="C51" s="192">
        <f ca="1">SUMPRODUCT('表三（录入表）'!C$6:C$134*(LEFT('表三（录入表）'!$A$6:$A$134,LEN($A51))=$A51))</f>
        <v>0</v>
      </c>
      <c r="D51" s="192">
        <f ca="1">SUMPRODUCT('表三（录入表）'!D$6:D$134*(LEFT('表三（录入表）'!$A$6:$A$134,LEN($A51))=$A51))</f>
        <v>0</v>
      </c>
      <c r="E51" s="192">
        <f ca="1">SUMPRODUCT('表三（录入表）'!E$6:E$134*(LEFT('表三（录入表）'!$A$6:$A$134,LEN($A51))=$A51))</f>
        <v>0</v>
      </c>
      <c r="F51" s="192">
        <f ca="1">SUMPRODUCT('表三（录入表）'!F$6:F$134*(LEFT('表三（录入表）'!$A$6:$A$134,LEN($A51))=$A51))</f>
        <v>0</v>
      </c>
      <c r="G51" s="333" t="str">
        <f ca="1" t="shared" si="0"/>
        <v/>
      </c>
      <c r="H51" s="333" t="str">
        <f ca="1" t="shared" si="7"/>
        <v/>
      </c>
      <c r="I51" s="334"/>
      <c r="J51" s="88"/>
      <c r="K51" s="335"/>
      <c r="L51" s="335"/>
      <c r="M51" s="252"/>
      <c r="N51" s="252"/>
      <c r="O51" s="336"/>
      <c r="P51" s="336"/>
    </row>
    <row r="52" ht="16" customHeight="1" spans="1:19">
      <c r="A52" s="188" t="s">
        <v>12761</v>
      </c>
      <c r="B52" s="88" t="s">
        <v>12762</v>
      </c>
      <c r="C52" s="192">
        <f ca="1">SUMPRODUCT('表三（录入表）'!C$6:C$134*(LEFT('表三（录入表）'!$A$6:$A$134,LEN($A52))=$A52))</f>
        <v>0</v>
      </c>
      <c r="D52" s="192">
        <f ca="1">SUMPRODUCT('表三（录入表）'!D$6:D$134*(LEFT('表三（录入表）'!$A$6:$A$134,LEN($A52))=$A52))</f>
        <v>0</v>
      </c>
      <c r="E52" s="192">
        <f ca="1">SUMPRODUCT('表三（录入表）'!E$6:E$134*(LEFT('表三（录入表）'!$A$6:$A$134,LEN($A52))=$A52))</f>
        <v>4919</v>
      </c>
      <c r="F52" s="192">
        <f ca="1">SUMPRODUCT('表三（录入表）'!F$6:F$134*(LEFT('表三（录入表）'!$A$6:$A$134,LEN($A52))=$A52))</f>
        <v>0</v>
      </c>
      <c r="G52" s="333" t="str">
        <f ca="1" t="shared" si="0"/>
        <v/>
      </c>
      <c r="H52" s="333">
        <f ca="1" t="shared" si="7"/>
        <v>0</v>
      </c>
      <c r="I52" s="334"/>
      <c r="J52" s="88"/>
      <c r="K52" s="335"/>
      <c r="L52" s="335"/>
      <c r="M52" s="252"/>
      <c r="N52" s="252"/>
      <c r="O52" s="336"/>
      <c r="P52" s="336"/>
    </row>
    <row r="53" ht="16" customHeight="1" spans="1:19">
      <c r="A53" s="188" t="s">
        <v>12763</v>
      </c>
      <c r="B53" s="88" t="s">
        <v>12764</v>
      </c>
      <c r="C53" s="190">
        <f ca="1">SUMPRODUCT('表三（录入表）'!C$6:C$134*(LEFT('表三（录入表）'!$A$6:$A$134,LEN($A53))=$A53))</f>
        <v>12245</v>
      </c>
      <c r="D53" s="190">
        <f ca="1">SUMPRODUCT('表三（录入表）'!D$6:D$134*(LEFT('表三（录入表）'!$A$6:$A$134,LEN($A53))=$A53))</f>
        <v>12245</v>
      </c>
      <c r="E53" s="190">
        <f ca="1">SUMPRODUCT('表三（录入表）'!E$6:E$134*(LEFT('表三（录入表）'!$A$6:$A$134,LEN($A53))=$A53))</f>
        <v>51648</v>
      </c>
      <c r="F53" s="190">
        <f ca="1">SUMPRODUCT('表三（录入表）'!F$6:F$134*(LEFT('表三（录入表）'!$A$6:$A$134,LEN($A53))=$A53))</f>
        <v>11784</v>
      </c>
      <c r="G53" s="333">
        <f ca="1" t="shared" si="0"/>
        <v>0.962351980400163</v>
      </c>
      <c r="H53" s="333">
        <f ca="1" t="shared" si="7"/>
        <v>0.228159851301115</v>
      </c>
      <c r="I53" s="334"/>
      <c r="J53" s="88"/>
      <c r="K53" s="335"/>
      <c r="L53" s="335"/>
      <c r="M53" s="252"/>
      <c r="N53" s="252"/>
      <c r="O53" s="336"/>
      <c r="P53" s="336"/>
    </row>
    <row r="54" ht="16" customHeight="1" spans="1:19">
      <c r="A54" s="188" t="s">
        <v>12765</v>
      </c>
      <c r="B54" s="88" t="s">
        <v>10729</v>
      </c>
      <c r="C54" s="192">
        <f ca="1">SUMPRODUCT('表三（录入表）'!C$6:C$134*(LEFT('表三（录入表）'!$A$6:$A$134,LEN($A54))=$A54))</f>
        <v>1</v>
      </c>
      <c r="D54" s="192">
        <f ca="1">SUMPRODUCT('表三（录入表）'!D$6:D$134*(LEFT('表三（录入表）'!$A$6:$A$134,LEN($A54))=$A54))</f>
        <v>1</v>
      </c>
      <c r="E54" s="192">
        <f ca="1">SUMPRODUCT('表三（录入表）'!E$6:E$134*(LEFT('表三（录入表）'!$A$6:$A$134,LEN($A54))=$A54))</f>
        <v>104</v>
      </c>
      <c r="F54" s="192">
        <f ca="1">SUMPRODUCT('表三（录入表）'!F$6:F$134*(LEFT('表三（录入表）'!$A$6:$A$134,LEN($A54))=$A54))</f>
        <v>1</v>
      </c>
      <c r="G54" s="333">
        <f ca="1" t="shared" si="0"/>
        <v>1</v>
      </c>
      <c r="H54" s="333">
        <f ca="1" t="shared" si="7"/>
        <v>0.00961538461538462</v>
      </c>
      <c r="I54" s="334"/>
      <c r="J54" s="88"/>
      <c r="K54" s="335"/>
      <c r="L54" s="335"/>
      <c r="M54" s="252"/>
      <c r="N54" s="252"/>
      <c r="O54" s="336"/>
      <c r="P54" s="336"/>
    </row>
    <row r="55" ht="16" customHeight="1" spans="1:19">
      <c r="A55" s="188" t="s">
        <v>12766</v>
      </c>
      <c r="B55" s="88" t="s">
        <v>12767</v>
      </c>
      <c r="C55" s="192">
        <f ca="1">SUMPRODUCT('表三（录入表）'!C$6:C$134*(LEFT('表三（录入表）'!$A$6:$A$134,LEN($A55))=$A55))</f>
        <v>0</v>
      </c>
      <c r="D55" s="192">
        <f ca="1">SUMPRODUCT('表三（录入表）'!D$6:D$134*(LEFT('表三（录入表）'!$A$6:$A$134,LEN($A55))=$A55))</f>
        <v>0</v>
      </c>
      <c r="E55" s="192">
        <f ca="1">SUMPRODUCT('表三（录入表）'!E$6:E$134*(LEFT('表三（录入表）'!$A$6:$A$134,LEN($A55))=$A55))</f>
        <v>0</v>
      </c>
      <c r="F55" s="192">
        <f ca="1">SUMPRODUCT('表三（录入表）'!F$6:F$134*(LEFT('表三（录入表）'!$A$6:$A$134,LEN($A55))=$A55))</f>
        <v>0</v>
      </c>
      <c r="G55" s="333" t="str">
        <f ca="1" t="shared" si="0"/>
        <v/>
      </c>
      <c r="H55" s="333" t="str">
        <f ca="1" t="shared" si="7"/>
        <v/>
      </c>
      <c r="I55" s="334"/>
      <c r="J55" s="88"/>
      <c r="K55" s="335"/>
      <c r="L55" s="335"/>
      <c r="M55" s="252"/>
      <c r="N55" s="252"/>
      <c r="O55" s="336"/>
      <c r="P55" s="336"/>
    </row>
    <row r="56" ht="16" customHeight="1" spans="1:19">
      <c r="A56" s="188" t="s">
        <v>12768</v>
      </c>
      <c r="B56" s="88" t="s">
        <v>12769</v>
      </c>
      <c r="C56" s="192">
        <f ca="1">SUMPRODUCT('表三（录入表）'!C$6:C$134*(LEFT('表三（录入表）'!$A$6:$A$134,LEN($A56))=$A56))</f>
        <v>0</v>
      </c>
      <c r="D56" s="192">
        <f ca="1">SUMPRODUCT('表三（录入表）'!D$6:D$134*(LEFT('表三（录入表）'!$A$6:$A$134,LEN($A56))=$A56))</f>
        <v>0</v>
      </c>
      <c r="E56" s="192">
        <f ca="1">SUMPRODUCT('表三（录入表）'!E$6:E$134*(LEFT('表三（录入表）'!$A$6:$A$134,LEN($A56))=$A56))</f>
        <v>12</v>
      </c>
      <c r="F56" s="192">
        <f ca="1">SUMPRODUCT('表三（录入表）'!F$6:F$134*(LEFT('表三（录入表）'!$A$6:$A$134,LEN($A56))=$A56))</f>
        <v>0</v>
      </c>
      <c r="G56" s="333" t="str">
        <f ca="1" t="shared" si="0"/>
        <v/>
      </c>
      <c r="H56" s="333">
        <f ca="1" t="shared" si="7"/>
        <v>0</v>
      </c>
      <c r="I56" s="334"/>
      <c r="J56" s="88"/>
      <c r="K56" s="335"/>
      <c r="L56" s="335"/>
      <c r="M56" s="252"/>
      <c r="N56" s="252"/>
      <c r="O56" s="336"/>
      <c r="P56" s="336"/>
    </row>
    <row r="57" ht="16" customHeight="1" spans="1:19">
      <c r="A57" s="188" t="s">
        <v>12770</v>
      </c>
      <c r="B57" s="88" t="s">
        <v>12771</v>
      </c>
      <c r="C57" s="192">
        <f ca="1">SUMPRODUCT('表三（录入表）'!C$6:C$134*(LEFT('表三（录入表）'!$A$6:$A$134,LEN($A57))=$A57))</f>
        <v>0</v>
      </c>
      <c r="D57" s="192">
        <f ca="1">SUMPRODUCT('表三（录入表）'!D$6:D$134*(LEFT('表三（录入表）'!$A$6:$A$134,LEN($A57))=$A57))</f>
        <v>0</v>
      </c>
      <c r="E57" s="192">
        <f ca="1">SUMPRODUCT('表三（录入表）'!E$6:E$134*(LEFT('表三（录入表）'!$A$6:$A$134,LEN($A57))=$A57))</f>
        <v>32</v>
      </c>
      <c r="F57" s="192">
        <f ca="1">SUMPRODUCT('表三（录入表）'!F$6:F$134*(LEFT('表三（录入表）'!$A$6:$A$134,LEN($A57))=$A57))</f>
        <v>0</v>
      </c>
      <c r="G57" s="333" t="str">
        <f ca="1" t="shared" si="0"/>
        <v/>
      </c>
      <c r="H57" s="333">
        <f ca="1" t="shared" si="7"/>
        <v>0</v>
      </c>
      <c r="I57" s="334"/>
      <c r="J57" s="88"/>
      <c r="K57" s="335"/>
      <c r="L57" s="335"/>
      <c r="M57" s="252"/>
      <c r="N57" s="252"/>
      <c r="O57" s="336"/>
      <c r="P57" s="336"/>
    </row>
    <row r="58" ht="16" customHeight="1" spans="1:19">
      <c r="A58" s="188" t="s">
        <v>12772</v>
      </c>
      <c r="B58" s="88" t="s">
        <v>10731</v>
      </c>
      <c r="C58" s="192">
        <f ca="1">SUMPRODUCT('表三（录入表）'!C$6:C$134*(LEFT('表三（录入表）'!$A$6:$A$134,LEN($A58))=$A58))</f>
        <v>0</v>
      </c>
      <c r="D58" s="192">
        <f ca="1">SUMPRODUCT('表三（录入表）'!D$6:D$134*(LEFT('表三（录入表）'!$A$6:$A$134,LEN($A58))=$A58))</f>
        <v>0</v>
      </c>
      <c r="E58" s="192">
        <f ca="1">SUMPRODUCT('表三（录入表）'!E$6:E$134*(LEFT('表三（录入表）'!$A$6:$A$134,LEN($A58))=$A58))</f>
        <v>2863</v>
      </c>
      <c r="F58" s="192">
        <f ca="1">SUMPRODUCT('表三（录入表）'!F$6:F$134*(LEFT('表三（录入表）'!$A$6:$A$134,LEN($A58))=$A58))</f>
        <v>400</v>
      </c>
      <c r="G58" s="333" t="str">
        <f ca="1" t="shared" si="0"/>
        <v/>
      </c>
      <c r="H58" s="333">
        <f ca="1" t="shared" si="7"/>
        <v>0.13971358714635</v>
      </c>
      <c r="I58" s="334"/>
      <c r="J58" s="88"/>
      <c r="K58" s="335"/>
      <c r="L58" s="335"/>
      <c r="M58" s="252"/>
      <c r="N58" s="252"/>
      <c r="O58" s="336"/>
      <c r="P58" s="336"/>
    </row>
    <row r="59" ht="16" customHeight="1" spans="1:19">
      <c r="A59" s="188" t="s">
        <v>12773</v>
      </c>
      <c r="B59" s="88" t="s">
        <v>12774</v>
      </c>
      <c r="C59" s="192">
        <f ca="1">SUMPRODUCT('表三（录入表）'!C$6:C$134*(LEFT('表三（录入表）'!$A$6:$A$134,LEN($A59))=$A59))</f>
        <v>0</v>
      </c>
      <c r="D59" s="192">
        <f ca="1">SUMPRODUCT('表三（录入表）'!D$6:D$134*(LEFT('表三（录入表）'!$A$6:$A$134,LEN($A59))=$A59))</f>
        <v>0</v>
      </c>
      <c r="E59" s="192">
        <f ca="1">SUMPRODUCT('表三（录入表）'!E$6:E$134*(LEFT('表三（录入表）'!$A$6:$A$134,LEN($A59))=$A59))</f>
        <v>548</v>
      </c>
      <c r="F59" s="192">
        <f ca="1">SUMPRODUCT('表三（录入表）'!F$6:F$134*(LEFT('表三（录入表）'!$A$6:$A$134,LEN($A59))=$A59))</f>
        <v>0</v>
      </c>
      <c r="G59" s="333" t="str">
        <f ca="1" t="shared" si="0"/>
        <v/>
      </c>
      <c r="H59" s="333">
        <f ca="1" t="shared" si="7"/>
        <v>0</v>
      </c>
      <c r="I59" s="334"/>
      <c r="J59" s="88"/>
      <c r="K59" s="335"/>
      <c r="L59" s="335"/>
      <c r="M59" s="252"/>
      <c r="N59" s="252"/>
      <c r="O59" s="336"/>
      <c r="P59" s="336"/>
    </row>
    <row r="60" ht="16" customHeight="1" spans="1:19">
      <c r="A60" s="188" t="s">
        <v>12775</v>
      </c>
      <c r="B60" s="88" t="s">
        <v>10733</v>
      </c>
      <c r="C60" s="192">
        <f ca="1">SUMPRODUCT('表三（录入表）'!C$6:C$134*(LEFT('表三（录入表）'!$A$6:$A$134,LEN($A60))=$A60))</f>
        <v>0</v>
      </c>
      <c r="D60" s="192">
        <f ca="1">SUMPRODUCT('表三（录入表）'!D$6:D$134*(LEFT('表三（录入表）'!$A$6:$A$134,LEN($A60))=$A60))</f>
        <v>0</v>
      </c>
      <c r="E60" s="192">
        <f ca="1">SUMPRODUCT('表三（录入表）'!E$6:E$134*(LEFT('表三（录入表）'!$A$6:$A$134,LEN($A60))=$A60))</f>
        <v>684</v>
      </c>
      <c r="F60" s="192">
        <f ca="1">SUMPRODUCT('表三（录入表）'!F$6:F$134*(LEFT('表三（录入表）'!$A$6:$A$134,LEN($A60))=$A60))</f>
        <v>0</v>
      </c>
      <c r="G60" s="333" t="str">
        <f ca="1" t="shared" si="0"/>
        <v/>
      </c>
      <c r="H60" s="333">
        <f ca="1" t="shared" si="7"/>
        <v>0</v>
      </c>
      <c r="I60" s="334"/>
      <c r="J60" s="88"/>
      <c r="K60" s="335"/>
      <c r="L60" s="335"/>
      <c r="M60" s="252"/>
      <c r="N60" s="252"/>
      <c r="O60" s="336"/>
      <c r="P60" s="336"/>
    </row>
    <row r="61" ht="16" customHeight="1" spans="1:19">
      <c r="A61" s="188" t="s">
        <v>12776</v>
      </c>
      <c r="B61" s="88" t="s">
        <v>12777</v>
      </c>
      <c r="C61" s="192">
        <f ca="1">SUMPRODUCT('表三（录入表）'!C$6:C$134*(LEFT('表三（录入表）'!$A$6:$A$134,LEN($A61))=$A61))</f>
        <v>0</v>
      </c>
      <c r="D61" s="192">
        <f ca="1">SUMPRODUCT('表三（录入表）'!D$6:D$134*(LEFT('表三（录入表）'!$A$6:$A$134,LEN($A61))=$A61))</f>
        <v>0</v>
      </c>
      <c r="E61" s="192">
        <f ca="1">SUMPRODUCT('表三（录入表）'!E$6:E$134*(LEFT('表三（录入表）'!$A$6:$A$134,LEN($A61))=$A61))</f>
        <v>14</v>
      </c>
      <c r="F61" s="192">
        <f ca="1">SUMPRODUCT('表三（录入表）'!F$6:F$134*(LEFT('表三（录入表）'!$A$6:$A$134,LEN($A61))=$A61))</f>
        <v>0</v>
      </c>
      <c r="G61" s="333" t="str">
        <f ca="1" t="shared" si="0"/>
        <v/>
      </c>
      <c r="H61" s="333">
        <f ca="1" t="shared" si="7"/>
        <v>0</v>
      </c>
      <c r="I61" s="334"/>
      <c r="J61" s="88"/>
      <c r="K61" s="335"/>
      <c r="L61" s="335"/>
      <c r="M61" s="252"/>
      <c r="N61" s="252"/>
      <c r="O61" s="336"/>
      <c r="P61" s="336"/>
      <c r="S61" s="330"/>
    </row>
    <row r="62" s="330" customFormat="1" ht="16" customHeight="1" spans="1:19">
      <c r="A62" s="188" t="s">
        <v>12778</v>
      </c>
      <c r="B62" s="88" t="s">
        <v>10735</v>
      </c>
      <c r="C62" s="192">
        <f ca="1">SUMPRODUCT('表三（录入表）'!C$6:C$134*(LEFT('表三（录入表）'!$A$6:$A$134,LEN($A62))=$A62))</f>
        <v>129</v>
      </c>
      <c r="D62" s="192">
        <f ca="1">SUMPRODUCT('表三（录入表）'!D$6:D$134*(LEFT('表三（录入表）'!$A$6:$A$134,LEN($A62))=$A62))</f>
        <v>129</v>
      </c>
      <c r="E62" s="192">
        <f ca="1">SUMPRODUCT('表三（录入表）'!E$6:E$134*(LEFT('表三（录入表）'!$A$6:$A$134,LEN($A62))=$A62))</f>
        <v>169</v>
      </c>
      <c r="F62" s="192">
        <f ca="1">SUMPRODUCT('表三（录入表）'!F$6:F$134*(LEFT('表三（录入表）'!$A$6:$A$134,LEN($A62))=$A62))</f>
        <v>122</v>
      </c>
      <c r="G62" s="333">
        <f ca="1" t="shared" si="0"/>
        <v>0.945736434108527</v>
      </c>
      <c r="H62" s="333">
        <f ca="1" t="shared" si="7"/>
        <v>0.72189349112426</v>
      </c>
      <c r="I62" s="334"/>
      <c r="J62" s="88"/>
      <c r="K62" s="335"/>
      <c r="L62" s="335"/>
      <c r="M62" s="252"/>
      <c r="N62" s="252"/>
      <c r="O62" s="336"/>
      <c r="P62" s="336"/>
      <c r="S62" s="64"/>
    </row>
    <row r="63" ht="16" customHeight="1" spans="1:19">
      <c r="A63" s="188" t="s">
        <v>12779</v>
      </c>
      <c r="B63" s="88" t="s">
        <v>10737</v>
      </c>
      <c r="C63" s="192">
        <f ca="1">SUMPRODUCT('表三（录入表）'!C$6:C$134*(LEFT('表三（录入表）'!$A$6:$A$134,LEN($A63))=$A63))</f>
        <v>0</v>
      </c>
      <c r="D63" s="192">
        <f ca="1">SUMPRODUCT('表三（录入表）'!D$6:D$134*(LEFT('表三（录入表）'!$A$6:$A$134,LEN($A63))=$A63))</f>
        <v>0</v>
      </c>
      <c r="E63" s="192">
        <f ca="1">SUMPRODUCT('表三（录入表）'!E$6:E$134*(LEFT('表三（录入表）'!$A$6:$A$134,LEN($A63))=$A63))</f>
        <v>15691</v>
      </c>
      <c r="F63" s="192">
        <f ca="1">SUMPRODUCT('表三（录入表）'!F$6:F$134*(LEFT('表三（录入表）'!$A$6:$A$134,LEN($A63))=$A63))</f>
        <v>0</v>
      </c>
      <c r="G63" s="333" t="str">
        <f ca="1" t="shared" si="0"/>
        <v/>
      </c>
      <c r="H63" s="333">
        <f ca="1" t="shared" si="7"/>
        <v>0</v>
      </c>
      <c r="I63" s="334"/>
      <c r="J63" s="88"/>
      <c r="K63" s="335"/>
      <c r="L63" s="335"/>
      <c r="M63" s="252"/>
      <c r="N63" s="252"/>
      <c r="O63" s="336"/>
      <c r="P63" s="336"/>
    </row>
    <row r="64" ht="16" customHeight="1" spans="1:19">
      <c r="A64" s="188" t="s">
        <v>12780</v>
      </c>
      <c r="B64" s="88" t="s">
        <v>12781</v>
      </c>
      <c r="C64" s="192">
        <f ca="1">SUMPRODUCT('表三（录入表）'!C$6:C$134*(LEFT('表三（录入表）'!$A$6:$A$134,LEN($A64))=$A64))</f>
        <v>0</v>
      </c>
      <c r="D64" s="192">
        <f ca="1">SUMPRODUCT('表三（录入表）'!D$6:D$134*(LEFT('表三（录入表）'!$A$6:$A$134,LEN($A64))=$A64))</f>
        <v>0</v>
      </c>
      <c r="E64" s="192">
        <f ca="1">SUMPRODUCT('表三（录入表）'!E$6:E$134*(LEFT('表三（录入表）'!$A$6:$A$134,LEN($A64))=$A64))</f>
        <v>0</v>
      </c>
      <c r="F64" s="192">
        <f ca="1">SUMPRODUCT('表三（录入表）'!F$6:F$134*(LEFT('表三（录入表）'!$A$6:$A$134,LEN($A64))=$A64))</f>
        <v>0</v>
      </c>
      <c r="G64" s="333" t="str">
        <f ca="1" t="shared" si="0"/>
        <v/>
      </c>
      <c r="H64" s="333" t="str">
        <f ca="1" t="shared" si="7"/>
        <v/>
      </c>
      <c r="I64" s="334"/>
      <c r="J64" s="88"/>
      <c r="K64" s="335"/>
      <c r="L64" s="335"/>
      <c r="M64" s="252"/>
      <c r="N64" s="252"/>
      <c r="O64" s="336"/>
      <c r="P64" s="336"/>
    </row>
    <row r="65" ht="16" customHeight="1" spans="1:16">
      <c r="A65" s="188" t="s">
        <v>12782</v>
      </c>
      <c r="B65" s="88" t="s">
        <v>12783</v>
      </c>
      <c r="C65" s="192">
        <f ca="1">SUMPRODUCT('表三（录入表）'!C$6:C$134*(LEFT('表三（录入表）'!$A$6:$A$134,LEN($A65))=$A65))</f>
        <v>11741</v>
      </c>
      <c r="D65" s="192">
        <f ca="1">SUMPRODUCT('表三（录入表）'!D$6:D$134*(LEFT('表三（录入表）'!$A$6:$A$134,LEN($A65))=$A65))</f>
        <v>11741</v>
      </c>
      <c r="E65" s="192">
        <f ca="1">SUMPRODUCT('表三（录入表）'!E$6:E$134*(LEFT('表三（录入表）'!$A$6:$A$134,LEN($A65))=$A65))</f>
        <v>19900</v>
      </c>
      <c r="F65" s="192">
        <f ca="1">SUMPRODUCT('表三（录入表）'!F$6:F$134*(LEFT('表三（录入表）'!$A$6:$A$134,LEN($A65))=$A65))</f>
        <v>10887</v>
      </c>
      <c r="G65" s="333">
        <f ca="1" t="shared" si="0"/>
        <v>0.927263435823184</v>
      </c>
      <c r="H65" s="333">
        <f ca="1" t="shared" si="7"/>
        <v>0.547085427135678</v>
      </c>
      <c r="I65" s="334"/>
      <c r="J65" s="88"/>
      <c r="K65" s="335"/>
      <c r="L65" s="335"/>
      <c r="M65" s="252"/>
      <c r="N65" s="252"/>
      <c r="O65" s="336"/>
      <c r="P65" s="336"/>
    </row>
    <row r="66" ht="16" customHeight="1" spans="1:16">
      <c r="A66" s="188" t="s">
        <v>12784</v>
      </c>
      <c r="B66" s="88" t="s">
        <v>10740</v>
      </c>
      <c r="C66" s="192">
        <f ca="1">SUMPRODUCT('表三（录入表）'!C$6:C$134*(LEFT('表三（录入表）'!$A$6:$A$134,LEN($A66))=$A66))</f>
        <v>0</v>
      </c>
      <c r="D66" s="192">
        <f ca="1">SUMPRODUCT('表三（录入表）'!D$6:D$134*(LEFT('表三（录入表）'!$A$6:$A$134,LEN($A66))=$A66))</f>
        <v>0</v>
      </c>
      <c r="E66" s="192">
        <f ca="1">SUMPRODUCT('表三（录入表）'!E$6:E$134*(LEFT('表三（录入表）'!$A$6:$A$134,LEN($A66))=$A66))</f>
        <v>9150</v>
      </c>
      <c r="F66" s="192">
        <f ca="1">SUMPRODUCT('表三（录入表）'!F$6:F$134*(LEFT('表三（录入表）'!$A$6:$A$134,LEN($A66))=$A66))</f>
        <v>200</v>
      </c>
      <c r="G66" s="333" t="str">
        <f ca="1" t="shared" si="0"/>
        <v/>
      </c>
      <c r="H66" s="333">
        <f ca="1" t="shared" si="7"/>
        <v>0.0218579234972678</v>
      </c>
      <c r="I66" s="334"/>
      <c r="J66" s="88"/>
      <c r="K66" s="335"/>
      <c r="L66" s="335"/>
      <c r="M66" s="252"/>
      <c r="N66" s="252"/>
      <c r="O66" s="336"/>
      <c r="P66" s="336"/>
    </row>
    <row r="67" ht="16" customHeight="1" spans="1:16">
      <c r="A67" s="188" t="s">
        <v>12785</v>
      </c>
      <c r="B67" s="88" t="s">
        <v>12786</v>
      </c>
      <c r="C67" s="192">
        <f ca="1">SUMPRODUCT('表三（录入表）'!C$6:C$134*(LEFT('表三（录入表）'!$A$6:$A$134,LEN($A67))=$A67))</f>
        <v>0</v>
      </c>
      <c r="D67" s="192">
        <f ca="1">SUMPRODUCT('表三（录入表）'!D$6:D$134*(LEFT('表三（录入表）'!$A$6:$A$134,LEN($A67))=$A67))</f>
        <v>0</v>
      </c>
      <c r="E67" s="192">
        <f ca="1">SUMPRODUCT('表三（录入表）'!E$6:E$134*(LEFT('表三（录入表）'!$A$6:$A$134,LEN($A67))=$A67))</f>
        <v>0</v>
      </c>
      <c r="F67" s="192">
        <f ca="1">SUMPRODUCT('表三（录入表）'!F$6:F$134*(LEFT('表三（录入表）'!$A$6:$A$134,LEN($A67))=$A67))</f>
        <v>0</v>
      </c>
      <c r="G67" s="333" t="str">
        <f ca="1" t="shared" si="0"/>
        <v/>
      </c>
      <c r="H67" s="333" t="str">
        <f ca="1" t="shared" si="7"/>
        <v/>
      </c>
      <c r="I67" s="334"/>
      <c r="J67" s="88"/>
      <c r="K67" s="335"/>
      <c r="L67" s="335"/>
      <c r="M67" s="252"/>
      <c r="N67" s="252"/>
      <c r="O67" s="336"/>
      <c r="P67" s="336"/>
    </row>
    <row r="68" ht="16" customHeight="1" spans="1:16">
      <c r="A68" s="188" t="s">
        <v>12787</v>
      </c>
      <c r="B68" s="88" t="s">
        <v>12788</v>
      </c>
      <c r="C68" s="192">
        <f ca="1">SUMPRODUCT('表三（录入表）'!C$6:C$134*(LEFT('表三（录入表）'!$A$6:$A$134,LEN($A68))=$A68))</f>
        <v>0</v>
      </c>
      <c r="D68" s="192">
        <f ca="1">SUMPRODUCT('表三（录入表）'!D$6:D$134*(LEFT('表三（录入表）'!$A$6:$A$134,LEN($A68))=$A68))</f>
        <v>0</v>
      </c>
      <c r="E68" s="192">
        <f ca="1">SUMPRODUCT('表三（录入表）'!E$6:E$134*(LEFT('表三（录入表）'!$A$6:$A$134,LEN($A68))=$A68))</f>
        <v>0</v>
      </c>
      <c r="F68" s="192">
        <f ca="1">SUMPRODUCT('表三（录入表）'!F$6:F$134*(LEFT('表三（录入表）'!$A$6:$A$134,LEN($A68))=$A68))</f>
        <v>0</v>
      </c>
      <c r="G68" s="333" t="str">
        <f ca="1" t="shared" si="0"/>
        <v/>
      </c>
      <c r="H68" s="333" t="str">
        <f ca="1" t="shared" si="7"/>
        <v/>
      </c>
      <c r="I68" s="334"/>
      <c r="J68" s="88"/>
      <c r="K68" s="335"/>
      <c r="L68" s="335"/>
      <c r="M68" s="252"/>
      <c r="N68" s="252"/>
      <c r="O68" s="336"/>
      <c r="P68" s="336"/>
    </row>
    <row r="69" ht="16" customHeight="1" spans="1:16">
      <c r="A69" s="188" t="s">
        <v>12789</v>
      </c>
      <c r="B69" s="88" t="s">
        <v>12790</v>
      </c>
      <c r="C69" s="192">
        <f ca="1">SUMPRODUCT('表三（录入表）'!C$6:C$134*(LEFT('表三（录入表）'!$A$6:$A$134,LEN($A69))=$A69))</f>
        <v>0</v>
      </c>
      <c r="D69" s="192">
        <f ca="1">SUMPRODUCT('表三（录入表）'!D$6:D$134*(LEFT('表三（录入表）'!$A$6:$A$134,LEN($A69))=$A69))</f>
        <v>0</v>
      </c>
      <c r="E69" s="192">
        <f ca="1">SUMPRODUCT('表三（录入表）'!E$6:E$134*(LEFT('表三（录入表）'!$A$6:$A$134,LEN($A69))=$A69))</f>
        <v>0</v>
      </c>
      <c r="F69" s="192">
        <f ca="1">SUMPRODUCT('表三（录入表）'!F$6:F$134*(LEFT('表三（录入表）'!$A$6:$A$134,LEN($A69))=$A69))</f>
        <v>0</v>
      </c>
      <c r="G69" s="333" t="str">
        <f ca="1" t="shared" si="0"/>
        <v/>
      </c>
      <c r="H69" s="333" t="str">
        <f ca="1" t="shared" si="7"/>
        <v/>
      </c>
      <c r="I69" s="334"/>
      <c r="J69" s="88"/>
      <c r="K69" s="335"/>
      <c r="L69" s="335"/>
      <c r="M69" s="252"/>
      <c r="N69" s="252"/>
      <c r="O69" s="336"/>
      <c r="P69" s="336"/>
    </row>
    <row r="70" ht="16" customHeight="1" spans="1:16">
      <c r="A70" s="188" t="s">
        <v>12791</v>
      </c>
      <c r="B70" s="88" t="s">
        <v>12792</v>
      </c>
      <c r="C70" s="192">
        <f ca="1">SUMPRODUCT('表三（录入表）'!C$6:C$134*(LEFT('表三（录入表）'!$A$6:$A$134,LEN($A70))=$A70))</f>
        <v>374</v>
      </c>
      <c r="D70" s="192">
        <f ca="1">SUMPRODUCT('表三（录入表）'!D$6:D$134*(LEFT('表三（录入表）'!$A$6:$A$134,LEN($A70))=$A70))</f>
        <v>374</v>
      </c>
      <c r="E70" s="192">
        <f ca="1">SUMPRODUCT('表三（录入表）'!E$6:E$134*(LEFT('表三（录入表）'!$A$6:$A$134,LEN($A70))=$A70))</f>
        <v>481</v>
      </c>
      <c r="F70" s="192">
        <f ca="1">SUMPRODUCT('表三（录入表）'!F$6:F$134*(LEFT('表三（录入表）'!$A$6:$A$134,LEN($A70))=$A70))</f>
        <v>174</v>
      </c>
      <c r="G70" s="333">
        <f ca="1" t="shared" si="0"/>
        <v>0.46524064171123</v>
      </c>
      <c r="H70" s="333">
        <f ca="1" t="shared" si="7"/>
        <v>0.361746361746362</v>
      </c>
      <c r="I70" s="334"/>
      <c r="J70" s="88"/>
      <c r="K70" s="335"/>
      <c r="L70" s="335"/>
      <c r="M70" s="252"/>
      <c r="N70" s="252"/>
      <c r="O70" s="336"/>
      <c r="P70" s="336"/>
    </row>
    <row r="71" ht="16" customHeight="1" spans="1:16">
      <c r="A71" s="188" t="s">
        <v>12793</v>
      </c>
      <c r="B71" s="88" t="s">
        <v>10742</v>
      </c>
      <c r="C71" s="192">
        <f ca="1">SUMPRODUCT('表三（录入表）'!C$6:C$134*(LEFT('表三（录入表）'!$A$6:$A$134,LEN($A71))=$A71))</f>
        <v>0</v>
      </c>
      <c r="D71" s="192">
        <f ca="1">SUMPRODUCT('表三（录入表）'!D$6:D$134*(LEFT('表三（录入表）'!$A$6:$A$134,LEN($A71))=$A71))</f>
        <v>0</v>
      </c>
      <c r="E71" s="192">
        <f ca="1">SUMPRODUCT('表三（录入表）'!E$6:E$134*(LEFT('表三（录入表）'!$A$6:$A$134,LEN($A71))=$A71))</f>
        <v>0</v>
      </c>
      <c r="F71" s="192">
        <f ca="1">SUMPRODUCT('表三（录入表）'!F$6:F$134*(LEFT('表三（录入表）'!$A$6:$A$134,LEN($A71))=$A71))</f>
        <v>0</v>
      </c>
      <c r="G71" s="333" t="str">
        <f ca="1" t="shared" si="0"/>
        <v/>
      </c>
      <c r="H71" s="333" t="str">
        <f ca="1" t="shared" si="7"/>
        <v/>
      </c>
      <c r="I71" s="334"/>
      <c r="J71" s="88"/>
      <c r="K71" s="335"/>
      <c r="L71" s="335"/>
      <c r="M71" s="252"/>
      <c r="N71" s="252"/>
      <c r="O71" s="336"/>
      <c r="P71" s="336"/>
    </row>
    <row r="72" ht="16" customHeight="1" spans="1:16">
      <c r="A72" s="188" t="s">
        <v>12794</v>
      </c>
      <c r="B72" s="88" t="s">
        <v>12795</v>
      </c>
      <c r="C72" s="192">
        <f ca="1">SUMPRODUCT('表三（录入表）'!C$6:C$134*(LEFT('表三（录入表）'!$A$6:$A$134,LEN($A72))=$A72))</f>
        <v>0</v>
      </c>
      <c r="D72" s="192">
        <f ca="1">SUMPRODUCT('表三（录入表）'!D$6:D$134*(LEFT('表三（录入表）'!$A$6:$A$134,LEN($A72))=$A72))</f>
        <v>0</v>
      </c>
      <c r="E72" s="192">
        <f ca="1">SUMPRODUCT('表三（录入表）'!E$6:E$134*(LEFT('表三（录入表）'!$A$6:$A$134,LEN($A72))=$A72))</f>
        <v>0</v>
      </c>
      <c r="F72" s="192">
        <f ca="1">SUMPRODUCT('表三（录入表）'!F$6:F$134*(LEFT('表三（录入表）'!$A$6:$A$134,LEN($A72))=$A72))</f>
        <v>0</v>
      </c>
      <c r="G72" s="333" t="str">
        <f ca="1" t="shared" ref="G72:G95" si="8">IFERROR($F72/C72,"")</f>
        <v/>
      </c>
      <c r="H72" s="333" t="str">
        <f ca="1" t="shared" si="7"/>
        <v/>
      </c>
      <c r="I72" s="334"/>
      <c r="J72" s="88"/>
      <c r="K72" s="335"/>
      <c r="L72" s="335"/>
      <c r="M72" s="252"/>
      <c r="N72" s="252"/>
      <c r="O72" s="336"/>
      <c r="P72" s="336"/>
    </row>
    <row r="73" ht="16" customHeight="1" spans="1:16">
      <c r="A73" s="188" t="s">
        <v>12796</v>
      </c>
      <c r="B73" s="88" t="s">
        <v>12797</v>
      </c>
      <c r="C73" s="192">
        <f ca="1">SUMPRODUCT('表三（录入表）'!C$6:C$134*(LEFT('表三（录入表）'!$A$6:$A$134,LEN($A73))=$A73))</f>
        <v>0</v>
      </c>
      <c r="D73" s="192">
        <f ca="1">SUMPRODUCT('表三（录入表）'!D$6:D$134*(LEFT('表三（录入表）'!$A$6:$A$134,LEN($A73))=$A73))</f>
        <v>0</v>
      </c>
      <c r="E73" s="192">
        <f ca="1">SUMPRODUCT('表三（录入表）'!E$6:E$134*(LEFT('表三（录入表）'!$A$6:$A$134,LEN($A73))=$A73))</f>
        <v>2000</v>
      </c>
      <c r="F73" s="192">
        <f ca="1">SUMPRODUCT('表三（录入表）'!F$6:F$134*(LEFT('表三（录入表）'!$A$6:$A$134,LEN($A73))=$A73))</f>
        <v>0</v>
      </c>
      <c r="G73" s="333" t="str">
        <f ca="1" t="shared" si="8"/>
        <v/>
      </c>
      <c r="H73" s="333">
        <f ca="1" t="shared" si="7"/>
        <v>0</v>
      </c>
      <c r="I73" s="334"/>
      <c r="J73" s="88"/>
      <c r="K73" s="335"/>
      <c r="L73" s="335"/>
      <c r="M73" s="252"/>
      <c r="N73" s="252"/>
      <c r="O73" s="336"/>
      <c r="P73" s="336"/>
    </row>
    <row r="74" ht="16" customHeight="1" spans="1:16">
      <c r="A74" s="188" t="s">
        <v>12798</v>
      </c>
      <c r="B74" s="88" t="s">
        <v>10364</v>
      </c>
      <c r="C74" s="192">
        <f ca="1">SUMPRODUCT('表三（录入表）'!C$6:C$134*(LEFT('表三（录入表）'!$A$6:$A$134,LEN($A74))=$A74))</f>
        <v>0</v>
      </c>
      <c r="D74" s="192">
        <f ca="1">SUMPRODUCT('表三（录入表）'!D$6:D$134*(LEFT('表三（录入表）'!$A$6:$A$134,LEN($A74))=$A74))</f>
        <v>0</v>
      </c>
      <c r="E74" s="192">
        <f ca="1">SUMPRODUCT('表三（录入表）'!E$6:E$134*(LEFT('表三（录入表）'!$A$6:$A$134,LEN($A74))=$A74))</f>
        <v>0</v>
      </c>
      <c r="F74" s="192">
        <f ca="1">SUMPRODUCT('表三（录入表）'!F$6:F$134*(LEFT('表三（录入表）'!$A$6:$A$134,LEN($A74))=$A74))</f>
        <v>0</v>
      </c>
      <c r="G74" s="333" t="str">
        <f ca="1" t="shared" si="8"/>
        <v/>
      </c>
      <c r="H74" s="333" t="str">
        <f ca="1" t="shared" si="7"/>
        <v/>
      </c>
      <c r="I74" s="334"/>
      <c r="J74" s="88"/>
      <c r="K74" s="335"/>
      <c r="L74" s="335"/>
      <c r="M74" s="252"/>
      <c r="N74" s="252"/>
      <c r="O74" s="336"/>
      <c r="P74" s="336"/>
    </row>
    <row r="75" ht="16" customHeight="1" spans="1:16">
      <c r="A75" s="188" t="s">
        <v>12799</v>
      </c>
      <c r="B75" s="88" t="s">
        <v>12800</v>
      </c>
      <c r="C75" s="190">
        <f ca="1">SUMPRODUCT('表三（录入表）'!C$6:C$134*(LEFT('表三（录入表）'!$A$6:$A$134,LEN($A75))=$A75))</f>
        <v>0</v>
      </c>
      <c r="D75" s="190">
        <f ca="1">SUMPRODUCT('表三（录入表）'!D$6:D$134*(LEFT('表三（录入表）'!$A$6:$A$134,LEN($A75))=$A75))</f>
        <v>0</v>
      </c>
      <c r="E75" s="190">
        <f ca="1">SUMPRODUCT('表三（录入表）'!E$6:E$134*(LEFT('表三（录入表）'!$A$6:$A$134,LEN($A75))=$A75))</f>
        <v>0</v>
      </c>
      <c r="F75" s="190">
        <f ca="1">SUMPRODUCT('表三（录入表）'!F$6:F$134*(LEFT('表三（录入表）'!$A$6:$A$134,LEN($A75))=$A75))</f>
        <v>0</v>
      </c>
      <c r="G75" s="333" t="str">
        <f ca="1" t="shared" si="8"/>
        <v/>
      </c>
      <c r="H75" s="333" t="str">
        <f ca="1" t="shared" si="7"/>
        <v/>
      </c>
      <c r="I75" s="188" t="s">
        <v>12801</v>
      </c>
      <c r="J75" s="88" t="s">
        <v>12802</v>
      </c>
      <c r="K75" s="190">
        <f ca="1">SUMPRODUCT('表三（录入表）'!C$6:C$134*(LEFT('表三（录入表）'!$A$6:$A$134,LEN($I75))=$I75))</f>
        <v>38978</v>
      </c>
      <c r="L75" s="190">
        <f ca="1">SUMPRODUCT('表三（录入表）'!D$6:D$134*(LEFT('表三（录入表）'!$A$6:$A$134,LEN($I75))=$I75))</f>
        <v>38978</v>
      </c>
      <c r="M75" s="126">
        <f ca="1">SUMPRODUCT('表三（录入表）'!E$6:E$134*(LEFT('表三（录入表）'!$A$6:$A$134,LEN($I75))=$I75))</f>
        <v>41715</v>
      </c>
      <c r="N75" s="126">
        <f ca="1">SUMPRODUCT('表三（录入表）'!F$6:F$134*(LEFT('表三（录入表）'!$A$6:$A$134,LEN($I75))=$I75))</f>
        <v>38668</v>
      </c>
      <c r="O75" s="125">
        <f ca="1" t="shared" ref="O75:O80" si="9">IFERROR($N75/K75,"")</f>
        <v>0.992046795628303</v>
      </c>
      <c r="P75" s="125">
        <f ca="1" t="shared" ref="P75" si="10">IFERROR($N75/M75,"")</f>
        <v>0.926956730192976</v>
      </c>
    </row>
    <row r="76" ht="16" customHeight="1" spans="1:16">
      <c r="A76" s="188" t="s">
        <v>12803</v>
      </c>
      <c r="B76" s="88" t="s">
        <v>12804</v>
      </c>
      <c r="C76" s="192">
        <f ca="1">SUMPRODUCT('表三（录入表）'!C$6:C$134*(LEFT('表三（录入表）'!$A$6:$A$134,LEN($A76))=$A76))</f>
        <v>0</v>
      </c>
      <c r="D76" s="192">
        <f ca="1">SUMPRODUCT('表三（录入表）'!D$6:D$134*(LEFT('表三（录入表）'!$A$6:$A$134,LEN($A76))=$A76))</f>
        <v>0</v>
      </c>
      <c r="E76" s="192">
        <f ca="1">SUMPRODUCT('表三（录入表）'!E$6:E$134*(LEFT('表三（录入表）'!$A$6:$A$134,LEN($A76))=$A76))</f>
        <v>0</v>
      </c>
      <c r="F76" s="192">
        <f ca="1">SUMPRODUCT('表三（录入表）'!F$6:F$134*(LEFT('表三（录入表）'!$A$6:$A$134,LEN($A76))=$A76))</f>
        <v>0</v>
      </c>
      <c r="G76" s="333" t="str">
        <f ca="1" t="shared" si="8"/>
        <v/>
      </c>
      <c r="H76" s="333" t="str">
        <f ca="1" t="shared" si="7"/>
        <v/>
      </c>
      <c r="I76" s="188" t="s">
        <v>12805</v>
      </c>
      <c r="J76" s="88" t="s">
        <v>12806</v>
      </c>
      <c r="K76" s="192">
        <f ca="1">SUMPRODUCT('表三（录入表）'!C$6:C$134*(LEFT('表三（录入表）'!$A$6:$A$134,LEN($I76))=$I76))</f>
        <v>2907</v>
      </c>
      <c r="L76" s="192">
        <f ca="1">SUMPRODUCT('表三（录入表）'!D$6:D$134*(LEFT('表三（录入表）'!$A$6:$A$134,LEN($I76))=$I76))</f>
        <v>2907</v>
      </c>
      <c r="M76" s="192">
        <f ca="1">SUMPRODUCT('表三（录入表）'!E$6:E$134*(LEFT('表三（录入表）'!$A$6:$A$134,LEN($I76))=$I76))</f>
        <v>2907</v>
      </c>
      <c r="N76" s="192">
        <f ca="1">SUMPRODUCT('表三（录入表）'!F$6:F$134*(LEFT('表三（录入表）'!$A$6:$A$134,LEN($I76))=$I76))</f>
        <v>2907</v>
      </c>
      <c r="O76" s="125">
        <f ca="1" t="shared" si="9"/>
        <v>1</v>
      </c>
      <c r="P76" s="125">
        <f ca="1" t="shared" ref="P76:P80" si="11">IFERROR($N76/M76,"")</f>
        <v>1</v>
      </c>
    </row>
    <row r="77" ht="16" customHeight="1" spans="1:16">
      <c r="A77" s="188" t="s">
        <v>12807</v>
      </c>
      <c r="B77" s="88" t="s">
        <v>12808</v>
      </c>
      <c r="C77" s="192">
        <f ca="1">SUMPRODUCT('表三（录入表）'!C$6:C$134*(LEFT('表三（录入表）'!$A$6:$A$134,LEN($A77))=$A77))</f>
        <v>0</v>
      </c>
      <c r="D77" s="192">
        <f ca="1">SUMPRODUCT('表三（录入表）'!D$6:D$134*(LEFT('表三（录入表）'!$A$6:$A$134,LEN($A77))=$A77))</f>
        <v>0</v>
      </c>
      <c r="E77" s="192">
        <f ca="1">SUMPRODUCT('表三（录入表）'!E$6:E$134*(LEFT('表三（录入表）'!$A$6:$A$134,LEN($A77))=$A77))</f>
        <v>0</v>
      </c>
      <c r="F77" s="192">
        <f ca="1">SUMPRODUCT('表三（录入表）'!F$6:F$134*(LEFT('表三（录入表）'!$A$6:$A$134,LEN($A77))=$A77))</f>
        <v>0</v>
      </c>
      <c r="G77" s="333" t="str">
        <f ca="1" t="shared" si="8"/>
        <v/>
      </c>
      <c r="H77" s="333" t="str">
        <f ca="1" t="shared" si="7"/>
        <v/>
      </c>
      <c r="I77" s="188" t="s">
        <v>12809</v>
      </c>
      <c r="J77" s="88" t="s">
        <v>12810</v>
      </c>
      <c r="K77" s="192">
        <f ca="1">SUMPRODUCT('表三（录入表）'!C$6:C$134*(LEFT('表三（录入表）'!$A$6:$A$134,LEN($I77))=$I77))</f>
        <v>36071</v>
      </c>
      <c r="L77" s="192">
        <f ca="1">SUMPRODUCT('表三（录入表）'!D$6:D$134*(LEFT('表三（录入表）'!$A$6:$A$134,LEN($I77))=$I77))</f>
        <v>36071</v>
      </c>
      <c r="M77" s="192">
        <f ca="1">SUMPRODUCT('表三（录入表）'!E$6:E$134*(LEFT('表三（录入表）'!$A$6:$A$134,LEN($I77))=$I77))</f>
        <v>38808</v>
      </c>
      <c r="N77" s="192">
        <f ca="1">SUMPRODUCT('表三（录入表）'!F$6:F$134*(LEFT('表三（录入表）'!$A$6:$A$134,LEN($I77))=$I77))</f>
        <v>35761</v>
      </c>
      <c r="O77" s="125">
        <f ca="1" t="shared" si="9"/>
        <v>0.99140583848521</v>
      </c>
      <c r="P77" s="125">
        <f ca="1" t="shared" si="11"/>
        <v>0.921485260770975</v>
      </c>
    </row>
    <row r="78" ht="16" customHeight="1" spans="1:16">
      <c r="A78" s="188" t="s">
        <v>12811</v>
      </c>
      <c r="B78" s="88" t="s">
        <v>12812</v>
      </c>
      <c r="C78" s="190">
        <f ca="1">SUMPRODUCT('表三（录入表）'!C$6:C$134*(LEFT('表三（录入表）'!$A$6:$A$134,LEN($A78))=$A78))</f>
        <v>3700</v>
      </c>
      <c r="D78" s="190">
        <f ca="1">SUMPRODUCT('表三（录入表）'!D$6:D$134*(LEFT('表三（录入表）'!$A$6:$A$134,LEN($A78))=$A78))</f>
        <v>3700</v>
      </c>
      <c r="E78" s="190">
        <f ca="1">SUMPRODUCT('表三（录入表）'!E$6:E$134*(LEFT('表三（录入表）'!$A$6:$A$134,LEN($A78))=$A78))</f>
        <v>3700</v>
      </c>
      <c r="F78" s="190">
        <f ca="1">SUMPRODUCT('表三（录入表）'!F$6:F$134*(LEFT('表三（录入表）'!$A$6:$A$134,LEN($A78))=$A78))</f>
        <v>0</v>
      </c>
      <c r="G78" s="333">
        <f ca="1" t="shared" si="8"/>
        <v>0</v>
      </c>
      <c r="H78" s="333">
        <f ca="1" t="shared" si="7"/>
        <v>0</v>
      </c>
      <c r="I78" s="188" t="s">
        <v>12813</v>
      </c>
      <c r="J78" s="88" t="s">
        <v>12814</v>
      </c>
      <c r="K78" s="190">
        <f ca="1">SUMPRODUCT('表三（录入表）'!C$6:C$134*(LEFT('表三（录入表）'!$A$6:$A$134,LEN($I78))=$I78))</f>
        <v>0</v>
      </c>
      <c r="L78" s="190">
        <f ca="1">SUMPRODUCT('表三（录入表）'!D$6:D$134*(LEFT('表三（录入表）'!$A$6:$A$134,LEN($I78))=$I78))</f>
        <v>0</v>
      </c>
      <c r="M78" s="126">
        <f ca="1">SUMPRODUCT('表三（录入表）'!E$6:E$134*(LEFT('表三（录入表）'!$A$6:$A$134,LEN($I78))=$I78))</f>
        <v>8956</v>
      </c>
      <c r="N78" s="126">
        <f ca="1">SUMPRODUCT('表三（录入表）'!F$6:F$134*(LEFT('表三（录入表）'!$A$6:$A$134,LEN($I78))=$I78))</f>
        <v>0</v>
      </c>
      <c r="O78" s="125" t="str">
        <f ca="1" t="shared" si="9"/>
        <v/>
      </c>
      <c r="P78" s="125">
        <f ca="1" t="shared" si="11"/>
        <v>0</v>
      </c>
    </row>
    <row r="79" ht="16" customHeight="1" spans="1:16">
      <c r="A79" s="188" t="s">
        <v>12815</v>
      </c>
      <c r="B79" s="88" t="s">
        <v>12816</v>
      </c>
      <c r="C79" s="190">
        <f ca="1">SUMPRODUCT('表三（录入表）'!C$6:C$134*(LEFT('表三（录入表）'!$A$6:$A$134,LEN($A79))=$A79))</f>
        <v>44000</v>
      </c>
      <c r="D79" s="190">
        <f ca="1">SUMPRODUCT('表三（录入表）'!D$6:D$134*(LEFT('表三（录入表）'!$A$6:$A$134,LEN($A79))=$A79))</f>
        <v>11000</v>
      </c>
      <c r="E79" s="190">
        <f ca="1">SUMPRODUCT('表三（录入表）'!E$6:E$134*(LEFT('表三（录入表）'!$A$6:$A$134,LEN($A79))=$A79))</f>
        <v>11000</v>
      </c>
      <c r="F79" s="190">
        <f ca="1">SUMPRODUCT('表三（录入表）'!F$6:F$134*(LEFT('表三（录入表）'!$A$6:$A$134,LEN($A79))=$A79))</f>
        <v>28100</v>
      </c>
      <c r="G79" s="333">
        <f ca="1" t="shared" si="8"/>
        <v>0.638636363636364</v>
      </c>
      <c r="H79" s="333">
        <f ca="1" t="shared" si="7"/>
        <v>2.55454545454545</v>
      </c>
      <c r="I79" s="443" t="s">
        <v>12817</v>
      </c>
      <c r="J79" s="88" t="s">
        <v>12818</v>
      </c>
      <c r="K79" s="190">
        <f ca="1">SUMPRODUCT('表三（录入表）'!C$6:C$134*(LEFT('表三（录入表）'!$A$6:$A$134,LEN($I79))=$I79))</f>
        <v>0</v>
      </c>
      <c r="L79" s="190">
        <f ca="1">SUMPRODUCT('表三（录入表）'!D$6:D$134*(LEFT('表三（录入表）'!$A$6:$A$134,LEN($I79))=$I79))</f>
        <v>0</v>
      </c>
      <c r="M79" s="126">
        <f ca="1">SUMPRODUCT('表三（录入表）'!E$6:E$134*(LEFT('表三（录入表）'!$A$6:$A$134,LEN($I79))=$I79))</f>
        <v>0</v>
      </c>
      <c r="N79" s="126">
        <f ca="1">SUMPRODUCT('表三（录入表）'!F$6:F$134*(LEFT('表三（录入表）'!$A$6:$A$134,LEN($I79))=$I79))</f>
        <v>0</v>
      </c>
      <c r="O79" s="125" t="str">
        <f ca="1" t="shared" si="9"/>
        <v/>
      </c>
      <c r="P79" s="125" t="str">
        <f ca="1" t="shared" si="11"/>
        <v/>
      </c>
    </row>
    <row r="80" ht="16" customHeight="1" spans="1:16">
      <c r="A80" s="188" t="s">
        <v>12819</v>
      </c>
      <c r="B80" s="88" t="s">
        <v>12820</v>
      </c>
      <c r="C80" s="190">
        <f ca="1">SUMPRODUCT('表三（录入表）'!C$6:C$134*(LEFT('表三（录入表）'!$A$6:$A$134,LEN($A80))=$A80))</f>
        <v>44000</v>
      </c>
      <c r="D80" s="190">
        <f ca="1">SUMPRODUCT('表三（录入表）'!D$6:D$134*(LEFT('表三（录入表）'!$A$6:$A$134,LEN($A80))=$A80))</f>
        <v>11000</v>
      </c>
      <c r="E80" s="190">
        <f ca="1">SUMPRODUCT('表三（录入表）'!E$6:E$134*(LEFT('表三（录入表）'!$A$6:$A$134,LEN($A80))=$A80))</f>
        <v>11000</v>
      </c>
      <c r="F80" s="190">
        <f ca="1">SUMPRODUCT('表三（录入表）'!F$6:F$134*(LEFT('表三（录入表）'!$A$6:$A$134,LEN($A80))=$A80))</f>
        <v>28100</v>
      </c>
      <c r="G80" s="333">
        <f ca="1" t="shared" si="8"/>
        <v>0.638636363636364</v>
      </c>
      <c r="H80" s="333">
        <f ca="1" t="shared" ref="H80:H105" si="12">IFERROR($F80/E80,"")</f>
        <v>2.55454545454545</v>
      </c>
      <c r="I80" s="443" t="s">
        <v>12821</v>
      </c>
      <c r="J80" s="88" t="s">
        <v>12822</v>
      </c>
      <c r="K80" s="192">
        <f ca="1">SUMPRODUCT('表三（录入表）'!C$6:C$134*(LEFT('表三（录入表）'!$A$6:$A$134,LEN($I80))=$I80))</f>
        <v>0</v>
      </c>
      <c r="L80" s="192">
        <f ca="1">SUMPRODUCT('表三（录入表）'!D$6:D$134*(LEFT('表三（录入表）'!$A$6:$A$134,LEN($I80))=$I80))</f>
        <v>0</v>
      </c>
      <c r="M80" s="192">
        <f ca="1">SUMPRODUCT('表三（录入表）'!E$6:E$134*(LEFT('表三（录入表）'!$A$6:$A$134,LEN($I80))=$I80))</f>
        <v>0</v>
      </c>
      <c r="N80" s="192">
        <f ca="1">SUMPRODUCT('表三（录入表）'!F$6:F$134*(LEFT('表三（录入表）'!$A$6:$A$134,LEN($I80))=$I80))</f>
        <v>0</v>
      </c>
      <c r="O80" s="125" t="str">
        <f ca="1" t="shared" si="9"/>
        <v/>
      </c>
      <c r="P80" s="125" t="str">
        <f ca="1" t="shared" si="11"/>
        <v/>
      </c>
    </row>
    <row r="81" ht="16" customHeight="1" spans="1:16">
      <c r="A81" s="188" t="s">
        <v>12823</v>
      </c>
      <c r="B81" s="88" t="s">
        <v>12824</v>
      </c>
      <c r="C81" s="192">
        <f ca="1">SUMPRODUCT('表三（录入表）'!C$6:C$134*(LEFT('表三（录入表）'!$A$6:$A$134,LEN($A81))=$A81))</f>
        <v>33000</v>
      </c>
      <c r="D81" s="192">
        <f ca="1">SUMPRODUCT('表三（录入表）'!D$6:D$134*(LEFT('表三（录入表）'!$A$6:$A$134,LEN($A81))=$A81))</f>
        <v>0</v>
      </c>
      <c r="E81" s="192">
        <f ca="1">SUMPRODUCT('表三（录入表）'!E$6:E$134*(LEFT('表三（录入表）'!$A$6:$A$134,LEN($A81))=$A81))</f>
        <v>0</v>
      </c>
      <c r="F81" s="192">
        <f ca="1">SUMPRODUCT('表三（录入表）'!F$6:F$134*(LEFT('表三（录入表）'!$A$6:$A$134,LEN($A81))=$A81))</f>
        <v>16100</v>
      </c>
      <c r="G81" s="333">
        <f ca="1" t="shared" si="8"/>
        <v>0.487878787878788</v>
      </c>
      <c r="H81" s="333" t="str">
        <f ca="1" t="shared" si="12"/>
        <v/>
      </c>
      <c r="I81" s="334"/>
      <c r="J81" s="88"/>
      <c r="K81" s="335"/>
      <c r="L81" s="335"/>
      <c r="M81" s="252"/>
      <c r="N81" s="252"/>
      <c r="O81" s="336"/>
      <c r="P81" s="336"/>
    </row>
    <row r="82" ht="16" customHeight="1" spans="1:16">
      <c r="A82" s="188" t="s">
        <v>12825</v>
      </c>
      <c r="B82" s="88" t="s">
        <v>12826</v>
      </c>
      <c r="C82" s="192">
        <f ca="1">SUMPRODUCT('表三（录入表）'!C$6:C$134*(LEFT('表三（录入表）'!$A$6:$A$134,LEN($A82))=$A82))</f>
        <v>11000</v>
      </c>
      <c r="D82" s="192">
        <f ca="1">SUMPRODUCT('表三（录入表）'!D$6:D$134*(LEFT('表三（录入表）'!$A$6:$A$134,LEN($A82))=$A82))</f>
        <v>11000</v>
      </c>
      <c r="E82" s="192">
        <f ca="1">SUMPRODUCT('表三（录入表）'!E$6:E$134*(LEFT('表三（录入表）'!$A$6:$A$134,LEN($A82))=$A82))</f>
        <v>11000</v>
      </c>
      <c r="F82" s="192">
        <f ca="1">SUMPRODUCT('表三（录入表）'!F$6:F$134*(LEFT('表三（录入表）'!$A$6:$A$134,LEN($A82))=$A82))</f>
        <v>12000</v>
      </c>
      <c r="G82" s="333">
        <f ca="1" t="shared" si="8"/>
        <v>1.09090909090909</v>
      </c>
      <c r="H82" s="333">
        <f ca="1" t="shared" si="12"/>
        <v>1.09090909090909</v>
      </c>
      <c r="I82" s="334"/>
      <c r="J82" s="88"/>
      <c r="K82" s="335"/>
      <c r="L82" s="335"/>
      <c r="M82" s="252"/>
      <c r="N82" s="252"/>
      <c r="O82" s="336"/>
      <c r="P82" s="336"/>
    </row>
    <row r="83" ht="16" customHeight="1" spans="1:16">
      <c r="A83" s="188" t="s">
        <v>12827</v>
      </c>
      <c r="B83" s="88" t="s">
        <v>12828</v>
      </c>
      <c r="C83" s="192">
        <f ca="1">SUMPRODUCT('表三（录入表）'!C$6:C$134*(LEFT('表三（录入表）'!$A$6:$A$134,LEN($A83))=$A83))</f>
        <v>0</v>
      </c>
      <c r="D83" s="192">
        <f ca="1">SUMPRODUCT('表三（录入表）'!D$6:D$134*(LEFT('表三（录入表）'!$A$6:$A$134,LEN($A83))=$A83))</f>
        <v>0</v>
      </c>
      <c r="E83" s="192">
        <f ca="1">SUMPRODUCT('表三（录入表）'!E$6:E$134*(LEFT('表三（录入表）'!$A$6:$A$134,LEN($A83))=$A83))</f>
        <v>0</v>
      </c>
      <c r="F83" s="192">
        <f ca="1">SUMPRODUCT('表三（录入表）'!F$6:F$134*(LEFT('表三（录入表）'!$A$6:$A$134,LEN($A83))=$A83))</f>
        <v>0</v>
      </c>
      <c r="G83" s="333" t="str">
        <f ca="1" t="shared" si="8"/>
        <v/>
      </c>
      <c r="H83" s="333" t="str">
        <f ca="1" t="shared" si="12"/>
        <v/>
      </c>
      <c r="I83" s="334"/>
      <c r="J83" s="88"/>
      <c r="K83" s="335"/>
      <c r="L83" s="335"/>
      <c r="M83" s="252"/>
      <c r="N83" s="252"/>
      <c r="O83" s="336"/>
      <c r="P83" s="336"/>
    </row>
    <row r="84" ht="16" customHeight="1" spans="1:16">
      <c r="A84" s="188" t="s">
        <v>12829</v>
      </c>
      <c r="B84" s="88" t="s">
        <v>12830</v>
      </c>
      <c r="C84" s="190">
        <f ca="1">SUMPRODUCT('表三（录入表）'!C$6:C$134*(LEFT('表三（录入表）'!$A$6:$A$134,LEN($A84))=$A84))</f>
        <v>0</v>
      </c>
      <c r="D84" s="190">
        <f ca="1">SUMPRODUCT('表三（录入表）'!D$6:D$134*(LEFT('表三（录入表）'!$A$6:$A$134,LEN($A84))=$A84))</f>
        <v>0</v>
      </c>
      <c r="E84" s="190">
        <f ca="1">SUMPRODUCT('表三（录入表）'!E$6:E$134*(LEFT('表三（录入表）'!$A$6:$A$134,LEN($A84))=$A84))</f>
        <v>13400</v>
      </c>
      <c r="F84" s="190">
        <f ca="1">SUMPRODUCT('表三（录入表）'!F$6:F$134*(LEFT('表三（录入表）'!$A$6:$A$134,LEN($A84))=$A84))</f>
        <v>0</v>
      </c>
      <c r="G84" s="333" t="str">
        <f ca="1" t="shared" si="8"/>
        <v/>
      </c>
      <c r="H84" s="333">
        <f ca="1" t="shared" si="12"/>
        <v>0</v>
      </c>
      <c r="I84" s="188" t="s">
        <v>12831</v>
      </c>
      <c r="J84" s="88" t="s">
        <v>12832</v>
      </c>
      <c r="K84" s="190">
        <f ca="1">SUMPRODUCT('表三（录入表）'!C$6:C$134*(LEFT('表三（录入表）'!$A$6:$A$134,LEN($I84))=$I84))</f>
        <v>0</v>
      </c>
      <c r="L84" s="190">
        <f ca="1">SUMPRODUCT('表三（录入表）'!D$6:D$134*(LEFT('表三（录入表）'!$A$6:$A$134,LEN($I84))=$I84))</f>
        <v>0</v>
      </c>
      <c r="M84" s="126">
        <f ca="1">SUMPRODUCT('表三（录入表）'!E$6:E$134*(LEFT('表三（录入表）'!$A$6:$A$134,LEN($I84))=$I84))</f>
        <v>0</v>
      </c>
      <c r="N84" s="126">
        <f ca="1">SUMPRODUCT('表三（录入表）'!F$6:F$134*(LEFT('表三（录入表）'!$A$6:$A$134,LEN($I84))=$I84))</f>
        <v>0</v>
      </c>
      <c r="O84" s="125" t="str">
        <f ca="1" t="shared" ref="O84:O95" si="13">IFERROR($N84/K84,"")</f>
        <v/>
      </c>
      <c r="P84" s="125" t="str">
        <f ca="1" t="shared" ref="P84:P95" si="14">IFERROR($N84/M84,"")</f>
        <v/>
      </c>
    </row>
    <row r="85" ht="16" customHeight="1" spans="1:16">
      <c r="A85" s="188" t="s">
        <v>12833</v>
      </c>
      <c r="B85" s="88" t="s">
        <v>12834</v>
      </c>
      <c r="C85" s="190">
        <f ca="1">SUMPRODUCT('表三（录入表）'!C$6:C$134*(LEFT('表三（录入表）'!$A$6:$A$134,LEN($A85))=$A85))</f>
        <v>0</v>
      </c>
      <c r="D85" s="190">
        <f ca="1">SUMPRODUCT('表三（录入表）'!D$6:D$134*(LEFT('表三（录入表）'!$A$6:$A$134,LEN($A85))=$A85))</f>
        <v>0</v>
      </c>
      <c r="E85" s="190">
        <f ca="1">SUMPRODUCT('表三（录入表）'!E$6:E$134*(LEFT('表三（录入表）'!$A$6:$A$134,LEN($A85))=$A85))</f>
        <v>13400</v>
      </c>
      <c r="F85" s="190">
        <f ca="1">SUMPRODUCT('表三（录入表）'!F$6:F$134*(LEFT('表三（录入表）'!$A$6:$A$134,LEN($A85))=$A85))</f>
        <v>0</v>
      </c>
      <c r="G85" s="333" t="str">
        <f ca="1" t="shared" si="8"/>
        <v/>
      </c>
      <c r="H85" s="333">
        <f ca="1" t="shared" si="12"/>
        <v>0</v>
      </c>
      <c r="I85" s="188" t="s">
        <v>12835</v>
      </c>
      <c r="J85" s="88" t="s">
        <v>12836</v>
      </c>
      <c r="K85" s="192">
        <f ca="1">SUMPRODUCT('表三（录入表）'!C$6:C$134*(LEFT('表三（录入表）'!$A$6:$A$134,LEN($I85))=$I85))</f>
        <v>0</v>
      </c>
      <c r="L85" s="192">
        <f ca="1">SUMPRODUCT('表三（录入表）'!D$6:D$134*(LEFT('表三（录入表）'!$A$6:$A$134,LEN($I85))=$I85))</f>
        <v>0</v>
      </c>
      <c r="M85" s="192">
        <f ca="1">SUMPRODUCT('表三（录入表）'!E$6:E$134*(LEFT('表三（录入表）'!$A$6:$A$134,LEN($I85))=$I85))</f>
        <v>0</v>
      </c>
      <c r="N85" s="192">
        <f ca="1">SUMPRODUCT('表三（录入表）'!F$6:F$134*(LEFT('表三（录入表）'!$A$6:$A$134,LEN($I85))=$I85))</f>
        <v>0</v>
      </c>
      <c r="O85" s="125" t="str">
        <f ca="1" t="shared" si="13"/>
        <v/>
      </c>
      <c r="P85" s="125" t="str">
        <f ca="1" t="shared" si="14"/>
        <v/>
      </c>
    </row>
    <row r="86" ht="16" customHeight="1" spans="1:16">
      <c r="A86" s="188" t="s">
        <v>12837</v>
      </c>
      <c r="B86" s="88" t="s">
        <v>12838</v>
      </c>
      <c r="C86" s="192">
        <f ca="1">SUMPRODUCT('表三（录入表）'!C$6:C$134*(LEFT('表三（录入表）'!$A$6:$A$134,LEN($A86))=$A86))</f>
        <v>0</v>
      </c>
      <c r="D86" s="192">
        <f ca="1">SUMPRODUCT('表三（录入表）'!D$6:D$134*(LEFT('表三（录入表）'!$A$6:$A$134,LEN($A86))=$A86))</f>
        <v>0</v>
      </c>
      <c r="E86" s="192">
        <f ca="1">SUMPRODUCT('表三（录入表）'!E$6:E$134*(LEFT('表三（录入表）'!$A$6:$A$134,LEN($A86))=$A86))</f>
        <v>13400</v>
      </c>
      <c r="F86" s="192">
        <f ca="1">SUMPRODUCT('表三（录入表）'!F$6:F$134*(LEFT('表三（录入表）'!$A$6:$A$134,LEN($A86))=$A86))</f>
        <v>0</v>
      </c>
      <c r="G86" s="333" t="str">
        <f ca="1" t="shared" si="8"/>
        <v/>
      </c>
      <c r="H86" s="333">
        <f ca="1" t="shared" si="12"/>
        <v>0</v>
      </c>
      <c r="I86" s="188" t="s">
        <v>12839</v>
      </c>
      <c r="J86" s="88" t="s">
        <v>12840</v>
      </c>
      <c r="K86" s="192">
        <f ca="1">SUMPRODUCT('表三（录入表）'!C$6:C$134*(LEFT('表三（录入表）'!$A$6:$A$134,LEN($I86))=$I86))</f>
        <v>0</v>
      </c>
      <c r="L86" s="192">
        <f ca="1">SUMPRODUCT('表三（录入表）'!D$6:D$134*(LEFT('表三（录入表）'!$A$6:$A$134,LEN($I86))=$I86))</f>
        <v>0</v>
      </c>
      <c r="M86" s="192">
        <f ca="1">SUMPRODUCT('表三（录入表）'!E$6:E$134*(LEFT('表三（录入表）'!$A$6:$A$134,LEN($I86))=$I86))</f>
        <v>0</v>
      </c>
      <c r="N86" s="192">
        <f ca="1">SUMPRODUCT('表三（录入表）'!F$6:F$134*(LEFT('表三（录入表）'!$A$6:$A$134,LEN($I86))=$I86))</f>
        <v>0</v>
      </c>
      <c r="O86" s="125" t="str">
        <f ca="1" t="shared" si="13"/>
        <v/>
      </c>
      <c r="P86" s="125" t="str">
        <f ca="1" t="shared" si="14"/>
        <v/>
      </c>
    </row>
    <row r="87" ht="16" customHeight="1" spans="1:16">
      <c r="A87" s="188" t="s">
        <v>12841</v>
      </c>
      <c r="B87" s="88" t="s">
        <v>12842</v>
      </c>
      <c r="C87" s="192">
        <f ca="1">SUMPRODUCT('表三（录入表）'!C$6:C$134*(LEFT('表三（录入表）'!$A$6:$A$134,LEN($A87))=$A87))</f>
        <v>0</v>
      </c>
      <c r="D87" s="192">
        <f ca="1">SUMPRODUCT('表三（录入表）'!D$6:D$134*(LEFT('表三（录入表）'!$A$6:$A$134,LEN($A87))=$A87))</f>
        <v>0</v>
      </c>
      <c r="E87" s="192">
        <f ca="1">SUMPRODUCT('表三（录入表）'!E$6:E$134*(LEFT('表三（录入表）'!$A$6:$A$134,LEN($A87))=$A87))</f>
        <v>0</v>
      </c>
      <c r="F87" s="192">
        <f ca="1">SUMPRODUCT('表三（录入表）'!F$6:F$134*(LEFT('表三（录入表）'!$A$6:$A$134,LEN($A87))=$A87))</f>
        <v>0</v>
      </c>
      <c r="G87" s="333" t="str">
        <f ca="1" t="shared" si="8"/>
        <v/>
      </c>
      <c r="H87" s="333" t="str">
        <f ca="1" t="shared" si="12"/>
        <v/>
      </c>
      <c r="I87" s="188" t="s">
        <v>12843</v>
      </c>
      <c r="J87" s="88" t="s">
        <v>12844</v>
      </c>
      <c r="K87" s="192">
        <f ca="1">SUMPRODUCT('表三（录入表）'!C$6:C$134*(LEFT('表三（录入表）'!$A$6:$A$134,LEN($I87))=$I87))</f>
        <v>0</v>
      </c>
      <c r="L87" s="192">
        <f ca="1">SUMPRODUCT('表三（录入表）'!D$6:D$134*(LEFT('表三（录入表）'!$A$6:$A$134,LEN($I87))=$I87))</f>
        <v>0</v>
      </c>
      <c r="M87" s="192">
        <f ca="1">SUMPRODUCT('表三（录入表）'!E$6:E$134*(LEFT('表三（录入表）'!$A$6:$A$134,LEN($I87))=$I87))</f>
        <v>0</v>
      </c>
      <c r="N87" s="192">
        <f ca="1">SUMPRODUCT('表三（录入表）'!F$6:F$134*(LEFT('表三（录入表）'!$A$6:$A$134,LEN($I87))=$I87))</f>
        <v>0</v>
      </c>
      <c r="O87" s="125" t="str">
        <f ca="1" t="shared" si="13"/>
        <v/>
      </c>
      <c r="P87" s="125" t="str">
        <f ca="1" t="shared" si="14"/>
        <v/>
      </c>
    </row>
    <row r="88" ht="16" customHeight="1" spans="1:16">
      <c r="A88" s="188" t="s">
        <v>12845</v>
      </c>
      <c r="B88" s="88" t="s">
        <v>12846</v>
      </c>
      <c r="C88" s="192">
        <f ca="1">SUMPRODUCT('表三（录入表）'!C$6:C$134*(LEFT('表三（录入表）'!$A$6:$A$134,LEN($A88))=$A88))</f>
        <v>0</v>
      </c>
      <c r="D88" s="192">
        <f ca="1">SUMPRODUCT('表三（录入表）'!D$6:D$134*(LEFT('表三（录入表）'!$A$6:$A$134,LEN($A88))=$A88))</f>
        <v>0</v>
      </c>
      <c r="E88" s="192">
        <f ca="1">SUMPRODUCT('表三（录入表）'!E$6:E$134*(LEFT('表三（录入表）'!$A$6:$A$134,LEN($A88))=$A88))</f>
        <v>0</v>
      </c>
      <c r="F88" s="192">
        <f ca="1">SUMPRODUCT('表三（录入表）'!F$6:F$134*(LEFT('表三（录入表）'!$A$6:$A$134,LEN($A88))=$A88))</f>
        <v>0</v>
      </c>
      <c r="G88" s="333" t="str">
        <f ca="1" t="shared" si="8"/>
        <v/>
      </c>
      <c r="H88" s="333" t="str">
        <f ca="1" t="shared" si="12"/>
        <v/>
      </c>
      <c r="I88" s="188" t="s">
        <v>12847</v>
      </c>
      <c r="J88" s="88" t="s">
        <v>12848</v>
      </c>
      <c r="K88" s="192">
        <f ca="1">SUMPRODUCT('表三（录入表）'!C$6:C$134*(LEFT('表三（录入表）'!$A$6:$A$134,LEN($I88))=$I88))</f>
        <v>0</v>
      </c>
      <c r="L88" s="192">
        <f ca="1">SUMPRODUCT('表三（录入表）'!D$6:D$134*(LEFT('表三（录入表）'!$A$6:$A$134,LEN($I88))=$I88))</f>
        <v>0</v>
      </c>
      <c r="M88" s="192">
        <f ca="1">SUMPRODUCT('表三（录入表）'!E$6:E$134*(LEFT('表三（录入表）'!$A$6:$A$134,LEN($I88))=$I88))</f>
        <v>0</v>
      </c>
      <c r="N88" s="192">
        <f ca="1">SUMPRODUCT('表三（录入表）'!F$6:F$134*(LEFT('表三（录入表）'!$A$6:$A$134,LEN($I88))=$I88))</f>
        <v>0</v>
      </c>
      <c r="O88" s="125" t="str">
        <f ca="1" t="shared" si="13"/>
        <v/>
      </c>
      <c r="P88" s="125" t="str">
        <f ca="1" t="shared" si="14"/>
        <v/>
      </c>
    </row>
    <row r="89" ht="16" customHeight="1" spans="1:16">
      <c r="A89" s="188" t="s">
        <v>12849</v>
      </c>
      <c r="B89" s="88" t="s">
        <v>12850</v>
      </c>
      <c r="C89" s="192">
        <f ca="1">SUMPRODUCT('表三（录入表）'!C$6:C$134*(LEFT('表三（录入表）'!$A$6:$A$134,LEN($A89))=$A89))</f>
        <v>0</v>
      </c>
      <c r="D89" s="192">
        <f ca="1">SUMPRODUCT('表三（录入表）'!D$6:D$134*(LEFT('表三（录入表）'!$A$6:$A$134,LEN($A89))=$A89))</f>
        <v>0</v>
      </c>
      <c r="E89" s="192">
        <f ca="1">SUMPRODUCT('表三（录入表）'!E$6:E$134*(LEFT('表三（录入表）'!$A$6:$A$134,LEN($A89))=$A89))</f>
        <v>0</v>
      </c>
      <c r="F89" s="192">
        <f ca="1">SUMPRODUCT('表三（录入表）'!F$6:F$134*(LEFT('表三（录入表）'!$A$6:$A$134,LEN($A89))=$A89))</f>
        <v>0</v>
      </c>
      <c r="G89" s="333" t="str">
        <f ca="1" t="shared" si="8"/>
        <v/>
      </c>
      <c r="H89" s="333" t="str">
        <f ca="1" t="shared" si="12"/>
        <v/>
      </c>
      <c r="I89" s="188" t="s">
        <v>12851</v>
      </c>
      <c r="J89" s="88" t="s">
        <v>12852</v>
      </c>
      <c r="K89" s="190">
        <f ca="1">SUMPRODUCT('表三（录入表）'!C$6:C$134*(LEFT('表三（录入表）'!$A$6:$A$134,LEN($I89))=$I89))</f>
        <v>0</v>
      </c>
      <c r="L89" s="190">
        <f ca="1">SUMPRODUCT('表三（录入表）'!D$6:D$134*(LEFT('表三（录入表）'!$A$6:$A$134,LEN($I89))=$I89))</f>
        <v>0</v>
      </c>
      <c r="M89" s="190">
        <f ca="1">SUMPRODUCT('表三（录入表）'!E$6:E$134*(LEFT('表三（录入表）'!$A$6:$A$134,LEN($I89))=$I89))</f>
        <v>917</v>
      </c>
      <c r="N89" s="190">
        <f ca="1">SUMPRODUCT('表三（录入表）'!F$6:F$134*(LEFT('表三（录入表）'!$A$6:$A$134,LEN($I89))=$I89))</f>
        <v>0</v>
      </c>
      <c r="O89" s="125" t="str">
        <f ca="1" t="shared" si="13"/>
        <v/>
      </c>
      <c r="P89" s="125">
        <f ca="1" t="shared" si="14"/>
        <v>0</v>
      </c>
    </row>
    <row r="90" ht="16" customHeight="1" spans="1:16">
      <c r="A90" s="188" t="s">
        <v>12853</v>
      </c>
      <c r="B90" s="88" t="s">
        <v>12854</v>
      </c>
      <c r="C90" s="190">
        <f ca="1">SUMPRODUCT('表三（录入表）'!C$6:C$134*(LEFT('表三（录入表）'!$A$6:$A$134,LEN($A90))=$A90))</f>
        <v>1000</v>
      </c>
      <c r="D90" s="190">
        <f ca="1">SUMPRODUCT('表三（录入表）'!D$6:D$134*(LEFT('表三（录入表）'!$A$6:$A$134,LEN($A90))=$A90))</f>
        <v>1000</v>
      </c>
      <c r="E90" s="190">
        <f ca="1">SUMPRODUCT('表三（录入表）'!E$6:E$134*(LEFT('表三（录入表）'!$A$6:$A$134,LEN($A90))=$A90))</f>
        <v>1000</v>
      </c>
      <c r="F90" s="190">
        <f ca="1">SUMPRODUCT('表三（录入表）'!F$6:F$134*(LEFT('表三（录入表）'!$A$6:$A$134,LEN($A90))=$A90))</f>
        <v>2000</v>
      </c>
      <c r="G90" s="333">
        <f ca="1" t="shared" si="8"/>
        <v>2</v>
      </c>
      <c r="H90" s="333">
        <f ca="1" t="shared" si="12"/>
        <v>2</v>
      </c>
      <c r="I90" s="188" t="s">
        <v>12855</v>
      </c>
      <c r="J90" s="88" t="s">
        <v>12856</v>
      </c>
      <c r="K90" s="190">
        <f ca="1">SUMPRODUCT('表三（录入表）'!C$6:C$134*(LEFT('表三（录入表）'!$A$6:$A$134,LEN($I90))=$I90))</f>
        <v>0</v>
      </c>
      <c r="L90" s="190">
        <f ca="1">SUMPRODUCT('表三（录入表）'!D$6:D$134*(LEFT('表三（录入表）'!$A$6:$A$134,LEN($I90))=$I90))</f>
        <v>0</v>
      </c>
      <c r="M90" s="190">
        <f ca="1">SUMPRODUCT('表三（录入表）'!E$6:E$134*(LEFT('表三（录入表）'!$A$6:$A$134,LEN($I90))=$I90))</f>
        <v>0</v>
      </c>
      <c r="N90" s="190">
        <f ca="1">SUMPRODUCT('表三（录入表）'!F$6:F$134*(LEFT('表三（录入表）'!$A$6:$A$134,LEN($I90))=$I90))</f>
        <v>0</v>
      </c>
      <c r="O90" s="125" t="str">
        <f ca="1" t="shared" si="13"/>
        <v/>
      </c>
      <c r="P90" s="125" t="str">
        <f ca="1" t="shared" si="14"/>
        <v/>
      </c>
    </row>
    <row r="91" ht="16" customHeight="1" spans="1:16">
      <c r="A91" s="188" t="s">
        <v>12857</v>
      </c>
      <c r="B91" s="88" t="s">
        <v>12858</v>
      </c>
      <c r="C91" s="190">
        <f ca="1">SUMPRODUCT('表三（录入表）'!C$6:C$134*(LEFT('表三（录入表）'!$A$6:$A$134,LEN($A91))=$A91))</f>
        <v>0</v>
      </c>
      <c r="D91" s="190">
        <f ca="1">SUMPRODUCT('表三（录入表）'!D$6:D$134*(LEFT('表三（录入表）'!$A$6:$A$134,LEN($A91))=$A91))</f>
        <v>0</v>
      </c>
      <c r="E91" s="190">
        <f ca="1">SUMPRODUCT('表三（录入表）'!E$6:E$134*(LEFT('表三（录入表）'!$A$6:$A$134,LEN($A91))=$A91))</f>
        <v>0</v>
      </c>
      <c r="F91" s="190">
        <f ca="1">SUMPRODUCT('表三（录入表）'!F$6:F$134*(LEFT('表三（录入表）'!$A$6:$A$134,LEN($A91))=$A91))</f>
        <v>0</v>
      </c>
      <c r="G91" s="333" t="str">
        <f ca="1" t="shared" si="8"/>
        <v/>
      </c>
      <c r="H91" s="333" t="str">
        <f ca="1" t="shared" si="12"/>
        <v/>
      </c>
      <c r="I91" s="188" t="s">
        <v>12859</v>
      </c>
      <c r="J91" s="88" t="s">
        <v>12860</v>
      </c>
      <c r="K91" s="190">
        <f ca="1">SUMPRODUCT('表三（录入表）'!C$6:C$134*(LEFT('表三（录入表）'!$A$6:$A$134,LEN($I91))=$I91))</f>
        <v>0</v>
      </c>
      <c r="L91" s="190">
        <f ca="1">SUMPRODUCT('表三（录入表）'!D$6:D$134*(LEFT('表三（录入表）'!$A$6:$A$134,LEN($I91))=$I91))</f>
        <v>0</v>
      </c>
      <c r="M91" s="126">
        <f ca="1">SUMPRODUCT('表三（录入表）'!E$6:E$134*(LEFT('表三（录入表）'!$A$6:$A$134,LEN($I91))=$I91))</f>
        <v>0</v>
      </c>
      <c r="N91" s="126">
        <f ca="1">SUMPRODUCT('表三（录入表）'!F$6:F$134*(LEFT('表三（录入表）'!$A$6:$A$134,LEN($I91))=$I91))</f>
        <v>0</v>
      </c>
      <c r="O91" s="125" t="str">
        <f ca="1" t="shared" si="13"/>
        <v/>
      </c>
      <c r="P91" s="125" t="str">
        <f ca="1" t="shared" si="14"/>
        <v/>
      </c>
    </row>
    <row r="92" ht="16" customHeight="1" spans="1:16">
      <c r="A92" s="188" t="s">
        <v>12861</v>
      </c>
      <c r="B92" s="88" t="s">
        <v>12862</v>
      </c>
      <c r="C92" s="192">
        <f ca="1">SUMPRODUCT('表三（录入表）'!C$6:C$134*(LEFT('表三（录入表）'!$A$6:$A$134,LEN($A92))=$A92))</f>
        <v>0</v>
      </c>
      <c r="D92" s="192">
        <f ca="1">SUMPRODUCT('表三（录入表）'!D$6:D$134*(LEFT('表三（录入表）'!$A$6:$A$134,LEN($A92))=$A92))</f>
        <v>0</v>
      </c>
      <c r="E92" s="192">
        <f ca="1">SUMPRODUCT('表三（录入表）'!E$6:E$134*(LEFT('表三（录入表）'!$A$6:$A$134,LEN($A92))=$A92))</f>
        <v>0</v>
      </c>
      <c r="F92" s="192">
        <f ca="1">SUMPRODUCT('表三（录入表）'!F$6:F$134*(LEFT('表三（录入表）'!$A$6:$A$134,LEN($A92))=$A92))</f>
        <v>0</v>
      </c>
      <c r="G92" s="333" t="str">
        <f ca="1" t="shared" si="8"/>
        <v/>
      </c>
      <c r="H92" s="333" t="str">
        <f ca="1" t="shared" si="12"/>
        <v/>
      </c>
      <c r="I92" s="188" t="s">
        <v>12863</v>
      </c>
      <c r="J92" s="88" t="s">
        <v>10727</v>
      </c>
      <c r="K92" s="192">
        <f ca="1">SUMPRODUCT('表三（录入表）'!C$6:C$134*(LEFT('表三（录入表）'!$A$6:$A$134,LEN($I92))=$I92))</f>
        <v>0</v>
      </c>
      <c r="L92" s="192">
        <f ca="1">SUMPRODUCT('表三（录入表）'!D$6:D$134*(LEFT('表三（录入表）'!$A$6:$A$134,LEN($I92))=$I92))</f>
        <v>0</v>
      </c>
      <c r="M92" s="192">
        <f ca="1">SUMPRODUCT('表三（录入表）'!E$6:E$134*(LEFT('表三（录入表）'!$A$6:$A$134,LEN($I92))=$I92))</f>
        <v>0</v>
      </c>
      <c r="N92" s="192">
        <f ca="1">SUMPRODUCT('表三（录入表）'!F$6:F$134*(LEFT('表三（录入表）'!$A$6:$A$134,LEN($I92))=$I92))</f>
        <v>0</v>
      </c>
      <c r="O92" s="125" t="str">
        <f ca="1" t="shared" si="13"/>
        <v/>
      </c>
      <c r="P92" s="125" t="str">
        <f ca="1" t="shared" si="14"/>
        <v/>
      </c>
    </row>
    <row r="93" ht="16" customHeight="1" spans="1:16">
      <c r="A93" s="188" t="s">
        <v>12864</v>
      </c>
      <c r="B93" s="88" t="s">
        <v>12865</v>
      </c>
      <c r="C93" s="192">
        <f ca="1">SUMPRODUCT('表三（录入表）'!C$6:C$134*(LEFT('表三（录入表）'!$A$6:$A$134,LEN($A93))=$A93))</f>
        <v>0</v>
      </c>
      <c r="D93" s="192">
        <f ca="1">SUMPRODUCT('表三（录入表）'!D$6:D$134*(LEFT('表三（录入表）'!$A$6:$A$134,LEN($A93))=$A93))</f>
        <v>0</v>
      </c>
      <c r="E93" s="192">
        <f ca="1">SUMPRODUCT('表三（录入表）'!E$6:E$134*(LEFT('表三（录入表）'!$A$6:$A$134,LEN($A93))=$A93))</f>
        <v>0</v>
      </c>
      <c r="F93" s="192">
        <f ca="1">SUMPRODUCT('表三（录入表）'!F$6:F$134*(LEFT('表三（录入表）'!$A$6:$A$134,LEN($A93))=$A93))</f>
        <v>0</v>
      </c>
      <c r="G93" s="333" t="str">
        <f ca="1" t="shared" si="8"/>
        <v/>
      </c>
      <c r="H93" s="333" t="str">
        <f ca="1" t="shared" si="12"/>
        <v/>
      </c>
      <c r="I93" s="188" t="s">
        <v>12866</v>
      </c>
      <c r="J93" s="88" t="s">
        <v>12867</v>
      </c>
      <c r="K93" s="192">
        <f ca="1">SUMPRODUCT('表三（录入表）'!C$6:C$134*(LEFT('表三（录入表）'!$A$6:$A$134,LEN($I93))=$I93))</f>
        <v>0</v>
      </c>
      <c r="L93" s="192">
        <f ca="1">SUMPRODUCT('表三（录入表）'!D$6:D$134*(LEFT('表三（录入表）'!$A$6:$A$134,LEN($I93))=$I93))</f>
        <v>0</v>
      </c>
      <c r="M93" s="192">
        <f ca="1">SUMPRODUCT('表三（录入表）'!E$6:E$134*(LEFT('表三（录入表）'!$A$6:$A$134,LEN($I93))=$I93))</f>
        <v>0</v>
      </c>
      <c r="N93" s="192">
        <f ca="1">SUMPRODUCT('表三（录入表）'!F$6:F$134*(LEFT('表三（录入表）'!$A$6:$A$134,LEN($I93))=$I93))</f>
        <v>0</v>
      </c>
      <c r="O93" s="125" t="str">
        <f ca="1" t="shared" si="13"/>
        <v/>
      </c>
      <c r="P93" s="125" t="str">
        <f ca="1" t="shared" si="14"/>
        <v/>
      </c>
    </row>
    <row r="94" ht="16" customHeight="1" spans="1:16">
      <c r="A94" s="188" t="s">
        <v>12868</v>
      </c>
      <c r="B94" s="88" t="s">
        <v>12869</v>
      </c>
      <c r="C94" s="192">
        <f ca="1">SUMPRODUCT('表三（录入表）'!C$6:C$134*(LEFT('表三（录入表）'!$A$6:$A$134,LEN($A94))=$A94))</f>
        <v>0</v>
      </c>
      <c r="D94" s="192">
        <f ca="1">SUMPRODUCT('表三（录入表）'!D$6:D$134*(LEFT('表三（录入表）'!$A$6:$A$134,LEN($A94))=$A94))</f>
        <v>0</v>
      </c>
      <c r="E94" s="192">
        <f ca="1">SUMPRODUCT('表三（录入表）'!E$6:E$134*(LEFT('表三（录入表）'!$A$6:$A$134,LEN($A94))=$A94))</f>
        <v>0</v>
      </c>
      <c r="F94" s="192">
        <f ca="1">SUMPRODUCT('表三（录入表）'!F$6:F$134*(LEFT('表三（录入表）'!$A$6:$A$134,LEN($A94))=$A94))</f>
        <v>0</v>
      </c>
      <c r="G94" s="333" t="str">
        <f ca="1" t="shared" si="8"/>
        <v/>
      </c>
      <c r="H94" s="333" t="str">
        <f ca="1" t="shared" si="12"/>
        <v/>
      </c>
      <c r="I94" s="188" t="s">
        <v>12870</v>
      </c>
      <c r="J94" s="88" t="s">
        <v>12871</v>
      </c>
      <c r="K94" s="192">
        <f ca="1">SUMPRODUCT('表三（录入表）'!C$6:C$134*(LEFT('表三（录入表）'!$A$6:$A$134,LEN($I94))=$I94))</f>
        <v>0</v>
      </c>
      <c r="L94" s="192">
        <f ca="1">SUMPRODUCT('表三（录入表）'!D$6:D$134*(LEFT('表三（录入表）'!$A$6:$A$134,LEN($I94))=$I94))</f>
        <v>0</v>
      </c>
      <c r="M94" s="192">
        <f ca="1">SUMPRODUCT('表三（录入表）'!E$6:E$134*(LEFT('表三（录入表）'!$A$6:$A$134,LEN($I94))=$I94))</f>
        <v>0</v>
      </c>
      <c r="N94" s="192">
        <f ca="1">SUMPRODUCT('表三（录入表）'!F$6:F$134*(LEFT('表三（录入表）'!$A$6:$A$134,LEN($I94))=$I94))</f>
        <v>0</v>
      </c>
      <c r="O94" s="125" t="str">
        <f ca="1" t="shared" si="13"/>
        <v/>
      </c>
      <c r="P94" s="125" t="str">
        <f ca="1" t="shared" si="14"/>
        <v/>
      </c>
    </row>
    <row r="95" ht="16" customHeight="1" spans="1:16">
      <c r="A95" s="188" t="s">
        <v>12872</v>
      </c>
      <c r="B95" s="88" t="s">
        <v>12873</v>
      </c>
      <c r="C95" s="192">
        <f ca="1">SUMPRODUCT('表三（录入表）'!C$6:C$134*(LEFT('表三（录入表）'!$A$6:$A$134,LEN($A95))=$A95))</f>
        <v>0</v>
      </c>
      <c r="D95" s="192">
        <f ca="1">SUMPRODUCT('表三（录入表）'!D$6:D$134*(LEFT('表三（录入表）'!$A$6:$A$134,LEN($A95))=$A95))</f>
        <v>0</v>
      </c>
      <c r="E95" s="192">
        <f ca="1">SUMPRODUCT('表三（录入表）'!E$6:E$134*(LEFT('表三（录入表）'!$A$6:$A$134,LEN($A95))=$A95))</f>
        <v>0</v>
      </c>
      <c r="F95" s="192">
        <f ca="1">SUMPRODUCT('表三（录入表）'!F$6:F$134*(LEFT('表三（录入表）'!$A$6:$A$134,LEN($A95))=$A95))</f>
        <v>0</v>
      </c>
      <c r="G95" s="333" t="str">
        <f ca="1" t="shared" si="8"/>
        <v/>
      </c>
      <c r="H95" s="333" t="str">
        <f ca="1" t="shared" si="12"/>
        <v/>
      </c>
      <c r="I95" s="188" t="s">
        <v>12874</v>
      </c>
      <c r="J95" s="88" t="s">
        <v>12875</v>
      </c>
      <c r="K95" s="192">
        <f ca="1">SUMPRODUCT('表三（录入表）'!C$6:C$134*(LEFT('表三（录入表）'!$A$6:$A$134,LEN($I95))=$I95))</f>
        <v>0</v>
      </c>
      <c r="L95" s="192">
        <f ca="1">SUMPRODUCT('表三（录入表）'!D$6:D$134*(LEFT('表三（录入表）'!$A$6:$A$134,LEN($I95))=$I95))</f>
        <v>0</v>
      </c>
      <c r="M95" s="192">
        <f ca="1">SUMPRODUCT('表三（录入表）'!E$6:E$134*(LEFT('表三（录入表）'!$A$6:$A$134,LEN($I95))=$I95))</f>
        <v>0</v>
      </c>
      <c r="N95" s="192">
        <f ca="1">SUMPRODUCT('表三（录入表）'!F$6:F$134*(LEFT('表三（录入表）'!$A$6:$A$134,LEN($I95))=$I95))</f>
        <v>0</v>
      </c>
      <c r="O95" s="125" t="str">
        <f ca="1" t="shared" si="13"/>
        <v/>
      </c>
      <c r="P95" s="125" t="str">
        <f ca="1" t="shared" si="14"/>
        <v/>
      </c>
    </row>
    <row r="96" ht="16" customHeight="1" spans="1:16">
      <c r="A96" s="152"/>
      <c r="B96" s="337"/>
      <c r="C96" s="335"/>
      <c r="D96" s="335"/>
      <c r="E96" s="335"/>
      <c r="F96" s="335"/>
      <c r="G96" s="252"/>
      <c r="H96" s="252"/>
      <c r="I96" s="334"/>
      <c r="J96" s="88"/>
      <c r="K96" s="335"/>
      <c r="L96" s="335"/>
      <c r="M96" s="252"/>
      <c r="N96" s="252"/>
      <c r="O96" s="336"/>
      <c r="P96" s="336"/>
    </row>
    <row r="97" ht="16" customHeight="1" spans="1:16">
      <c r="A97" s="188" t="s">
        <v>12876</v>
      </c>
      <c r="B97" s="88" t="s">
        <v>12877</v>
      </c>
      <c r="C97" s="190">
        <f ca="1">SUMPRODUCT('表三（录入表）'!C$6:C$134*(LEFT('表三（录入表）'!$A$6:$A$134,LEN($A97))=$A97))</f>
        <v>0</v>
      </c>
      <c r="D97" s="190">
        <f ca="1">SUMPRODUCT('表三（录入表）'!D$6:D$134*(LEFT('表三（录入表）'!$A$6:$A$134,LEN($A97))=$A97))</f>
        <v>0</v>
      </c>
      <c r="E97" s="190">
        <f ca="1">SUMPRODUCT('表三（录入表）'!E$6:E$134*(LEFT('表三（录入表）'!$A$6:$A$134,LEN($A97))=$A97))</f>
        <v>0</v>
      </c>
      <c r="F97" s="190">
        <f ca="1">SUMPRODUCT('表三（录入表）'!F$6:F$134*(LEFT('表三（录入表）'!$A$6:$A$134,LEN($A97))=$A97))</f>
        <v>0</v>
      </c>
      <c r="G97" s="333" t="str">
        <f ca="1">IFERROR($F97/C97,"")</f>
        <v/>
      </c>
      <c r="H97" s="333" t="str">
        <f ca="1" t="shared" si="12"/>
        <v/>
      </c>
      <c r="I97" s="188" t="s">
        <v>12878</v>
      </c>
      <c r="J97" s="88" t="s">
        <v>12879</v>
      </c>
      <c r="K97" s="190">
        <f ca="1">SUMPRODUCT('表三（录入表）'!C$6:C$134*(LEFT('表三（录入表）'!$A$6:$A$134,LEN($I97))=$I97))</f>
        <v>1520</v>
      </c>
      <c r="L97" s="190">
        <f ca="1">SUMPRODUCT('表三（录入表）'!D$6:D$134*(LEFT('表三（录入表）'!$A$6:$A$134,LEN($I97))=$I97))</f>
        <v>1520</v>
      </c>
      <c r="M97" s="126">
        <f ca="1">SUMPRODUCT('表三（录入表）'!E$6:E$134*(LEFT('表三（录入表）'!$A$6:$A$134,LEN($I97))=$I97))</f>
        <v>14920</v>
      </c>
      <c r="N97" s="126">
        <f ca="1">SUMPRODUCT('表三（录入表）'!F$6:F$134*(LEFT('表三（录入表）'!$A$6:$A$134,LEN($I97))=$I97))</f>
        <v>4789</v>
      </c>
      <c r="O97" s="125">
        <f ca="1" t="shared" ref="O97:O102" si="15">IFERROR($N97/K97,"")</f>
        <v>3.15065789473684</v>
      </c>
      <c r="P97" s="125">
        <f ca="1" t="shared" ref="P97:P102" si="16">IFERROR($N97/M97,"")</f>
        <v>0.32097855227882</v>
      </c>
    </row>
    <row r="98" ht="16" customHeight="1" spans="1:16">
      <c r="A98" s="188" t="s">
        <v>12880</v>
      </c>
      <c r="B98" s="88" t="s">
        <v>12881</v>
      </c>
      <c r="C98" s="190">
        <f ca="1">SUMPRODUCT('表三（录入表）'!C$6:C$134*(LEFT('表三（录入表）'!$A$6:$A$134,LEN($A98))=$A98))</f>
        <v>0</v>
      </c>
      <c r="D98" s="190">
        <f ca="1">SUMPRODUCT('表三（录入表）'!D$6:D$134*(LEFT('表三（录入表）'!$A$6:$A$134,LEN($A98))=$A98))</f>
        <v>0</v>
      </c>
      <c r="E98" s="190">
        <f ca="1">SUMPRODUCT('表三（录入表）'!E$6:E$134*(LEFT('表三（录入表）'!$A$6:$A$134,LEN($A98))=$A98))</f>
        <v>0</v>
      </c>
      <c r="F98" s="190">
        <f ca="1">SUMPRODUCT('表三（录入表）'!F$6:F$134*(LEFT('表三（录入表）'!$A$6:$A$134,LEN($A98))=$A98))</f>
        <v>0</v>
      </c>
      <c r="G98" s="333" t="str">
        <f ca="1" t="shared" ref="G98:G103" si="17">IFERROR($F98/C98,"")</f>
        <v/>
      </c>
      <c r="H98" s="333" t="str">
        <f ca="1" t="shared" si="12"/>
        <v/>
      </c>
      <c r="I98" s="188" t="s">
        <v>12882</v>
      </c>
      <c r="J98" s="88" t="s">
        <v>12883</v>
      </c>
      <c r="K98" s="190">
        <f ca="1">SUMPRODUCT('表三（录入表）'!C$6:C$134*(LEFT('表三（录入表）'!$A$6:$A$134,LEN($I98))=$I98))</f>
        <v>1520</v>
      </c>
      <c r="L98" s="190">
        <f ca="1">SUMPRODUCT('表三（录入表）'!D$6:D$134*(LEFT('表三（录入表）'!$A$6:$A$134,LEN($I98))=$I98))</f>
        <v>1520</v>
      </c>
      <c r="M98" s="126">
        <f ca="1">SUMPRODUCT('表三（录入表）'!E$6:E$134*(LEFT('表三（录入表）'!$A$6:$A$134,LEN($I98))=$I98))</f>
        <v>14920</v>
      </c>
      <c r="N98" s="126">
        <f ca="1">SUMPRODUCT('表三（录入表）'!F$6:F$134*(LEFT('表三（录入表）'!$A$6:$A$134,LEN($I98))=$I98))</f>
        <v>4789</v>
      </c>
      <c r="O98" s="125">
        <f ca="1" t="shared" si="15"/>
        <v>3.15065789473684</v>
      </c>
      <c r="P98" s="125">
        <f ca="1" t="shared" si="16"/>
        <v>0.32097855227882</v>
      </c>
    </row>
    <row r="99" ht="16" customHeight="1" spans="1:16">
      <c r="A99" s="188" t="s">
        <v>12884</v>
      </c>
      <c r="B99" s="88" t="s">
        <v>12885</v>
      </c>
      <c r="C99" s="190">
        <f ca="1">SUMPRODUCT('表三（录入表）'!C$6:C$134*(LEFT('表三（录入表）'!$A$6:$A$134,LEN($A99))=$A99))</f>
        <v>0</v>
      </c>
      <c r="D99" s="190">
        <f ca="1">SUMPRODUCT('表三（录入表）'!D$6:D$134*(LEFT('表三（录入表）'!$A$6:$A$134,LEN($A99))=$A99))</f>
        <v>0</v>
      </c>
      <c r="E99" s="190">
        <f ca="1">SUMPRODUCT('表三（录入表）'!E$6:E$134*(LEFT('表三（录入表）'!$A$6:$A$134,LEN($A99))=$A99))</f>
        <v>0</v>
      </c>
      <c r="F99" s="190">
        <f ca="1">SUMPRODUCT('表三（录入表）'!F$6:F$134*(LEFT('表三（录入表）'!$A$6:$A$134,LEN($A99))=$A99))</f>
        <v>0</v>
      </c>
      <c r="G99" s="333" t="str">
        <f ca="1" t="shared" si="17"/>
        <v/>
      </c>
      <c r="H99" s="333" t="str">
        <f ca="1" t="shared" si="12"/>
        <v/>
      </c>
      <c r="I99" s="188" t="s">
        <v>12886</v>
      </c>
      <c r="J99" s="88" t="s">
        <v>12887</v>
      </c>
      <c r="K99" s="192">
        <f ca="1">SUMPRODUCT('表三（录入表）'!C$6:C$134*(LEFT('表三（录入表）'!$A$6:$A$134,LEN($I99))=$I99))</f>
        <v>1520</v>
      </c>
      <c r="L99" s="192">
        <f ca="1">SUMPRODUCT('表三（录入表）'!D$6:D$134*(LEFT('表三（录入表）'!$A$6:$A$134,LEN($I99))=$I99))</f>
        <v>1520</v>
      </c>
      <c r="M99" s="192">
        <f ca="1">SUMPRODUCT('表三（录入表）'!E$6:E$134*(LEFT('表三（录入表）'!$A$6:$A$134,LEN($I99))=$I99))</f>
        <v>14920</v>
      </c>
      <c r="N99" s="192">
        <f ca="1">SUMPRODUCT('表三（录入表）'!F$6:F$134*(LEFT('表三（录入表）'!$A$6:$A$134,LEN($I99))=$I99))</f>
        <v>4789</v>
      </c>
      <c r="O99" s="125">
        <f ca="1" t="shared" si="15"/>
        <v>3.15065789473684</v>
      </c>
      <c r="P99" s="125">
        <f ca="1" t="shared" si="16"/>
        <v>0.32097855227882</v>
      </c>
    </row>
    <row r="100" ht="16" customHeight="1" spans="1:16">
      <c r="A100" s="188" t="s">
        <v>12888</v>
      </c>
      <c r="B100" s="88" t="s">
        <v>12889</v>
      </c>
      <c r="C100" s="192">
        <f ca="1">SUMPRODUCT('表三（录入表）'!C$6:C$134*(LEFT('表三（录入表）'!$A$6:$A$134,LEN($A100))=$A100))</f>
        <v>0</v>
      </c>
      <c r="D100" s="192">
        <f ca="1">SUMPRODUCT('表三（录入表）'!D$6:D$134*(LEFT('表三（录入表）'!$A$6:$A$134,LEN($A100))=$A100))</f>
        <v>0</v>
      </c>
      <c r="E100" s="192">
        <f ca="1">SUMPRODUCT('表三（录入表）'!E$6:E$134*(LEFT('表三（录入表）'!$A$6:$A$134,LEN($A100))=$A100))</f>
        <v>0</v>
      </c>
      <c r="F100" s="192">
        <f ca="1">SUMPRODUCT('表三（录入表）'!F$6:F$134*(LEFT('表三（录入表）'!$A$6:$A$134,LEN($A100))=$A100))</f>
        <v>0</v>
      </c>
      <c r="G100" s="333" t="str">
        <f ca="1" t="shared" si="17"/>
        <v/>
      </c>
      <c r="H100" s="333" t="str">
        <f ca="1" t="shared" si="12"/>
        <v/>
      </c>
      <c r="I100" s="188" t="s">
        <v>12890</v>
      </c>
      <c r="J100" s="88" t="s">
        <v>12891</v>
      </c>
      <c r="K100" s="192">
        <f ca="1">SUMPRODUCT('表三（录入表）'!C$6:C$134*(LEFT('表三（录入表）'!$A$6:$A$134,LEN($I100))=$I100))</f>
        <v>0</v>
      </c>
      <c r="L100" s="192">
        <f ca="1">SUMPRODUCT('表三（录入表）'!D$6:D$134*(LEFT('表三（录入表）'!$A$6:$A$134,LEN($I100))=$I100))</f>
        <v>0</v>
      </c>
      <c r="M100" s="192">
        <f ca="1">SUMPRODUCT('表三（录入表）'!E$6:E$134*(LEFT('表三（录入表）'!$A$6:$A$134,LEN($I100))=$I100))</f>
        <v>0</v>
      </c>
      <c r="N100" s="192">
        <f ca="1">SUMPRODUCT('表三（录入表）'!F$6:F$134*(LEFT('表三（录入表）'!$A$6:$A$134,LEN($I100))=$I100))</f>
        <v>0</v>
      </c>
      <c r="O100" s="125" t="str">
        <f ca="1" t="shared" si="15"/>
        <v/>
      </c>
      <c r="P100" s="125" t="str">
        <f ca="1" t="shared" si="16"/>
        <v/>
      </c>
    </row>
    <row r="101" ht="16" customHeight="1" spans="1:16">
      <c r="A101" s="188" t="s">
        <v>12892</v>
      </c>
      <c r="B101" s="88" t="s">
        <v>12893</v>
      </c>
      <c r="C101" s="192">
        <f ca="1">SUMPRODUCT('表三（录入表）'!C$6:C$134*(LEFT('表三（录入表）'!$A$6:$A$134,LEN($A101))=$A101))</f>
        <v>0</v>
      </c>
      <c r="D101" s="192">
        <f ca="1">SUMPRODUCT('表三（录入表）'!D$6:D$134*(LEFT('表三（录入表）'!$A$6:$A$134,LEN($A101))=$A101))</f>
        <v>0</v>
      </c>
      <c r="E101" s="192">
        <f ca="1">SUMPRODUCT('表三（录入表）'!E$6:E$134*(LEFT('表三（录入表）'!$A$6:$A$134,LEN($A101))=$A101))</f>
        <v>0</v>
      </c>
      <c r="F101" s="192">
        <f ca="1">SUMPRODUCT('表三（录入表）'!F$6:F$134*(LEFT('表三（录入表）'!$A$6:$A$134,LEN($A101))=$A101))</f>
        <v>0</v>
      </c>
      <c r="G101" s="333" t="str">
        <f ca="1" t="shared" si="17"/>
        <v/>
      </c>
      <c r="H101" s="333" t="str">
        <f ca="1" t="shared" si="12"/>
        <v/>
      </c>
      <c r="I101" s="188" t="s">
        <v>12894</v>
      </c>
      <c r="J101" s="88" t="s">
        <v>12895</v>
      </c>
      <c r="K101" s="192">
        <f ca="1">SUMPRODUCT('表三（录入表）'!C$6:C$134*(LEFT('表三（录入表）'!$A$6:$A$134,LEN($I101))=$I101))</f>
        <v>0</v>
      </c>
      <c r="L101" s="192">
        <f ca="1">SUMPRODUCT('表三（录入表）'!D$6:D$134*(LEFT('表三（录入表）'!$A$6:$A$134,LEN($I101))=$I101))</f>
        <v>0</v>
      </c>
      <c r="M101" s="192">
        <f ca="1">SUMPRODUCT('表三（录入表）'!E$6:E$134*(LEFT('表三（录入表）'!$A$6:$A$134,LEN($I101))=$I101))</f>
        <v>0</v>
      </c>
      <c r="N101" s="192">
        <f ca="1">SUMPRODUCT('表三（录入表）'!F$6:F$134*(LEFT('表三（录入表）'!$A$6:$A$134,LEN($I101))=$I101))</f>
        <v>0</v>
      </c>
      <c r="O101" s="125" t="str">
        <f ca="1" t="shared" si="15"/>
        <v/>
      </c>
      <c r="P101" s="125" t="str">
        <f ca="1" t="shared" si="16"/>
        <v/>
      </c>
    </row>
    <row r="102" ht="16" customHeight="1" spans="1:16">
      <c r="A102" s="188" t="s">
        <v>12896</v>
      </c>
      <c r="B102" s="88" t="s">
        <v>12897</v>
      </c>
      <c r="C102" s="192">
        <f ca="1">SUMPRODUCT('表三（录入表）'!C$6:C$134*(LEFT('表三（录入表）'!$A$6:$A$134,LEN($A102))=$A102))</f>
        <v>0</v>
      </c>
      <c r="D102" s="192">
        <f ca="1">SUMPRODUCT('表三（录入表）'!D$6:D$134*(LEFT('表三（录入表）'!$A$6:$A$134,LEN($A102))=$A102))</f>
        <v>0</v>
      </c>
      <c r="E102" s="192">
        <f ca="1">SUMPRODUCT('表三（录入表）'!E$6:E$134*(LEFT('表三（录入表）'!$A$6:$A$134,LEN($A102))=$A102))</f>
        <v>0</v>
      </c>
      <c r="F102" s="192">
        <f ca="1">SUMPRODUCT('表三（录入表）'!F$6:F$134*(LEFT('表三（录入表）'!$A$6:$A$134,LEN($A102))=$A102))</f>
        <v>0</v>
      </c>
      <c r="G102" s="333" t="str">
        <f ca="1" t="shared" si="17"/>
        <v/>
      </c>
      <c r="H102" s="333" t="str">
        <f ca="1" t="shared" si="12"/>
        <v/>
      </c>
      <c r="I102" s="188" t="s">
        <v>12898</v>
      </c>
      <c r="J102" s="88" t="s">
        <v>12899</v>
      </c>
      <c r="K102" s="192">
        <f ca="1">SUMPRODUCT('表三（录入表）'!C$6:C$134*(LEFT('表三（录入表）'!$A$6:$A$134,LEN($I102))=$I102))</f>
        <v>0</v>
      </c>
      <c r="L102" s="192">
        <f ca="1">SUMPRODUCT('表三（录入表）'!D$6:D$134*(LEFT('表三（录入表）'!$A$6:$A$134,LEN($I102))=$I102))</f>
        <v>0</v>
      </c>
      <c r="M102" s="192">
        <f ca="1">SUMPRODUCT('表三（录入表）'!E$6:E$134*(LEFT('表三（录入表）'!$A$6:$A$134,LEN($I102))=$I102))</f>
        <v>0</v>
      </c>
      <c r="N102" s="192">
        <f ca="1">SUMPRODUCT('表三（录入表）'!F$6:F$134*(LEFT('表三（录入表）'!$A$6:$A$134,LEN($I102))=$I102))</f>
        <v>0</v>
      </c>
      <c r="O102" s="125" t="str">
        <f ca="1" t="shared" si="15"/>
        <v/>
      </c>
      <c r="P102" s="125" t="str">
        <f ca="1" t="shared" si="16"/>
        <v/>
      </c>
    </row>
    <row r="103" ht="16" customHeight="1" spans="1:16">
      <c r="A103" s="188" t="s">
        <v>12900</v>
      </c>
      <c r="B103" s="88" t="s">
        <v>12901</v>
      </c>
      <c r="C103" s="192">
        <f ca="1">SUMPRODUCT('表三（录入表）'!C$6:C$134*(LEFT('表三（录入表）'!$A$6:$A$134,LEN($A103))=$A103))</f>
        <v>0</v>
      </c>
      <c r="D103" s="192">
        <f ca="1">SUMPRODUCT('表三（录入表）'!D$6:D$134*(LEFT('表三（录入表）'!$A$6:$A$134,LEN($A103))=$A103))</f>
        <v>0</v>
      </c>
      <c r="E103" s="192">
        <f ca="1">SUMPRODUCT('表三（录入表）'!E$6:E$134*(LEFT('表三（录入表）'!$A$6:$A$134,LEN($A103))=$A103))</f>
        <v>0</v>
      </c>
      <c r="F103" s="192">
        <f ca="1">SUMPRODUCT('表三（录入表）'!F$6:F$134*(LEFT('表三（录入表）'!$A$6:$A$134,LEN($A103))=$A103))</f>
        <v>0</v>
      </c>
      <c r="G103" s="333" t="str">
        <f ca="1" t="shared" si="17"/>
        <v/>
      </c>
      <c r="H103" s="333" t="str">
        <f ca="1" t="shared" si="12"/>
        <v/>
      </c>
      <c r="I103" s="334"/>
      <c r="J103" s="88"/>
      <c r="K103" s="335"/>
      <c r="L103" s="335"/>
      <c r="M103" s="252"/>
      <c r="N103" s="252"/>
      <c r="O103" s="336"/>
      <c r="P103" s="336"/>
    </row>
    <row r="104" ht="16" customHeight="1" spans="1:16">
      <c r="A104" s="334"/>
      <c r="B104" s="88"/>
      <c r="C104" s="335"/>
      <c r="D104" s="335"/>
      <c r="E104" s="335"/>
      <c r="F104" s="335"/>
      <c r="G104" s="252"/>
      <c r="H104" s="252"/>
      <c r="I104" s="334"/>
      <c r="J104" s="88"/>
      <c r="K104" s="335"/>
      <c r="L104" s="335"/>
      <c r="M104" s="252"/>
      <c r="N104" s="252"/>
      <c r="O104" s="336"/>
      <c r="P104" s="336"/>
    </row>
    <row r="105" ht="16" customHeight="1" spans="1:16">
      <c r="A105" s="131" t="s">
        <v>10365</v>
      </c>
      <c r="B105" s="132"/>
      <c r="C105" s="190">
        <f ca="1">SUM(C7,C8,C97)</f>
        <v>385392</v>
      </c>
      <c r="D105" s="190">
        <f ca="1" t="shared" ref="D105:F105" si="18">SUM(D7,D8,D97)</f>
        <v>352392</v>
      </c>
      <c r="E105" s="190">
        <f ca="1" t="shared" si="18"/>
        <v>462685</v>
      </c>
      <c r="F105" s="190">
        <f ca="1" t="shared" si="18"/>
        <v>373592</v>
      </c>
      <c r="G105" s="333">
        <f ca="1">IFERROR($F105/C105,"")</f>
        <v>0.969381824220534</v>
      </c>
      <c r="H105" s="333">
        <f ca="1" t="shared" si="12"/>
        <v>0.807443509082853</v>
      </c>
      <c r="I105" s="131" t="s">
        <v>10801</v>
      </c>
      <c r="J105" s="132"/>
      <c r="K105" s="190">
        <f ca="1">SUM(K7:K8,K97)</f>
        <v>385392</v>
      </c>
      <c r="L105" s="190">
        <f ca="1">SUM(L7:L8,L97)</f>
        <v>352392</v>
      </c>
      <c r="M105" s="126">
        <f ca="1">SUM(M7:M8,M97)</f>
        <v>462685</v>
      </c>
      <c r="N105" s="126">
        <f ca="1">SUM(N7:N8,N97)</f>
        <v>373592</v>
      </c>
      <c r="O105" s="125">
        <f ca="1">IFERROR($N105/K105,"")</f>
        <v>0.969381824220534</v>
      </c>
      <c r="P105" s="125">
        <f ca="1" t="shared" ref="P105" si="19">IFERROR($N105/M105,"")</f>
        <v>0.807443509082853</v>
      </c>
    </row>
    <row r="106" ht="37.2" customHeight="1" spans="1:16">
      <c r="C106" s="338">
        <f ca="1">IFERROR(IF(ABS(C105-K105)&gt;0.5,"请检查表三上年预算平衡！",0),"有错误值！")</f>
        <v>0</v>
      </c>
      <c r="D106" s="338">
        <f ca="1">IFERROR(IF(ABS(D105-L105)&gt;0.0001,"请检查表三上年调整预算平衡！",0),"有错误值！")</f>
        <v>0</v>
      </c>
      <c r="E106" s="338">
        <f ca="1">IFERROR(IF(ABS(E105-M105)&gt;0.0001,"请检查表三上年预计执行平衡！",0),"有错误值！")</f>
        <v>0</v>
      </c>
      <c r="F106" s="338">
        <f ca="1">IFERROR(IF(ABS(F105-N105)&gt;0.0001,"请检查表三预算平衡！",0),"有错误值！")</f>
        <v>0</v>
      </c>
      <c r="G106" s="339"/>
      <c r="M106" s="64">
        <v>0</v>
      </c>
      <c r="N106" s="64">
        <v>0</v>
      </c>
    </row>
    <row r="107" ht="16.5" customHeight="1"/>
    <row r="108" ht="16.5" customHeight="1"/>
    <row r="109" ht="16.5" customHeight="1"/>
    <row r="110" ht="36" customHeight="1"/>
  </sheetData>
  <sheetProtection algorithmName="SHA-512" hashValue="GBgmadj17daSKW1cIhc2C2XANeFgV9HY5Pm4uzuLCN0RzJXPdKNeuklJx3JILHffs0e5msm0zBRJRZDmBDtklQ==" saltValue="464lXpA/gwaaQNn2eWsFHA==" spinCount="100000" sheet="1" formatColumns="0" formatRows="0" autoFilter="0" objects="1" scenarios="1"/>
  <mergeCells count="18">
    <mergeCell ref="A2:P2"/>
    <mergeCell ref="O3:P3"/>
    <mergeCell ref="A4:H4"/>
    <mergeCell ref="I4:P4"/>
    <mergeCell ref="A5:B5"/>
    <mergeCell ref="F5:H5"/>
    <mergeCell ref="I5:J5"/>
    <mergeCell ref="N5:P5"/>
    <mergeCell ref="A7:B7"/>
    <mergeCell ref="I7:J7"/>
    <mergeCell ref="A105:B105"/>
    <mergeCell ref="I105:J105"/>
    <mergeCell ref="C5:C6"/>
    <mergeCell ref="D5:D6"/>
    <mergeCell ref="E5:E6"/>
    <mergeCell ref="K5:K6"/>
    <mergeCell ref="L5:L6"/>
    <mergeCell ref="M5:M6"/>
  </mergeCells>
  <printOptions horizontalCentered="1"/>
  <pageMargins left="0.47244094488189" right="0.47244094488189" top="0.275590551181102" bottom="0.236220472440945" header="0.31496062992126" footer="0.15748031496063"/>
  <pageSetup paperSize="9" scale="59" orientation="landscape" blackAndWhite="1"/>
  <headerFooter>
    <oddFooter>&amp;C&amp;P/&amp;N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47" master="" otherUserPermission="visible"/>
  <rangeList sheetStid="43" master="" otherUserPermission="visible"/>
  <rangeList sheetStid="29" master="" otherUserPermission="visible"/>
  <rangeList sheetStid="30" master="" otherUserPermission="visible"/>
  <rangeList sheetStid="5" master="" otherUserPermission="visible"/>
  <rangeList sheetStid="6" master="" otherUserPermission="visible"/>
  <rangeList sheetStid="24" master="" otherUserPermission="visible"/>
  <rangeList sheetStid="23" master="" otherUserPermission="visible"/>
  <rangeList sheetStid="8" master="" otherUserPermission="visible"/>
  <rangeList sheetStid="27" master="" otherUserPermission="visible"/>
  <rangeList sheetStid="9" master="" otherUserPermission="visible"/>
  <rangeList sheetStid="10" master="" otherUserPermission="visible"/>
  <rangeList sheetStid="18" master="" otherUserPermission="visible"/>
  <rangeList sheetStid="19" master="" otherUserPermission="visible"/>
  <rangeList sheetStid="20" master="" otherUserPermission="visible"/>
  <rangeList sheetStid="21" master="" otherUserPermission="visible"/>
  <rangeList sheetStid="11" master="" otherUserPermission="visible"/>
  <rangeList sheetStid="12" master="" otherUserPermission="visible"/>
  <rangeList sheetStid="35" master="" otherUserPermission="visible"/>
  <rangeList sheetStid="13" master="" otherUserPermission="visible"/>
  <rangeList sheetStid="14" master="" otherUserPermission="visible"/>
  <rangeList sheetStid="36" master="" otherUserPermission="visible"/>
  <rangeList sheetStid="37" master="" otherUserPermission="visible"/>
  <rangeList sheetStid="17" master="" otherUserPermission="visible"/>
  <rangeList sheetStid="46"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Company>Microsoft</Company>
  <Application>Kingsoft Office</Application>
  <HeadingPairs>
    <vt:vector size="2" baseType="variant">
      <vt:variant>
        <vt:lpstr>工作表</vt:lpstr>
      </vt:variant>
      <vt:variant>
        <vt:i4>25</vt:i4>
      </vt:variant>
    </vt:vector>
  </HeadingPairs>
  <TitlesOfParts>
    <vt:vector size="25" baseType="lpstr">
      <vt:lpstr>简介</vt:lpstr>
      <vt:lpstr>使用说明</vt:lpstr>
      <vt:lpstr>封面</vt:lpstr>
      <vt:lpstr>内置数据</vt:lpstr>
      <vt:lpstr>目录</vt:lpstr>
      <vt:lpstr>表一（录入表）</vt:lpstr>
      <vt:lpstr>表二</vt:lpstr>
      <vt:lpstr>表二（录入表）</vt:lpstr>
      <vt:lpstr>表三</vt:lpstr>
      <vt:lpstr>表三（录入表）</vt:lpstr>
      <vt:lpstr>表四（录入表）</vt:lpstr>
      <vt:lpstr>表五（录入表）</vt:lpstr>
      <vt:lpstr>表六（1）</vt:lpstr>
      <vt:lpstr>表六（2）</vt:lpstr>
      <vt:lpstr>表七（1）</vt:lpstr>
      <vt:lpstr>表七（2）</vt:lpstr>
      <vt:lpstr>表八（录入表）</vt:lpstr>
      <vt:lpstr>表九</vt:lpstr>
      <vt:lpstr>表九（录入表）</vt:lpstr>
      <vt:lpstr>表十（录入表）</vt:lpstr>
      <vt:lpstr>表十一</vt:lpstr>
      <vt:lpstr>表十二（录入表）</vt:lpstr>
      <vt:lpstr>表十三（录入表）</vt:lpstr>
      <vt:lpstr>表十四</vt:lpstr>
      <vt:lpstr>数据汇集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2023-03-03T13:06:00Z</dcterms:created>
  <dcterms:modified xsi:type="dcterms:W3CDTF">2026-06-23T07:49:22Z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45A2389548504A38922D4A72E42ED6DD</vt:lpwstr>
  </property>
  <property fmtid="{D5CDD505-2E9C-101B-9397-08002B2CF9AE}" pid="3" name="KSOProductBuildVer">
    <vt:lpwstr>2052-12.1.0.26375</vt:lpwstr>
  </property>
  <property fmtid="{D5CDD505-2E9C-101B-9397-08002B2CF9AE}" pid="4" name="CalculationRule">
    <vt:i4>0</vt:i4>
  </property>
</Properties>
</file>