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封面" sheetId="1" r:id="rId1"/>
    <sheet name="目录" sheetId="2" r:id="rId2"/>
    <sheet name="表一" sheetId="3" r:id="rId3"/>
    <sheet name="表二" sheetId="4" r:id="rId4"/>
    <sheet name="表三" sheetId="5" r:id="rId5"/>
    <sheet name="表四" sheetId="6" r:id="rId6"/>
    <sheet name="表五" sheetId="7" r:id="rId7"/>
    <sheet name="表五 (2024年一般公共预算基本支出表（按经济分类）)" sheetId="8" r:id="rId8"/>
    <sheet name="表六 (1)" sheetId="9" r:id="rId9"/>
    <sheet name="表六（2)" sheetId="10" r:id="rId10"/>
    <sheet name="表七 (1)" sheetId="11" r:id="rId11"/>
    <sheet name="表七(2)" sheetId="12" r:id="rId12"/>
    <sheet name="表七(3)" sheetId="13" r:id="rId13"/>
    <sheet name="表八" sheetId="14" r:id="rId14"/>
    <sheet name="表九" sheetId="15" r:id="rId15"/>
    <sheet name="表九（1）" sheetId="16" r:id="rId16"/>
    <sheet name="表十" sheetId="17" r:id="rId17"/>
    <sheet name="表十一" sheetId="18" r:id="rId18"/>
    <sheet name="表十二（1） " sheetId="19" r:id="rId19"/>
    <sheet name="表十二（2）" sheetId="20" r:id="rId20"/>
    <sheet name="表十三" sheetId="21" r:id="rId21"/>
    <sheet name="表十四 " sheetId="22" r:id="rId22"/>
    <sheet name="表十五" sheetId="23" r:id="rId23"/>
    <sheet name="表十六国有资金经营本级收入" sheetId="24" r:id="rId24"/>
    <sheet name="表十七国有资本经营预算本级支出" sheetId="25" r:id="rId25"/>
    <sheet name="国有资本经营下安排转移支付" sheetId="26" r:id="rId26"/>
    <sheet name="表十八社会保险基金收入" sheetId="27" r:id="rId27"/>
    <sheet name="表十九社会保险基金支出" sheetId="28" r:id="rId28"/>
    <sheet name="表二十2024年一般债务限额及余额表" sheetId="29" r:id="rId29"/>
    <sheet name="表二十一2024年一般债务分地区限额及余额表" sheetId="30" r:id="rId30"/>
    <sheet name="表二十二专项债务限额余额表" sheetId="31" r:id="rId31"/>
    <sheet name="表二十三专项债务分地区限额及余额表" sheetId="32" r:id="rId32"/>
  </sheets>
  <externalReferences>
    <externalReference r:id="rId33"/>
    <externalReference r:id="rId34"/>
  </externalReferences>
  <definedNames>
    <definedName name="_12_天津市">[1]内置数据!$D$2:$D$17</definedName>
    <definedName name="_13_河北省">[1]内置数据!$E$2:$E$13</definedName>
    <definedName name="_1302_唐山市">[1]内置数据!$AL$2:$AL$15</definedName>
    <definedName name="_1303_秦皇岛市">[1]内置数据!$AM$2:$AM$8</definedName>
    <definedName name="_1304_邯郸市">[1]内置数据!$AN$2:$AN$19</definedName>
    <definedName name="_1305_邢台市">[1]内置数据!$AO$2:$AO$19</definedName>
    <definedName name="_1306_保定市">[1]内置数据!$AP$2:$AP$22</definedName>
    <definedName name="\a">#REF!</definedName>
    <definedName name="_1308_承德市">[1]内置数据!$AR$2:$AR$12</definedName>
    <definedName name="_1309_沧州市">[1]内置数据!$AS$2:$AS$17</definedName>
    <definedName name="_1311_衡水市">[1]内置数据!$AU$2:$AU$12</definedName>
    <definedName name="_1314_雄安新区">[1]内置数据!$AV$2:$AV$4</definedName>
    <definedName name="_14_山西省">[1]内置数据!$F$2:$F$12</definedName>
    <definedName name="_1401_太原市">[1]内置数据!$AW$2:$AW$11</definedName>
    <definedName name="\a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<sst xmlns="http://schemas.openxmlformats.org/spreadsheetml/2006/main" count="4852" uniqueCount="3844">
  <si>
    <t xml:space="preserve"> </t>
  </si>
  <si>
    <t>地区名称</t>
  </si>
  <si>
    <t>北京市</t>
  </si>
  <si>
    <t>2024年地方财政预算表</t>
  </si>
  <si>
    <t>天津市</t>
  </si>
  <si>
    <t>河北省</t>
  </si>
  <si>
    <t>山西省</t>
  </si>
  <si>
    <t>内蒙古自治区</t>
  </si>
  <si>
    <t>目  录</t>
  </si>
  <si>
    <t xml:space="preserve">            表一 2024年一般公共预算收入表</t>
  </si>
  <si>
    <t xml:space="preserve">            表二 2024年一般公共预算支出表</t>
  </si>
  <si>
    <t xml:space="preserve">            表三 2024年一般公共预算收支平衡表</t>
  </si>
  <si>
    <t xml:space="preserve">            表四 2024年一般公共预算支出资金来源表</t>
  </si>
  <si>
    <t xml:space="preserve">            表五 2024年一般公共预算本级支出经济分类表</t>
  </si>
  <si>
    <t xml:space="preserve">            表五之一 2024年一般公共预算基本支出表（按经济分类）</t>
  </si>
  <si>
    <t xml:space="preserve">            表六之一 2024年地市县一般公共预算收支表</t>
  </si>
  <si>
    <t xml:space="preserve">            表六之二 2024年地市县一般公共预算收支表</t>
  </si>
  <si>
    <t xml:space="preserve">            表七之一 2024年省对下一般公共预算转移支付预算表</t>
  </si>
  <si>
    <t xml:space="preserve">            表七之二 2024年省对下一般公共预算转移支付预算表</t>
  </si>
  <si>
    <t xml:space="preserve">            表七之三 2024年省对下一般公共预算转移支付预算表（分地区、分项目）</t>
  </si>
  <si>
    <t xml:space="preserve">            表八 2024年一般公共预算支出“三公”经费预算表</t>
  </si>
  <si>
    <t xml:space="preserve">            表九 2024年政府性基金预算收支表</t>
  </si>
  <si>
    <t xml:space="preserve">            表九之一 2024年政府性基金转移支付预算表</t>
  </si>
  <si>
    <t xml:space="preserve">            表十 2024年政府性基金预算支出资金来源表</t>
  </si>
  <si>
    <t xml:space="preserve">            表十一2024年财力预计情况表</t>
  </si>
  <si>
    <t xml:space="preserve">            表十二之一 2024年地市县基金预算收入表</t>
  </si>
  <si>
    <t xml:space="preserve">            表十二之一 2024年地市县基金预算支出表</t>
  </si>
  <si>
    <t xml:space="preserve">            表十三 2024年地市县基金收支总表</t>
  </si>
  <si>
    <t xml:space="preserve">            表十四 西峡县2024年国有资本经营收支预算总表</t>
  </si>
  <si>
    <t xml:space="preserve">            表十五 2024年国有资本经营预算转移支付预算表</t>
  </si>
  <si>
    <t xml:space="preserve">            表十六 2024年国有资金经营本级收入</t>
  </si>
  <si>
    <t xml:space="preserve">            表十七 2024年国有资金经营本级支出</t>
  </si>
  <si>
    <t xml:space="preserve">            表十八 2024年县级社会保险基金收入表</t>
  </si>
  <si>
    <t xml:space="preserve">            表十九 2024年县级社会保险基金支出表</t>
  </si>
  <si>
    <t xml:space="preserve">            表二十 2023年和2024年政府一般债务限额余额情况表</t>
  </si>
  <si>
    <t xml:space="preserve">            表二十一 2024年政府一般债务分地区限额余额情况表</t>
  </si>
  <si>
    <t xml:space="preserve">            表二十二 2023年和2024年政府专项债务限额余额情况表</t>
  </si>
  <si>
    <t xml:space="preserve">            表二十三 2024年政府专项债务分地区限额余额情况表</t>
  </si>
  <si>
    <t>表一</t>
  </si>
  <si>
    <t>2024年一般公共预算收入表</t>
  </si>
  <si>
    <t>单位：万元</t>
  </si>
  <si>
    <t>项目</t>
  </si>
  <si>
    <t>上年预算数</t>
  </si>
  <si>
    <t>上年执行数</t>
  </si>
  <si>
    <t>预算数</t>
  </si>
  <si>
    <t>代码</t>
  </si>
  <si>
    <t>名称</t>
  </si>
  <si>
    <t>金额</t>
  </si>
  <si>
    <t>为上年预算数的%</t>
  </si>
  <si>
    <t>为上年执行数的%</t>
  </si>
  <si>
    <t>101</t>
  </si>
  <si>
    <t xml:space="preserve">  税收收入</t>
  </si>
  <si>
    <t>10101</t>
  </si>
  <si>
    <t xml:space="preserve">    增值税</t>
  </si>
  <si>
    <t>10104</t>
  </si>
  <si>
    <t xml:space="preserve">    企业所得税</t>
  </si>
  <si>
    <t>10105</t>
  </si>
  <si>
    <t xml:space="preserve">    企业所得税退税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</si>
  <si>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</si>
  <si>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</si>
  <si>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</si>
  <si>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</si>
  <si>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</si>
  <si>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</si>
  <si>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</si>
  <si>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</si>
  <si>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</si>
  <si>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</si>
  <si>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</si>
  <si>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</si>
  <si>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</si>
  <si>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</si>
  <si>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</si>
  <si>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</si>
  <si>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</si>
  <si>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</si>
  <si>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</si>
  <si>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</si>
  <si>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</si>
  <si>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</si>
  <si>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</si>
  <si>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</si>
  <si>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</si>
  <si>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</si>
  <si>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</si>
  <si>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 xml:space="preserve">  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</si>
  <si>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</si>
  <si>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</si>
  <si>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</si>
  <si>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</si>
  <si>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</si>
  <si>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</si>
  <si>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</si>
  <si>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</si>
  <si>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</si>
  <si>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</si>
  <si>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</si>
  <si>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</si>
  <si>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</si>
  <si>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</si>
  <si>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</si>
  <si>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</si>
  <si>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收入总计</t>
  </si>
  <si>
    <t>表二</t>
  </si>
  <si>
    <t>2024年一般公共预算支出表</t>
  </si>
  <si>
    <t>201</t>
  </si>
  <si>
    <t xml:space="preserve">  一般公共服务</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</si>
  <si>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</si>
  <si>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</si>
  <si>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</si>
  <si>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</si>
  <si>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</si>
  <si>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</si>
  <si>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</si>
  <si>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</si>
  <si>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</si>
  <si>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</si>
  <si>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</si>
  <si>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</si>
  <si>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</si>
  <si>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</si>
  <si>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</si>
  <si>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</si>
  <si>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</si>
  <si>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</si>
  <si>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</si>
  <si>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</si>
  <si>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</si>
  <si>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</si>
  <si>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</si>
  <si>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</si>
  <si>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</si>
  <si>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</si>
  <si>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</si>
  <si>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</si>
  <si>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</si>
  <si>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</si>
  <si>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</si>
  <si>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</si>
  <si>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</si>
  <si>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</si>
  <si>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</si>
  <si>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</si>
  <si>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</si>
  <si>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</si>
  <si>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</si>
  <si>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</si>
  <si>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</si>
  <si>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</si>
  <si>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</si>
  <si>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</si>
  <si>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</si>
  <si>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</si>
  <si>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</si>
  <si>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</si>
  <si>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</si>
  <si>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</si>
  <si>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</si>
  <si>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</si>
  <si>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</si>
  <si>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</si>
  <si>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</si>
  <si>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</si>
  <si>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</si>
  <si>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</si>
  <si>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</si>
  <si>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</si>
  <si>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</si>
  <si>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</si>
  <si>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</si>
  <si>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</si>
  <si>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</si>
  <si>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</si>
  <si>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</si>
  <si>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</si>
  <si>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</si>
  <si>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</si>
  <si>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</si>
  <si>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</si>
  <si>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</si>
  <si>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</si>
  <si>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</si>
  <si>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</si>
  <si>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</si>
  <si>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</si>
  <si>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</si>
  <si>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</si>
  <si>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</si>
  <si>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</si>
  <si>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</si>
  <si>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</si>
  <si>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</si>
  <si>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</si>
  <si>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</si>
  <si>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</si>
  <si>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</si>
  <si>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</si>
  <si>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</si>
  <si>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</si>
  <si>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</si>
  <si>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</si>
  <si>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</si>
  <si>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</si>
  <si>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</si>
  <si>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</si>
  <si>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</si>
  <si>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</si>
  <si>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</si>
  <si>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</si>
  <si>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</si>
  <si>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</si>
  <si>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</si>
  <si>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</si>
  <si>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</si>
  <si>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</si>
  <si>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</si>
  <si>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</si>
  <si>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</si>
  <si>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</si>
  <si>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</si>
  <si>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</si>
  <si>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</si>
  <si>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2010709</t>
  </si>
  <si>
    <t>2010710</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</si>
  <si>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</si>
  <si>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</si>
  <si>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</si>
  <si>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</si>
  <si>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</si>
  <si>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</si>
  <si>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</si>
  <si>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</si>
  <si>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</si>
  <si>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</si>
  <si>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</si>
  <si>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</si>
  <si>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</si>
  <si>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</si>
  <si>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</si>
  <si>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</si>
  <si>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</si>
  <si>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</si>
  <si>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</si>
  <si>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</si>
  <si>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</si>
  <si>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</si>
  <si>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</si>
  <si>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</si>
  <si>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</si>
  <si>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</si>
  <si>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</si>
  <si>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</si>
  <si>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</si>
  <si>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</si>
  <si>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</si>
  <si>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</si>
  <si>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</si>
  <si>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</si>
  <si>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</si>
  <si>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</si>
  <si>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</si>
  <si>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</si>
  <si>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</si>
  <si>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</si>
  <si>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</si>
  <si>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</si>
  <si>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</si>
  <si>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</si>
  <si>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</si>
  <si>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</si>
  <si>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</si>
  <si>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</si>
  <si>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</si>
  <si>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</si>
  <si>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</si>
  <si>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</si>
  <si>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</si>
  <si>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</si>
  <si>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</si>
  <si>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</si>
  <si>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</si>
  <si>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</si>
  <si>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</si>
  <si>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</si>
  <si>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</si>
  <si>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</si>
  <si>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</si>
  <si>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</si>
  <si>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</si>
  <si>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</si>
  <si>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</si>
  <si>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</si>
  <si>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</si>
  <si>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</si>
  <si>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</si>
  <si>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</si>
  <si>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</si>
  <si>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</si>
  <si>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</si>
  <si>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</si>
  <si>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</si>
  <si>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</si>
  <si>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知识产权战略和规划</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</si>
  <si>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</si>
  <si>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</si>
  <si>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</si>
  <si>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</si>
  <si>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</si>
  <si>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</si>
  <si>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</si>
  <si>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</si>
  <si>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</si>
  <si>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</si>
  <si>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</si>
  <si>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</si>
  <si>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</si>
  <si>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</si>
  <si>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</si>
  <si>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</si>
  <si>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</si>
  <si>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</si>
  <si>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</si>
  <si>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</si>
  <si>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</si>
  <si>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</si>
  <si>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</si>
  <si>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</si>
  <si>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</si>
  <si>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</si>
  <si>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</si>
  <si>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</si>
  <si>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</si>
  <si>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</si>
  <si>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</si>
  <si>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</si>
  <si>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</si>
  <si>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</si>
  <si>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</si>
  <si>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</si>
  <si>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</si>
  <si>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</si>
  <si>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</si>
  <si>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</si>
  <si>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</si>
  <si>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</si>
  <si>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</si>
  <si>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</si>
  <si>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</si>
  <si>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</si>
  <si>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</si>
  <si>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</si>
  <si>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</si>
  <si>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</si>
  <si>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</si>
  <si>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</si>
  <si>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</si>
  <si>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</si>
  <si>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</si>
  <si>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</si>
  <si>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2012906</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</si>
  <si>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</si>
  <si>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</si>
  <si>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</si>
  <si>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</si>
  <si>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</si>
  <si>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</si>
  <si>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</si>
  <si>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</si>
  <si>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</si>
  <si>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</si>
  <si>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</si>
  <si>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</si>
  <si>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</si>
  <si>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</si>
  <si>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</si>
  <si>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</si>
  <si>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</si>
  <si>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</si>
  <si>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</si>
  <si>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</si>
  <si>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</si>
  <si>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</si>
  <si>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</si>
  <si>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</si>
  <si>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</si>
  <si>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</si>
  <si>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</si>
  <si>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</si>
  <si>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</si>
  <si>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</si>
  <si>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</si>
  <si>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</si>
  <si>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</si>
  <si>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</si>
  <si>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</si>
  <si>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</si>
  <si>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</si>
  <si>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</si>
  <si>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</si>
  <si>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</si>
  <si>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</si>
  <si>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</si>
  <si>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</si>
  <si>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</si>
  <si>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</si>
  <si>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</si>
  <si>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</si>
  <si>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</si>
  <si>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</si>
  <si>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</si>
  <si>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</si>
  <si>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</si>
  <si>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</si>
  <si>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</si>
  <si>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</si>
  <si>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</si>
  <si>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</si>
  <si>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</si>
  <si>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</si>
  <si>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</si>
  <si>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</si>
  <si>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</si>
  <si>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</si>
  <si>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</si>
  <si>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</si>
  <si>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</si>
  <si>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</si>
  <si>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</si>
  <si>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</si>
  <si>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</si>
  <si>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</si>
  <si>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</si>
  <si>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</si>
  <si>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</si>
  <si>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</si>
  <si>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</si>
  <si>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</si>
  <si>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</si>
  <si>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</si>
  <si>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</si>
  <si>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</si>
  <si>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</si>
  <si>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</si>
  <si>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</si>
  <si>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</si>
  <si>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</si>
  <si>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</si>
  <si>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</si>
  <si>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</si>
  <si>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</si>
  <si>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</si>
  <si>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</si>
  <si>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</si>
  <si>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</si>
  <si>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</si>
  <si>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</si>
  <si>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</si>
  <si>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20140</t>
  </si>
  <si>
    <t>2014001</t>
  </si>
  <si>
    <t>20199</t>
  </si>
  <si>
    <t xml:space="preserve">    其他一般公共服务支出</t>
  </si>
  <si>
    <t>2019901</t>
  </si>
  <si>
    <t xml:space="preserve">      国家赔偿费用支出</t>
  </si>
  <si>
    <t>2019999</t>
  </si>
  <si>
    <t xml:space="preserve">      其他一般公共服务支出</t>
  </si>
  <si>
    <t>202</t>
  </si>
  <si>
    <t xml:space="preserve">  外交支出</t>
  </si>
  <si>
    <t>20205</t>
  </si>
  <si>
    <t xml:space="preserve">    对外合作与交流</t>
  </si>
  <si>
    <t>2020503</t>
  </si>
  <si>
    <t xml:space="preserve">      在华国际会议</t>
  </si>
  <si>
    <t>2020504</t>
  </si>
  <si>
    <t xml:space="preserve">      国际交流活动</t>
  </si>
  <si>
    <t>2020505</t>
  </si>
  <si>
    <t xml:space="preserve">      对外合作活动</t>
  </si>
  <si>
    <t>2020599</t>
  </si>
  <si>
    <t xml:space="preserve">      其他对外合作与交流支出</t>
  </si>
  <si>
    <t>20206</t>
  </si>
  <si>
    <t xml:space="preserve">    对外宣传</t>
  </si>
  <si>
    <t>2020601</t>
  </si>
  <si>
    <t xml:space="preserve">      对外宣传</t>
  </si>
  <si>
    <t>20299</t>
  </si>
  <si>
    <t xml:space="preserve">    其他外交支出</t>
  </si>
  <si>
    <t>2029999</t>
  </si>
  <si>
    <t xml:space="preserve">      其他外交支出</t>
  </si>
  <si>
    <t>203</t>
  </si>
  <si>
    <t xml:space="preserve">  国防支出</t>
  </si>
  <si>
    <t>20301</t>
  </si>
  <si>
    <t xml:space="preserve">    军费</t>
  </si>
  <si>
    <t>2030101</t>
  </si>
  <si>
    <t xml:space="preserve">      现役部队</t>
  </si>
  <si>
    <t>2030102</t>
  </si>
  <si>
    <t xml:space="preserve">      预备役部队</t>
  </si>
  <si>
    <t>2030199</t>
  </si>
  <si>
    <t xml:space="preserve">      其他军费支出</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</si>
  <si>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</si>
  <si>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</si>
  <si>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</si>
  <si>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</si>
  <si>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</si>
  <si>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</si>
  <si>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</si>
  <si>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</si>
  <si>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</si>
  <si>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</si>
  <si>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</si>
  <si>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</si>
  <si>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</si>
  <si>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</si>
  <si>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</si>
  <si>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</si>
  <si>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</si>
  <si>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</si>
  <si>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</si>
  <si>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</si>
  <si>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</si>
  <si>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</si>
  <si>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</si>
  <si>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</si>
  <si>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</si>
  <si>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</si>
  <si>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</si>
  <si>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</si>
  <si>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t>
  </si>
  <si>
    <t xml:space="preserve">  公共安全支出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</si>
  <si>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</si>
  <si>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</si>
  <si>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</si>
  <si>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</si>
  <si>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</si>
  <si>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</si>
  <si>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</si>
  <si>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</si>
  <si>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</si>
  <si>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</si>
  <si>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</si>
  <si>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</si>
  <si>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</si>
  <si>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</si>
  <si>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</si>
  <si>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</si>
  <si>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</si>
  <si>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</si>
  <si>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</si>
  <si>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</si>
  <si>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</si>
  <si>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</si>
  <si>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</si>
  <si>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</si>
  <si>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</si>
  <si>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</si>
  <si>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</si>
  <si>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</si>
  <si>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</si>
  <si>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</si>
  <si>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</si>
  <si>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</si>
  <si>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</si>
  <si>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</si>
  <si>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</si>
  <si>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</si>
  <si>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</si>
  <si>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</si>
  <si>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</si>
  <si>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</si>
  <si>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</si>
  <si>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检查监督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</si>
  <si>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</si>
  <si>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</si>
  <si>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</si>
  <si>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</si>
  <si>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</si>
  <si>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</si>
  <si>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</si>
  <si>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</si>
  <si>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</si>
  <si>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</si>
  <si>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</si>
  <si>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</si>
  <si>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</si>
  <si>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</si>
  <si>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</si>
  <si>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</si>
  <si>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</si>
  <si>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</si>
  <si>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</si>
  <si>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</si>
  <si>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</si>
  <si>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</si>
  <si>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</si>
  <si>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</si>
  <si>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</si>
  <si>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</si>
  <si>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</si>
  <si>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</si>
  <si>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</si>
  <si>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</si>
  <si>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</si>
  <si>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</si>
  <si>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2040610</t>
  </si>
  <si>
    <t xml:space="preserve">      社区矫正</t>
  </si>
  <si>
    <t>2040612</t>
  </si>
  <si>
    <t xml:space="preserve">      法治建设</t>
  </si>
  <si>
    <t>2040613</t>
  </si>
  <si>
    <t>2040650</t>
  </si>
  <si>
    <t>2040699</t>
  </si>
  <si>
    <t xml:space="preserve">      其他司法支出</t>
  </si>
  <si>
    <t>20407</t>
  </si>
  <si>
    <t xml:space="preserve">    监狱</t>
  </si>
  <si>
    <t>2040701</t>
  </si>
  <si>
    <t>2040702</t>
  </si>
  <si>
    <t>2040703</t>
  </si>
  <si>
    <t>2040704</t>
  </si>
  <si>
    <t xml:space="preserve">      罪犯生活及医疗卫生</t>
  </si>
  <si>
    <t>2040705</t>
  </si>
  <si>
    <t xml:space="preserve">      监狱业务及罪犯改造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</si>
  <si>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</si>
  <si>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</si>
  <si>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</si>
  <si>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</si>
  <si>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</si>
  <si>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</si>
  <si>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</si>
  <si>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</si>
  <si>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</si>
  <si>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</si>
  <si>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</si>
  <si>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</si>
  <si>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</si>
  <si>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</si>
  <si>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</si>
  <si>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</si>
  <si>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</si>
  <si>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</si>
  <si>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</si>
  <si>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</si>
  <si>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</si>
  <si>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</si>
  <si>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</si>
  <si>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</si>
  <si>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</si>
  <si>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</si>
  <si>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</si>
  <si>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</si>
  <si>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</si>
  <si>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</si>
  <si>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</si>
  <si>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</si>
  <si>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</si>
  <si>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</si>
  <si>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</si>
  <si>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</si>
  <si>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</si>
  <si>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</si>
  <si>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</si>
  <si>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</si>
  <si>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</si>
  <si>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</si>
  <si>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</si>
  <si>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</si>
  <si>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2049902</t>
  </si>
  <si>
    <t xml:space="preserve">      国家司法救助支出</t>
  </si>
  <si>
    <t>2049999</t>
  </si>
  <si>
    <t xml:space="preserve">      其他公共安全支出</t>
  </si>
  <si>
    <t>205</t>
  </si>
  <si>
    <t xml:space="preserve">  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</si>
  <si>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</si>
  <si>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</si>
  <si>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</si>
  <si>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</si>
  <si>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</si>
  <si>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</si>
  <si>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</si>
  <si>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</si>
  <si>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</si>
  <si>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</si>
  <si>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</si>
  <si>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</si>
  <si>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</si>
  <si>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</si>
  <si>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</si>
  <si>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</si>
  <si>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</si>
  <si>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</si>
  <si>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</si>
  <si>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</si>
  <si>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</si>
  <si>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</si>
  <si>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</si>
  <si>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</si>
  <si>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</si>
  <si>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</si>
  <si>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</si>
  <si>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</si>
  <si>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</si>
  <si>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</si>
  <si>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</si>
  <si>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</si>
  <si>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</si>
  <si>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</si>
  <si>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</si>
  <si>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</si>
  <si>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</si>
  <si>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</si>
  <si>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</si>
  <si>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</si>
  <si>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</si>
  <si>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</si>
  <si>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</si>
  <si>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</si>
  <si>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</si>
  <si>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</si>
  <si>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</si>
  <si>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</si>
  <si>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</si>
  <si>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</si>
  <si>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</si>
  <si>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</si>
  <si>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</si>
  <si>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</si>
  <si>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</si>
  <si>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</si>
  <si>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</si>
  <si>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</si>
  <si>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</si>
  <si>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</si>
  <si>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</si>
  <si>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</si>
  <si>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</si>
  <si>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</si>
  <si>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</si>
  <si>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</si>
  <si>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</si>
  <si>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</si>
  <si>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</si>
  <si>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</si>
  <si>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</si>
  <si>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</si>
  <si>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</si>
  <si>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</si>
  <si>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</si>
  <si>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</si>
  <si>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</si>
  <si>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</si>
  <si>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</si>
  <si>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</si>
  <si>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</si>
  <si>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</si>
  <si>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</si>
  <si>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</si>
  <si>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</si>
  <si>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</si>
  <si>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</si>
  <si>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</si>
  <si>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</si>
  <si>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</si>
  <si>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</si>
  <si>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</si>
  <si>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</si>
  <si>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</si>
  <si>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</si>
  <si>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</si>
  <si>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</si>
  <si>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2059999</t>
  </si>
  <si>
    <t xml:space="preserve">      其他教育支出</t>
  </si>
  <si>
    <t>206</t>
  </si>
  <si>
    <t xml:space="preserve">  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</si>
  <si>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</si>
  <si>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</si>
  <si>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</si>
  <si>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</si>
  <si>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</si>
  <si>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</si>
  <si>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</si>
  <si>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</si>
  <si>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</si>
  <si>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</si>
  <si>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</si>
  <si>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</si>
  <si>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</si>
  <si>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</si>
  <si>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实验室及相关设施</t>
  </si>
  <si>
    <t>2060205</t>
  </si>
  <si>
    <t xml:space="preserve">      重大科学工程</t>
  </si>
  <si>
    <t>2060206</t>
  </si>
  <si>
    <t xml:space="preserve">      专项基础科研</t>
  </si>
  <si>
    <t>2060207</t>
  </si>
  <si>
    <t xml:space="preserve">      专项技术基础</t>
  </si>
  <si>
    <t>2060208</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</si>
  <si>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</si>
  <si>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</si>
  <si>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</si>
  <si>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</si>
  <si>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</si>
  <si>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</si>
  <si>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</si>
  <si>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</si>
  <si>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</si>
  <si>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</si>
  <si>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</si>
  <si>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</si>
  <si>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</si>
  <si>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</si>
  <si>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</si>
  <si>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</si>
  <si>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</si>
  <si>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</si>
  <si>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</si>
  <si>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2060405</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</si>
  <si>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</si>
  <si>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</si>
  <si>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</si>
  <si>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</si>
  <si>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</si>
  <si>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</si>
  <si>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</si>
  <si>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</si>
  <si>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</si>
  <si>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</si>
  <si>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</si>
  <si>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</si>
  <si>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</si>
  <si>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</si>
  <si>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</si>
  <si>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</si>
  <si>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</si>
  <si>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</si>
  <si>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</si>
  <si>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</si>
  <si>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</si>
  <si>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</si>
  <si>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</si>
  <si>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</si>
  <si>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</si>
  <si>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</si>
  <si>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</si>
  <si>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</si>
  <si>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</si>
  <si>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</si>
  <si>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</si>
  <si>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</si>
  <si>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</si>
  <si>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</si>
  <si>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</si>
  <si>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</si>
  <si>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</si>
  <si>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</si>
  <si>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</si>
  <si>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</si>
  <si>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</si>
  <si>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</si>
  <si>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</si>
  <si>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</si>
  <si>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</si>
  <si>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</si>
  <si>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</si>
  <si>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</si>
  <si>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</si>
  <si>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</si>
  <si>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</si>
  <si>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</si>
  <si>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</si>
  <si>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</si>
  <si>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</si>
  <si>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</si>
  <si>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</si>
  <si>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</si>
  <si>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</si>
  <si>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</si>
  <si>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</si>
  <si>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t>
  </si>
  <si>
    <t xml:space="preserve">  文化旅游体育与传媒支出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</si>
  <si>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</si>
  <si>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</si>
  <si>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</si>
  <si>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</si>
  <si>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</si>
  <si>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</si>
  <si>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</si>
  <si>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</si>
  <si>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</si>
  <si>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</si>
  <si>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</si>
  <si>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</si>
  <si>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</si>
  <si>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</si>
  <si>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</si>
  <si>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</si>
  <si>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</si>
  <si>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</si>
  <si>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</si>
  <si>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</si>
  <si>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</si>
  <si>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</si>
  <si>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</si>
  <si>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</si>
  <si>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</si>
  <si>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</si>
  <si>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</si>
  <si>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</si>
  <si>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</si>
  <si>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</si>
  <si>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</si>
  <si>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</si>
  <si>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</si>
  <si>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</si>
  <si>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</si>
  <si>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</si>
  <si>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</si>
  <si>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</si>
  <si>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</si>
  <si>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</si>
  <si>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</si>
  <si>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</si>
  <si>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</si>
  <si>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</si>
  <si>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</si>
  <si>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</si>
  <si>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</si>
  <si>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</si>
  <si>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</si>
  <si>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</si>
  <si>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</si>
  <si>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</si>
  <si>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</si>
  <si>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</si>
  <si>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</si>
  <si>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</si>
  <si>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</si>
  <si>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</si>
  <si>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</si>
  <si>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</si>
  <si>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</si>
  <si>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</si>
  <si>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</si>
  <si>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</si>
  <si>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</si>
  <si>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</si>
  <si>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</si>
  <si>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</si>
  <si>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</si>
  <si>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</si>
  <si>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</si>
  <si>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</si>
  <si>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</si>
  <si>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</si>
  <si>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</si>
  <si>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</si>
  <si>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</si>
  <si>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</si>
  <si>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</si>
  <si>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</si>
  <si>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</si>
  <si>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</si>
  <si>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</si>
  <si>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</si>
  <si>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</si>
  <si>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</si>
  <si>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</si>
  <si>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</si>
  <si>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</si>
  <si>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</si>
  <si>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</si>
  <si>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</si>
  <si>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</si>
  <si>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</si>
  <si>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</si>
  <si>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</si>
  <si>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</si>
  <si>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</si>
  <si>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</si>
  <si>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</si>
  <si>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</si>
  <si>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</si>
  <si>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</si>
  <si>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</si>
  <si>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</si>
  <si>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</si>
  <si>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</si>
  <si>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</si>
  <si>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</si>
  <si>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</si>
  <si>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</si>
  <si>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</si>
  <si>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</si>
  <si>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</si>
  <si>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</si>
  <si>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</si>
  <si>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</si>
  <si>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</si>
  <si>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</si>
  <si>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</si>
  <si>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</si>
  <si>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</si>
  <si>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</si>
  <si>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</si>
  <si>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</si>
  <si>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</si>
  <si>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</si>
  <si>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</si>
  <si>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</si>
  <si>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</si>
  <si>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</si>
  <si>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</si>
  <si>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</si>
  <si>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</si>
  <si>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</si>
  <si>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</si>
  <si>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</si>
  <si>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</si>
  <si>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</si>
  <si>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</si>
  <si>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</si>
  <si>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</si>
  <si>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</si>
  <si>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</si>
  <si>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</si>
  <si>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</si>
  <si>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</si>
  <si>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</si>
  <si>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</si>
  <si>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</si>
  <si>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</si>
  <si>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</si>
  <si>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</si>
  <si>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</si>
  <si>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</si>
  <si>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</si>
  <si>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</si>
  <si>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</si>
  <si>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</si>
  <si>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</si>
  <si>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</si>
  <si>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</si>
  <si>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</si>
  <si>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</si>
  <si>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</si>
  <si>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</si>
  <si>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</si>
  <si>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</si>
  <si>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</si>
  <si>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</si>
  <si>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</si>
  <si>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</si>
  <si>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</si>
  <si>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</si>
  <si>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</si>
  <si>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</si>
  <si>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</si>
  <si>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</si>
  <si>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</si>
  <si>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</si>
  <si>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</si>
  <si>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</si>
  <si>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</si>
  <si>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</si>
  <si>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</si>
  <si>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</si>
  <si>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</si>
  <si>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</si>
  <si>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</si>
  <si>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</si>
  <si>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</si>
  <si>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</si>
  <si>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</si>
  <si>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</si>
  <si>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</si>
  <si>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</si>
  <si>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</si>
  <si>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</si>
  <si>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</si>
  <si>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</si>
  <si>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</si>
  <si>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</si>
  <si>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</si>
  <si>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</si>
  <si>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</si>
  <si>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</si>
  <si>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</si>
  <si>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2080807</t>
  </si>
  <si>
    <t xml:space="preserve">      光荣院</t>
  </si>
  <si>
    <t>2080808</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</si>
  <si>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</si>
  <si>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</si>
  <si>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</si>
  <si>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</si>
  <si>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</si>
  <si>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</si>
  <si>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</si>
  <si>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</si>
  <si>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</si>
  <si>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</si>
  <si>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</si>
  <si>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</si>
  <si>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</si>
  <si>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</si>
  <si>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</si>
  <si>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</si>
  <si>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</si>
  <si>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</si>
  <si>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</si>
  <si>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</si>
  <si>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</si>
  <si>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</si>
  <si>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</si>
  <si>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</si>
  <si>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</si>
  <si>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</si>
  <si>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</si>
  <si>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</si>
  <si>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</si>
  <si>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</si>
  <si>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</si>
  <si>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</si>
  <si>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</si>
  <si>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</si>
  <si>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</si>
  <si>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</si>
  <si>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</si>
  <si>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</si>
  <si>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</si>
  <si>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</si>
  <si>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</si>
  <si>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</si>
  <si>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</si>
  <si>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</si>
  <si>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</si>
  <si>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</si>
  <si>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</si>
  <si>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</si>
  <si>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</si>
  <si>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</si>
  <si>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</si>
  <si>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</si>
  <si>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</si>
  <si>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2081650</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</si>
  <si>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</si>
  <si>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</si>
  <si>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</si>
  <si>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</si>
  <si>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</si>
  <si>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</si>
  <si>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</si>
  <si>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</si>
  <si>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</si>
  <si>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</si>
  <si>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</si>
  <si>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</si>
  <si>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</si>
  <si>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</si>
  <si>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</si>
  <si>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</si>
  <si>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</si>
  <si>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</si>
  <si>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</si>
  <si>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</si>
  <si>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</si>
  <si>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</si>
  <si>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</si>
  <si>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</si>
  <si>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</si>
  <si>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</si>
  <si>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</si>
  <si>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</si>
  <si>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</si>
  <si>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</si>
  <si>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</si>
  <si>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</si>
  <si>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</si>
  <si>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</si>
  <si>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</si>
  <si>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</si>
  <si>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</si>
  <si>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</si>
  <si>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</si>
  <si>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</si>
  <si>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</si>
  <si>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</si>
  <si>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</si>
  <si>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</si>
  <si>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</si>
  <si>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</si>
  <si>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</si>
  <si>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</si>
  <si>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</si>
  <si>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</si>
  <si>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</si>
  <si>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</si>
  <si>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</si>
  <si>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</si>
  <si>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</si>
  <si>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</si>
  <si>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军供保障</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</si>
  <si>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</si>
  <si>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</si>
  <si>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</si>
  <si>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</si>
  <si>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</si>
  <si>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</si>
  <si>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</si>
  <si>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</si>
  <si>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</si>
  <si>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</si>
  <si>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</si>
  <si>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</si>
  <si>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</si>
  <si>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</si>
  <si>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</si>
  <si>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</si>
  <si>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</si>
  <si>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</si>
  <si>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</si>
  <si>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</si>
  <si>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</si>
  <si>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</si>
  <si>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</si>
  <si>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</si>
  <si>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</si>
  <si>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</si>
  <si>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</si>
  <si>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</si>
  <si>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</si>
  <si>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</si>
  <si>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</si>
  <si>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</si>
  <si>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</si>
  <si>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</si>
  <si>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</si>
  <si>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</si>
  <si>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</si>
  <si>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</si>
  <si>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</si>
  <si>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</si>
  <si>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</si>
  <si>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</si>
  <si>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</si>
  <si>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</si>
  <si>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</si>
  <si>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</si>
  <si>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</si>
  <si>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</si>
  <si>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2100213</t>
  </si>
  <si>
    <t xml:space="preserve">      优抚医院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</si>
  <si>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</si>
  <si>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</si>
  <si>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</si>
  <si>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</si>
  <si>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</si>
  <si>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</si>
  <si>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</si>
  <si>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</si>
  <si>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</si>
  <si>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</si>
  <si>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</si>
  <si>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</si>
  <si>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</si>
  <si>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</si>
  <si>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</si>
  <si>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</si>
  <si>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</si>
  <si>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</si>
  <si>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</si>
  <si>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</si>
  <si>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</si>
  <si>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</si>
  <si>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</si>
  <si>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</si>
  <si>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</si>
  <si>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</si>
  <si>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</si>
  <si>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</si>
  <si>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</si>
  <si>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</si>
  <si>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</si>
  <si>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</si>
  <si>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</si>
  <si>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</si>
  <si>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21017</t>
  </si>
  <si>
    <t xml:space="preserve">    中医药</t>
  </si>
  <si>
    <t>2101704</t>
  </si>
  <si>
    <t xml:space="preserve">      中医（民族医）药专项</t>
  </si>
  <si>
    <t>2101799</t>
  </si>
  <si>
    <t xml:space="preserve">      其他中医药事务支出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</si>
  <si>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</si>
  <si>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</si>
  <si>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</si>
  <si>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</si>
  <si>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</si>
  <si>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</si>
  <si>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</si>
  <si>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</si>
  <si>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</si>
  <si>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</si>
  <si>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</si>
  <si>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</si>
  <si>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</si>
  <si>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</si>
  <si>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</si>
  <si>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</si>
  <si>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</si>
  <si>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</si>
  <si>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</si>
  <si>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</si>
  <si>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</si>
  <si>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</si>
  <si>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</si>
  <si>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</si>
  <si>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</si>
  <si>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</si>
  <si>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</si>
  <si>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</si>
  <si>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</si>
  <si>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</si>
  <si>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</si>
  <si>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</si>
  <si>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</si>
  <si>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</si>
  <si>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</si>
  <si>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</si>
  <si>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</si>
  <si>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</si>
  <si>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</si>
  <si>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</si>
  <si>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</si>
  <si>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</si>
  <si>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</si>
  <si>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</si>
  <si>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</si>
  <si>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</si>
  <si>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</si>
  <si>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</si>
  <si>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</si>
  <si>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</si>
  <si>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</si>
  <si>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</si>
  <si>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</si>
  <si>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</si>
  <si>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</si>
  <si>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</si>
  <si>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</si>
  <si>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</si>
  <si>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</si>
  <si>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</si>
  <si>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</si>
  <si>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</si>
  <si>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</si>
  <si>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</si>
  <si>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</si>
  <si>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</si>
  <si>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</si>
  <si>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</si>
  <si>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</si>
  <si>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</si>
  <si>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</si>
  <si>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</si>
  <si>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</si>
  <si>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</si>
  <si>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</si>
  <si>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</si>
  <si>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</si>
  <si>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</si>
  <si>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</si>
  <si>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</si>
  <si>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</si>
  <si>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</si>
  <si>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</si>
  <si>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</si>
  <si>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</si>
  <si>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</si>
  <si>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</si>
  <si>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</si>
  <si>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</si>
  <si>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</si>
  <si>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</si>
  <si>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</si>
  <si>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</si>
  <si>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</si>
  <si>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</si>
  <si>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</si>
  <si>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</si>
  <si>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</si>
  <si>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</si>
  <si>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</si>
  <si>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</si>
  <si>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</si>
  <si>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</si>
  <si>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</si>
  <si>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</si>
  <si>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</si>
  <si>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</si>
  <si>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</si>
  <si>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</si>
  <si>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</si>
  <si>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</si>
  <si>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</si>
  <si>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</si>
  <si>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</si>
  <si>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2110405</t>
  </si>
  <si>
    <t xml:space="preserve">      草原生态修复治理</t>
  </si>
  <si>
    <t>2110406</t>
  </si>
  <si>
    <t xml:space="preserve">      自然保护地</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</si>
  <si>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</si>
  <si>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</si>
  <si>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</si>
  <si>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</si>
  <si>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</si>
  <si>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</si>
  <si>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</si>
  <si>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</si>
  <si>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</si>
  <si>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</si>
  <si>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</si>
  <si>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</si>
  <si>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</si>
  <si>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</si>
  <si>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</si>
  <si>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</si>
  <si>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</si>
  <si>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</si>
  <si>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</si>
  <si>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</si>
  <si>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</si>
  <si>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</si>
  <si>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</si>
  <si>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</si>
  <si>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</si>
  <si>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</si>
  <si>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</si>
  <si>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</si>
  <si>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</si>
  <si>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</si>
  <si>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</si>
  <si>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</si>
  <si>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</si>
  <si>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</si>
  <si>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</si>
  <si>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</si>
  <si>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</si>
  <si>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</si>
  <si>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</si>
  <si>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</si>
  <si>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</si>
  <si>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</si>
  <si>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21110</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</si>
  <si>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</si>
  <si>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</si>
  <si>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</si>
  <si>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</si>
  <si>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</si>
  <si>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</si>
  <si>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</si>
  <si>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</si>
  <si>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</si>
  <si>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</si>
  <si>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</si>
  <si>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</si>
  <si>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</si>
  <si>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</si>
  <si>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</si>
  <si>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21113</t>
  </si>
  <si>
    <t xml:space="preserve">    循环经济</t>
  </si>
  <si>
    <t>21114</t>
  </si>
  <si>
    <t xml:space="preserve">    能源管理事务</t>
  </si>
  <si>
    <t>2111401</t>
  </si>
  <si>
    <t>2111402</t>
  </si>
  <si>
    <t>2111403</t>
  </si>
  <si>
    <t>2111406</t>
  </si>
  <si>
    <t xml:space="preserve">      能源科技装备</t>
  </si>
  <si>
    <t>2111407</t>
  </si>
  <si>
    <t xml:space="preserve">      能源行业管理</t>
  </si>
  <si>
    <t>2111408</t>
  </si>
  <si>
    <t xml:space="preserve">      能源管理</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</si>
  <si>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</si>
  <si>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</si>
  <si>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</si>
  <si>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</si>
  <si>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</si>
  <si>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</si>
  <si>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</si>
  <si>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</si>
  <si>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</si>
  <si>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</si>
  <si>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</si>
  <si>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</si>
  <si>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</si>
  <si>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</si>
  <si>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</si>
  <si>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</si>
  <si>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</si>
  <si>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</si>
  <si>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</si>
  <si>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</si>
  <si>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</si>
  <si>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</si>
  <si>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</si>
  <si>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</si>
  <si>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</si>
  <si>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</si>
  <si>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</si>
  <si>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</si>
  <si>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</si>
  <si>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</si>
  <si>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</si>
  <si>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</si>
  <si>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</si>
  <si>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</si>
  <si>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</si>
  <si>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</si>
  <si>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</si>
  <si>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</si>
  <si>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</si>
  <si>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</si>
  <si>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</si>
  <si>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</si>
  <si>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</si>
  <si>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</si>
  <si>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</si>
  <si>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</si>
  <si>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</si>
  <si>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</si>
  <si>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</si>
  <si>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</si>
  <si>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</si>
  <si>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</si>
  <si>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</si>
  <si>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</si>
  <si>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</si>
  <si>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</si>
  <si>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</si>
  <si>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</si>
  <si>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</si>
  <si>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</si>
  <si>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</si>
  <si>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</si>
  <si>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</si>
  <si>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</si>
  <si>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</si>
  <si>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</si>
  <si>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</si>
  <si>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</si>
  <si>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</si>
  <si>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</si>
  <si>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</si>
  <si>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</si>
  <si>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</si>
  <si>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</si>
  <si>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</si>
  <si>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</si>
  <si>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</si>
  <si>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</si>
  <si>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</si>
  <si>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</si>
  <si>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</si>
  <si>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</si>
  <si>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</si>
  <si>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</si>
  <si>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</si>
  <si>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</si>
  <si>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</si>
  <si>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</si>
  <si>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</si>
  <si>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</si>
  <si>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</si>
  <si>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</si>
  <si>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</si>
  <si>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</si>
  <si>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渔业发展</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</si>
  <si>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</si>
  <si>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</si>
  <si>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</si>
  <si>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</si>
  <si>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</si>
  <si>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</si>
  <si>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</si>
  <si>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</si>
  <si>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</si>
  <si>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</si>
  <si>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</si>
  <si>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</si>
  <si>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</si>
  <si>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</si>
  <si>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</si>
  <si>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</si>
  <si>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</si>
  <si>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</si>
  <si>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</si>
  <si>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</si>
  <si>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</si>
  <si>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</si>
  <si>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</si>
  <si>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</si>
  <si>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</si>
  <si>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</si>
  <si>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</si>
  <si>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</si>
  <si>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</si>
  <si>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</si>
  <si>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</si>
  <si>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</si>
  <si>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</si>
  <si>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</si>
  <si>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</si>
  <si>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</si>
  <si>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</si>
  <si>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</si>
  <si>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</si>
  <si>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2130234</t>
  </si>
  <si>
    <t xml:space="preserve">      林业草原防灾减灾</t>
  </si>
  <si>
    <t>2130236</t>
  </si>
  <si>
    <t xml:space="preserve">      草原管理</t>
  </si>
  <si>
    <t>2130237</t>
  </si>
  <si>
    <t>2130238</t>
  </si>
  <si>
    <t xml:space="preserve">      退耕还林还草</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</si>
  <si>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</si>
  <si>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</si>
  <si>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</si>
  <si>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</si>
  <si>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</si>
  <si>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</si>
  <si>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</si>
  <si>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</si>
  <si>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</si>
  <si>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</si>
  <si>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</si>
  <si>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</si>
  <si>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</si>
  <si>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</si>
  <si>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</si>
  <si>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</si>
  <si>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</si>
  <si>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</si>
  <si>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</si>
  <si>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</si>
  <si>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</si>
  <si>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</si>
  <si>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</si>
  <si>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</si>
  <si>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</si>
  <si>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</si>
  <si>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</si>
  <si>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</si>
  <si>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</si>
  <si>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</si>
  <si>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</si>
  <si>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</si>
  <si>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</si>
  <si>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</si>
  <si>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</si>
  <si>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</si>
  <si>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</si>
  <si>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</si>
  <si>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</si>
  <si>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</si>
  <si>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</si>
  <si>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</si>
  <si>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</si>
  <si>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</si>
  <si>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</si>
  <si>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</si>
  <si>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</si>
  <si>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农村供水</t>
  </si>
  <si>
    <t>2130336</t>
  </si>
  <si>
    <t xml:space="preserve">      南水北调工程建设</t>
  </si>
  <si>
    <t>2130337</t>
  </si>
  <si>
    <t xml:space="preserve">      南水北调工程管理</t>
  </si>
  <si>
    <t>2130399</t>
  </si>
  <si>
    <t xml:space="preserve">      其他水利支出</t>
  </si>
  <si>
    <t>21305</t>
  </si>
  <si>
    <t xml:space="preserve">    巩固脱贫攻坚成果衔接乡村振兴</t>
  </si>
  <si>
    <t>2130501</t>
  </si>
  <si>
    <t>2130502</t>
  </si>
  <si>
    <t>2130503</t>
  </si>
  <si>
    <t>2130504</t>
  </si>
  <si>
    <t xml:space="preserve">      农村基础设施建设</t>
  </si>
  <si>
    <t>2130505</t>
  </si>
  <si>
    <t xml:space="preserve">      生产发展</t>
  </si>
  <si>
    <t>2130506</t>
  </si>
  <si>
    <t xml:space="preserve">      社会发展</t>
  </si>
  <si>
    <t>2130507</t>
  </si>
  <si>
    <t xml:space="preserve">      贷款奖补和贴息</t>
  </si>
  <si>
    <t>2130508</t>
  </si>
  <si>
    <t xml:space="preserve">       “三西”农业建设专项补助</t>
  </si>
  <si>
    <t>2130550</t>
  </si>
  <si>
    <t>2130599</t>
  </si>
  <si>
    <t xml:space="preserve">      其他巩固脱贫攻坚成果衔接乡村振兴支出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</si>
  <si>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</si>
  <si>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</si>
  <si>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</si>
  <si>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</si>
  <si>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</si>
  <si>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</si>
  <si>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</si>
  <si>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</si>
  <si>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</si>
  <si>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</si>
  <si>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</si>
  <si>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</si>
  <si>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</si>
  <si>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</si>
  <si>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</si>
  <si>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</si>
  <si>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</si>
  <si>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</si>
  <si>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2130803</t>
  </si>
  <si>
    <t xml:space="preserve">      农业保险保费补贴</t>
  </si>
  <si>
    <t>2130804</t>
  </si>
  <si>
    <t xml:space="preserve">      创业担保贷款贴息及奖补</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</si>
  <si>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</si>
  <si>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</si>
  <si>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</si>
  <si>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</si>
  <si>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</si>
  <si>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</si>
  <si>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</si>
  <si>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</si>
  <si>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</si>
  <si>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</si>
  <si>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</si>
  <si>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</si>
  <si>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</si>
  <si>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</si>
  <si>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</si>
  <si>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</si>
  <si>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</si>
  <si>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</si>
  <si>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</si>
  <si>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</si>
  <si>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</si>
  <si>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</si>
  <si>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</si>
  <si>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</si>
  <si>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</si>
  <si>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</si>
  <si>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</si>
  <si>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</si>
  <si>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</si>
  <si>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</si>
  <si>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</si>
  <si>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</si>
  <si>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</si>
  <si>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</si>
  <si>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</si>
  <si>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</si>
  <si>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</si>
  <si>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</si>
  <si>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</si>
  <si>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</si>
  <si>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</si>
  <si>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</si>
  <si>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</si>
  <si>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</si>
  <si>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</si>
  <si>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</si>
  <si>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</si>
  <si>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</si>
  <si>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</si>
  <si>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</si>
  <si>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</si>
  <si>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</si>
  <si>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</si>
  <si>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</si>
  <si>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</si>
  <si>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</si>
  <si>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</si>
  <si>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</si>
  <si>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</si>
  <si>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</si>
  <si>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</si>
  <si>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</si>
  <si>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</si>
  <si>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</si>
  <si>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</si>
  <si>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</si>
  <si>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</si>
  <si>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</si>
  <si>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</si>
  <si>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</si>
  <si>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</si>
  <si>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</si>
  <si>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</si>
  <si>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</si>
  <si>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</si>
  <si>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</si>
  <si>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</si>
  <si>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</si>
  <si>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</si>
  <si>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</si>
  <si>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</si>
  <si>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</si>
  <si>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</si>
  <si>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</si>
  <si>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</si>
  <si>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</si>
  <si>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</si>
  <si>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</si>
  <si>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</si>
  <si>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</si>
  <si>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</si>
  <si>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</si>
  <si>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</si>
  <si>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</si>
  <si>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</si>
  <si>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</si>
  <si>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</si>
  <si>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</si>
  <si>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</si>
  <si>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</si>
  <si>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</si>
  <si>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</si>
  <si>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</si>
  <si>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</si>
  <si>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</si>
  <si>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</si>
  <si>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</si>
  <si>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</si>
  <si>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</si>
  <si>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</si>
  <si>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</si>
  <si>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</si>
  <si>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</si>
  <si>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</si>
  <si>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</si>
  <si>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</si>
  <si>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</si>
  <si>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</si>
  <si>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</si>
  <si>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</si>
  <si>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</si>
  <si>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</si>
  <si>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</si>
  <si>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</si>
  <si>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</si>
  <si>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</si>
  <si>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</si>
  <si>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</si>
  <si>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</si>
  <si>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</si>
  <si>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</si>
  <si>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</si>
  <si>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</si>
  <si>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</si>
  <si>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</si>
  <si>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</si>
  <si>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</si>
  <si>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</si>
  <si>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</si>
  <si>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</si>
  <si>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</si>
  <si>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</si>
  <si>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</si>
  <si>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</si>
  <si>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</si>
  <si>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</si>
  <si>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</si>
  <si>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</si>
  <si>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</si>
  <si>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</si>
  <si>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</si>
  <si>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</si>
  <si>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</si>
  <si>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</si>
  <si>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</si>
  <si>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</si>
  <si>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</si>
  <si>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</si>
  <si>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</si>
  <si>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</si>
  <si>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</si>
  <si>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</si>
  <si>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</si>
  <si>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</si>
  <si>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</si>
  <si>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</si>
  <si>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</si>
  <si>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</si>
  <si>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</si>
  <si>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</si>
  <si>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</si>
  <si>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</si>
  <si>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</si>
  <si>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</si>
  <si>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</si>
  <si>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</si>
  <si>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</si>
  <si>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</si>
  <si>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</si>
  <si>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</si>
  <si>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</si>
  <si>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</si>
  <si>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</si>
  <si>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</si>
  <si>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</si>
  <si>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</si>
  <si>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</si>
  <si>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</si>
  <si>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</si>
  <si>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</si>
  <si>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</si>
  <si>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</si>
  <si>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</si>
  <si>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</si>
  <si>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</si>
  <si>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</si>
  <si>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</si>
  <si>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</si>
  <si>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</si>
  <si>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</si>
  <si>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</si>
  <si>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</si>
  <si>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</si>
  <si>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</si>
  <si>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</si>
  <si>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</si>
  <si>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</si>
  <si>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</si>
  <si>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</si>
  <si>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</si>
  <si>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</si>
  <si>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</si>
  <si>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</si>
  <si>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</si>
  <si>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</si>
  <si>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</si>
  <si>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</si>
  <si>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</si>
  <si>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</si>
  <si>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</si>
  <si>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</si>
  <si>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</si>
  <si>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</si>
  <si>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</si>
  <si>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</si>
  <si>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</si>
  <si>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</si>
  <si>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</si>
  <si>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</si>
  <si>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</si>
  <si>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</si>
  <si>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</si>
  <si>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</si>
  <si>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</si>
  <si>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</si>
  <si>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</si>
  <si>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</si>
  <si>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</si>
  <si>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</si>
  <si>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</si>
  <si>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</si>
  <si>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</si>
  <si>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</si>
  <si>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</si>
  <si>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</si>
  <si>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</si>
  <si>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</si>
  <si>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</si>
  <si>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</si>
  <si>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</si>
  <si>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</si>
  <si>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</si>
  <si>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</si>
  <si>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</si>
  <si>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</si>
  <si>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</si>
  <si>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</si>
  <si>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</si>
  <si>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</si>
  <si>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</si>
  <si>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</si>
  <si>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</si>
  <si>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</si>
  <si>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</si>
  <si>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</si>
  <si>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</si>
  <si>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</si>
  <si>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</si>
  <si>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</si>
  <si>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</si>
  <si>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</si>
  <si>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</si>
  <si>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</si>
  <si>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</si>
  <si>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</si>
  <si>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</si>
  <si>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</si>
  <si>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</si>
  <si>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</si>
  <si>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</si>
  <si>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</si>
  <si>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</si>
  <si>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</si>
  <si>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</si>
  <si>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</si>
  <si>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</si>
  <si>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</si>
  <si>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</si>
  <si>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</si>
  <si>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</si>
  <si>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</si>
  <si>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</si>
  <si>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</si>
  <si>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</si>
  <si>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</si>
  <si>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</si>
  <si>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</si>
  <si>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</si>
  <si>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</si>
  <si>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</si>
  <si>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</si>
  <si>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</si>
  <si>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</si>
  <si>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</si>
  <si>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</si>
  <si>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</si>
  <si>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</si>
  <si>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</si>
  <si>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</si>
  <si>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</si>
  <si>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</si>
  <si>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</si>
  <si>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</si>
  <si>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</si>
  <si>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</si>
  <si>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</si>
  <si>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</si>
  <si>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</si>
  <si>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</si>
  <si>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</si>
  <si>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</si>
  <si>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</si>
  <si>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</si>
  <si>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</si>
  <si>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文化旅游体育与传媒</t>
  </si>
  <si>
    <t>21904</t>
  </si>
  <si>
    <t xml:space="preserve">    卫生健康</t>
  </si>
  <si>
    <t>21905</t>
  </si>
  <si>
    <t xml:space="preserve">    节能环保</t>
  </si>
  <si>
    <t>21906</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</si>
  <si>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</si>
  <si>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</si>
  <si>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</si>
  <si>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</si>
  <si>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</si>
  <si>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</si>
  <si>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</si>
  <si>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</si>
  <si>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</si>
  <si>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</si>
  <si>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</si>
  <si>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</si>
  <si>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</si>
  <si>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</si>
  <si>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</si>
  <si>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</si>
  <si>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</si>
  <si>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</si>
  <si>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</si>
  <si>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</si>
  <si>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</si>
  <si>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</si>
  <si>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</si>
  <si>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</si>
  <si>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</si>
  <si>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</si>
  <si>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</si>
  <si>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</si>
  <si>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</si>
  <si>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</si>
  <si>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</si>
  <si>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</si>
  <si>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</si>
  <si>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</si>
  <si>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</si>
  <si>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</si>
  <si>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</si>
  <si>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</si>
  <si>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</si>
  <si>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</si>
  <si>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</si>
  <si>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</si>
  <si>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</si>
  <si>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</si>
  <si>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</si>
  <si>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</si>
  <si>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</si>
  <si>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</si>
  <si>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</si>
  <si>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</si>
  <si>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</si>
  <si>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</si>
  <si>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</si>
  <si>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</si>
  <si>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</si>
  <si>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</si>
  <si>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</si>
  <si>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</si>
  <si>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</si>
  <si>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</si>
  <si>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</si>
  <si>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</si>
  <si>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</si>
  <si>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</si>
  <si>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</si>
  <si>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</si>
  <si>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</si>
  <si>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</si>
  <si>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</si>
  <si>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</si>
  <si>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</si>
  <si>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</si>
  <si>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</si>
  <si>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</si>
  <si>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</si>
  <si>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</si>
  <si>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</si>
  <si>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</si>
  <si>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</si>
  <si>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</si>
  <si>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</si>
  <si>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</si>
  <si>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</si>
  <si>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</si>
  <si>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</si>
  <si>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</si>
  <si>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</si>
  <si>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</si>
  <si>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</si>
  <si>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</si>
  <si>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</si>
  <si>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</si>
  <si>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</si>
  <si>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</si>
  <si>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</si>
  <si>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</si>
  <si>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</si>
  <si>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</si>
  <si>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</si>
  <si>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</si>
  <si>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</si>
  <si>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</si>
  <si>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</si>
  <si>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</si>
  <si>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</si>
  <si>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</si>
  <si>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</si>
  <si>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</si>
  <si>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</si>
  <si>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</si>
  <si>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</si>
  <si>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2210110</t>
  </si>
  <si>
    <t xml:space="preserve">      保障性租赁住房</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</si>
  <si>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</si>
  <si>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</si>
  <si>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</si>
  <si>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</si>
  <si>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</si>
  <si>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</si>
  <si>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</si>
  <si>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</si>
  <si>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</si>
  <si>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</si>
  <si>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</si>
  <si>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</si>
  <si>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</si>
  <si>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</si>
  <si>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</si>
  <si>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</si>
  <si>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</si>
  <si>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</si>
  <si>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</si>
  <si>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</si>
  <si>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</si>
  <si>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</si>
  <si>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</si>
  <si>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</si>
  <si>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</si>
  <si>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</si>
  <si>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</si>
  <si>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</si>
  <si>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</si>
  <si>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</si>
  <si>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</si>
  <si>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</si>
  <si>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</si>
  <si>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</si>
  <si>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</si>
  <si>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</si>
  <si>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</si>
  <si>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</si>
  <si>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</si>
  <si>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</si>
  <si>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</si>
  <si>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</si>
  <si>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</si>
  <si>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</si>
  <si>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</si>
  <si>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</si>
  <si>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</si>
  <si>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</si>
  <si>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</si>
  <si>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</si>
  <si>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</si>
  <si>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</si>
  <si>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</si>
  <si>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</si>
  <si>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</si>
  <si>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</si>
  <si>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</si>
  <si>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</si>
  <si>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</si>
  <si>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</si>
  <si>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</si>
  <si>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</si>
  <si>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</si>
  <si>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</si>
  <si>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</si>
  <si>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</si>
  <si>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</si>
  <si>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</si>
  <si>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</si>
  <si>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</si>
  <si>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</si>
  <si>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</si>
  <si>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</si>
  <si>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</si>
  <si>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</si>
  <si>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</si>
  <si>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</si>
  <si>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</si>
  <si>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</si>
  <si>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</si>
  <si>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</si>
  <si>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</si>
  <si>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</si>
  <si>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</si>
  <si>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</si>
  <si>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</si>
  <si>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</si>
  <si>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</si>
  <si>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</si>
  <si>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</si>
  <si>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</si>
  <si>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</si>
  <si>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</si>
  <si>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</si>
  <si>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</si>
  <si>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</si>
  <si>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</si>
  <si>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</si>
  <si>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</si>
  <si>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</si>
  <si>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</si>
  <si>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</si>
  <si>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</si>
  <si>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</si>
  <si>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</si>
  <si>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</si>
  <si>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</si>
  <si>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</si>
  <si>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</si>
  <si>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</si>
  <si>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</si>
  <si>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</si>
  <si>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</si>
  <si>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</si>
  <si>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</si>
  <si>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2240108</t>
  </si>
  <si>
    <t xml:space="preserve">      应急救援</t>
  </si>
  <si>
    <t>2240109</t>
  </si>
  <si>
    <t xml:space="preserve">      应急管理</t>
  </si>
  <si>
    <t>2240150</t>
  </si>
  <si>
    <t>2240199</t>
  </si>
  <si>
    <t xml:space="preserve">      其他应急管理支出</t>
  </si>
  <si>
    <t>22402</t>
  </si>
  <si>
    <t xml:space="preserve">    消防救援事务</t>
  </si>
  <si>
    <t>2240201</t>
  </si>
  <si>
    <t>2240202</t>
  </si>
  <si>
    <t>2240203</t>
  </si>
  <si>
    <t>2240204</t>
  </si>
  <si>
    <t xml:space="preserve">      消防应急救援</t>
  </si>
  <si>
    <t>2240250</t>
  </si>
  <si>
    <t>2240299</t>
  </si>
  <si>
    <t xml:space="preserve">      其他消防救援事务支出</t>
  </si>
  <si>
    <t>22404</t>
  </si>
  <si>
    <t xml:space="preserve">    矿山安全</t>
  </si>
  <si>
    <t>2240401</t>
  </si>
  <si>
    <t>2240402</t>
  </si>
  <si>
    <t>2240403</t>
  </si>
  <si>
    <t>2240404</t>
  </si>
  <si>
    <t xml:space="preserve">      矿山安全监察事务</t>
  </si>
  <si>
    <t>2240405</t>
  </si>
  <si>
    <t xml:space="preserve">      矿山应急救援事务</t>
  </si>
  <si>
    <t>2240450</t>
  </si>
  <si>
    <t>2240499</t>
  </si>
  <si>
    <t xml:space="preserve">      其他矿山安全支出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</si>
  <si>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</si>
  <si>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</si>
  <si>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</si>
  <si>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</si>
  <si>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</si>
  <si>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</si>
  <si>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</si>
  <si>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</si>
  <si>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</si>
  <si>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</si>
  <si>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</si>
  <si>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</si>
  <si>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</si>
  <si>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</si>
  <si>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</si>
  <si>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</si>
  <si>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</si>
  <si>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</si>
  <si>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</si>
  <si>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</si>
  <si>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</si>
  <si>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</si>
  <si>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</si>
  <si>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</si>
  <si>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</si>
  <si>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</si>
  <si>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</si>
  <si>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</si>
  <si>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</si>
  <si>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</si>
  <si>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</si>
  <si>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</si>
  <si>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</si>
  <si>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</si>
  <si>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</si>
  <si>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</si>
  <si>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</si>
  <si>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</si>
  <si>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</si>
  <si>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</si>
  <si>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</si>
  <si>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</si>
  <si>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</si>
  <si>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227</t>
  </si>
  <si>
    <t xml:space="preserve">  预备费</t>
  </si>
  <si>
    <t>229</t>
  </si>
  <si>
    <t xml:space="preserve">  其他支出</t>
  </si>
  <si>
    <t>22902</t>
  </si>
  <si>
    <t xml:space="preserve">    年初预留</t>
  </si>
  <si>
    <t>22999</t>
  </si>
  <si>
    <t>232</t>
  </si>
  <si>
    <t xml:space="preserve">  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</si>
  <si>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</si>
  <si>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</si>
  <si>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</si>
  <si>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</si>
  <si>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</si>
  <si>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</si>
  <si>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</si>
  <si>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</si>
  <si>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</si>
  <si>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</si>
  <si>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</si>
  <si>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</si>
  <si>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23303</t>
  </si>
  <si>
    <t xml:space="preserve">    地方政府一般债务发行费用支出</t>
  </si>
  <si>
    <t>支出总计</t>
  </si>
  <si>
    <t>表三</t>
  </si>
  <si>
    <r>
      <rPr>
        <sz val="18"/>
        <rFont val="Times New Roman"/>
        <charset val="134"/>
      </rPr>
      <t>2024</t>
    </r>
    <r>
      <rPr>
        <sz val="18"/>
        <rFont val="方正小标宋简体"/>
        <charset val="134"/>
      </rPr>
      <t>年一般公共预算收支平衡表</t>
    </r>
  </si>
  <si>
    <r>
      <rPr>
        <sz val="12"/>
        <rFont val="仿宋_GB2312"/>
        <charset val="134"/>
      </rPr>
      <t>单位：万元</t>
    </r>
  </si>
  <si>
    <t>收入</t>
  </si>
  <si>
    <t>支出</t>
  </si>
  <si>
    <t>科目编码</t>
  </si>
  <si>
    <t>上年
预算数</t>
  </si>
  <si>
    <t xml:space="preserve">上年预计
执行数 </t>
  </si>
  <si>
    <t>为上年预计执行数的%</t>
  </si>
  <si>
    <t>地方本级收入合计</t>
  </si>
  <si>
    <t>地方本级支出合计</t>
  </si>
  <si>
    <t>110</t>
  </si>
  <si>
    <t>转移性收入</t>
  </si>
  <si>
    <t>230</t>
  </si>
  <si>
    <t>转移性支出</t>
  </si>
  <si>
    <t>上级补助收入</t>
  </si>
  <si>
    <t>补助下级支出</t>
  </si>
  <si>
    <t>11001</t>
  </si>
  <si>
    <t>返还性收入</t>
  </si>
  <si>
    <t>23001</t>
  </si>
  <si>
    <t>返还性支出</t>
  </si>
  <si>
    <t>1100102</t>
  </si>
  <si>
    <t>所得税基数返还收入</t>
  </si>
  <si>
    <t>23002</t>
  </si>
  <si>
    <t>一般性转移支付</t>
  </si>
  <si>
    <t>1100103</t>
  </si>
  <si>
    <t>成品油税费改革税收返还收入</t>
  </si>
  <si>
    <t>23003</t>
  </si>
  <si>
    <t>专项转移支付</t>
  </si>
  <si>
    <t>1100104</t>
  </si>
  <si>
    <t>增值税税收返还收入</t>
  </si>
  <si>
    <t>1100105</t>
  </si>
  <si>
    <t>消费税税收返还收入</t>
  </si>
  <si>
    <t>1100106</t>
  </si>
  <si>
    <t>增值税“五五分享”税收返还收入</t>
  </si>
  <si>
    <t>1100199</t>
  </si>
  <si>
    <t>其他返还性收入</t>
  </si>
  <si>
    <t>11002</t>
  </si>
  <si>
    <t>一般性转移支付收入</t>
  </si>
  <si>
    <t>1100201</t>
  </si>
  <si>
    <t>体制补助收入</t>
  </si>
  <si>
    <t>1100202</t>
  </si>
  <si>
    <t>均衡性转移支付收入</t>
  </si>
  <si>
    <t>1100207</t>
  </si>
  <si>
    <t>县级基本财力保障机制奖补资金收入</t>
  </si>
  <si>
    <t>1100208</t>
  </si>
  <si>
    <t>结算补助收入</t>
  </si>
  <si>
    <t>1100212</t>
  </si>
  <si>
    <t>资源枯竭型城市转移支付补助收入</t>
  </si>
  <si>
    <t>1100214</t>
  </si>
  <si>
    <t>企业事业单位划转补助收入</t>
  </si>
  <si>
    <t>1100225</t>
  </si>
  <si>
    <t>产粮（油）大县奖励资金收入</t>
  </si>
  <si>
    <t>1100226</t>
  </si>
  <si>
    <t>重点生态功能区转移支付收入</t>
  </si>
  <si>
    <t>1100227</t>
  </si>
  <si>
    <t>固定数额补助收入</t>
  </si>
  <si>
    <t>1100228</t>
  </si>
  <si>
    <t>革命老区转移支付收入</t>
  </si>
  <si>
    <t>1100229</t>
  </si>
  <si>
    <t>民族地区转移支付收入</t>
  </si>
  <si>
    <t>1100230</t>
  </si>
  <si>
    <t>边境地区转移支付收入</t>
  </si>
  <si>
    <t>1100231</t>
  </si>
  <si>
    <t>巩固脱贫攻坚成果衔接乡村振兴转移支付收入</t>
  </si>
  <si>
    <t>1100241</t>
  </si>
  <si>
    <t>一般公共服务共同财政事权转移支付收入</t>
  </si>
  <si>
    <t>1100242</t>
  </si>
  <si>
    <t>外交共同财政事权转移支付收入</t>
  </si>
  <si>
    <t>1100243</t>
  </si>
  <si>
    <t>国防共同财政事权转移支付收入</t>
  </si>
  <si>
    <t>1100244</t>
  </si>
  <si>
    <t>公共安全共同财政事权转移支付收入</t>
  </si>
  <si>
    <t>1100245</t>
  </si>
  <si>
    <t>教育共同财政事权转移支付收入</t>
  </si>
  <si>
    <t>1100246</t>
  </si>
  <si>
    <t>科学技术共同财政事权转移支付收入</t>
  </si>
  <si>
    <t>1100247</t>
  </si>
  <si>
    <t>文化旅游体育与传媒共同财政事权转移支付收入</t>
  </si>
  <si>
    <t>1100248</t>
  </si>
  <si>
    <t>社会保障和就业共同财政事权转移支付收入</t>
  </si>
  <si>
    <t>1100249</t>
  </si>
  <si>
    <t>医疗卫生共同财政事权转移支付收入</t>
  </si>
  <si>
    <t>1100250</t>
  </si>
  <si>
    <t>节能环保共同财政事权转移支付收入</t>
  </si>
  <si>
    <t>1100251</t>
  </si>
  <si>
    <t>城乡社区共同财政事权转移支付收入</t>
  </si>
  <si>
    <t>1100252</t>
  </si>
  <si>
    <t>农林水共同财政事权转移支付收入</t>
  </si>
  <si>
    <t>1100253</t>
  </si>
  <si>
    <t>交通运输共同财政事权转移支付收入</t>
  </si>
  <si>
    <t>1100254</t>
  </si>
  <si>
    <t>资源勘探工业信息等共同财政事权转移支付收入</t>
  </si>
  <si>
    <t>1100255</t>
  </si>
  <si>
    <t>商业服务业等共同财政事权转移支付收入</t>
  </si>
  <si>
    <t>1100256</t>
  </si>
  <si>
    <t>金融共同财政事权转移支付收入</t>
  </si>
  <si>
    <t>1100257</t>
  </si>
  <si>
    <t>自然资源海洋气象等共同财政事权转移支付收入</t>
  </si>
  <si>
    <t>1100258</t>
  </si>
  <si>
    <t>住房保障共同财政事权转移支付收入</t>
  </si>
  <si>
    <t>1100259</t>
  </si>
  <si>
    <t>粮油物资储备共同财政事权转移支付收入</t>
  </si>
  <si>
    <t>1100260</t>
  </si>
  <si>
    <t>灾害防治及应急管理共同财政事权转移支付收入</t>
  </si>
  <si>
    <t>1100269</t>
  </si>
  <si>
    <t>其他共同财政事权转移支付收入</t>
  </si>
  <si>
    <t>1100296</t>
  </si>
  <si>
    <t>增值税留抵退税转移支付收入</t>
  </si>
  <si>
    <t>1100297</t>
  </si>
  <si>
    <t>其他退税减税降费转移支付收入</t>
  </si>
  <si>
    <t>1100298</t>
  </si>
  <si>
    <t>补充县区财力转移支付收入</t>
  </si>
  <si>
    <t>1100299</t>
  </si>
  <si>
    <t>其他一般性转移支付收入</t>
  </si>
  <si>
    <t>11003</t>
  </si>
  <si>
    <t>专项转移支付收入</t>
  </si>
  <si>
    <t>1100301</t>
  </si>
  <si>
    <t>一般公共服务</t>
  </si>
  <si>
    <t>1100302</t>
  </si>
  <si>
    <t>外交</t>
  </si>
  <si>
    <t>1100303</t>
  </si>
  <si>
    <t>国防</t>
  </si>
  <si>
    <t>1100304</t>
  </si>
  <si>
    <t>公共安全</t>
  </si>
  <si>
    <t>1100305</t>
  </si>
  <si>
    <t>教育</t>
  </si>
  <si>
    <t>1100306</t>
  </si>
  <si>
    <t>科学技术</t>
  </si>
  <si>
    <t>1100307</t>
  </si>
  <si>
    <t>文化旅游体育与传媒</t>
  </si>
  <si>
    <t>1100308</t>
  </si>
  <si>
    <t>社会保障和就业</t>
  </si>
  <si>
    <t>1100310</t>
  </si>
  <si>
    <t>卫生健康</t>
  </si>
  <si>
    <t>1100311</t>
  </si>
  <si>
    <t>节能环保</t>
  </si>
  <si>
    <t>1100312</t>
  </si>
  <si>
    <t>城乡社区</t>
  </si>
  <si>
    <t>1100313</t>
  </si>
  <si>
    <t>农林水</t>
  </si>
  <si>
    <t>1100314</t>
  </si>
  <si>
    <t>交通运输</t>
  </si>
  <si>
    <t>1100315</t>
  </si>
  <si>
    <t>资源勘探工业信息等</t>
  </si>
  <si>
    <t>1100316</t>
  </si>
  <si>
    <t>商业服务业等</t>
  </si>
  <si>
    <t>1100317</t>
  </si>
  <si>
    <t>金融</t>
  </si>
  <si>
    <t>1100320</t>
  </si>
  <si>
    <t>自然资源海洋气象等</t>
  </si>
  <si>
    <t>1100321</t>
  </si>
  <si>
    <t>住房保障</t>
  </si>
  <si>
    <t>1100322</t>
  </si>
  <si>
    <t>粮油物资储备</t>
  </si>
  <si>
    <t>1100324</t>
  </si>
  <si>
    <t>灾害防治及应急管理</t>
  </si>
  <si>
    <t>1100399</t>
  </si>
  <si>
    <t>其他收入</t>
  </si>
  <si>
    <t>11006</t>
  </si>
  <si>
    <t>上解收入</t>
  </si>
  <si>
    <t>23006</t>
  </si>
  <si>
    <t>上解支出</t>
  </si>
  <si>
    <t>1100601</t>
  </si>
  <si>
    <t>体制上解收入</t>
  </si>
  <si>
    <t>2300601</t>
  </si>
  <si>
    <r>
      <rPr>
        <sz val="11"/>
        <rFont val="仿宋_GB2312"/>
        <charset val="134"/>
      </rPr>
      <t>体制上解支出</t>
    </r>
  </si>
  <si>
    <t>1100602</t>
  </si>
  <si>
    <t>专项上解收入</t>
  </si>
  <si>
    <t>2300602</t>
  </si>
  <si>
    <r>
      <rPr>
        <sz val="11"/>
        <rFont val="仿宋_GB2312"/>
        <charset val="134"/>
      </rPr>
      <t>专项上解支出</t>
    </r>
  </si>
  <si>
    <t>11008</t>
  </si>
  <si>
    <t>上年结余收入</t>
  </si>
  <si>
    <t>23008</t>
  </si>
  <si>
    <r>
      <rPr>
        <sz val="11"/>
        <rFont val="仿宋_GB2312"/>
        <charset val="134"/>
      </rPr>
      <t>调出资金</t>
    </r>
  </si>
  <si>
    <t>1100801</t>
  </si>
  <si>
    <t>一般公共预算上年结余收入</t>
  </si>
  <si>
    <t>2300899</t>
  </si>
  <si>
    <r>
      <rPr>
        <sz val="11"/>
        <rFont val="仿宋_GB2312"/>
        <charset val="134"/>
      </rPr>
      <t>其他调出资金</t>
    </r>
  </si>
  <si>
    <t>23009</t>
  </si>
  <si>
    <r>
      <rPr>
        <sz val="11"/>
        <rFont val="仿宋_GB2312"/>
        <charset val="134"/>
      </rPr>
      <t>年终结余</t>
    </r>
  </si>
  <si>
    <t>2300901</t>
  </si>
  <si>
    <r>
      <rPr>
        <sz val="11"/>
        <rFont val="仿宋_GB2312"/>
        <charset val="134"/>
      </rPr>
      <t>一般公共预算年终结余</t>
    </r>
  </si>
  <si>
    <t>11009</t>
  </si>
  <si>
    <t>调入资金</t>
  </si>
  <si>
    <t>23011</t>
  </si>
  <si>
    <r>
      <rPr>
        <sz val="11"/>
        <rFont val="仿宋_GB2312"/>
        <charset val="134"/>
      </rPr>
      <t>债务转贷支出</t>
    </r>
  </si>
  <si>
    <t>1100901</t>
  </si>
  <si>
    <t>调入一般公共预算资金</t>
  </si>
  <si>
    <t>2301101</t>
  </si>
  <si>
    <r>
      <rPr>
        <sz val="11"/>
        <rFont val="仿宋_GB2312"/>
        <charset val="134"/>
      </rPr>
      <t>地方政府一般债券转贷支出</t>
    </r>
  </si>
  <si>
    <t>110090102</t>
  </si>
  <si>
    <t>从政府性基金预算调入一般公共预算</t>
  </si>
  <si>
    <t>2301102</t>
  </si>
  <si>
    <r>
      <rPr>
        <sz val="11"/>
        <rFont val="仿宋_GB2312"/>
        <charset val="134"/>
      </rPr>
      <t>地方政府向外国政府借款转贷支出</t>
    </r>
  </si>
  <si>
    <t>110090103</t>
  </si>
  <si>
    <t>从国有资本经营预算调入一般公共预算</t>
  </si>
  <si>
    <t>2301103</t>
  </si>
  <si>
    <r>
      <rPr>
        <sz val="11"/>
        <rFont val="仿宋_GB2312"/>
        <charset val="134"/>
      </rPr>
      <t>地方政府向国际组织借款转贷支出</t>
    </r>
  </si>
  <si>
    <t>110090199</t>
  </si>
  <si>
    <t>从其他资金调入一般公共预算</t>
  </si>
  <si>
    <t>2301104</t>
  </si>
  <si>
    <r>
      <rPr>
        <sz val="11"/>
        <rFont val="仿宋_GB2312"/>
        <charset val="134"/>
      </rPr>
      <t>地方政府其他一般债务转贷支出</t>
    </r>
  </si>
  <si>
    <t>11011</t>
  </si>
  <si>
    <t>债务转贷收入</t>
  </si>
  <si>
    <t>23015</t>
  </si>
  <si>
    <r>
      <rPr>
        <sz val="11"/>
        <rFont val="仿宋_GB2312"/>
        <charset val="134"/>
      </rPr>
      <t>安排预算稳定调节基金</t>
    </r>
  </si>
  <si>
    <t>1101101</t>
  </si>
  <si>
    <t>地方政府一般债务转贷收入</t>
  </si>
  <si>
    <t>23016</t>
  </si>
  <si>
    <r>
      <rPr>
        <sz val="11"/>
        <rFont val="仿宋_GB2312"/>
        <charset val="134"/>
      </rPr>
      <t>补充预算周转金</t>
    </r>
  </si>
  <si>
    <t>110110101</t>
  </si>
  <si>
    <t>地方政府一般债券转贷收入</t>
  </si>
  <si>
    <t>23021</t>
  </si>
  <si>
    <r>
      <rPr>
        <sz val="11"/>
        <rFont val="仿宋_GB2312"/>
        <charset val="134"/>
      </rPr>
      <t>区域间转移性支出</t>
    </r>
  </si>
  <si>
    <t>110110102</t>
  </si>
  <si>
    <t>地方政府向外国政府借款转贷收入</t>
  </si>
  <si>
    <t>2302101</t>
  </si>
  <si>
    <r>
      <rPr>
        <sz val="11"/>
        <rFont val="仿宋_GB2312"/>
        <charset val="134"/>
      </rPr>
      <t>援助其他地区支出</t>
    </r>
  </si>
  <si>
    <t>110110103</t>
  </si>
  <si>
    <t>地方政府向国际组织借款转贷收入</t>
  </si>
  <si>
    <t>2302102</t>
  </si>
  <si>
    <r>
      <rPr>
        <sz val="11"/>
        <rFont val="仿宋_GB2312"/>
        <charset val="134"/>
      </rPr>
      <t>生态保护补偿转移性支出</t>
    </r>
  </si>
  <si>
    <t>110110104</t>
  </si>
  <si>
    <t>地方政府其他一般债务转贷收入</t>
  </si>
  <si>
    <t>2302103</t>
  </si>
  <si>
    <r>
      <rPr>
        <sz val="11"/>
        <rFont val="仿宋_GB2312"/>
        <charset val="134"/>
      </rPr>
      <t>土地指标调剂转移性支出</t>
    </r>
  </si>
  <si>
    <t>11015</t>
  </si>
  <si>
    <t>动用预算稳定调节基金</t>
  </si>
  <si>
    <t>2302199</t>
  </si>
  <si>
    <r>
      <rPr>
        <sz val="11"/>
        <rFont val="仿宋_GB2312"/>
        <charset val="134"/>
      </rPr>
      <t>其他转移性支出</t>
    </r>
  </si>
  <si>
    <t>11021</t>
  </si>
  <si>
    <t>区域间转移性收入</t>
  </si>
  <si>
    <t>1102101</t>
  </si>
  <si>
    <t>接受其他地区援助收入</t>
  </si>
  <si>
    <t>1102102</t>
  </si>
  <si>
    <t>生态保护补偿转移性收入</t>
  </si>
  <si>
    <t>1102103</t>
  </si>
  <si>
    <t>土地指标调剂转移性收入</t>
  </si>
  <si>
    <t>1102199</t>
  </si>
  <si>
    <t>其他转移性收入</t>
  </si>
  <si>
    <t>105</t>
  </si>
  <si>
    <t>债务收入</t>
  </si>
  <si>
    <t>10504</t>
  </si>
  <si>
    <t>地方政府债务收入</t>
  </si>
  <si>
    <t>231</t>
  </si>
  <si>
    <t>债务还本支出</t>
  </si>
  <si>
    <t>1050401</t>
  </si>
  <si>
    <t>一般债务收入</t>
  </si>
  <si>
    <t>23103</t>
  </si>
  <si>
    <r>
      <rPr>
        <sz val="11"/>
        <rFont val="仿宋_GB2312"/>
        <charset val="134"/>
      </rPr>
      <t>地方政府一般债务还本支出</t>
    </r>
  </si>
  <si>
    <t>105040101</t>
  </si>
  <si>
    <t>地方政府一般债券收入</t>
  </si>
  <si>
    <t>2310301</t>
  </si>
  <si>
    <r>
      <rPr>
        <sz val="11"/>
        <rFont val="仿宋_GB2312"/>
        <charset val="134"/>
      </rPr>
      <t>地方政府一般债券还本支出</t>
    </r>
  </si>
  <si>
    <t>105040102</t>
  </si>
  <si>
    <t>地方政府向外国政府借款收入</t>
  </si>
  <si>
    <t>2310302</t>
  </si>
  <si>
    <r>
      <rPr>
        <sz val="11"/>
        <rFont val="仿宋_GB2312"/>
        <charset val="134"/>
      </rPr>
      <t>地方政府向外国政府借款还本支出</t>
    </r>
  </si>
  <si>
    <t>105040103</t>
  </si>
  <si>
    <t>地方政府向国际组织借款收入</t>
  </si>
  <si>
    <t>2310303</t>
  </si>
  <si>
    <r>
      <rPr>
        <sz val="11"/>
        <rFont val="仿宋_GB2312"/>
        <charset val="134"/>
      </rPr>
      <t>地方政府向国际组织借款还本支出</t>
    </r>
  </si>
  <si>
    <t>105040104</t>
  </si>
  <si>
    <t>地方政府其他一般债务收入</t>
  </si>
  <si>
    <t>2310399</t>
  </si>
  <si>
    <r>
      <rPr>
        <sz val="11"/>
        <rFont val="仿宋_GB2312"/>
        <charset val="134"/>
      </rPr>
      <t>地方政府其他一般债务还本支出</t>
    </r>
  </si>
  <si>
    <t>表四</t>
  </si>
  <si>
    <r>
      <rPr>
        <sz val="18"/>
        <rFont val="Times New Roman"/>
        <charset val="134"/>
      </rPr>
      <t>2024</t>
    </r>
    <r>
      <rPr>
        <sz val="18"/>
        <rFont val="方正小标宋简体"/>
        <charset val="134"/>
      </rPr>
      <t>年一般公共预算支出资金来源表</t>
    </r>
  </si>
  <si>
    <t>合计</t>
  </si>
  <si>
    <t>财力安排</t>
  </si>
  <si>
    <t>专项转移支付收入安排</t>
  </si>
  <si>
    <t>动用上年结余安排</t>
  </si>
  <si>
    <t>政府债务资金</t>
  </si>
  <si>
    <t>其他资金</t>
  </si>
  <si>
    <t>人大事务</t>
  </si>
  <si>
    <t>政协事务</t>
  </si>
  <si>
    <t>政府办公厅（室）及相关机构事务</t>
  </si>
  <si>
    <t>发展与改革事务</t>
  </si>
  <si>
    <t>统计信息事务</t>
  </si>
  <si>
    <t>财政事务</t>
  </si>
  <si>
    <t>税收事务</t>
  </si>
  <si>
    <t>审计事务</t>
  </si>
  <si>
    <t>海关事务</t>
  </si>
  <si>
    <t>纪检监察事务</t>
  </si>
  <si>
    <t>商贸事务</t>
  </si>
  <si>
    <t>知识产权事务</t>
  </si>
  <si>
    <t>民族事务</t>
  </si>
  <si>
    <t>港澳台事务</t>
  </si>
  <si>
    <t>档案事务</t>
  </si>
  <si>
    <t>民主党派及工商联事务</t>
  </si>
  <si>
    <t>群众团体事务</t>
  </si>
  <si>
    <t>党委办公厅（室）及相关机构事务</t>
  </si>
  <si>
    <t>组织事务</t>
  </si>
  <si>
    <t>宣传事务</t>
  </si>
  <si>
    <t>统战事务</t>
  </si>
  <si>
    <t>对外联络事务</t>
  </si>
  <si>
    <t>其他共产党事务支出</t>
  </si>
  <si>
    <t>网信事务</t>
  </si>
  <si>
    <t>市场监督管理事务</t>
  </si>
  <si>
    <t>20139</t>
  </si>
  <si>
    <t>社会工作事务</t>
  </si>
  <si>
    <t>信访事务</t>
  </si>
  <si>
    <t>其他一般公共服务支出</t>
  </si>
  <si>
    <t>20201</t>
  </si>
  <si>
    <t>外交管理事务</t>
  </si>
  <si>
    <t>20202</t>
  </si>
  <si>
    <t>驻外机构</t>
  </si>
  <si>
    <t>20203</t>
  </si>
  <si>
    <t>对外援助</t>
  </si>
  <si>
    <t>20204</t>
  </si>
  <si>
    <t>国际组织</t>
  </si>
  <si>
    <t>对外合作与交流</t>
  </si>
  <si>
    <t>对外宣传</t>
  </si>
  <si>
    <t>20207</t>
  </si>
  <si>
    <t>边界勘界联检</t>
  </si>
  <si>
    <t>20208</t>
  </si>
  <si>
    <t>国际发展合作</t>
  </si>
  <si>
    <t>其他外交支出</t>
  </si>
  <si>
    <t>军费</t>
  </si>
  <si>
    <t>国防科研事业</t>
  </si>
  <si>
    <t>专项工程</t>
  </si>
  <si>
    <t>国防动员</t>
  </si>
  <si>
    <t>其他国防支出</t>
  </si>
  <si>
    <t>武装警察部队</t>
  </si>
  <si>
    <t>公安</t>
  </si>
  <si>
    <t>国家安全</t>
  </si>
  <si>
    <t>检察</t>
  </si>
  <si>
    <t>法院</t>
  </si>
  <si>
    <t>司法</t>
  </si>
  <si>
    <t>监狱</t>
  </si>
  <si>
    <t>强制隔离戒毒</t>
  </si>
  <si>
    <t>国家保密</t>
  </si>
  <si>
    <t>缉私警察</t>
  </si>
  <si>
    <t>其他公共安全支出</t>
  </si>
  <si>
    <t>教育管理事务</t>
  </si>
  <si>
    <t>普通教育</t>
  </si>
  <si>
    <t>职业教育</t>
  </si>
  <si>
    <t>成人教育</t>
  </si>
  <si>
    <t>广播电视教育</t>
  </si>
  <si>
    <t>留学教育</t>
  </si>
  <si>
    <t>特殊教育</t>
  </si>
  <si>
    <t>进修及培训</t>
  </si>
  <si>
    <t>教育费附加安排的支出</t>
  </si>
  <si>
    <t>其他教育支出</t>
  </si>
  <si>
    <t>科学技术管理事务</t>
  </si>
  <si>
    <t>基础研究</t>
  </si>
  <si>
    <t>应用研究</t>
  </si>
  <si>
    <t>技术研究与开发</t>
  </si>
  <si>
    <t>科技条件与服务</t>
  </si>
  <si>
    <t>社会科学</t>
  </si>
  <si>
    <t>科学技术普及</t>
  </si>
  <si>
    <t>科技交流与合作</t>
  </si>
  <si>
    <t>科技重大项目</t>
  </si>
  <si>
    <t>其他科学技术支出</t>
  </si>
  <si>
    <t>文化和旅游</t>
  </si>
  <si>
    <t>文物</t>
  </si>
  <si>
    <t>体育</t>
  </si>
  <si>
    <t>新闻出版电影</t>
  </si>
  <si>
    <t>广播电视</t>
  </si>
  <si>
    <t>其他文化旅游体育与传媒支出</t>
  </si>
  <si>
    <t>人力资源和社会保障管理事务</t>
  </si>
  <si>
    <t>民政管理事务</t>
  </si>
  <si>
    <t>行政事业单位养老支出</t>
  </si>
  <si>
    <t>企业改革补助</t>
  </si>
  <si>
    <t>就业补助</t>
  </si>
  <si>
    <t>抚恤</t>
  </si>
  <si>
    <t>退役安置</t>
  </si>
  <si>
    <t>社会福利</t>
  </si>
  <si>
    <t>残疾人事业</t>
  </si>
  <si>
    <t>红十字事业</t>
  </si>
  <si>
    <t>最低生活保障</t>
  </si>
  <si>
    <t>临时救助</t>
  </si>
  <si>
    <t>特困人员救助供养</t>
  </si>
  <si>
    <t>补充道路交通事故社会救助基金</t>
  </si>
  <si>
    <t>其他生活救助</t>
  </si>
  <si>
    <t>财政对基本养老保险基金的补助</t>
  </si>
  <si>
    <t>财政对其他社会保险基金的补助</t>
  </si>
  <si>
    <t>退役军人管理事务</t>
  </si>
  <si>
    <t>财政代缴社会保险费支出</t>
  </si>
  <si>
    <t>其他社会保障和就业支出</t>
  </si>
  <si>
    <t>卫生健康管理事务</t>
  </si>
  <si>
    <t>公立医院</t>
  </si>
  <si>
    <t>基层医疗卫生机构</t>
  </si>
  <si>
    <t>公共卫生</t>
  </si>
  <si>
    <t>计划生育事务</t>
  </si>
  <si>
    <t>行政事业单位医疗</t>
  </si>
  <si>
    <t>财政对基本医疗保险基金的补助</t>
  </si>
  <si>
    <t>医疗救助</t>
  </si>
  <si>
    <t>优抚对象医疗</t>
  </si>
  <si>
    <t>医疗保障管理事务</t>
  </si>
  <si>
    <t>老龄卫生健康事务</t>
  </si>
  <si>
    <t>中医药事务</t>
  </si>
  <si>
    <t>21018</t>
  </si>
  <si>
    <t>疾病预防控制事务</t>
  </si>
  <si>
    <t>其他卫生健康支出</t>
  </si>
  <si>
    <t>环境保护管理事务</t>
  </si>
  <si>
    <t>环境监测与监察</t>
  </si>
  <si>
    <t>污染防治</t>
  </si>
  <si>
    <t>自然生态保护</t>
  </si>
  <si>
    <t>森林保护修复</t>
  </si>
  <si>
    <t>风沙荒漠治理</t>
  </si>
  <si>
    <t>退牧还草</t>
  </si>
  <si>
    <t>已垦草原退耕还草</t>
  </si>
  <si>
    <t>能源节约利用</t>
  </si>
  <si>
    <t>污染减排</t>
  </si>
  <si>
    <t>可再生能源</t>
  </si>
  <si>
    <t>循环经济</t>
  </si>
  <si>
    <t>能源管理事务</t>
  </si>
  <si>
    <t>其他节能环保支出</t>
  </si>
  <si>
    <t>城乡社区管理事务</t>
  </si>
  <si>
    <t>城乡社区规划与管理</t>
  </si>
  <si>
    <t>城乡社区公共设施</t>
  </si>
  <si>
    <t>城乡社区环境卫生</t>
  </si>
  <si>
    <t>建设市场管理与监督</t>
  </si>
  <si>
    <t>其他城乡社区支出</t>
  </si>
  <si>
    <t>农业农村</t>
  </si>
  <si>
    <t>林业和草原</t>
  </si>
  <si>
    <t>水利</t>
  </si>
  <si>
    <t>巩固脱贫攻坚成果衔接乡村振兴</t>
  </si>
  <si>
    <t>农村综合改革</t>
  </si>
  <si>
    <t>普惠金融发展支出</t>
  </si>
  <si>
    <t>目标价格补贴</t>
  </si>
  <si>
    <t>其他农林水支出</t>
  </si>
  <si>
    <t>公路水路运输</t>
  </si>
  <si>
    <t>铁路运输</t>
  </si>
  <si>
    <t>民用航空运输</t>
  </si>
  <si>
    <t>邮政业支出</t>
  </si>
  <si>
    <t>其他交通运输支出</t>
  </si>
  <si>
    <t>资源勘探开发</t>
  </si>
  <si>
    <t>制造业</t>
  </si>
  <si>
    <t>建筑业</t>
  </si>
  <si>
    <t>工业和信息产业监管</t>
  </si>
  <si>
    <t>国有资产监管</t>
  </si>
  <si>
    <t>支持中小企业发展和管理支出</t>
  </si>
  <si>
    <t>其他资源勘探工业信息等支出</t>
  </si>
  <si>
    <t>商业流通事务</t>
  </si>
  <si>
    <t>涉外发展服务支出</t>
  </si>
  <si>
    <t>其他商业服务业等支出</t>
  </si>
  <si>
    <t>金融部门行政支出</t>
  </si>
  <si>
    <t>金融部门监管支出</t>
  </si>
  <si>
    <t>金融发展支出</t>
  </si>
  <si>
    <t>金融调控支出</t>
  </si>
  <si>
    <t>其他金融支出</t>
  </si>
  <si>
    <t>其他支出</t>
  </si>
  <si>
    <t>自然资源事务</t>
  </si>
  <si>
    <t>气象事务</t>
  </si>
  <si>
    <t>其他自然资源海洋气象等支出</t>
  </si>
  <si>
    <t>保障性安居工程支出</t>
  </si>
  <si>
    <t>住房改革支出</t>
  </si>
  <si>
    <t>城乡社区住宅</t>
  </si>
  <si>
    <t>粮油物资事务</t>
  </si>
  <si>
    <t>能源储备</t>
  </si>
  <si>
    <t>粮油储备</t>
  </si>
  <si>
    <t>重要商品储备</t>
  </si>
  <si>
    <t>应急管理事务</t>
  </si>
  <si>
    <t>消防救援事务</t>
  </si>
  <si>
    <t>矿山安全</t>
  </si>
  <si>
    <t>地震事务</t>
  </si>
  <si>
    <t>自然灾害防治</t>
  </si>
  <si>
    <t>自然灾害救灾及恢复重建支出</t>
  </si>
  <si>
    <t>其他灾害防治及应急管理支出</t>
  </si>
  <si>
    <t>预备费</t>
  </si>
  <si>
    <t>年初预留</t>
  </si>
  <si>
    <t>地方政府一般债务付息支出</t>
  </si>
  <si>
    <t>地方政府一般债务发行费用支出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</si>
  <si>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</si>
  <si>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</si>
  <si>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</si>
  <si>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</si>
  <si>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</si>
  <si>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</si>
  <si>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</si>
  <si>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</si>
  <si>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</si>
  <si>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</si>
  <si>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</si>
  <si>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</si>
  <si>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</si>
  <si>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</si>
  <si>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</si>
  <si>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</si>
  <si>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</si>
  <si>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</si>
  <si>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</si>
  <si>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</si>
  <si>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</si>
  <si>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债务付息支出</t>
  </si>
  <si>
    <t>债务发行费用支出</t>
  </si>
  <si>
    <t>表五</t>
  </si>
  <si>
    <r>
      <rPr>
        <sz val="18"/>
        <rFont val="Times New Roman"/>
        <charset val="134"/>
      </rPr>
      <t>2024</t>
    </r>
    <r>
      <rPr>
        <sz val="18"/>
        <rFont val="方正小标宋简体"/>
        <charset val="134"/>
      </rPr>
      <t>年一般公共预算支出经济分类表</t>
    </r>
  </si>
  <si>
    <t>单位:万元</t>
  </si>
  <si>
    <r>
      <rPr>
        <sz val="11"/>
        <rFont val="黑体"/>
        <charset val="134"/>
      </rPr>
      <t>项目</t>
    </r>
  </si>
  <si>
    <r>
      <rPr>
        <sz val="11"/>
        <rFont val="黑体"/>
        <charset val="134"/>
      </rPr>
      <t>总计</t>
    </r>
  </si>
  <si>
    <r>
      <rPr>
        <sz val="11"/>
        <rFont val="黑体"/>
        <charset val="134"/>
      </rPr>
      <t>代码</t>
    </r>
  </si>
  <si>
    <r>
      <rPr>
        <sz val="11"/>
        <rFont val="黑体"/>
        <charset val="134"/>
      </rPr>
      <t>名称</t>
    </r>
  </si>
  <si>
    <r>
      <rPr>
        <sz val="11"/>
        <rFont val="黑体"/>
        <charset val="134"/>
      </rPr>
      <t>机关工资福利支出</t>
    </r>
  </si>
  <si>
    <r>
      <rPr>
        <sz val="11"/>
        <rFont val="黑体"/>
        <charset val="134"/>
      </rPr>
      <t>机关商品和服务支出</t>
    </r>
  </si>
  <si>
    <r>
      <rPr>
        <sz val="11"/>
        <rFont val="黑体"/>
        <charset val="134"/>
      </rPr>
      <t>机关资本性支出（一）</t>
    </r>
  </si>
  <si>
    <r>
      <rPr>
        <sz val="11"/>
        <rFont val="黑体"/>
        <charset val="134"/>
      </rPr>
      <t>机关资本性支出（二）</t>
    </r>
  </si>
  <si>
    <r>
      <rPr>
        <sz val="11"/>
        <rFont val="黑体"/>
        <charset val="134"/>
      </rPr>
      <t>对事业单位经常性补助</t>
    </r>
  </si>
  <si>
    <r>
      <rPr>
        <sz val="11"/>
        <rFont val="黑体"/>
        <charset val="134"/>
      </rPr>
      <t>对事业单位资本性补助</t>
    </r>
  </si>
  <si>
    <r>
      <rPr>
        <sz val="11"/>
        <rFont val="黑体"/>
        <charset val="134"/>
      </rPr>
      <t>对企业补助</t>
    </r>
  </si>
  <si>
    <r>
      <rPr>
        <sz val="11"/>
        <rFont val="黑体"/>
        <charset val="134"/>
      </rPr>
      <t>对企业资本性支出</t>
    </r>
  </si>
  <si>
    <r>
      <rPr>
        <sz val="11"/>
        <rFont val="黑体"/>
        <charset val="134"/>
      </rPr>
      <t>对个人和家庭的补助</t>
    </r>
  </si>
  <si>
    <r>
      <rPr>
        <sz val="11"/>
        <rFont val="黑体"/>
        <charset val="134"/>
      </rPr>
      <t>对社会保障基金补助</t>
    </r>
  </si>
  <si>
    <r>
      <rPr>
        <sz val="11"/>
        <rFont val="黑体"/>
        <charset val="134"/>
      </rPr>
      <t>债务利息及费用支出</t>
    </r>
  </si>
  <si>
    <r>
      <rPr>
        <sz val="11"/>
        <rFont val="黑体"/>
        <charset val="134"/>
      </rPr>
      <t>债务还本支出</t>
    </r>
  </si>
  <si>
    <r>
      <rPr>
        <sz val="11"/>
        <rFont val="黑体"/>
        <charset val="134"/>
      </rPr>
      <t>转移性支出</t>
    </r>
  </si>
  <si>
    <r>
      <rPr>
        <sz val="11"/>
        <rFont val="黑体"/>
        <charset val="134"/>
      </rPr>
      <t>预备费及预留</t>
    </r>
  </si>
  <si>
    <r>
      <rPr>
        <sz val="11"/>
        <rFont val="黑体"/>
        <charset val="134"/>
      </rPr>
      <t>其他支出</t>
    </r>
  </si>
  <si>
    <r>
      <rPr>
        <sz val="11"/>
        <rFont val="仿宋_GB2312"/>
        <charset val="134"/>
      </rPr>
      <t>一般公共服务支出</t>
    </r>
  </si>
  <si>
    <r>
      <rPr>
        <sz val="11"/>
        <rFont val="仿宋_GB2312"/>
        <charset val="134"/>
      </rPr>
      <t>外交支出</t>
    </r>
  </si>
  <si>
    <r>
      <rPr>
        <sz val="11"/>
        <rFont val="仿宋_GB2312"/>
        <charset val="134"/>
      </rPr>
      <t>国防支出</t>
    </r>
  </si>
  <si>
    <r>
      <rPr>
        <sz val="11"/>
        <rFont val="仿宋_GB2312"/>
        <charset val="134"/>
      </rPr>
      <t>公共安全支出</t>
    </r>
  </si>
  <si>
    <r>
      <rPr>
        <sz val="11"/>
        <rFont val="仿宋_GB2312"/>
        <charset val="134"/>
      </rPr>
      <t>教育支出</t>
    </r>
  </si>
  <si>
    <r>
      <rPr>
        <sz val="11"/>
        <rFont val="仿宋_GB2312"/>
        <charset val="134"/>
      </rPr>
      <t>科学技术支出</t>
    </r>
  </si>
  <si>
    <r>
      <rPr>
        <sz val="11"/>
        <rFont val="仿宋_GB2312"/>
        <charset val="134"/>
      </rPr>
      <t>文化旅游体育与传媒支出</t>
    </r>
  </si>
  <si>
    <r>
      <rPr>
        <sz val="11"/>
        <rFont val="仿宋_GB2312"/>
        <charset val="134"/>
      </rPr>
      <t>社会保障和就业支出</t>
    </r>
  </si>
  <si>
    <r>
      <rPr>
        <sz val="11"/>
        <rFont val="仿宋_GB2312"/>
        <charset val="134"/>
      </rPr>
      <t>卫生健康支出</t>
    </r>
  </si>
  <si>
    <r>
      <rPr>
        <sz val="11"/>
        <rFont val="仿宋_GB2312"/>
        <charset val="134"/>
      </rPr>
      <t>节能环保支出</t>
    </r>
  </si>
  <si>
    <r>
      <rPr>
        <sz val="11"/>
        <rFont val="仿宋_GB2312"/>
        <charset val="134"/>
      </rPr>
      <t>城乡社区支出</t>
    </r>
  </si>
  <si>
    <r>
      <rPr>
        <sz val="11"/>
        <rFont val="仿宋_GB2312"/>
        <charset val="134"/>
      </rPr>
      <t>农林水支出</t>
    </r>
  </si>
  <si>
    <r>
      <rPr>
        <sz val="11"/>
        <rFont val="仿宋_GB2312"/>
        <charset val="134"/>
      </rPr>
      <t>交通运输支出</t>
    </r>
  </si>
  <si>
    <r>
      <rPr>
        <sz val="11"/>
        <rFont val="仿宋_GB2312"/>
        <charset val="134"/>
      </rPr>
      <t>资源勘探工业信息等支出</t>
    </r>
  </si>
  <si>
    <r>
      <rPr>
        <sz val="11"/>
        <rFont val="仿宋_GB2312"/>
        <charset val="134"/>
      </rPr>
      <t>商业服务业等支出</t>
    </r>
  </si>
  <si>
    <r>
      <rPr>
        <sz val="11"/>
        <rFont val="仿宋_GB2312"/>
        <charset val="134"/>
      </rPr>
      <t>金融支出</t>
    </r>
  </si>
  <si>
    <r>
      <rPr>
        <sz val="11"/>
        <rFont val="仿宋_GB2312"/>
        <charset val="134"/>
      </rPr>
      <t>自然资源海洋气象等支出</t>
    </r>
  </si>
  <si>
    <r>
      <rPr>
        <sz val="11"/>
        <rFont val="仿宋_GB2312"/>
        <charset val="134"/>
      </rPr>
      <t>住房保障支出</t>
    </r>
  </si>
  <si>
    <r>
      <rPr>
        <sz val="11"/>
        <rFont val="仿宋_GB2312"/>
        <charset val="134"/>
      </rPr>
      <t>粮油物资储备支出</t>
    </r>
  </si>
  <si>
    <r>
      <rPr>
        <sz val="11"/>
        <rFont val="仿宋_GB2312"/>
        <charset val="134"/>
      </rPr>
      <t>灾害防治及应急管理支出</t>
    </r>
  </si>
  <si>
    <r>
      <rPr>
        <sz val="11"/>
        <rFont val="仿宋_GB2312"/>
        <charset val="134"/>
      </rPr>
      <t>预备费</t>
    </r>
  </si>
  <si>
    <r>
      <rPr>
        <sz val="11"/>
        <rFont val="仿宋_GB2312"/>
        <charset val="134"/>
      </rPr>
      <t>其他支出</t>
    </r>
  </si>
  <si>
    <r>
      <rPr>
        <sz val="11"/>
        <rFont val="仿宋_GB2312"/>
        <charset val="134"/>
      </rPr>
      <t>债务付息支出</t>
    </r>
  </si>
  <si>
    <r>
      <rPr>
        <sz val="11"/>
        <rFont val="仿宋_GB2312"/>
        <charset val="134"/>
      </rPr>
      <t>债务发行费用支出</t>
    </r>
  </si>
  <si>
    <r>
      <rPr>
        <sz val="11"/>
        <rFont val="仿宋_GB2312"/>
        <charset val="134"/>
      </rPr>
      <t>转移性支出</t>
    </r>
  </si>
  <si>
    <r>
      <rPr>
        <sz val="11"/>
        <rFont val="仿宋_GB2312"/>
        <charset val="134"/>
      </rPr>
      <t>债务还本支出</t>
    </r>
  </si>
  <si>
    <r>
      <rPr>
        <b/>
        <sz val="11"/>
        <rFont val="仿宋_GB2312"/>
        <charset val="134"/>
      </rPr>
      <t>支出总计</t>
    </r>
  </si>
  <si>
    <t>表五之一</t>
  </si>
  <si>
    <t>2024年一般公共预算基本支出表（按经济分类）</t>
  </si>
  <si>
    <t>科目名称</t>
  </si>
  <si>
    <t>一般公共预算数</t>
  </si>
  <si>
    <t>机关工资福利支出</t>
  </si>
  <si>
    <t>工资奖金津补贴</t>
  </si>
  <si>
    <t>社会保障缴费</t>
  </si>
  <si>
    <t>其他工资福利支出</t>
  </si>
  <si>
    <t>机关商品和服务支出</t>
  </si>
  <si>
    <t>办公经费</t>
  </si>
  <si>
    <t>其他商品和服务支出</t>
  </si>
  <si>
    <t>对事业单位经常性补助</t>
  </si>
  <si>
    <t>工资福利支出</t>
  </si>
  <si>
    <t>其他对事业单位补助</t>
  </si>
  <si>
    <t>对个人和家庭的补助</t>
  </si>
  <si>
    <t>社会福利和救助</t>
  </si>
  <si>
    <t>助学金</t>
  </si>
  <si>
    <t>离退休费</t>
  </si>
  <si>
    <t>其他对个人和家庭补助</t>
  </si>
  <si>
    <t>表六之一</t>
  </si>
  <si>
    <t>2024年地市县一般公共预算收支表</t>
  </si>
  <si>
    <t>地    区</t>
  </si>
  <si>
    <t>收       入</t>
  </si>
  <si>
    <t>收入合计</t>
  </si>
  <si>
    <t>税　　　　收　　　　收　　　　入</t>
  </si>
  <si>
    <t>非  税  收  入</t>
  </si>
  <si>
    <t>小计</t>
  </si>
  <si>
    <t>增值税</t>
  </si>
  <si>
    <t>企业所得税</t>
  </si>
  <si>
    <t>企业所得税退税</t>
  </si>
  <si>
    <t>个人所得税</t>
  </si>
  <si>
    <t>资源税</t>
  </si>
  <si>
    <t>城市维护建设税</t>
  </si>
  <si>
    <t>房产税</t>
  </si>
  <si>
    <t>印花税</t>
  </si>
  <si>
    <t>城镇土地使用税</t>
  </si>
  <si>
    <t>土地增值税</t>
  </si>
  <si>
    <t>车船税</t>
  </si>
  <si>
    <t>耕地占用税</t>
  </si>
  <si>
    <t>契税</t>
  </si>
  <si>
    <t>烟叶税</t>
  </si>
  <si>
    <t>环境保护税</t>
  </si>
  <si>
    <t>其他各项税收收入</t>
  </si>
  <si>
    <t>专项收入</t>
  </si>
  <si>
    <t>行政事业性收费收入</t>
  </si>
  <si>
    <t>罚没收入</t>
  </si>
  <si>
    <t>国有资本经营收入</t>
  </si>
  <si>
    <t>国有资源资产有偿使用收入</t>
  </si>
  <si>
    <t>捐赠收入</t>
  </si>
  <si>
    <t>政府住房基金收入</t>
  </si>
  <si>
    <t>西峡县</t>
  </si>
  <si>
    <t>表六之二</t>
  </si>
  <si>
    <r>
      <rPr>
        <sz val="18"/>
        <rFont val="Times New Roman"/>
        <charset val="134"/>
      </rPr>
      <t>2024</t>
    </r>
    <r>
      <rPr>
        <sz val="18"/>
        <rFont val="方正小标宋简体"/>
        <charset val="134"/>
      </rPr>
      <t>年一般公共预算收支明细表</t>
    </r>
  </si>
  <si>
    <t>行政
区划
编码</t>
  </si>
  <si>
    <r>
      <rPr>
        <sz val="11"/>
        <rFont val="黑体"/>
        <charset val="134"/>
      </rPr>
      <t>地</t>
    </r>
    <r>
      <rPr>
        <sz val="11"/>
        <rFont val="Times New Roman"/>
        <charset val="134"/>
      </rPr>
      <t xml:space="preserve">    </t>
    </r>
    <r>
      <rPr>
        <sz val="11"/>
        <rFont val="黑体"/>
        <charset val="134"/>
      </rPr>
      <t>区</t>
    </r>
  </si>
  <si>
    <r>
      <rPr>
        <sz val="11"/>
        <rFont val="黑体"/>
        <charset val="134"/>
      </rPr>
      <t>支</t>
    </r>
    <r>
      <rPr>
        <sz val="11"/>
        <rFont val="Times New Roman"/>
        <charset val="134"/>
      </rPr>
      <t xml:space="preserve">            </t>
    </r>
    <r>
      <rPr>
        <sz val="11"/>
        <rFont val="黑体"/>
        <charset val="134"/>
      </rPr>
      <t>出</t>
    </r>
  </si>
  <si>
    <r>
      <rPr>
        <sz val="11"/>
        <rFont val="黑体"/>
        <charset val="134"/>
      </rPr>
      <t>支出
合计</t>
    </r>
  </si>
  <si>
    <r>
      <rPr>
        <sz val="11"/>
        <rFont val="黑体"/>
        <charset val="134"/>
      </rPr>
      <t>一般公共服务支出</t>
    </r>
  </si>
  <si>
    <r>
      <rPr>
        <sz val="11"/>
        <rFont val="黑体"/>
        <charset val="134"/>
      </rPr>
      <t>外交支出</t>
    </r>
  </si>
  <si>
    <r>
      <rPr>
        <sz val="11"/>
        <rFont val="黑体"/>
        <charset val="134"/>
      </rPr>
      <t>国防支出</t>
    </r>
  </si>
  <si>
    <r>
      <rPr>
        <sz val="11"/>
        <rFont val="黑体"/>
        <charset val="134"/>
      </rPr>
      <t>公共安全支出</t>
    </r>
  </si>
  <si>
    <r>
      <rPr>
        <sz val="11"/>
        <rFont val="黑体"/>
        <charset val="134"/>
      </rPr>
      <t>教育支出</t>
    </r>
  </si>
  <si>
    <r>
      <rPr>
        <sz val="11"/>
        <rFont val="黑体"/>
        <charset val="134"/>
      </rPr>
      <t>科学技术支出</t>
    </r>
  </si>
  <si>
    <r>
      <rPr>
        <sz val="11"/>
        <rFont val="黑体"/>
        <charset val="134"/>
      </rPr>
      <t>文化旅游体育与传媒支出</t>
    </r>
  </si>
  <si>
    <r>
      <rPr>
        <sz val="11"/>
        <rFont val="黑体"/>
        <charset val="134"/>
      </rPr>
      <t>社会保障和就业支出</t>
    </r>
  </si>
  <si>
    <r>
      <rPr>
        <sz val="11"/>
        <rFont val="黑体"/>
        <charset val="134"/>
      </rPr>
      <t>卫生健康支出</t>
    </r>
  </si>
  <si>
    <r>
      <rPr>
        <sz val="11"/>
        <rFont val="黑体"/>
        <charset val="134"/>
      </rPr>
      <t>节能环保支出</t>
    </r>
  </si>
  <si>
    <r>
      <rPr>
        <sz val="11"/>
        <rFont val="黑体"/>
        <charset val="134"/>
      </rPr>
      <t>城乡社区支出</t>
    </r>
  </si>
  <si>
    <r>
      <rPr>
        <sz val="11"/>
        <rFont val="黑体"/>
        <charset val="134"/>
      </rPr>
      <t>农林水支出</t>
    </r>
  </si>
  <si>
    <r>
      <rPr>
        <sz val="11"/>
        <rFont val="黑体"/>
        <charset val="134"/>
      </rPr>
      <t>交通运输支出</t>
    </r>
  </si>
  <si>
    <r>
      <rPr>
        <sz val="11"/>
        <rFont val="黑体"/>
        <charset val="134"/>
      </rPr>
      <t>资源勘探工业信息等支出</t>
    </r>
  </si>
  <si>
    <r>
      <rPr>
        <sz val="11"/>
        <rFont val="黑体"/>
        <charset val="134"/>
      </rPr>
      <t>商业服务业等支出</t>
    </r>
  </si>
  <si>
    <r>
      <rPr>
        <sz val="11"/>
        <rFont val="黑体"/>
        <charset val="134"/>
      </rPr>
      <t>金融支出</t>
    </r>
  </si>
  <si>
    <r>
      <rPr>
        <sz val="11"/>
        <rFont val="黑体"/>
        <charset val="134"/>
      </rPr>
      <t>援助其他地区支出</t>
    </r>
  </si>
  <si>
    <r>
      <rPr>
        <sz val="11"/>
        <rFont val="黑体"/>
        <charset val="134"/>
      </rPr>
      <t>自然资源海洋气象等支出</t>
    </r>
  </si>
  <si>
    <r>
      <rPr>
        <sz val="11"/>
        <rFont val="黑体"/>
        <charset val="134"/>
      </rPr>
      <t>住房保障支出</t>
    </r>
  </si>
  <si>
    <r>
      <rPr>
        <sz val="11"/>
        <rFont val="黑体"/>
        <charset val="134"/>
      </rPr>
      <t>粮油物资储备支出</t>
    </r>
  </si>
  <si>
    <r>
      <rPr>
        <sz val="11"/>
        <rFont val="黑体"/>
        <charset val="134"/>
      </rPr>
      <t>灾害防治及应急管理支出</t>
    </r>
  </si>
  <si>
    <r>
      <rPr>
        <sz val="11"/>
        <rFont val="黑体"/>
        <charset val="134"/>
      </rPr>
      <t>预备费</t>
    </r>
  </si>
  <si>
    <r>
      <rPr>
        <sz val="11"/>
        <rFont val="黑体"/>
        <charset val="134"/>
      </rPr>
      <t>债务付息支出</t>
    </r>
  </si>
  <si>
    <r>
      <rPr>
        <sz val="11"/>
        <rFont val="黑体"/>
        <charset val="134"/>
      </rPr>
      <t>债务发行费用支出</t>
    </r>
  </si>
  <si>
    <t>TQ_明细</t>
  </si>
  <si>
    <t>表七之一</t>
  </si>
  <si>
    <t>2024年省对下一般公共预算转移支付预算表</t>
  </si>
  <si>
    <t>转移支付合计</t>
  </si>
  <si>
    <t>一般性转移支付小计</t>
  </si>
  <si>
    <t>资源枯竭城市转移支付补助收入</t>
  </si>
  <si>
    <t>产粮油大县奖励资金收入</t>
  </si>
  <si>
    <t>巩固巩固脱贫攻坚成果衔接乡村振兴转移支付收入</t>
  </si>
  <si>
    <t>资源勘探信息等共同财政事权转移支付收入</t>
  </si>
  <si>
    <t>表七之二</t>
  </si>
  <si>
    <t>专项转移支付小计</t>
  </si>
  <si>
    <t>资源勘探信息等</t>
  </si>
  <si>
    <t>自然资源海洋气象</t>
  </si>
  <si>
    <t>其他专项转移支付</t>
  </si>
  <si>
    <t>表七之三</t>
  </si>
  <si>
    <t>2024年省对下一般公共预算转移支付预算表（分地区、分项目）</t>
  </si>
  <si>
    <t>专项转移支付项目</t>
  </si>
  <si>
    <t>宛城</t>
  </si>
  <si>
    <t>卧龙</t>
  </si>
  <si>
    <t>镇平</t>
  </si>
  <si>
    <t>桐柏</t>
  </si>
  <si>
    <t>新野</t>
  </si>
  <si>
    <t>内乡</t>
  </si>
  <si>
    <t>淅川</t>
  </si>
  <si>
    <t>南召</t>
  </si>
  <si>
    <t>社旗</t>
  </si>
  <si>
    <t>邓州</t>
  </si>
  <si>
    <t>方城</t>
  </si>
  <si>
    <t>表八</t>
  </si>
  <si>
    <r>
      <rPr>
        <sz val="18"/>
        <rFont val="Times New Roman"/>
        <charset val="134"/>
      </rPr>
      <t>2024</t>
    </r>
    <r>
      <rPr>
        <sz val="18"/>
        <rFont val="方正小标宋简体"/>
        <charset val="134"/>
      </rPr>
      <t>年一般公共预算支出</t>
    </r>
    <r>
      <rPr>
        <sz val="18"/>
        <rFont val="Times New Roman"/>
        <charset val="134"/>
      </rPr>
      <t>“</t>
    </r>
    <r>
      <rPr>
        <sz val="18"/>
        <rFont val="方正小标宋简体"/>
        <charset val="134"/>
      </rPr>
      <t>三公</t>
    </r>
    <r>
      <rPr>
        <sz val="18"/>
        <rFont val="Times New Roman"/>
        <charset val="134"/>
      </rPr>
      <t>”</t>
    </r>
    <r>
      <rPr>
        <sz val="18"/>
        <rFont val="方正小标宋简体"/>
        <charset val="134"/>
      </rPr>
      <t>经费预算表</t>
    </r>
  </si>
  <si>
    <r>
      <rPr>
        <sz val="11"/>
        <color indexed="8"/>
        <rFont val="黑体"/>
        <charset val="134"/>
      </rPr>
      <t>项目名称</t>
    </r>
  </si>
  <si>
    <r>
      <rPr>
        <sz val="11"/>
        <color indexed="8"/>
        <rFont val="黑体"/>
        <charset val="134"/>
      </rPr>
      <t>上年预算数</t>
    </r>
  </si>
  <si>
    <r>
      <rPr>
        <sz val="11"/>
        <rFont val="黑体"/>
        <charset val="134"/>
      </rPr>
      <t>上年执行数</t>
    </r>
  </si>
  <si>
    <r>
      <rPr>
        <sz val="11"/>
        <rFont val="黑体"/>
        <charset val="134"/>
      </rPr>
      <t>预算数</t>
    </r>
  </si>
  <si>
    <r>
      <rPr>
        <sz val="11"/>
        <rFont val="黑体"/>
        <charset val="134"/>
      </rPr>
      <t>金额</t>
    </r>
  </si>
  <si>
    <r>
      <rPr>
        <sz val="11"/>
        <rFont val="黑体"/>
        <charset val="134"/>
      </rPr>
      <t>为上年预算数的</t>
    </r>
    <r>
      <rPr>
        <sz val="11"/>
        <rFont val="Times New Roman"/>
        <charset val="134"/>
      </rPr>
      <t>%</t>
    </r>
  </si>
  <si>
    <r>
      <rPr>
        <sz val="11"/>
        <rFont val="黑体"/>
        <charset val="134"/>
      </rPr>
      <t>为上年执行数的</t>
    </r>
    <r>
      <rPr>
        <sz val="11"/>
        <rFont val="Times New Roman"/>
        <charset val="134"/>
      </rPr>
      <t>%</t>
    </r>
  </si>
  <si>
    <t>因公出国（境）费</t>
  </si>
  <si>
    <t>公务用车购置及运行费</t>
  </si>
  <si>
    <t>公务用车购置费</t>
  </si>
  <si>
    <t>公务用车运行费</t>
  </si>
  <si>
    <t>公务接待费</t>
  </si>
  <si>
    <t>表九</t>
  </si>
  <si>
    <r>
      <rPr>
        <sz val="18"/>
        <rFont val="Times New Roman"/>
        <charset val="134"/>
      </rPr>
      <t>2024</t>
    </r>
    <r>
      <rPr>
        <sz val="18"/>
        <rFont val="方正小标宋简体"/>
        <charset val="134"/>
      </rPr>
      <t>年政府性基金预算收支表</t>
    </r>
  </si>
  <si>
    <r>
      <rPr>
        <sz val="11"/>
        <rFont val="黑体"/>
        <charset val="134"/>
      </rPr>
      <t>收入</t>
    </r>
  </si>
  <si>
    <r>
      <rPr>
        <sz val="11"/>
        <rFont val="黑体"/>
        <charset val="134"/>
      </rPr>
      <t>支出</t>
    </r>
  </si>
  <si>
    <r>
      <rPr>
        <sz val="11"/>
        <rFont val="黑体"/>
        <charset val="134"/>
      </rPr>
      <t>科目编码</t>
    </r>
  </si>
  <si>
    <r>
      <rPr>
        <sz val="11"/>
        <rFont val="黑体"/>
        <charset val="134"/>
      </rPr>
      <t>上年预算数</t>
    </r>
  </si>
  <si>
    <t>10301</t>
  </si>
  <si>
    <r>
      <rPr>
        <sz val="11"/>
        <color indexed="0"/>
        <rFont val="仿宋_GB2312"/>
        <charset val="134"/>
      </rPr>
      <t>政府性基金收入</t>
    </r>
  </si>
  <si>
    <t>1030102</t>
  </si>
  <si>
    <r>
      <rPr>
        <sz val="11"/>
        <rFont val="仿宋_GB2312"/>
        <charset val="134"/>
      </rPr>
      <t>农网还贷资金收入</t>
    </r>
  </si>
  <si>
    <t>20610</t>
  </si>
  <si>
    <r>
      <rPr>
        <sz val="11"/>
        <rFont val="仿宋_GB2312"/>
        <charset val="134"/>
      </rPr>
      <t>核电站乏燃料处理处置基金支出</t>
    </r>
  </si>
  <si>
    <t>103010202</t>
  </si>
  <si>
    <r>
      <rPr>
        <sz val="11"/>
        <rFont val="仿宋_GB2312"/>
        <charset val="134"/>
      </rPr>
      <t>地方农网还贷资金收入</t>
    </r>
  </si>
  <si>
    <t>2061001</t>
  </si>
  <si>
    <r>
      <rPr>
        <sz val="11"/>
        <rFont val="仿宋_GB2312"/>
        <charset val="134"/>
      </rPr>
      <t>乏燃料运输</t>
    </r>
  </si>
  <si>
    <t>1030112</t>
  </si>
  <si>
    <r>
      <rPr>
        <sz val="11"/>
        <rFont val="仿宋_GB2312"/>
        <charset val="134"/>
      </rPr>
      <t>海南省高等级公路车辆通行附加费收入</t>
    </r>
  </si>
  <si>
    <t>2061002</t>
  </si>
  <si>
    <r>
      <rPr>
        <sz val="11"/>
        <rFont val="仿宋_GB2312"/>
        <charset val="134"/>
      </rPr>
      <t>乏燃料离堆贮存</t>
    </r>
  </si>
  <si>
    <t>1030129</t>
  </si>
  <si>
    <t>国家电影事业发展专项资金收入</t>
  </si>
  <si>
    <t>2061003</t>
  </si>
  <si>
    <r>
      <rPr>
        <sz val="11"/>
        <rFont val="仿宋_GB2312"/>
        <charset val="134"/>
      </rPr>
      <t>乏燃料后处理</t>
    </r>
  </si>
  <si>
    <t>1030146</t>
  </si>
  <si>
    <r>
      <rPr>
        <sz val="11"/>
        <rFont val="仿宋_GB2312"/>
        <charset val="134"/>
      </rPr>
      <t>国有土地收益基金收入</t>
    </r>
  </si>
  <si>
    <t>2061004</t>
  </si>
  <si>
    <r>
      <rPr>
        <sz val="11"/>
        <rFont val="仿宋_GB2312"/>
        <charset val="134"/>
      </rPr>
      <t>高放废物的处理处置</t>
    </r>
  </si>
  <si>
    <t>1030147</t>
  </si>
  <si>
    <r>
      <rPr>
        <sz val="11"/>
        <rFont val="仿宋_GB2312"/>
        <charset val="134"/>
      </rPr>
      <t>农业土地开发资金收入</t>
    </r>
  </si>
  <si>
    <t>2061005</t>
  </si>
  <si>
    <r>
      <rPr>
        <sz val="11"/>
        <rFont val="仿宋_GB2312"/>
        <charset val="134"/>
      </rPr>
      <t>乏燃料后处理厂的建设、运行、改造和退役</t>
    </r>
  </si>
  <si>
    <t>1030148</t>
  </si>
  <si>
    <r>
      <rPr>
        <sz val="11"/>
        <rFont val="仿宋_GB2312"/>
        <charset val="134"/>
      </rPr>
      <t>国有土地使用权出让收入</t>
    </r>
  </si>
  <si>
    <t>2061099</t>
  </si>
  <si>
    <r>
      <rPr>
        <sz val="11"/>
        <rFont val="仿宋_GB2312"/>
        <charset val="134"/>
      </rPr>
      <t>其他乏燃料处理处置基金支出</t>
    </r>
  </si>
  <si>
    <t>103014801</t>
  </si>
  <si>
    <r>
      <rPr>
        <sz val="11"/>
        <rFont val="仿宋_GB2312"/>
        <charset val="134"/>
      </rPr>
      <t>土地出让价款收入</t>
    </r>
  </si>
  <si>
    <t>103014802</t>
  </si>
  <si>
    <r>
      <rPr>
        <sz val="11"/>
        <rFont val="仿宋_GB2312"/>
        <charset val="134"/>
      </rPr>
      <t>补缴的土地价款</t>
    </r>
  </si>
  <si>
    <t>20707</t>
  </si>
  <si>
    <r>
      <rPr>
        <sz val="11"/>
        <rFont val="仿宋_GB2312"/>
        <charset val="134"/>
      </rPr>
      <t>国家电影事业发展专项资金安排的支出</t>
    </r>
  </si>
  <si>
    <t>103014803</t>
  </si>
  <si>
    <r>
      <rPr>
        <sz val="11"/>
        <rFont val="仿宋_GB2312"/>
        <charset val="134"/>
      </rPr>
      <t>划拨土地收入</t>
    </r>
  </si>
  <si>
    <t>2070701</t>
  </si>
  <si>
    <r>
      <rPr>
        <sz val="11"/>
        <rFont val="仿宋_GB2312"/>
        <charset val="134"/>
      </rPr>
      <t>资助国产影片放映</t>
    </r>
  </si>
  <si>
    <t>103014898</t>
  </si>
  <si>
    <r>
      <rPr>
        <sz val="11"/>
        <rFont val="仿宋_GB2312"/>
        <charset val="134"/>
      </rPr>
      <t>缴纳新增建设用地土地有偿使用费</t>
    </r>
  </si>
  <si>
    <t>2070702</t>
  </si>
  <si>
    <r>
      <rPr>
        <sz val="11"/>
        <rFont val="仿宋_GB2312"/>
        <charset val="134"/>
      </rPr>
      <t>资助影院建设</t>
    </r>
  </si>
  <si>
    <t>103014899</t>
  </si>
  <si>
    <r>
      <rPr>
        <sz val="11"/>
        <rFont val="仿宋_GB2312"/>
        <charset val="134"/>
      </rPr>
      <t>其他土地出让收入</t>
    </r>
  </si>
  <si>
    <t>2070703</t>
  </si>
  <si>
    <r>
      <rPr>
        <sz val="11"/>
        <rFont val="仿宋_GB2312"/>
        <charset val="134"/>
      </rPr>
      <t>资助少数民族语电影译制</t>
    </r>
  </si>
  <si>
    <t>1030150</t>
  </si>
  <si>
    <r>
      <rPr>
        <sz val="11"/>
        <rFont val="仿宋_GB2312"/>
        <charset val="134"/>
      </rPr>
      <t>大中型水库库区基金收入</t>
    </r>
  </si>
  <si>
    <t>2070704</t>
  </si>
  <si>
    <r>
      <rPr>
        <sz val="11"/>
        <rFont val="仿宋_GB2312"/>
        <charset val="134"/>
      </rPr>
      <t>购买农村电影公益性放映版权服务</t>
    </r>
  </si>
  <si>
    <t>103015002</t>
  </si>
  <si>
    <r>
      <rPr>
        <sz val="11"/>
        <rFont val="仿宋_GB2312"/>
        <charset val="134"/>
      </rPr>
      <t>地方大中型水库库区基金收入</t>
    </r>
  </si>
  <si>
    <t>2070799</t>
  </si>
  <si>
    <r>
      <rPr>
        <sz val="11"/>
        <rFont val="仿宋_GB2312"/>
        <charset val="134"/>
      </rPr>
      <t>其他国家电影事业发展专项资金支出</t>
    </r>
  </si>
  <si>
    <t>1030155</t>
  </si>
  <si>
    <r>
      <rPr>
        <sz val="11"/>
        <rFont val="仿宋_GB2312"/>
        <charset val="134"/>
      </rPr>
      <t>彩票公益金收入</t>
    </r>
  </si>
  <si>
    <t>20709</t>
  </si>
  <si>
    <r>
      <rPr>
        <sz val="11"/>
        <rFont val="仿宋_GB2312"/>
        <charset val="134"/>
      </rPr>
      <t>旅游发展基金支出</t>
    </r>
  </si>
  <si>
    <t>103015501</t>
  </si>
  <si>
    <r>
      <rPr>
        <sz val="11"/>
        <rFont val="仿宋_GB2312"/>
        <charset val="134"/>
      </rPr>
      <t>福利彩票公益金收入</t>
    </r>
  </si>
  <si>
    <t>2070901</t>
  </si>
  <si>
    <r>
      <rPr>
        <sz val="11"/>
        <rFont val="仿宋_GB2312"/>
        <charset val="134"/>
      </rPr>
      <t>宣传促销</t>
    </r>
  </si>
  <si>
    <t>103015502</t>
  </si>
  <si>
    <r>
      <rPr>
        <sz val="11"/>
        <rFont val="仿宋_GB2312"/>
        <charset val="134"/>
      </rPr>
      <t>体育彩票公益金收入</t>
    </r>
  </si>
  <si>
    <t>2070902</t>
  </si>
  <si>
    <r>
      <rPr>
        <sz val="11"/>
        <rFont val="仿宋_GB2312"/>
        <charset val="134"/>
      </rPr>
      <t>行业规划</t>
    </r>
  </si>
  <si>
    <t>1030156</t>
  </si>
  <si>
    <r>
      <rPr>
        <sz val="11"/>
        <rFont val="仿宋_GB2312"/>
        <charset val="134"/>
      </rPr>
      <t>城市基础设施配套费收入</t>
    </r>
  </si>
  <si>
    <t>2070903</t>
  </si>
  <si>
    <r>
      <rPr>
        <sz val="11"/>
        <rFont val="仿宋_GB2312"/>
        <charset val="134"/>
      </rPr>
      <t>旅游事业补助</t>
    </r>
  </si>
  <si>
    <t>1030157</t>
  </si>
  <si>
    <r>
      <rPr>
        <sz val="11"/>
        <rFont val="仿宋_GB2312"/>
        <charset val="134"/>
      </rPr>
      <t>小型水库移民扶助基金收入</t>
    </r>
  </si>
  <si>
    <t>2070904</t>
  </si>
  <si>
    <r>
      <rPr>
        <sz val="11"/>
        <rFont val="仿宋_GB2312"/>
        <charset val="134"/>
      </rPr>
      <t>地方旅游开发项目补助</t>
    </r>
  </si>
  <si>
    <t>1030158</t>
  </si>
  <si>
    <r>
      <rPr>
        <sz val="11"/>
        <rFont val="仿宋_GB2312"/>
        <charset val="134"/>
      </rPr>
      <t>国家重大水利工程建设基金收入</t>
    </r>
  </si>
  <si>
    <t>2070999</t>
  </si>
  <si>
    <r>
      <rPr>
        <sz val="11"/>
        <rFont val="仿宋_GB2312"/>
        <charset val="134"/>
      </rPr>
      <t>其他旅游发展基金支出</t>
    </r>
  </si>
  <si>
    <t>103015803</t>
  </si>
  <si>
    <r>
      <rPr>
        <sz val="11"/>
        <rFont val="仿宋_GB2312"/>
        <charset val="134"/>
      </rPr>
      <t>地方重大水利工程建设资金</t>
    </r>
  </si>
  <si>
    <t>20710</t>
  </si>
  <si>
    <r>
      <rPr>
        <sz val="11"/>
        <rFont val="仿宋_GB2312"/>
        <charset val="134"/>
      </rPr>
      <t>国家电影事业发展专项资金对应专项债务收入安排的支出</t>
    </r>
  </si>
  <si>
    <t>1030159</t>
  </si>
  <si>
    <r>
      <rPr>
        <sz val="11"/>
        <rFont val="仿宋_GB2312"/>
        <charset val="134"/>
      </rPr>
      <t>车辆通行费</t>
    </r>
  </si>
  <si>
    <t>2071001</t>
  </si>
  <si>
    <r>
      <rPr>
        <sz val="11"/>
        <rFont val="仿宋_GB2312"/>
        <charset val="134"/>
      </rPr>
      <t>资助城市影院</t>
    </r>
  </si>
  <si>
    <t>2071099</t>
  </si>
  <si>
    <r>
      <rPr>
        <sz val="11"/>
        <rFont val="仿宋_GB2312"/>
        <charset val="134"/>
      </rPr>
      <t>其他国家电影事业发展专项资金对应专项债务收入支出</t>
    </r>
  </si>
  <si>
    <t>1030178</t>
  </si>
  <si>
    <r>
      <rPr>
        <sz val="11"/>
        <rFont val="仿宋_GB2312"/>
        <charset val="134"/>
      </rPr>
      <t>污水处理费收入</t>
    </r>
  </si>
  <si>
    <t>1030180</t>
  </si>
  <si>
    <r>
      <rPr>
        <sz val="11"/>
        <rFont val="仿宋_GB2312"/>
        <charset val="134"/>
      </rPr>
      <t>彩票发行机构和彩票销售机构的业务费用</t>
    </r>
  </si>
  <si>
    <t>21160</t>
  </si>
  <si>
    <r>
      <rPr>
        <sz val="11"/>
        <rFont val="仿宋_GB2312"/>
        <charset val="134"/>
      </rPr>
      <t>可再生能源电价附加收入安排的支出</t>
    </r>
  </si>
  <si>
    <t>103018003</t>
  </si>
  <si>
    <r>
      <rPr>
        <sz val="11"/>
        <rFont val="仿宋_GB2312"/>
        <charset val="134"/>
      </rPr>
      <t>福利彩票销售机构的业务费用</t>
    </r>
  </si>
  <si>
    <t>2116001</t>
  </si>
  <si>
    <r>
      <rPr>
        <sz val="11"/>
        <rFont val="仿宋_GB2312"/>
        <charset val="134"/>
      </rPr>
      <t>风力发电补助</t>
    </r>
  </si>
  <si>
    <t>103018004</t>
  </si>
  <si>
    <r>
      <rPr>
        <sz val="11"/>
        <rFont val="仿宋_GB2312"/>
        <charset val="134"/>
      </rPr>
      <t>体育彩票销售机构的业务费用</t>
    </r>
  </si>
  <si>
    <t>2116002</t>
  </si>
  <si>
    <r>
      <rPr>
        <sz val="11"/>
        <rFont val="仿宋_GB2312"/>
        <charset val="134"/>
      </rPr>
      <t>太阳能发电补助</t>
    </r>
  </si>
  <si>
    <t>103018005</t>
  </si>
  <si>
    <r>
      <rPr>
        <sz val="11"/>
        <rFont val="仿宋_GB2312"/>
        <charset val="134"/>
      </rPr>
      <t>彩票兑奖周转金</t>
    </r>
  </si>
  <si>
    <t>2116003</t>
  </si>
  <si>
    <r>
      <rPr>
        <sz val="11"/>
        <rFont val="仿宋_GB2312"/>
        <charset val="134"/>
      </rPr>
      <t>生物质能发电补助</t>
    </r>
  </si>
  <si>
    <t>103018006</t>
  </si>
  <si>
    <r>
      <rPr>
        <sz val="11"/>
        <rFont val="仿宋_GB2312"/>
        <charset val="134"/>
      </rPr>
      <t>彩票发行销售风险基金</t>
    </r>
  </si>
  <si>
    <t>2116099</t>
  </si>
  <si>
    <r>
      <rPr>
        <sz val="11"/>
        <rFont val="仿宋_GB2312"/>
        <charset val="134"/>
      </rPr>
      <t>其他可再生能源电价附加收入安排的支出</t>
    </r>
  </si>
  <si>
    <t>103018007</t>
  </si>
  <si>
    <r>
      <rPr>
        <sz val="11"/>
        <rFont val="仿宋_GB2312"/>
        <charset val="134"/>
      </rPr>
      <t>彩票市场调控资金收入</t>
    </r>
  </si>
  <si>
    <t>21161</t>
  </si>
  <si>
    <r>
      <rPr>
        <sz val="11"/>
        <rFont val="仿宋_GB2312"/>
        <charset val="134"/>
      </rPr>
      <t>废弃电器电子产品处理基金支出</t>
    </r>
  </si>
  <si>
    <t>2116101</t>
  </si>
  <si>
    <r>
      <rPr>
        <sz val="11"/>
        <rFont val="仿宋_GB2312"/>
        <charset val="134"/>
      </rPr>
      <t>回收处理费用补贴</t>
    </r>
  </si>
  <si>
    <t>1030199</t>
  </si>
  <si>
    <r>
      <rPr>
        <sz val="11"/>
        <rFont val="仿宋_GB2312"/>
        <charset val="134"/>
      </rPr>
      <t>其他政府性基金收入</t>
    </r>
  </si>
  <si>
    <t>2116102</t>
  </si>
  <si>
    <r>
      <rPr>
        <sz val="11"/>
        <rFont val="仿宋_GB2312"/>
        <charset val="134"/>
      </rPr>
      <t>信息系统建设</t>
    </r>
  </si>
  <si>
    <t>10310</t>
  </si>
  <si>
    <r>
      <rPr>
        <sz val="11"/>
        <rFont val="仿宋_GB2312"/>
        <charset val="134"/>
      </rPr>
      <t>专项债务对应项目专项收入</t>
    </r>
  </si>
  <si>
    <t>2116103</t>
  </si>
  <si>
    <r>
      <rPr>
        <sz val="11"/>
        <rFont val="仿宋_GB2312"/>
        <charset val="134"/>
      </rPr>
      <t>基金征管经费</t>
    </r>
  </si>
  <si>
    <t>1031003</t>
  </si>
  <si>
    <r>
      <rPr>
        <sz val="11"/>
        <rFont val="仿宋_GB2312"/>
        <charset val="134"/>
      </rPr>
      <t>海南省高等级公路车辆通行附加费专项债务对应项目专项收入</t>
    </r>
  </si>
  <si>
    <t>2116104</t>
  </si>
  <si>
    <r>
      <rPr>
        <sz val="11"/>
        <rFont val="仿宋_GB2312"/>
        <charset val="134"/>
      </rPr>
      <t>其他废弃电器电子产品处理基金支出</t>
    </r>
  </si>
  <si>
    <t>1031005</t>
  </si>
  <si>
    <r>
      <rPr>
        <sz val="11"/>
        <rFont val="仿宋_GB2312"/>
        <charset val="134"/>
      </rPr>
      <t>国家电影事业发展专项资金专项债务对应项目专项收入</t>
    </r>
  </si>
  <si>
    <t>1031006</t>
  </si>
  <si>
    <r>
      <rPr>
        <sz val="11"/>
        <rFont val="仿宋_GB2312"/>
        <charset val="134"/>
      </rPr>
      <t>国有土地使用权出让金专项债务对应项目专项收入</t>
    </r>
  </si>
  <si>
    <t>21208</t>
  </si>
  <si>
    <r>
      <rPr>
        <sz val="11"/>
        <rFont val="仿宋_GB2312"/>
        <charset val="134"/>
      </rPr>
      <t>国有土地使用权出让收入安排的支出</t>
    </r>
  </si>
  <si>
    <t>103100601</t>
  </si>
  <si>
    <r>
      <rPr>
        <sz val="11"/>
        <rFont val="仿宋_GB2312"/>
        <charset val="134"/>
      </rPr>
      <t>土地储备专项债券对应项目专项收入</t>
    </r>
  </si>
  <si>
    <t>2120801</t>
  </si>
  <si>
    <r>
      <rPr>
        <sz val="11"/>
        <rFont val="仿宋_GB2312"/>
        <charset val="134"/>
      </rPr>
      <t>征地和拆迁补偿支出</t>
    </r>
  </si>
  <si>
    <t>103100602</t>
  </si>
  <si>
    <r>
      <rPr>
        <sz val="11"/>
        <rFont val="仿宋_GB2312"/>
        <charset val="134"/>
      </rPr>
      <t>棚户区改造专项债券对应项目专项收入</t>
    </r>
  </si>
  <si>
    <t>2120802</t>
  </si>
  <si>
    <r>
      <rPr>
        <sz val="11"/>
        <rFont val="仿宋_GB2312"/>
        <charset val="134"/>
      </rPr>
      <t>土地开发支出</t>
    </r>
  </si>
  <si>
    <t>103100699</t>
  </si>
  <si>
    <r>
      <rPr>
        <sz val="11"/>
        <rFont val="仿宋_GB2312"/>
        <charset val="134"/>
      </rPr>
      <t>其他国有土地使用权出让金专项债务对应项目专项收入</t>
    </r>
  </si>
  <si>
    <t>2120803</t>
  </si>
  <si>
    <r>
      <rPr>
        <sz val="11"/>
        <rFont val="仿宋_GB2312"/>
        <charset val="134"/>
      </rPr>
      <t>城市建设支出</t>
    </r>
  </si>
  <si>
    <t>1031008</t>
  </si>
  <si>
    <r>
      <rPr>
        <sz val="11"/>
        <rFont val="仿宋_GB2312"/>
        <charset val="134"/>
      </rPr>
      <t>农业土地开发资金专项债务对应项目专项收入</t>
    </r>
  </si>
  <si>
    <t>2120804</t>
  </si>
  <si>
    <r>
      <rPr>
        <sz val="11"/>
        <rFont val="仿宋_GB2312"/>
        <charset val="134"/>
      </rPr>
      <t>农村基础设施建设支出</t>
    </r>
  </si>
  <si>
    <t>1031009</t>
  </si>
  <si>
    <r>
      <rPr>
        <sz val="11"/>
        <rFont val="仿宋_GB2312"/>
        <charset val="134"/>
      </rPr>
      <t>大中型水库库区基金专项债务对应项目专项收入</t>
    </r>
  </si>
  <si>
    <t>2120805</t>
  </si>
  <si>
    <r>
      <rPr>
        <sz val="11"/>
        <rFont val="仿宋_GB2312"/>
        <charset val="134"/>
      </rPr>
      <t>补助被征地农民支出</t>
    </r>
  </si>
  <si>
    <t>1031010</t>
  </si>
  <si>
    <r>
      <rPr>
        <sz val="11"/>
        <rFont val="仿宋_GB2312"/>
        <charset val="134"/>
      </rPr>
      <t>城市基础设施配套费专项债务对应项目专项收入</t>
    </r>
  </si>
  <si>
    <t>2120806</t>
  </si>
  <si>
    <r>
      <rPr>
        <sz val="11"/>
        <rFont val="仿宋_GB2312"/>
        <charset val="134"/>
      </rPr>
      <t>土地出让业务支出</t>
    </r>
  </si>
  <si>
    <t>1031011</t>
  </si>
  <si>
    <r>
      <rPr>
        <sz val="11"/>
        <rFont val="仿宋_GB2312"/>
        <charset val="134"/>
      </rPr>
      <t>小型水库移民扶助基金专项债务对应项目专项收入</t>
    </r>
  </si>
  <si>
    <t>2120807</t>
  </si>
  <si>
    <r>
      <rPr>
        <sz val="11"/>
        <rFont val="仿宋_GB2312"/>
        <charset val="134"/>
      </rPr>
      <t>廉租住房支出</t>
    </r>
  </si>
  <si>
    <t>1031012</t>
  </si>
  <si>
    <r>
      <rPr>
        <sz val="11"/>
        <rFont val="仿宋_GB2312"/>
        <charset val="134"/>
      </rPr>
      <t>国家重大水利工程建设基金专项债务对应项目专项收入</t>
    </r>
  </si>
  <si>
    <t>2120809</t>
  </si>
  <si>
    <r>
      <rPr>
        <sz val="11"/>
        <rFont val="仿宋_GB2312"/>
        <charset val="134"/>
      </rPr>
      <t>支付破产或改制企业职工安置费</t>
    </r>
  </si>
  <si>
    <t>1031013</t>
  </si>
  <si>
    <r>
      <rPr>
        <sz val="11"/>
        <rFont val="仿宋_GB2312"/>
        <charset val="134"/>
      </rPr>
      <t>车辆通行费专项债务对应项目专项收入</t>
    </r>
  </si>
  <si>
    <t>2120810</t>
  </si>
  <si>
    <r>
      <rPr>
        <sz val="11"/>
        <rFont val="仿宋_GB2312"/>
        <charset val="134"/>
      </rPr>
      <t>棚户区改造支出</t>
    </r>
  </si>
  <si>
    <t>103101301</t>
  </si>
  <si>
    <r>
      <rPr>
        <sz val="11"/>
        <rFont val="仿宋_GB2312"/>
        <charset val="134"/>
      </rPr>
      <t>政府收费公路专项债券对应项目专项收入</t>
    </r>
  </si>
  <si>
    <t>2120811</t>
  </si>
  <si>
    <r>
      <rPr>
        <sz val="11"/>
        <rFont val="仿宋_GB2312"/>
        <charset val="134"/>
      </rPr>
      <t>公共租赁住房支出</t>
    </r>
  </si>
  <si>
    <t>103101399</t>
  </si>
  <si>
    <r>
      <rPr>
        <sz val="11"/>
        <rFont val="仿宋_GB2312"/>
        <charset val="134"/>
      </rPr>
      <t>其他车辆通行费专项债务对应项目专项收入</t>
    </r>
  </si>
  <si>
    <t>2120813</t>
  </si>
  <si>
    <r>
      <rPr>
        <sz val="11"/>
        <rFont val="仿宋_GB2312"/>
        <charset val="134"/>
      </rPr>
      <t>保障性住房租金补贴</t>
    </r>
  </si>
  <si>
    <t>1031014</t>
  </si>
  <si>
    <r>
      <rPr>
        <sz val="11"/>
        <rFont val="仿宋_GB2312"/>
        <charset val="134"/>
      </rPr>
      <t>污水处理费专项债务对应项目专项收入</t>
    </r>
  </si>
  <si>
    <t>2120814</t>
  </si>
  <si>
    <r>
      <rPr>
        <sz val="11"/>
        <rFont val="仿宋_GB2312"/>
        <charset val="134"/>
      </rPr>
      <t>农业生产发展支出</t>
    </r>
  </si>
  <si>
    <t>1031099</t>
  </si>
  <si>
    <r>
      <rPr>
        <sz val="11"/>
        <rFont val="仿宋_GB2312"/>
        <charset val="134"/>
      </rPr>
      <t>其他政府性基金专项债务对应项目专项收入</t>
    </r>
  </si>
  <si>
    <t>2120815</t>
  </si>
  <si>
    <r>
      <rPr>
        <sz val="11"/>
        <rFont val="仿宋_GB2312"/>
        <charset val="134"/>
      </rPr>
      <t>农村社会事业支出</t>
    </r>
  </si>
  <si>
    <t>103109998</t>
  </si>
  <si>
    <r>
      <rPr>
        <sz val="11"/>
        <rFont val="仿宋_GB2312"/>
        <charset val="134"/>
      </rPr>
      <t>其他地方自行试点项目收益专项债券对应项目专项收入</t>
    </r>
  </si>
  <si>
    <t>2120816</t>
  </si>
  <si>
    <r>
      <rPr>
        <sz val="11"/>
        <rFont val="仿宋_GB2312"/>
        <charset val="134"/>
      </rPr>
      <t>农业农村生态环境支出</t>
    </r>
  </si>
  <si>
    <t>103109999</t>
  </si>
  <si>
    <t>2120899</t>
  </si>
  <si>
    <r>
      <rPr>
        <sz val="11"/>
        <rFont val="仿宋_GB2312"/>
        <charset val="134"/>
      </rPr>
      <t>其他国有土地使用权出让收入安排的支出</t>
    </r>
  </si>
  <si>
    <t>21210</t>
  </si>
  <si>
    <r>
      <rPr>
        <sz val="11"/>
        <rFont val="仿宋_GB2312"/>
        <charset val="134"/>
      </rPr>
      <t>国有土地收益基金安排的支出</t>
    </r>
  </si>
  <si>
    <t>2121001</t>
  </si>
  <si>
    <t>2121002</t>
  </si>
  <si>
    <t>2121099</t>
  </si>
  <si>
    <r>
      <rPr>
        <sz val="11"/>
        <rFont val="仿宋_GB2312"/>
        <charset val="134"/>
      </rPr>
      <t>其他国有土地收益基金支出</t>
    </r>
  </si>
  <si>
    <t>21211</t>
  </si>
  <si>
    <r>
      <rPr>
        <sz val="11"/>
        <rFont val="仿宋_GB2312"/>
        <charset val="134"/>
      </rPr>
      <t>农业土地开发资金安排的支出</t>
    </r>
  </si>
  <si>
    <t>21213</t>
  </si>
  <si>
    <r>
      <rPr>
        <sz val="11"/>
        <rFont val="仿宋_GB2312"/>
        <charset val="134"/>
      </rPr>
      <t>城市基础设施配套费安排的支出</t>
    </r>
  </si>
  <si>
    <t>2121301</t>
  </si>
  <si>
    <r>
      <rPr>
        <sz val="11"/>
        <rFont val="仿宋_GB2312"/>
        <charset val="134"/>
      </rPr>
      <t>城市公共设施</t>
    </r>
  </si>
  <si>
    <t>2121302</t>
  </si>
  <si>
    <r>
      <rPr>
        <sz val="11"/>
        <rFont val="仿宋_GB2312"/>
        <charset val="134"/>
      </rPr>
      <t>城市环境卫生</t>
    </r>
  </si>
  <si>
    <t>2121303</t>
  </si>
  <si>
    <r>
      <rPr>
        <sz val="11"/>
        <rFont val="仿宋_GB2312"/>
        <charset val="134"/>
      </rPr>
      <t>公有房屋</t>
    </r>
  </si>
  <si>
    <t>2121304</t>
  </si>
  <si>
    <r>
      <rPr>
        <sz val="11"/>
        <rFont val="仿宋_GB2312"/>
        <charset val="134"/>
      </rPr>
      <t>城市防洪</t>
    </r>
  </si>
  <si>
    <t>2121399</t>
  </si>
  <si>
    <r>
      <rPr>
        <sz val="11"/>
        <rFont val="仿宋_GB2312"/>
        <charset val="134"/>
      </rPr>
      <t>其他城市基础设施配套费安排的支出</t>
    </r>
  </si>
  <si>
    <t>21214</t>
  </si>
  <si>
    <r>
      <rPr>
        <sz val="11"/>
        <rFont val="仿宋_GB2312"/>
        <charset val="134"/>
      </rPr>
      <t>污水处理费安排的支出</t>
    </r>
  </si>
  <si>
    <t>2121401</t>
  </si>
  <si>
    <r>
      <rPr>
        <sz val="11"/>
        <rFont val="仿宋_GB2312"/>
        <charset val="134"/>
      </rPr>
      <t>污水处理设施建设和运营</t>
    </r>
  </si>
  <si>
    <t>2121402</t>
  </si>
  <si>
    <r>
      <rPr>
        <sz val="11"/>
        <rFont val="仿宋_GB2312"/>
        <charset val="134"/>
      </rPr>
      <t>代征手续费</t>
    </r>
  </si>
  <si>
    <t>2121499</t>
  </si>
  <si>
    <r>
      <rPr>
        <sz val="11"/>
        <rFont val="仿宋_GB2312"/>
        <charset val="134"/>
      </rPr>
      <t>其他污水处理费安排的支出</t>
    </r>
  </si>
  <si>
    <t>21215</t>
  </si>
  <si>
    <r>
      <rPr>
        <sz val="11"/>
        <rFont val="仿宋_GB2312"/>
        <charset val="134"/>
      </rPr>
      <t>土地储备专项债券收入安排的支出</t>
    </r>
  </si>
  <si>
    <t>2121501</t>
  </si>
  <si>
    <t>2121502</t>
  </si>
  <si>
    <t>2121599</t>
  </si>
  <si>
    <r>
      <rPr>
        <sz val="11"/>
        <rFont val="仿宋_GB2312"/>
        <charset val="134"/>
      </rPr>
      <t>其他土地储备专项债券收入安排的支出</t>
    </r>
  </si>
  <si>
    <t>21216</t>
  </si>
  <si>
    <r>
      <rPr>
        <sz val="11"/>
        <rFont val="仿宋_GB2312"/>
        <charset val="134"/>
      </rPr>
      <t>棚户区改造专项债券收入安排的支出</t>
    </r>
  </si>
  <si>
    <t>2121601</t>
  </si>
  <si>
    <t>2121602</t>
  </si>
  <si>
    <t>2121699</t>
  </si>
  <si>
    <r>
      <rPr>
        <sz val="11"/>
        <rFont val="仿宋_GB2312"/>
        <charset val="134"/>
      </rPr>
      <t>其他棚户区改造专项债券收入安排的支出</t>
    </r>
  </si>
  <si>
    <t>21217</t>
  </si>
  <si>
    <r>
      <rPr>
        <sz val="11"/>
        <rFont val="仿宋_GB2312"/>
        <charset val="134"/>
      </rPr>
      <t>城市基础设施配套费对应专项债务收入安排的支出</t>
    </r>
  </si>
  <si>
    <t>2121701</t>
  </si>
  <si>
    <t>2121702</t>
  </si>
  <si>
    <t>2121703</t>
  </si>
  <si>
    <t>2121704</t>
  </si>
  <si>
    <t>2121799</t>
  </si>
  <si>
    <r>
      <rPr>
        <sz val="11"/>
        <rFont val="仿宋_GB2312"/>
        <charset val="134"/>
      </rPr>
      <t>其他城市基础设施配套费对应专项债务收入安排的支出</t>
    </r>
  </si>
  <si>
    <t>21218</t>
  </si>
  <si>
    <r>
      <rPr>
        <sz val="11"/>
        <rFont val="仿宋_GB2312"/>
        <charset val="134"/>
      </rPr>
      <t>污水处理费对应专项债务收入安排的支出</t>
    </r>
  </si>
  <si>
    <t>2121801</t>
  </si>
  <si>
    <t>2121899</t>
  </si>
  <si>
    <r>
      <rPr>
        <sz val="11"/>
        <rFont val="仿宋_GB2312"/>
        <charset val="134"/>
      </rPr>
      <t>其他污水处理费对应专项债务收入安排的支出</t>
    </r>
  </si>
  <si>
    <t>21219</t>
  </si>
  <si>
    <r>
      <rPr>
        <sz val="11"/>
        <rFont val="仿宋_GB2312"/>
        <charset val="134"/>
      </rPr>
      <t>国有土地使用权出让收入对应专项债务收入安排的支出</t>
    </r>
  </si>
  <si>
    <t>2121901</t>
  </si>
  <si>
    <t>2121902</t>
  </si>
  <si>
    <t>2121903</t>
  </si>
  <si>
    <t>2121904</t>
  </si>
  <si>
    <t>2121905</t>
  </si>
  <si>
    <t>2121906</t>
  </si>
  <si>
    <t>2121907</t>
  </si>
  <si>
    <t>2121999</t>
  </si>
  <si>
    <r>
      <rPr>
        <sz val="11"/>
        <rFont val="仿宋_GB2312"/>
        <charset val="134"/>
      </rPr>
      <t>其他国有土地使用权出让收入对应专项债务收入安排的支出</t>
    </r>
  </si>
  <si>
    <t>21366</t>
  </si>
  <si>
    <r>
      <rPr>
        <sz val="11"/>
        <rFont val="仿宋_GB2312"/>
        <charset val="134"/>
      </rPr>
      <t>大中型水库库区基金安排的支出</t>
    </r>
  </si>
  <si>
    <t>2136601</t>
  </si>
  <si>
    <r>
      <rPr>
        <sz val="11"/>
        <rFont val="仿宋_GB2312"/>
        <charset val="134"/>
      </rPr>
      <t>基础设施建设和经济发展</t>
    </r>
  </si>
  <si>
    <t>2136602</t>
  </si>
  <si>
    <r>
      <rPr>
        <sz val="11"/>
        <rFont val="仿宋_GB2312"/>
        <charset val="134"/>
      </rPr>
      <t>解决移民遗留问题</t>
    </r>
  </si>
  <si>
    <t>2136603</t>
  </si>
  <si>
    <r>
      <rPr>
        <sz val="11"/>
        <rFont val="仿宋_GB2312"/>
        <charset val="134"/>
      </rPr>
      <t>库区防护工程维护</t>
    </r>
  </si>
  <si>
    <t>2136699</t>
  </si>
  <si>
    <r>
      <rPr>
        <sz val="11"/>
        <rFont val="仿宋_GB2312"/>
        <charset val="134"/>
      </rPr>
      <t>其他大中型水库库区基金支出</t>
    </r>
  </si>
  <si>
    <t>21367</t>
  </si>
  <si>
    <r>
      <rPr>
        <sz val="11"/>
        <rFont val="仿宋_GB2312"/>
        <charset val="134"/>
      </rPr>
      <t>三峡水库库区基金支出</t>
    </r>
  </si>
  <si>
    <t>2136701</t>
  </si>
  <si>
    <t>2136702</t>
  </si>
  <si>
    <t>2136703</t>
  </si>
  <si>
    <r>
      <rPr>
        <sz val="11"/>
        <rFont val="仿宋_GB2312"/>
        <charset val="134"/>
      </rPr>
      <t>库区维护和管理</t>
    </r>
  </si>
  <si>
    <t>2136799</t>
  </si>
  <si>
    <r>
      <rPr>
        <sz val="11"/>
        <rFont val="仿宋_GB2312"/>
        <charset val="134"/>
      </rPr>
      <t>其他三峡水库库区基金支出</t>
    </r>
  </si>
  <si>
    <t>21369</t>
  </si>
  <si>
    <r>
      <rPr>
        <sz val="11"/>
        <rFont val="仿宋_GB2312"/>
        <charset val="134"/>
      </rPr>
      <t>国家重大水利工程建设基金安排的支出</t>
    </r>
  </si>
  <si>
    <t>2136901</t>
  </si>
  <si>
    <r>
      <rPr>
        <sz val="11"/>
        <rFont val="仿宋_GB2312"/>
        <charset val="134"/>
      </rPr>
      <t>南水北调工程建设</t>
    </r>
  </si>
  <si>
    <t>2136902</t>
  </si>
  <si>
    <r>
      <rPr>
        <sz val="11"/>
        <rFont val="仿宋_GB2312"/>
        <charset val="134"/>
      </rPr>
      <t>三峡后续工作</t>
    </r>
  </si>
  <si>
    <t>2136903</t>
  </si>
  <si>
    <r>
      <rPr>
        <sz val="11"/>
        <rFont val="仿宋_GB2312"/>
        <charset val="134"/>
      </rPr>
      <t>地方重大水利工程建设</t>
    </r>
  </si>
  <si>
    <t>2136999</t>
  </si>
  <si>
    <r>
      <rPr>
        <sz val="11"/>
        <rFont val="仿宋_GB2312"/>
        <charset val="134"/>
      </rPr>
      <t>其他重大水利工程建设基金支出</t>
    </r>
  </si>
  <si>
    <t>21370</t>
  </si>
  <si>
    <r>
      <rPr>
        <sz val="11"/>
        <rFont val="仿宋_GB2312"/>
        <charset val="134"/>
      </rPr>
      <t>大中型水库库区基金对应专项债务收入安排的支出</t>
    </r>
  </si>
  <si>
    <t>2137001</t>
  </si>
  <si>
    <t>2137099</t>
  </si>
  <si>
    <r>
      <rPr>
        <sz val="11"/>
        <rFont val="仿宋_GB2312"/>
        <charset val="134"/>
      </rPr>
      <t>其他大中型水库库区基金对应专项债务收入支出</t>
    </r>
  </si>
  <si>
    <t>21371</t>
  </si>
  <si>
    <r>
      <rPr>
        <sz val="11"/>
        <rFont val="仿宋_GB2312"/>
        <charset val="134"/>
      </rPr>
      <t>国家重大水利工程建设基金对应专项债务收入安排的支出</t>
    </r>
  </si>
  <si>
    <t>2137101</t>
  </si>
  <si>
    <t>2137102</t>
  </si>
  <si>
    <r>
      <rPr>
        <sz val="11"/>
        <rFont val="仿宋_GB2312"/>
        <charset val="134"/>
      </rPr>
      <t>三峡工程后续工作</t>
    </r>
  </si>
  <si>
    <t>2137103</t>
  </si>
  <si>
    <t>2137199</t>
  </si>
  <si>
    <r>
      <rPr>
        <sz val="11"/>
        <rFont val="仿宋_GB2312"/>
        <charset val="134"/>
      </rPr>
      <t>其他重大水利工程建设基金对应专项债务收入支出</t>
    </r>
  </si>
  <si>
    <t>21372</t>
  </si>
  <si>
    <t>大中型水库移民后期扶持基金支出</t>
  </si>
  <si>
    <t>2137201</t>
  </si>
  <si>
    <t>移民补助</t>
  </si>
  <si>
    <t>2137202</t>
  </si>
  <si>
    <t>基础设施建设和经济发展</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</si>
  <si>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</si>
  <si>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</si>
  <si>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</si>
  <si>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</si>
  <si>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</si>
  <si>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</si>
  <si>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</si>
  <si>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</si>
  <si>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</si>
  <si>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</si>
  <si>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</si>
  <si>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</si>
  <si>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</si>
  <si>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21460</t>
  </si>
  <si>
    <r>
      <rPr>
        <sz val="11"/>
        <rFont val="仿宋_GB2312"/>
        <charset val="134"/>
      </rPr>
      <t>海南省高等级公路车辆通行附加费安排的支出</t>
    </r>
  </si>
  <si>
    <t>2146001</t>
  </si>
  <si>
    <r>
      <rPr>
        <sz val="11"/>
        <rFont val="仿宋_GB2312"/>
        <charset val="134"/>
      </rPr>
      <t>公路建设</t>
    </r>
  </si>
  <si>
    <t>2146002</t>
  </si>
  <si>
    <r>
      <rPr>
        <sz val="11"/>
        <rFont val="仿宋_GB2312"/>
        <charset val="134"/>
      </rPr>
      <t>公路养护</t>
    </r>
  </si>
  <si>
    <t>2146003</t>
  </si>
  <si>
    <r>
      <rPr>
        <sz val="11"/>
        <rFont val="仿宋_GB2312"/>
        <charset val="134"/>
      </rPr>
      <t>公路还贷</t>
    </r>
  </si>
  <si>
    <t>2146099</t>
  </si>
  <si>
    <r>
      <rPr>
        <sz val="11"/>
        <rFont val="仿宋_GB2312"/>
        <charset val="134"/>
      </rPr>
      <t>其他海南省高等级公路车辆通行附加费安排的支出</t>
    </r>
  </si>
  <si>
    <t>21462</t>
  </si>
  <si>
    <r>
      <rPr>
        <sz val="11"/>
        <rFont val="仿宋_GB2312"/>
        <charset val="134"/>
      </rPr>
      <t>车辆通行费安排的支出</t>
    </r>
  </si>
  <si>
    <t>2146201</t>
  </si>
  <si>
    <t>2146202</t>
  </si>
  <si>
    <r>
      <rPr>
        <sz val="11"/>
        <rFont val="仿宋_GB2312"/>
        <charset val="134"/>
      </rPr>
      <t>政府还贷公路养护</t>
    </r>
  </si>
  <si>
    <t>2146203</t>
  </si>
  <si>
    <r>
      <rPr>
        <sz val="11"/>
        <rFont val="仿宋_GB2312"/>
        <charset val="134"/>
      </rPr>
      <t>政府还贷公路管理</t>
    </r>
  </si>
  <si>
    <t>2146299</t>
  </si>
  <si>
    <r>
      <rPr>
        <sz val="11"/>
        <rFont val="仿宋_GB2312"/>
        <charset val="134"/>
      </rPr>
      <t>其他车辆通行费安排的支出</t>
    </r>
  </si>
  <si>
    <t>21464</t>
  </si>
  <si>
    <r>
      <rPr>
        <sz val="11"/>
        <rFont val="仿宋_GB2312"/>
        <charset val="134"/>
      </rPr>
      <t>铁路建设基金支出</t>
    </r>
  </si>
  <si>
    <t>2146401</t>
  </si>
  <si>
    <r>
      <rPr>
        <sz val="11"/>
        <rFont val="仿宋_GB2312"/>
        <charset val="134"/>
      </rPr>
      <t>铁路建设投资</t>
    </r>
  </si>
  <si>
    <t>2146402</t>
  </si>
  <si>
    <r>
      <rPr>
        <sz val="11"/>
        <rFont val="仿宋_GB2312"/>
        <charset val="134"/>
      </rPr>
      <t>购置铁路机车车辆</t>
    </r>
  </si>
  <si>
    <t>2146403</t>
  </si>
  <si>
    <r>
      <rPr>
        <sz val="11"/>
        <rFont val="仿宋_GB2312"/>
        <charset val="134"/>
      </rPr>
      <t>铁路还贷</t>
    </r>
  </si>
  <si>
    <t>2146404</t>
  </si>
  <si>
    <r>
      <rPr>
        <sz val="11"/>
        <rFont val="仿宋_GB2312"/>
        <charset val="134"/>
      </rPr>
      <t>建设项目铺底资金</t>
    </r>
  </si>
  <si>
    <t>2146405</t>
  </si>
  <si>
    <r>
      <rPr>
        <sz val="11"/>
        <rFont val="仿宋_GB2312"/>
        <charset val="134"/>
      </rPr>
      <t>勘测设计</t>
    </r>
  </si>
  <si>
    <t>2146406</t>
  </si>
  <si>
    <r>
      <rPr>
        <sz val="11"/>
        <rFont val="仿宋_GB2312"/>
        <charset val="134"/>
      </rPr>
      <t>注册资本金</t>
    </r>
  </si>
  <si>
    <t>2146407</t>
  </si>
  <si>
    <r>
      <rPr>
        <sz val="11"/>
        <rFont val="仿宋_GB2312"/>
        <charset val="134"/>
      </rPr>
      <t>周转资金</t>
    </r>
  </si>
  <si>
    <t>2146499</t>
  </si>
  <si>
    <r>
      <rPr>
        <sz val="11"/>
        <rFont val="仿宋_GB2312"/>
        <charset val="134"/>
      </rPr>
      <t>其他铁路建设基金支出</t>
    </r>
  </si>
  <si>
    <t>21468</t>
  </si>
  <si>
    <r>
      <rPr>
        <sz val="11"/>
        <rFont val="仿宋_GB2312"/>
        <charset val="134"/>
      </rPr>
      <t>船舶油污损害赔偿基金支出</t>
    </r>
  </si>
  <si>
    <t>2146801</t>
  </si>
  <si>
    <r>
      <rPr>
        <sz val="11"/>
        <rFont val="仿宋_GB2312"/>
        <charset val="134"/>
      </rPr>
      <t>应急处置费用</t>
    </r>
  </si>
  <si>
    <t>2146802</t>
  </si>
  <si>
    <r>
      <rPr>
        <sz val="11"/>
        <rFont val="仿宋_GB2312"/>
        <charset val="134"/>
      </rPr>
      <t>控制清除污染</t>
    </r>
  </si>
  <si>
    <t>2146803</t>
  </si>
  <si>
    <r>
      <rPr>
        <sz val="11"/>
        <rFont val="仿宋_GB2312"/>
        <charset val="134"/>
      </rPr>
      <t>损失补偿</t>
    </r>
  </si>
  <si>
    <t>2146804</t>
  </si>
  <si>
    <r>
      <rPr>
        <sz val="11"/>
        <rFont val="仿宋_GB2312"/>
        <charset val="134"/>
      </rPr>
      <t>生态恢复</t>
    </r>
  </si>
  <si>
    <t>2146805</t>
  </si>
  <si>
    <r>
      <rPr>
        <sz val="11"/>
        <rFont val="仿宋_GB2312"/>
        <charset val="134"/>
      </rPr>
      <t>监视监测</t>
    </r>
  </si>
  <si>
    <t>2146899</t>
  </si>
  <si>
    <r>
      <rPr>
        <sz val="11"/>
        <rFont val="仿宋_GB2312"/>
        <charset val="134"/>
      </rPr>
      <t>其他船舶油污损害赔偿基金支出</t>
    </r>
  </si>
  <si>
    <t>21469</t>
  </si>
  <si>
    <r>
      <rPr>
        <sz val="11"/>
        <rFont val="仿宋_GB2312"/>
        <charset val="134"/>
      </rPr>
      <t>民航发展基金支出</t>
    </r>
  </si>
  <si>
    <t>2146901</t>
  </si>
  <si>
    <r>
      <rPr>
        <sz val="11"/>
        <rFont val="仿宋_GB2312"/>
        <charset val="134"/>
      </rPr>
      <t>民航机场建设</t>
    </r>
  </si>
  <si>
    <t>2146902</t>
  </si>
  <si>
    <r>
      <rPr>
        <sz val="11"/>
        <rFont val="仿宋_GB2312"/>
        <charset val="134"/>
      </rPr>
      <t>空管系统建设</t>
    </r>
  </si>
  <si>
    <t>2146903</t>
  </si>
  <si>
    <r>
      <rPr>
        <sz val="11"/>
        <rFont val="仿宋_GB2312"/>
        <charset val="134"/>
      </rPr>
      <t>民航安全</t>
    </r>
  </si>
  <si>
    <t>2146904</t>
  </si>
  <si>
    <r>
      <rPr>
        <sz val="11"/>
        <rFont val="仿宋_GB2312"/>
        <charset val="134"/>
      </rPr>
      <t>航线和机场补贴</t>
    </r>
  </si>
  <si>
    <t>2146906</t>
  </si>
  <si>
    <r>
      <rPr>
        <sz val="11"/>
        <rFont val="仿宋_GB2312"/>
        <charset val="134"/>
      </rPr>
      <t>民航节能减排</t>
    </r>
  </si>
  <si>
    <t>2146907</t>
  </si>
  <si>
    <r>
      <rPr>
        <sz val="11"/>
        <rFont val="仿宋_GB2312"/>
        <charset val="134"/>
      </rPr>
      <t>通用航空发展</t>
    </r>
  </si>
  <si>
    <t>2146908</t>
  </si>
  <si>
    <r>
      <rPr>
        <sz val="11"/>
        <rFont val="仿宋_GB2312"/>
        <charset val="134"/>
      </rPr>
      <t>征管经费</t>
    </r>
  </si>
  <si>
    <t>2146909</t>
  </si>
  <si>
    <r>
      <rPr>
        <sz val="11"/>
        <rFont val="仿宋_GB2312"/>
        <charset val="134"/>
      </rPr>
      <t>民航科教和信息建设</t>
    </r>
  </si>
  <si>
    <t>2146999</t>
  </si>
  <si>
    <r>
      <rPr>
        <sz val="11"/>
        <rFont val="仿宋_GB2312"/>
        <charset val="134"/>
      </rPr>
      <t>其他民航发展基金支出</t>
    </r>
  </si>
  <si>
    <t>21470</t>
  </si>
  <si>
    <r>
      <rPr>
        <sz val="11"/>
        <rFont val="仿宋_GB2312"/>
        <charset val="134"/>
      </rPr>
      <t>海南省高等级公路车辆通行附加费对应专项债务收入安排的支出</t>
    </r>
  </si>
  <si>
    <t>2147001</t>
  </si>
  <si>
    <t>2147099</t>
  </si>
  <si>
    <r>
      <rPr>
        <sz val="11"/>
        <rFont val="仿宋_GB2312"/>
        <charset val="134"/>
      </rPr>
      <t>其他海南省高等级公路车辆通行附加费对应专项债务收入安排的支出</t>
    </r>
  </si>
  <si>
    <t>21471</t>
  </si>
  <si>
    <r>
      <rPr>
        <sz val="11"/>
        <rFont val="仿宋_GB2312"/>
        <charset val="134"/>
      </rPr>
      <t>政府收费公路专项债券收入安排的支出</t>
    </r>
  </si>
  <si>
    <t>2147101</t>
  </si>
  <si>
    <t>2147199</t>
  </si>
  <si>
    <r>
      <rPr>
        <sz val="11"/>
        <rFont val="仿宋_GB2312"/>
        <charset val="134"/>
      </rPr>
      <t>其他政府收费公路专项债券收入安排的支出</t>
    </r>
  </si>
  <si>
    <t>21472</t>
  </si>
  <si>
    <r>
      <rPr>
        <sz val="11"/>
        <rFont val="仿宋_GB2312"/>
        <charset val="134"/>
      </rPr>
      <t>车辆通行费对应专项债务收入安排的支出</t>
    </r>
  </si>
  <si>
    <t>21562</t>
  </si>
  <si>
    <r>
      <rPr>
        <sz val="11"/>
        <rFont val="仿宋_GB2312"/>
        <charset val="134"/>
      </rPr>
      <t>农网还贷资金支出</t>
    </r>
  </si>
  <si>
    <t>2156201</t>
  </si>
  <si>
    <r>
      <rPr>
        <sz val="11"/>
        <rFont val="仿宋_GB2312"/>
        <charset val="134"/>
      </rPr>
      <t>中央农网还贷资金支出</t>
    </r>
  </si>
  <si>
    <t>2156202</t>
  </si>
  <si>
    <r>
      <rPr>
        <sz val="11"/>
        <rFont val="仿宋_GB2312"/>
        <charset val="134"/>
      </rPr>
      <t>地方农网还贷资金支出</t>
    </r>
  </si>
  <si>
    <t>2156299</t>
  </si>
  <si>
    <r>
      <rPr>
        <sz val="11"/>
        <rFont val="仿宋_GB2312"/>
        <charset val="134"/>
      </rPr>
      <t>其他农网还贷资金支出</t>
    </r>
  </si>
  <si>
    <t>2170402</t>
  </si>
  <si>
    <r>
      <rPr>
        <sz val="11"/>
        <rFont val="仿宋_GB2312"/>
        <charset val="134"/>
      </rPr>
      <t>中央特别国债经营基金支出</t>
    </r>
  </si>
  <si>
    <t>2170403</t>
  </si>
  <si>
    <r>
      <rPr>
        <sz val="11"/>
        <rFont val="仿宋_GB2312"/>
        <charset val="134"/>
      </rPr>
      <t>中央特别国债经营基金财务支出</t>
    </r>
  </si>
  <si>
    <t>22904</t>
  </si>
  <si>
    <r>
      <rPr>
        <sz val="11"/>
        <rFont val="仿宋_GB2312"/>
        <charset val="134"/>
      </rPr>
      <t>其他政府性基金及对应专项债务收入安排的支出</t>
    </r>
  </si>
  <si>
    <t>2290401</t>
  </si>
  <si>
    <r>
      <rPr>
        <sz val="11"/>
        <rFont val="仿宋_GB2312"/>
        <charset val="134"/>
      </rPr>
      <t>其他政府性基金安排的支出</t>
    </r>
  </si>
  <si>
    <t>2290402</t>
  </si>
  <si>
    <r>
      <rPr>
        <sz val="11"/>
        <rFont val="仿宋_GB2312"/>
        <charset val="134"/>
      </rPr>
      <t>其他地方自行试点项目收益专项债券收入安排的支出</t>
    </r>
  </si>
  <si>
    <t>2290403</t>
  </si>
  <si>
    <r>
      <rPr>
        <sz val="11"/>
        <rFont val="仿宋_GB2312"/>
        <charset val="134"/>
      </rPr>
      <t>其他政府性基金债务收入安排的支出</t>
    </r>
  </si>
  <si>
    <t>22908</t>
  </si>
  <si>
    <r>
      <rPr>
        <sz val="11"/>
        <rFont val="仿宋_GB2312"/>
        <charset val="134"/>
      </rPr>
      <t>彩票发行销售机构业务费安排的支出</t>
    </r>
  </si>
  <si>
    <t>2290802</t>
  </si>
  <si>
    <r>
      <rPr>
        <sz val="11"/>
        <rFont val="仿宋_GB2312"/>
        <charset val="134"/>
      </rPr>
      <t>福利彩票发行机构的业务费支出</t>
    </r>
  </si>
  <si>
    <t>2290803</t>
  </si>
  <si>
    <r>
      <rPr>
        <sz val="11"/>
        <rFont val="仿宋_GB2312"/>
        <charset val="134"/>
      </rPr>
      <t>体育彩票发行机构的业务费支出</t>
    </r>
  </si>
  <si>
    <t>2290804</t>
  </si>
  <si>
    <r>
      <rPr>
        <sz val="11"/>
        <rFont val="仿宋_GB2312"/>
        <charset val="134"/>
      </rPr>
      <t>福利彩票销售机构的业务费支出</t>
    </r>
  </si>
  <si>
    <t>2290805</t>
  </si>
  <si>
    <r>
      <rPr>
        <sz val="11"/>
        <rFont val="仿宋_GB2312"/>
        <charset val="134"/>
      </rPr>
      <t>体育彩票销售机构的业务费支出</t>
    </r>
  </si>
  <si>
    <t>2290806</t>
  </si>
  <si>
    <r>
      <rPr>
        <sz val="11"/>
        <rFont val="仿宋_GB2312"/>
        <charset val="134"/>
      </rPr>
      <t>彩票兑奖周转金支出</t>
    </r>
  </si>
  <si>
    <t>2290807</t>
  </si>
  <si>
    <r>
      <rPr>
        <sz val="11"/>
        <rFont val="仿宋_GB2312"/>
        <charset val="134"/>
      </rPr>
      <t>彩票发行销售风险基金支出</t>
    </r>
  </si>
  <si>
    <t>2290808</t>
  </si>
  <si>
    <r>
      <rPr>
        <sz val="11"/>
        <rFont val="仿宋_GB2312"/>
        <charset val="134"/>
      </rPr>
      <t>彩票市场调控资金支出</t>
    </r>
  </si>
  <si>
    <t>2290899</t>
  </si>
  <si>
    <r>
      <rPr>
        <sz val="11"/>
        <rFont val="仿宋_GB2312"/>
        <charset val="134"/>
      </rPr>
      <t>其他彩票发行销售机构业务费安排的支出</t>
    </r>
  </si>
  <si>
    <t>22909</t>
  </si>
  <si>
    <r>
      <rPr>
        <sz val="11"/>
        <rFont val="仿宋_GB2312"/>
        <charset val="134"/>
      </rPr>
      <t>抗疫特别国债财务基金支出</t>
    </r>
  </si>
  <si>
    <t>2290901</t>
  </si>
  <si>
    <t>抗疫特别国债经营基金支出</t>
  </si>
  <si>
    <t>22960</t>
  </si>
  <si>
    <r>
      <rPr>
        <sz val="11"/>
        <rFont val="仿宋_GB2312"/>
        <charset val="134"/>
      </rPr>
      <t>彩票公益金安排的支出</t>
    </r>
  </si>
  <si>
    <t>2296001</t>
  </si>
  <si>
    <r>
      <rPr>
        <sz val="11"/>
        <rFont val="仿宋_GB2312"/>
        <charset val="134"/>
      </rPr>
      <t>用于补充全国社会保障基金的彩票公益金支出</t>
    </r>
  </si>
  <si>
    <t>2296002</t>
  </si>
  <si>
    <r>
      <rPr>
        <sz val="11"/>
        <rFont val="仿宋_GB2312"/>
        <charset val="134"/>
      </rPr>
      <t>用于社会福利的彩票公益金支出</t>
    </r>
  </si>
  <si>
    <t>2296003</t>
  </si>
  <si>
    <r>
      <rPr>
        <sz val="11"/>
        <rFont val="仿宋_GB2312"/>
        <charset val="134"/>
      </rPr>
      <t>用于体育事业的彩票公益金支出</t>
    </r>
  </si>
  <si>
    <t>2296004</t>
  </si>
  <si>
    <r>
      <rPr>
        <sz val="11"/>
        <rFont val="仿宋_GB2312"/>
        <charset val="134"/>
      </rPr>
      <t>用于教育事业的彩票公益金支出</t>
    </r>
  </si>
  <si>
    <t>2296005</t>
  </si>
  <si>
    <r>
      <rPr>
        <sz val="11"/>
        <rFont val="仿宋_GB2312"/>
        <charset val="134"/>
      </rPr>
      <t>用于红十字事业的彩票公益金支出</t>
    </r>
  </si>
  <si>
    <t>2296006</t>
  </si>
  <si>
    <r>
      <rPr>
        <sz val="11"/>
        <rFont val="仿宋_GB2312"/>
        <charset val="134"/>
      </rPr>
      <t>用于残疾人事业的彩票公益金支出</t>
    </r>
  </si>
  <si>
    <t>2296010</t>
  </si>
  <si>
    <r>
      <rPr>
        <sz val="11"/>
        <rFont val="仿宋_GB2312"/>
        <charset val="134"/>
      </rPr>
      <t>用于文化事业的彩票公益金支出</t>
    </r>
  </si>
  <si>
    <t>2296011</t>
  </si>
  <si>
    <r>
      <rPr>
        <sz val="11"/>
        <rFont val="仿宋_GB2312"/>
        <charset val="134"/>
      </rPr>
      <t>用于巩固脱贫攻坚成果衔接乡村振兴的彩票公益金支出</t>
    </r>
  </si>
  <si>
    <t>2296012</t>
  </si>
  <si>
    <r>
      <rPr>
        <sz val="11"/>
        <rFont val="仿宋_GB2312"/>
        <charset val="134"/>
      </rPr>
      <t>用于法律援助的彩票公益金支出</t>
    </r>
  </si>
  <si>
    <t>2296013</t>
  </si>
  <si>
    <r>
      <rPr>
        <sz val="11"/>
        <rFont val="仿宋_GB2312"/>
        <charset val="134"/>
      </rPr>
      <t>用于城乡医疗救助的彩票公益金支出</t>
    </r>
  </si>
  <si>
    <t>2296099</t>
  </si>
  <si>
    <r>
      <rPr>
        <sz val="11"/>
        <rFont val="仿宋_GB2312"/>
        <charset val="134"/>
      </rPr>
      <t>用于其他社会公益事业的彩票公益金支出</t>
    </r>
  </si>
  <si>
    <t>23204</t>
  </si>
  <si>
    <r>
      <rPr>
        <sz val="11"/>
        <rFont val="仿宋_GB2312"/>
        <charset val="134"/>
      </rPr>
      <t>地方政府专项债务付息支出</t>
    </r>
  </si>
  <si>
    <t>2320401</t>
  </si>
  <si>
    <r>
      <rPr>
        <sz val="11"/>
        <rFont val="仿宋_GB2312"/>
        <charset val="134"/>
      </rPr>
      <t>海南省高等级公路车辆通行附加费债务付息支出</t>
    </r>
  </si>
  <si>
    <t>2320405</t>
  </si>
  <si>
    <r>
      <rPr>
        <sz val="11"/>
        <rFont val="仿宋_GB2312"/>
        <charset val="134"/>
      </rPr>
      <t>国家电影事业发展专项资金债务付息支出</t>
    </r>
  </si>
  <si>
    <t>2320411</t>
  </si>
  <si>
    <r>
      <rPr>
        <sz val="11"/>
        <rFont val="仿宋_GB2312"/>
        <charset val="134"/>
      </rPr>
      <t>国有土地使用权出让金债务付息支出</t>
    </r>
  </si>
  <si>
    <t>2320413</t>
  </si>
  <si>
    <r>
      <rPr>
        <sz val="11"/>
        <rFont val="仿宋_GB2312"/>
        <charset val="134"/>
      </rPr>
      <t>农业土地开发资金债务付息支出</t>
    </r>
  </si>
  <si>
    <t>2320414</t>
  </si>
  <si>
    <r>
      <rPr>
        <sz val="11"/>
        <rFont val="仿宋_GB2312"/>
        <charset val="134"/>
      </rPr>
      <t>大中型水库库区基金债务付息支出</t>
    </r>
  </si>
  <si>
    <t>2320416</t>
  </si>
  <si>
    <r>
      <rPr>
        <sz val="11"/>
        <rFont val="仿宋_GB2312"/>
        <charset val="134"/>
      </rPr>
      <t>城市基础设施配套费债务付息支出</t>
    </r>
  </si>
  <si>
    <t>2320417</t>
  </si>
  <si>
    <r>
      <rPr>
        <sz val="11"/>
        <rFont val="仿宋_GB2312"/>
        <charset val="134"/>
      </rPr>
      <t>小型水库移民扶助基金债务付息支出</t>
    </r>
  </si>
  <si>
    <t>2320418</t>
  </si>
  <si>
    <r>
      <rPr>
        <sz val="11"/>
        <rFont val="仿宋_GB2312"/>
        <charset val="134"/>
      </rPr>
      <t>国家重大水利工程建设基金债务付息支出</t>
    </r>
  </si>
  <si>
    <t>2320419</t>
  </si>
  <si>
    <r>
      <rPr>
        <sz val="11"/>
        <rFont val="仿宋_GB2312"/>
        <charset val="134"/>
      </rPr>
      <t>车辆通行费债务付息支出</t>
    </r>
  </si>
  <si>
    <t>2320420</t>
  </si>
  <si>
    <r>
      <rPr>
        <sz val="11"/>
        <rFont val="仿宋_GB2312"/>
        <charset val="134"/>
      </rPr>
      <t>污水处理费债务付息支出</t>
    </r>
  </si>
  <si>
    <t>2320431</t>
  </si>
  <si>
    <r>
      <rPr>
        <sz val="11"/>
        <rFont val="仿宋_GB2312"/>
        <charset val="134"/>
      </rPr>
      <t>土地储备专项债券付息支出</t>
    </r>
  </si>
  <si>
    <t>2320432</t>
  </si>
  <si>
    <r>
      <rPr>
        <sz val="11"/>
        <rFont val="仿宋_GB2312"/>
        <charset val="134"/>
      </rPr>
      <t>政府收费公路专项债券付息支出</t>
    </r>
  </si>
  <si>
    <t>2320433</t>
  </si>
  <si>
    <r>
      <rPr>
        <sz val="11"/>
        <rFont val="仿宋_GB2312"/>
        <charset val="134"/>
      </rPr>
      <t>棚户区改造专项债券付息支出</t>
    </r>
  </si>
  <si>
    <t>2320498</t>
  </si>
  <si>
    <r>
      <rPr>
        <sz val="11"/>
        <rFont val="仿宋_GB2312"/>
        <charset val="134"/>
      </rPr>
      <t>其他地方自行试点项目收益专项债券付息支出</t>
    </r>
  </si>
  <si>
    <t>2320499</t>
  </si>
  <si>
    <r>
      <rPr>
        <sz val="11"/>
        <rFont val="仿宋_GB2312"/>
        <charset val="134"/>
      </rPr>
      <t>其他政府性基金债务付息支出</t>
    </r>
  </si>
  <si>
    <t>23304</t>
  </si>
  <si>
    <r>
      <rPr>
        <sz val="11"/>
        <rFont val="仿宋_GB2312"/>
        <charset val="134"/>
      </rPr>
      <t>地方政府专项债务发行费用支出</t>
    </r>
  </si>
  <si>
    <t>2330401</t>
  </si>
  <si>
    <r>
      <rPr>
        <sz val="11"/>
        <rFont val="仿宋_GB2312"/>
        <charset val="134"/>
      </rPr>
      <t>海南省高等级公路车辆通行附加费债务发行费用支出</t>
    </r>
  </si>
  <si>
    <t>2330405</t>
  </si>
  <si>
    <r>
      <rPr>
        <sz val="11"/>
        <rFont val="仿宋_GB2312"/>
        <charset val="134"/>
      </rPr>
      <t>国家电影事业发展专项资金债务发行费用支出</t>
    </r>
  </si>
  <si>
    <t>2330411</t>
  </si>
  <si>
    <r>
      <rPr>
        <sz val="11"/>
        <rFont val="仿宋_GB2312"/>
        <charset val="134"/>
      </rPr>
      <t>国有土地使用权出让金债务发行费用支出</t>
    </r>
  </si>
  <si>
    <t>2330413</t>
  </si>
  <si>
    <r>
      <rPr>
        <sz val="11"/>
        <rFont val="仿宋_GB2312"/>
        <charset val="134"/>
      </rPr>
      <t>农业土地开发资金债务发行费用支出</t>
    </r>
  </si>
  <si>
    <t>2330414</t>
  </si>
  <si>
    <r>
      <rPr>
        <sz val="11"/>
        <rFont val="仿宋_GB2312"/>
        <charset val="134"/>
      </rPr>
      <t>大中型水库库区基金债务发行费用支出</t>
    </r>
  </si>
  <si>
    <t>2330416</t>
  </si>
  <si>
    <r>
      <rPr>
        <sz val="11"/>
        <rFont val="仿宋_GB2312"/>
        <charset val="134"/>
      </rPr>
      <t>城市基础设施配套费债务发行费用支出</t>
    </r>
  </si>
  <si>
    <t>2330417</t>
  </si>
  <si>
    <r>
      <rPr>
        <sz val="11"/>
        <rFont val="仿宋_GB2312"/>
        <charset val="134"/>
      </rPr>
      <t>小型水库移民扶助基金债务发行费用支出</t>
    </r>
  </si>
  <si>
    <t>2330418</t>
  </si>
  <si>
    <r>
      <rPr>
        <sz val="11"/>
        <rFont val="仿宋_GB2312"/>
        <charset val="134"/>
      </rPr>
      <t>国家重大水利工程建设基金债务发行费用支出</t>
    </r>
  </si>
  <si>
    <t>2330419</t>
  </si>
  <si>
    <r>
      <rPr>
        <sz val="11"/>
        <rFont val="仿宋_GB2312"/>
        <charset val="134"/>
      </rPr>
      <t>车辆通行费债务发行费用支出</t>
    </r>
  </si>
  <si>
    <t>2330420</t>
  </si>
  <si>
    <r>
      <rPr>
        <sz val="11"/>
        <rFont val="仿宋_GB2312"/>
        <charset val="134"/>
      </rPr>
      <t>污水处理费债务发行费用支出</t>
    </r>
  </si>
  <si>
    <t>2330431</t>
  </si>
  <si>
    <r>
      <rPr>
        <sz val="11"/>
        <rFont val="仿宋_GB2312"/>
        <charset val="134"/>
      </rPr>
      <t>土地储备专项债券发行费用支出</t>
    </r>
  </si>
  <si>
    <t>2330432</t>
  </si>
  <si>
    <r>
      <rPr>
        <sz val="11"/>
        <rFont val="仿宋_GB2312"/>
        <charset val="134"/>
      </rPr>
      <t>政府收费公路专项债券发行费用支出</t>
    </r>
  </si>
  <si>
    <t>2330433</t>
  </si>
  <si>
    <r>
      <rPr>
        <sz val="11"/>
        <rFont val="仿宋_GB2312"/>
        <charset val="134"/>
      </rPr>
      <t>棚户区改造专项债券发行费用支出</t>
    </r>
  </si>
  <si>
    <t>2330498</t>
  </si>
  <si>
    <r>
      <rPr>
        <sz val="11"/>
        <rFont val="仿宋_GB2312"/>
        <charset val="134"/>
      </rPr>
      <t>其他地方自行试点项目收益专项债券发行费用支出</t>
    </r>
  </si>
  <si>
    <t>2330499</t>
  </si>
  <si>
    <r>
      <rPr>
        <sz val="11"/>
        <rFont val="仿宋_GB2312"/>
        <charset val="134"/>
      </rPr>
      <t>其他政府性基金债务发行费用支出</t>
    </r>
  </si>
  <si>
    <t>234</t>
  </si>
  <si>
    <r>
      <rPr>
        <sz val="11"/>
        <rFont val="仿宋_GB2312"/>
        <charset val="134"/>
      </rPr>
      <t>抗疫特别国债安排的支出</t>
    </r>
  </si>
  <si>
    <t>23401</t>
  </si>
  <si>
    <r>
      <rPr>
        <sz val="11"/>
        <rFont val="仿宋_GB2312"/>
        <charset val="134"/>
      </rPr>
      <t>基础设施建设</t>
    </r>
  </si>
  <si>
    <t>2340101</t>
  </si>
  <si>
    <r>
      <rPr>
        <sz val="11"/>
        <rFont val="仿宋_GB2312"/>
        <charset val="134"/>
      </rPr>
      <t>公共卫生体系建设</t>
    </r>
  </si>
  <si>
    <t>2340102</t>
  </si>
  <si>
    <r>
      <rPr>
        <sz val="11"/>
        <rFont val="仿宋_GB2312"/>
        <charset val="134"/>
      </rPr>
      <t>重大疫情防控救治体系建设</t>
    </r>
  </si>
  <si>
    <t>2340103</t>
  </si>
  <si>
    <r>
      <rPr>
        <sz val="11"/>
        <rFont val="仿宋_GB2312"/>
        <charset val="134"/>
      </rPr>
      <t>粮食安全</t>
    </r>
  </si>
  <si>
    <t>2340104</t>
  </si>
  <si>
    <r>
      <rPr>
        <sz val="11"/>
        <rFont val="仿宋_GB2312"/>
        <charset val="134"/>
      </rPr>
      <t>能源安全</t>
    </r>
  </si>
  <si>
    <t>2340105</t>
  </si>
  <si>
    <r>
      <rPr>
        <sz val="11"/>
        <rFont val="仿宋_GB2312"/>
        <charset val="134"/>
      </rPr>
      <t>应急物资保障</t>
    </r>
  </si>
  <si>
    <t>2340106</t>
  </si>
  <si>
    <r>
      <rPr>
        <sz val="11"/>
        <rFont val="仿宋_GB2312"/>
        <charset val="134"/>
      </rPr>
      <t>产业链改造升级</t>
    </r>
  </si>
  <si>
    <t>2340107</t>
  </si>
  <si>
    <r>
      <rPr>
        <sz val="11"/>
        <rFont val="仿宋_GB2312"/>
        <charset val="134"/>
      </rPr>
      <t>城镇老旧小区改造</t>
    </r>
  </si>
  <si>
    <t>2340108</t>
  </si>
  <si>
    <r>
      <rPr>
        <sz val="11"/>
        <rFont val="仿宋_GB2312"/>
        <charset val="134"/>
      </rPr>
      <t>生态环境治理</t>
    </r>
  </si>
  <si>
    <t>2340109</t>
  </si>
  <si>
    <r>
      <rPr>
        <sz val="11"/>
        <rFont val="仿宋_GB2312"/>
        <charset val="134"/>
      </rPr>
      <t>交通基础设施建设</t>
    </r>
  </si>
  <si>
    <t>2340110</t>
  </si>
  <si>
    <r>
      <rPr>
        <sz val="11"/>
        <rFont val="仿宋_GB2312"/>
        <charset val="134"/>
      </rPr>
      <t>市政设施建设</t>
    </r>
  </si>
  <si>
    <t>2340111</t>
  </si>
  <si>
    <r>
      <rPr>
        <sz val="11"/>
        <rFont val="仿宋_GB2312"/>
        <charset val="134"/>
      </rPr>
      <t>重大区域规划基础设施建设</t>
    </r>
  </si>
  <si>
    <t>2340199</t>
  </si>
  <si>
    <r>
      <rPr>
        <sz val="11"/>
        <rFont val="仿宋_GB2312"/>
        <charset val="134"/>
      </rPr>
      <t>其他基础设施建设</t>
    </r>
  </si>
  <si>
    <t>23402</t>
  </si>
  <si>
    <r>
      <rPr>
        <sz val="11"/>
        <rFont val="仿宋_GB2312"/>
        <charset val="134"/>
      </rPr>
      <t>抗疫相关支出</t>
    </r>
  </si>
  <si>
    <t>2340201</t>
  </si>
  <si>
    <r>
      <rPr>
        <sz val="11"/>
        <rFont val="仿宋_GB2312"/>
        <charset val="134"/>
      </rPr>
      <t>减免房租补贴</t>
    </r>
  </si>
  <si>
    <t>2340202</t>
  </si>
  <si>
    <r>
      <rPr>
        <sz val="11"/>
        <rFont val="仿宋_GB2312"/>
        <charset val="134"/>
      </rPr>
      <t>重点企业贷款贴息</t>
    </r>
  </si>
  <si>
    <t>2340203</t>
  </si>
  <si>
    <r>
      <rPr>
        <sz val="11"/>
        <rFont val="仿宋_GB2312"/>
        <charset val="134"/>
      </rPr>
      <t>创业担保贷款贴息</t>
    </r>
  </si>
  <si>
    <t>2340204</t>
  </si>
  <si>
    <r>
      <rPr>
        <sz val="11"/>
        <rFont val="仿宋_GB2312"/>
        <charset val="134"/>
      </rPr>
      <t>援企稳岗补贴</t>
    </r>
  </si>
  <si>
    <t>2340205</t>
  </si>
  <si>
    <r>
      <rPr>
        <sz val="11"/>
        <rFont val="仿宋_GB2312"/>
        <charset val="134"/>
      </rPr>
      <t>困难群众基本生活补助</t>
    </r>
  </si>
  <si>
    <t>2340299</t>
  </si>
  <si>
    <r>
      <rPr>
        <sz val="11"/>
        <rFont val="仿宋_GB2312"/>
        <charset val="134"/>
      </rPr>
      <t>其他抗疫相关支出</t>
    </r>
  </si>
  <si>
    <r>
      <rPr>
        <b/>
        <sz val="11"/>
        <rFont val="仿宋_GB2312"/>
        <charset val="134"/>
      </rPr>
      <t>地方本级收入合计</t>
    </r>
  </si>
  <si>
    <r>
      <rPr>
        <b/>
        <sz val="11"/>
        <rFont val="仿宋_GB2312"/>
        <charset val="134"/>
      </rPr>
      <t>地方本级支出合计</t>
    </r>
  </si>
  <si>
    <r>
      <rPr>
        <sz val="11"/>
        <rFont val="仿宋_GB2312"/>
        <charset val="134"/>
      </rPr>
      <t>债务收入</t>
    </r>
  </si>
  <si>
    <r>
      <rPr>
        <sz val="11"/>
        <rFont val="仿宋_GB2312"/>
        <charset val="134"/>
      </rPr>
      <t>地方政府债务收入</t>
    </r>
  </si>
  <si>
    <t>23004</t>
  </si>
  <si>
    <r>
      <rPr>
        <sz val="11"/>
        <rFont val="仿宋_GB2312"/>
        <charset val="134"/>
      </rPr>
      <t>政府性基金转移支付</t>
    </r>
  </si>
  <si>
    <t>1050402</t>
  </si>
  <si>
    <r>
      <rPr>
        <sz val="11"/>
        <rFont val="仿宋_GB2312"/>
        <charset val="134"/>
      </rPr>
      <t>专项债务收入</t>
    </r>
  </si>
  <si>
    <r>
      <rPr>
        <sz val="11"/>
        <rFont val="仿宋_GB2312"/>
        <charset val="134"/>
      </rPr>
      <t>上解支出</t>
    </r>
  </si>
  <si>
    <t>2300603</t>
  </si>
  <si>
    <r>
      <rPr>
        <sz val="11"/>
        <rFont val="仿宋_GB2312"/>
        <charset val="134"/>
      </rPr>
      <t>政府性基金上解支出</t>
    </r>
  </si>
  <si>
    <r>
      <rPr>
        <sz val="11"/>
        <rFont val="仿宋_GB2312"/>
        <charset val="134"/>
      </rPr>
      <t>转移性收入</t>
    </r>
  </si>
  <si>
    <t>11004</t>
  </si>
  <si>
    <r>
      <rPr>
        <sz val="11"/>
        <rFont val="仿宋_GB2312"/>
        <charset val="134"/>
      </rPr>
      <t>政府性基金转移支付收入</t>
    </r>
  </si>
  <si>
    <t>2300802</t>
  </si>
  <si>
    <r>
      <rPr>
        <sz val="11"/>
        <rFont val="仿宋_GB2312"/>
        <charset val="134"/>
      </rPr>
      <t>政府性基金预算调出资金</t>
    </r>
  </si>
  <si>
    <r>
      <rPr>
        <sz val="11"/>
        <rFont val="仿宋_GB2312"/>
        <charset val="134"/>
      </rPr>
      <t>上解收入</t>
    </r>
  </si>
  <si>
    <t>1100603</t>
  </si>
  <si>
    <r>
      <rPr>
        <sz val="11"/>
        <rFont val="仿宋_GB2312"/>
        <charset val="134"/>
      </rPr>
      <t>政府性基金上解收入</t>
    </r>
  </si>
  <si>
    <t>2300902</t>
  </si>
  <si>
    <r>
      <rPr>
        <sz val="11"/>
        <rFont val="仿宋_GB2312"/>
        <charset val="134"/>
      </rPr>
      <t>政府性基金年终结余</t>
    </r>
  </si>
  <si>
    <r>
      <rPr>
        <sz val="11"/>
        <rFont val="仿宋_GB2312"/>
        <charset val="134"/>
      </rPr>
      <t>上年结余收入</t>
    </r>
  </si>
  <si>
    <t>1100802</t>
  </si>
  <si>
    <r>
      <rPr>
        <sz val="11"/>
        <rFont val="仿宋_GB2312"/>
        <charset val="134"/>
      </rPr>
      <t>政府性基金预算上年结余收入</t>
    </r>
  </si>
  <si>
    <r>
      <rPr>
        <sz val="11"/>
        <rFont val="仿宋_GB2312"/>
        <charset val="134"/>
      </rPr>
      <t>调入资金</t>
    </r>
  </si>
  <si>
    <t>1100902</t>
  </si>
  <si>
    <r>
      <rPr>
        <sz val="11"/>
        <rFont val="仿宋_GB2312"/>
        <charset val="134"/>
      </rPr>
      <t>调入政府性基金预算资金</t>
    </r>
  </si>
  <si>
    <t>110090299</t>
  </si>
  <si>
    <r>
      <rPr>
        <sz val="11"/>
        <rFont val="仿宋_GB2312"/>
        <charset val="134"/>
      </rPr>
      <t>其他调入政府性基金预算资金</t>
    </r>
  </si>
  <si>
    <r>
      <rPr>
        <sz val="11"/>
        <rFont val="仿宋_GB2312"/>
        <charset val="134"/>
      </rPr>
      <t>债务转贷收入</t>
    </r>
  </si>
  <si>
    <t>1101102</t>
  </si>
  <si>
    <r>
      <rPr>
        <sz val="11"/>
        <rFont val="仿宋_GB2312"/>
        <charset val="134"/>
      </rPr>
      <t>地方政府专项债务转贷收入</t>
    </r>
  </si>
  <si>
    <t>23104</t>
  </si>
  <si>
    <r>
      <rPr>
        <sz val="11"/>
        <rFont val="仿宋_GB2312"/>
        <charset val="134"/>
      </rPr>
      <t>地方政府专项债务还本支出</t>
    </r>
  </si>
  <si>
    <r>
      <rPr>
        <b/>
        <sz val="11"/>
        <rFont val="仿宋_GB2312"/>
        <charset val="134"/>
      </rPr>
      <t>收入总计</t>
    </r>
  </si>
  <si>
    <t>表九之一</t>
  </si>
  <si>
    <t>2024年政府性基金转移支付预算表</t>
  </si>
  <si>
    <t>上级对我县转移支付</t>
  </si>
  <si>
    <t>文化体育与传媒</t>
  </si>
  <si>
    <t>城乡社区事务支出</t>
  </si>
  <si>
    <t>农林水事务</t>
  </si>
  <si>
    <t>商业服务业等事务</t>
  </si>
  <si>
    <t>表十</t>
  </si>
  <si>
    <t>2024年政府性基金预算支出资金来源表</t>
  </si>
  <si>
    <t>科目</t>
  </si>
  <si>
    <t>当年预算收入安排</t>
  </si>
  <si>
    <t>转移支付收入安排</t>
  </si>
  <si>
    <t>上年结余</t>
  </si>
  <si>
    <t>审核公式</t>
  </si>
  <si>
    <t>一、文化旅游体育与传媒支出</t>
  </si>
  <si>
    <t xml:space="preserve">   国家电影事业发展专项资金安排的支出</t>
  </si>
  <si>
    <t xml:space="preserve">   旅游发展基金支出</t>
  </si>
  <si>
    <t xml:space="preserve">   国家电影事业发展专项资金对应专项债务收入安排的支出</t>
  </si>
  <si>
    <t>二、社会保障和就业支出</t>
  </si>
  <si>
    <t>20822</t>
  </si>
  <si>
    <t xml:space="preserve">    大中型水库移民后期扶持基金支出</t>
  </si>
  <si>
    <t>20823</t>
  </si>
  <si>
    <t xml:space="preserve">    小型水库移民扶助基金安排的支出</t>
  </si>
  <si>
    <t>20829</t>
  </si>
  <si>
    <t xml:space="preserve">    小型水库移民扶助基金对应专项债务收入安排的支出</t>
  </si>
  <si>
    <t>三、节能环保支出</t>
  </si>
  <si>
    <t xml:space="preserve">    可再生能源电价附加收入安排的支出</t>
  </si>
  <si>
    <t xml:space="preserve">    废弃电器电子产品处理基金支出</t>
  </si>
  <si>
    <t>四、城乡社区支出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</si>
  <si>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</si>
  <si>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</si>
  <si>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</si>
  <si>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</si>
  <si>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</si>
  <si>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</si>
  <si>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</si>
  <si>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</si>
  <si>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</si>
  <si>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</si>
  <si>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</si>
  <si>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</si>
  <si>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</si>
  <si>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</si>
  <si>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</si>
  <si>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</si>
  <si>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</si>
  <si>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</si>
  <si>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</si>
  <si>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</si>
  <si>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</si>
  <si>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</si>
  <si>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</si>
  <si>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</si>
  <si>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</si>
  <si>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</si>
  <si>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</si>
  <si>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</si>
  <si>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</si>
  <si>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</si>
  <si>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</si>
  <si>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</si>
  <si>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</si>
  <si>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十一、抗疫特别国债安排的支出</t>
  </si>
  <si>
    <t>表十一</t>
  </si>
  <si>
    <t>2024年财力预计情况表</t>
  </si>
  <si>
    <t>地区</t>
  </si>
  <si>
    <t>当年财力合计</t>
  </si>
  <si>
    <t>一般公共预算收入</t>
  </si>
  <si>
    <t>加：返还性收入</t>
  </si>
  <si>
    <t>加：一般性转移支付收入</t>
  </si>
  <si>
    <t>减：上解支出</t>
  </si>
  <si>
    <t>增值税五五分享税收返还收入</t>
  </si>
  <si>
    <t>加调入资金</t>
  </si>
  <si>
    <t>加动用预算稳定调节基金</t>
  </si>
  <si>
    <t>体制上解支出</t>
  </si>
  <si>
    <t>专项上解支出</t>
  </si>
  <si>
    <t>减调出资金</t>
  </si>
  <si>
    <t>表十二之一</t>
  </si>
  <si>
    <t>2024年地市县基金预算收入表</t>
  </si>
  <si>
    <t>2016年分地市县公共财政收支预算表</t>
  </si>
  <si>
    <t>农网还贷资金收入</t>
  </si>
  <si>
    <t>海南省高等级公路车辆通行附加费收入</t>
  </si>
  <si>
    <t>国有土地收益基金收入</t>
  </si>
  <si>
    <t>农业土地开发资金收入</t>
  </si>
  <si>
    <t>国有土地使用权出让收入</t>
  </si>
  <si>
    <t>大中型水库库区基金收入</t>
  </si>
  <si>
    <t>彩票公益金收入</t>
  </si>
  <si>
    <t>城市基础设施配套费收入</t>
  </si>
  <si>
    <t>小型水库移民扶助基金收入</t>
  </si>
  <si>
    <t>国家重大水利工程建设基金收入</t>
  </si>
  <si>
    <t>车辆通行费</t>
  </si>
  <si>
    <t>污水处理费收入</t>
  </si>
  <si>
    <t>彩票发行机构和彩票销售机构的业务费用</t>
  </si>
  <si>
    <t>其他政府性基金收入</t>
  </si>
  <si>
    <t>专项债券对应项目专项收入</t>
  </si>
  <si>
    <t>表十二之二</t>
  </si>
  <si>
    <t>2024年地市县基金预算支出表</t>
  </si>
  <si>
    <t>支      出</t>
  </si>
  <si>
    <t>抗疫特别国债安排的支出</t>
  </si>
  <si>
    <t>表十三</t>
  </si>
  <si>
    <t>2024年地市县基金收支总表</t>
  </si>
  <si>
    <t xml:space="preserve"> 地  区</t>
  </si>
  <si>
    <t>收              入</t>
  </si>
  <si>
    <t>支              出</t>
  </si>
  <si>
    <t>本  级</t>
  </si>
  <si>
    <t>转  移  性  收  入</t>
  </si>
  <si>
    <t>转  移  性  支  出</t>
  </si>
  <si>
    <t>支出合计</t>
  </si>
  <si>
    <t>政府性基金补助收入</t>
  </si>
  <si>
    <t>政府性基金上解收入</t>
  </si>
  <si>
    <t>地方政府专项债务收入</t>
  </si>
  <si>
    <t>地方政府专项债务转贷收入</t>
  </si>
  <si>
    <t>政府性基金补助支出</t>
  </si>
  <si>
    <t>政府性基金上解支出</t>
  </si>
  <si>
    <t>调出资金</t>
  </si>
  <si>
    <t>年终结余</t>
  </si>
  <si>
    <t>地方政府专项债务还本支出</t>
  </si>
  <si>
    <t>地方政府专项债务转贷支出</t>
  </si>
  <si>
    <t>表十四</t>
  </si>
  <si>
    <t>西峡县2024年国有资本经营收支预算总表</t>
  </si>
  <si>
    <t>预算科目</t>
  </si>
  <si>
    <t>国有资本经营收入</t>
  </si>
  <si>
    <t>国有资本经营预算支出</t>
  </si>
  <si>
    <t>利润收入</t>
  </si>
  <si>
    <t>国有企业退休人员社会化管理补助支出</t>
  </si>
  <si>
    <t>国有资本经营预算收入</t>
  </si>
  <si>
    <t>表十五</t>
  </si>
  <si>
    <t>2024年国有资本经营预算转移支付预算表</t>
  </si>
  <si>
    <t>国有资本经营预算转移支付收入</t>
  </si>
  <si>
    <t>表十六</t>
  </si>
  <si>
    <t>2024年国有资金经营本级收入</t>
  </si>
  <si>
    <t>资金性质</t>
  </si>
  <si>
    <t>收入分类</t>
  </si>
  <si>
    <t>本年预算数(万元)</t>
  </si>
  <si>
    <t/>
  </si>
  <si>
    <t>103 非税收入</t>
  </si>
  <si>
    <t>10306 国有资本经营收入</t>
  </si>
  <si>
    <t>1030601 利润收入</t>
  </si>
  <si>
    <t>13 国有资本经营预算资金</t>
  </si>
  <si>
    <t>103060199 其他企业利润收入</t>
  </si>
  <si>
    <t>表十七</t>
  </si>
  <si>
    <t>2024年国有资金经营本级支出</t>
  </si>
  <si>
    <t>支出功能分类</t>
  </si>
  <si>
    <t>资金来源</t>
  </si>
  <si>
    <t>政府经济分类</t>
  </si>
  <si>
    <t>223 国有资本经营预算支出</t>
  </si>
  <si>
    <t>22301 解决历史遗留问题及改革成本支出</t>
  </si>
  <si>
    <t>2230105 国有企业退休人员社会化管理补助支出</t>
  </si>
  <si>
    <t>11 年初安排</t>
  </si>
  <si>
    <t>50199 其他工资福利支出</t>
  </si>
  <si>
    <t>26 年终结余</t>
  </si>
  <si>
    <t>注：我县不存在对下安排国有资本经营预算转移支付表</t>
  </si>
  <si>
    <t>表十八</t>
  </si>
  <si>
    <t>2024年县级社会保险基金收入表</t>
  </si>
  <si>
    <t>本年预算数</t>
  </si>
  <si>
    <t>14 社会保险基金预算资金</t>
  </si>
  <si>
    <t>1021001 城乡居民基本养老保险基金缴费收入</t>
  </si>
  <si>
    <t>1021002 城乡居民基本养老保险基金财政补贴收入</t>
  </si>
  <si>
    <t>1021004 城乡居民基本养老保险基金委托投资收益</t>
  </si>
  <si>
    <t>1021003 城乡居民基本养老保险基金利息收入</t>
  </si>
  <si>
    <t>表十九</t>
  </si>
  <si>
    <t>2024年县级社会保险基金支出表</t>
  </si>
  <si>
    <t>支出功能分类科目</t>
  </si>
  <si>
    <t>本年预算金额</t>
  </si>
  <si>
    <t>20910 城乡居民基本养老保险基金支出</t>
  </si>
  <si>
    <t>2091001基础养老金支出</t>
  </si>
  <si>
    <t>2091002 个人账户养老金支出</t>
  </si>
  <si>
    <t>2091003 丧葬抚恤补助支出</t>
  </si>
  <si>
    <t>表二十</t>
  </si>
  <si>
    <t>2023年和2024年政府一般债务限额余额情况表</t>
  </si>
  <si>
    <t>执行数</t>
  </si>
  <si>
    <t>市本级</t>
  </si>
  <si>
    <t>市县</t>
  </si>
  <si>
    <t>2023年末政府一般债务余额实际数</t>
  </si>
  <si>
    <t>2023年末政府一般债务限额</t>
  </si>
  <si>
    <t>2024年政府一般债券发行额</t>
  </si>
  <si>
    <t>2024年政府一般债券还本额</t>
  </si>
  <si>
    <t>2024年政府一般债券付息额</t>
  </si>
  <si>
    <t>2024年末政府一般债务余额预计执行数</t>
  </si>
  <si>
    <t>——</t>
  </si>
  <si>
    <t xml:space="preserve">注：还本金额含使用再融资债券偿还本金数额。                                                                                             </t>
  </si>
  <si>
    <t>表二十一</t>
  </si>
  <si>
    <t>2024年政府一般债务分地区限额余额情况表</t>
  </si>
  <si>
    <t>2024年限额</t>
  </si>
  <si>
    <t>2024年末余额预计执行数</t>
  </si>
  <si>
    <t>宛城区</t>
  </si>
  <si>
    <t>卧龙区</t>
  </si>
  <si>
    <t>邓州市</t>
  </si>
  <si>
    <t>唐河县</t>
  </si>
  <si>
    <t>方城县</t>
  </si>
  <si>
    <t>镇平县</t>
  </si>
  <si>
    <t>社旗县</t>
  </si>
  <si>
    <t>新野县</t>
  </si>
  <si>
    <t>内乡县</t>
  </si>
  <si>
    <t>淅川县</t>
  </si>
  <si>
    <t>南召县</t>
  </si>
  <si>
    <t>桐柏县</t>
  </si>
  <si>
    <t>表二十二</t>
  </si>
  <si>
    <t>2023年和2024年政府专项债务限额余额情况表</t>
  </si>
  <si>
    <t>2023年末政府专项债务余额实际数</t>
  </si>
  <si>
    <t>2023年末政府专项债务余额限额</t>
  </si>
  <si>
    <t>2024年政府专项债务发行额</t>
  </si>
  <si>
    <t>2024年政府专项债务还本额</t>
  </si>
  <si>
    <t>2024年政府专项债务付息额</t>
  </si>
  <si>
    <t>2024年末政府专项债务余额预计执行数</t>
  </si>
  <si>
    <t>表二十三</t>
  </si>
  <si>
    <t>2024年政府专项债务分地区限额余额情况表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</si>
</sst>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 ;[Red]\-0\ ;"/>
    <numFmt numFmtId="179" formatCode="0.0%_ ;[Red]\-0.0%\ ;"/>
    <numFmt numFmtId="180" formatCode="0.0%_ ;[Red]\-0.0%\ ;\ "/>
    <numFmt numFmtId="181" formatCode="0_ "/>
    <numFmt numFmtId="182" formatCode="0.0_ "/>
    <numFmt numFmtId="183" formatCode="0%_ ;[Red]\-0%\ ;"/>
    <numFmt numFmtId="184" formatCode="\ @"/>
    <numFmt numFmtId="185" formatCode="0.00_);[Red]\(0.00\)"/>
  </numFmts>
  <fonts count="76">
    <font>
      <sz val="11"/>
      <color theme="1"/>
      <name val="宋体"/>
      <charset val="134"/>
      <scheme val="minor"/>
    </font>
    <font>
      <sz val="12"/>
      <name val="宋体"/>
      <charset val="134"/>
    </font>
    <font>
      <b/>
      <sz val="12"/>
      <name val="宋体"/>
      <charset val="134"/>
    </font>
    <font>
      <sz val="22"/>
      <name val="方正小标宋简体"/>
      <charset val="134"/>
    </font>
    <font>
      <b/>
      <sz val="16"/>
      <name val="微软雅黑"/>
      <charset val="134"/>
    </font>
    <font>
      <sz val="12"/>
      <color theme="1"/>
      <name val="宋体"/>
      <charset val="134"/>
    </font>
    <font>
      <b/>
      <sz val="22"/>
      <name val="方正小标宋简体"/>
      <charset val="134"/>
    </font>
    <font>
      <sz val="11"/>
      <color indexed="8"/>
      <name val="宋体"/>
      <charset val="134"/>
      <scheme val="minor"/>
    </font>
    <font>
      <b/>
      <sz val="20"/>
      <name val="宋体"/>
      <charset val="134"/>
    </font>
    <font>
      <b/>
      <sz val="12"/>
      <name val="微软雅黑"/>
      <charset val="134"/>
    </font>
    <font>
      <sz val="12"/>
      <color indexed="8"/>
      <name val="微软雅黑"/>
      <charset val="134"/>
    </font>
    <font>
      <sz val="12"/>
      <name val="黑体"/>
      <charset val="134"/>
    </font>
    <font>
      <sz val="11"/>
      <name val="宋体"/>
      <charset val="134"/>
      <scheme val="minor"/>
    </font>
    <font>
      <sz val="12"/>
      <name val="微软雅黑"/>
      <charset val="134"/>
    </font>
    <font>
      <sz val="18"/>
      <name val="黑体"/>
      <charset val="134"/>
    </font>
    <font>
      <sz val="12"/>
      <name val="仿宋_GB2312"/>
      <charset val="134"/>
    </font>
    <font>
      <sz val="18"/>
      <name val="方正小标宋简体"/>
      <charset val="134"/>
    </font>
    <font>
      <sz val="16"/>
      <name val="仿宋_GB2312"/>
      <charset val="134"/>
    </font>
    <font>
      <sz val="12"/>
      <name val="仿宋"/>
      <charset val="134"/>
    </font>
    <font>
      <sz val="10"/>
      <name val="宋体"/>
      <charset val="134"/>
    </font>
    <font>
      <sz val="11"/>
      <name val="宋体"/>
      <charset val="134"/>
    </font>
    <font>
      <b/>
      <sz val="16"/>
      <name val="黑体"/>
      <charset val="134"/>
    </font>
    <font>
      <b/>
      <sz val="11"/>
      <name val="宋体"/>
      <charset val="134"/>
    </font>
    <font>
      <b/>
      <sz val="10"/>
      <name val="黑体"/>
      <charset val="134"/>
    </font>
    <font>
      <b/>
      <sz val="10"/>
      <name val="宋体"/>
      <charset val="134"/>
    </font>
    <font>
      <sz val="9"/>
      <name val="宋体"/>
      <charset val="134"/>
    </font>
    <font>
      <sz val="12"/>
      <color rgb="FFFF0000"/>
      <name val="宋体"/>
      <charset val="134"/>
    </font>
    <font>
      <sz val="10"/>
      <name val="黑体"/>
      <charset val="134"/>
    </font>
    <font>
      <b/>
      <sz val="11"/>
      <name val="宋体"/>
      <charset val="134"/>
      <scheme val="minor"/>
    </font>
    <font>
      <b/>
      <sz val="18"/>
      <name val="黑体"/>
      <charset val="134"/>
    </font>
    <font>
      <sz val="11"/>
      <name val="黑体"/>
      <charset val="134"/>
    </font>
    <font>
      <sz val="18"/>
      <name val="Times New Roman"/>
      <charset val="134"/>
    </font>
    <font>
      <sz val="11"/>
      <color rgb="FFFF0000"/>
      <name val="宋体"/>
      <charset val="134"/>
      <scheme val="minor"/>
    </font>
    <font>
      <sz val="11"/>
      <name val="仿宋_GB2312"/>
      <charset val="134"/>
    </font>
    <font>
      <sz val="11"/>
      <name val="Times New Roman"/>
      <charset val="134"/>
    </font>
    <font>
      <sz val="11"/>
      <color indexed="0"/>
      <name val="Times New Roman"/>
      <charset val="134"/>
    </font>
    <font>
      <b/>
      <sz val="11"/>
      <name val="Times New Roman"/>
      <charset val="134"/>
    </font>
    <font>
      <sz val="11"/>
      <color rgb="FFFF0000"/>
      <name val="黑体"/>
      <charset val="134"/>
    </font>
    <font>
      <sz val="11"/>
      <color indexed="8"/>
      <name val="Times New Roman"/>
      <charset val="134"/>
    </font>
    <font>
      <sz val="11"/>
      <color indexed="8"/>
      <name val="仿宋_GB2312"/>
      <charset val="134"/>
    </font>
    <font>
      <sz val="11"/>
      <color theme="0" tint="-0.14996795556505"/>
      <name val="宋体"/>
      <charset val="134"/>
      <scheme val="minor"/>
    </font>
    <font>
      <sz val="11"/>
      <color theme="1"/>
      <name val="Times New Roman"/>
      <charset val="134"/>
    </font>
    <font>
      <sz val="9"/>
      <name val="Times New Roman"/>
      <charset val="134"/>
    </font>
    <font>
      <b/>
      <sz val="11"/>
      <name val="仿宋_GB2312"/>
      <charset val="134"/>
    </font>
    <font>
      <sz val="12"/>
      <name val="Times New Roman"/>
      <charset val="134"/>
    </font>
    <font>
      <sz val="12"/>
      <color rgb="FFFF0000"/>
      <name val="Times New Roman"/>
      <charset val="134"/>
    </font>
    <font>
      <sz val="11"/>
      <color rgb="FFFF0000"/>
      <name val="Times New Roman"/>
      <charset val="134"/>
    </font>
    <font>
      <sz val="11"/>
      <color rgb="FFFF0000"/>
      <name val="仿宋_GB2312"/>
      <charset val="134"/>
    </font>
    <font>
      <b/>
      <sz val="11"/>
      <name val="黑体"/>
      <charset val="134"/>
    </font>
    <font>
      <sz val="16"/>
      <name val="黑体"/>
      <charset val="134"/>
    </font>
    <font>
      <b/>
      <sz val="24"/>
      <name val="黑体"/>
      <charset val="134"/>
    </font>
    <font>
      <sz val="16"/>
      <name val="楷体_GB2312"/>
      <charset val="134"/>
    </font>
    <font>
      <sz val="48"/>
      <name val="黑体"/>
      <charset val="134"/>
    </font>
    <font>
      <sz val="22"/>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黑体"/>
      <charset val="134"/>
    </font>
    <font>
      <sz val="11"/>
      <color indexed="0"/>
      <name val="仿宋_GB2312"/>
      <charset val="134"/>
    </font>
  </fonts>
  <fills count="45">
    <fill>
      <patternFill patternType="none"/>
    </fill>
    <fill>
      <patternFill patternType="gray125"/>
    </fill>
    <fill>
      <patternFill patternType="solid">
        <fgColor theme="0"/>
        <bgColor indexed="64"/>
      </patternFill>
    </fill>
    <fill>
      <patternFill patternType="solid">
        <fgColor theme="6" tint="0.399884029663991"/>
        <bgColor indexed="64"/>
      </patternFill>
    </fill>
    <fill>
      <patternFill patternType="solid">
        <fgColor theme="5" tint="0.599993896298105"/>
        <bgColor indexed="64"/>
      </patternFill>
    </fill>
    <fill>
      <patternFill patternType="solid">
        <fgColor rgb="FF87CEEB"/>
        <bgColor indexed="64"/>
      </patternFill>
    </fill>
    <fill>
      <patternFill patternType="solid">
        <fgColor theme="4" tint="0.399914548173467"/>
        <bgColor indexed="64"/>
      </patternFill>
    </fill>
    <fill>
      <patternFill patternType="solid">
        <fgColor theme="0" tint="-0.14996795556505"/>
        <bgColor indexed="64"/>
      </patternFill>
    </fill>
    <fill>
      <patternFill patternType="solid">
        <fgColor theme="0" tint="-0.0499893185216834"/>
        <bgColor indexed="64"/>
      </patternFill>
    </fill>
    <fill>
      <patternFill patternType="solid">
        <fgColor indexed="9"/>
        <bgColor indexed="64"/>
      </patternFill>
    </fill>
    <fill>
      <patternFill patternType="gray0625">
        <bgColor theme="0" tint="-0.149937437055574"/>
      </patternFill>
    </fill>
    <fill>
      <patternFill patternType="solid">
        <fgColor theme="4" tint="0.399884029663991"/>
        <bgColor indexed="64"/>
      </patternFill>
    </fill>
    <fill>
      <patternFill patternType="solid">
        <fgColor rgb="FFB2B164"/>
        <bgColor indexed="64"/>
      </patternFill>
    </fill>
    <fill>
      <patternFill patternType="solid">
        <fgColor theme="5" tint="0.799890133365886"/>
        <bgColor indexed="64"/>
      </patternFill>
    </fill>
    <fill>
      <patternFill patternType="solid">
        <fgColor theme="5"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15" borderId="15"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16" applyNumberFormat="0" applyFill="0" applyAlignment="0" applyProtection="0">
      <alignment vertical="center"/>
    </xf>
    <xf numFmtId="0" fontId="60" fillId="0" borderId="16" applyNumberFormat="0" applyFill="0" applyAlignment="0" applyProtection="0">
      <alignment vertical="center"/>
    </xf>
    <xf numFmtId="0" fontId="61" fillId="0" borderId="17" applyNumberFormat="0" applyFill="0" applyAlignment="0" applyProtection="0">
      <alignment vertical="center"/>
    </xf>
    <xf numFmtId="0" fontId="61" fillId="0" borderId="0" applyNumberFormat="0" applyFill="0" applyBorder="0" applyAlignment="0" applyProtection="0">
      <alignment vertical="center"/>
    </xf>
    <xf numFmtId="0" fontId="62" fillId="16" borderId="18" applyNumberFormat="0" applyAlignment="0" applyProtection="0">
      <alignment vertical="center"/>
    </xf>
    <xf numFmtId="0" fontId="63" fillId="17" borderId="19" applyNumberFormat="0" applyAlignment="0" applyProtection="0">
      <alignment vertical="center"/>
    </xf>
    <xf numFmtId="0" fontId="64" fillId="17" borderId="18" applyNumberFormat="0" applyAlignment="0" applyProtection="0">
      <alignment vertical="center"/>
    </xf>
    <xf numFmtId="0" fontId="65" fillId="18" borderId="20" applyNumberFormat="0" applyAlignment="0" applyProtection="0">
      <alignment vertical="center"/>
    </xf>
    <xf numFmtId="0" fontId="66" fillId="0" borderId="21" applyNumberFormat="0" applyFill="0" applyAlignment="0" applyProtection="0">
      <alignment vertical="center"/>
    </xf>
    <xf numFmtId="0" fontId="67" fillId="0" borderId="22" applyNumberFormat="0" applyFill="0" applyAlignment="0" applyProtection="0">
      <alignment vertical="center"/>
    </xf>
    <xf numFmtId="0" fontId="68" fillId="19" borderId="0" applyNumberFormat="0" applyBorder="0" applyAlignment="0" applyProtection="0">
      <alignment vertical="center"/>
    </xf>
    <xf numFmtId="0" fontId="69" fillId="20" borderId="0" applyNumberFormat="0" applyBorder="0" applyAlignment="0" applyProtection="0">
      <alignment vertical="center"/>
    </xf>
    <xf numFmtId="0" fontId="70" fillId="21" borderId="0" applyNumberFormat="0" applyBorder="0" applyAlignment="0" applyProtection="0">
      <alignment vertical="center"/>
    </xf>
    <xf numFmtId="0" fontId="71" fillId="22" borderId="0" applyNumberFormat="0" applyBorder="0" applyAlignment="0" applyProtection="0">
      <alignment vertical="center"/>
    </xf>
    <xf numFmtId="0" fontId="72" fillId="23" borderId="0" applyNumberFormat="0" applyBorder="0" applyAlignment="0" applyProtection="0">
      <alignment vertical="center"/>
    </xf>
    <xf numFmtId="0" fontId="72" fillId="24" borderId="0" applyNumberFormat="0" applyBorder="0" applyAlignment="0" applyProtection="0">
      <alignment vertical="center"/>
    </xf>
    <xf numFmtId="0" fontId="71" fillId="25" borderId="0" applyNumberFormat="0" applyBorder="0" applyAlignment="0" applyProtection="0">
      <alignment vertical="center"/>
    </xf>
    <xf numFmtId="0" fontId="71" fillId="26" borderId="0" applyNumberFormat="0" applyBorder="0" applyAlignment="0" applyProtection="0">
      <alignment vertical="center"/>
    </xf>
    <xf numFmtId="0" fontId="72" fillId="27" borderId="0" applyNumberFormat="0" applyBorder="0" applyAlignment="0" applyProtection="0">
      <alignment vertical="center"/>
    </xf>
    <xf numFmtId="0" fontId="72" fillId="4"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2" fillId="30" borderId="0" applyNumberFormat="0" applyBorder="0" applyAlignment="0" applyProtection="0">
      <alignment vertical="center"/>
    </xf>
    <xf numFmtId="0" fontId="72" fillId="31" borderId="0" applyNumberFormat="0" applyBorder="0" applyAlignment="0" applyProtection="0">
      <alignment vertical="center"/>
    </xf>
    <xf numFmtId="0" fontId="71" fillId="32" borderId="0" applyNumberFormat="0" applyBorder="0" applyAlignment="0" applyProtection="0">
      <alignment vertical="center"/>
    </xf>
    <xf numFmtId="0" fontId="71" fillId="33" borderId="0" applyNumberFormat="0" applyBorder="0" applyAlignment="0" applyProtection="0">
      <alignment vertical="center"/>
    </xf>
    <xf numFmtId="0" fontId="72" fillId="34" borderId="0" applyNumberFormat="0" applyBorder="0" applyAlignment="0" applyProtection="0">
      <alignment vertical="center"/>
    </xf>
    <xf numFmtId="0" fontId="72" fillId="35" borderId="0" applyNumberFormat="0" applyBorder="0" applyAlignment="0" applyProtection="0">
      <alignment vertical="center"/>
    </xf>
    <xf numFmtId="0" fontId="71" fillId="36" borderId="0" applyNumberFormat="0" applyBorder="0" applyAlignment="0" applyProtection="0">
      <alignment vertical="center"/>
    </xf>
    <xf numFmtId="0" fontId="71" fillId="37" borderId="0" applyNumberFormat="0" applyBorder="0" applyAlignment="0" applyProtection="0">
      <alignment vertical="center"/>
    </xf>
    <xf numFmtId="0" fontId="72" fillId="38" borderId="0" applyNumberFormat="0" applyBorder="0" applyAlignment="0" applyProtection="0">
      <alignment vertical="center"/>
    </xf>
    <xf numFmtId="0" fontId="72" fillId="39" borderId="0" applyNumberFormat="0" applyBorder="0" applyAlignment="0" applyProtection="0">
      <alignment vertical="center"/>
    </xf>
    <xf numFmtId="0" fontId="71" fillId="40" borderId="0" applyNumberFormat="0" applyBorder="0" applyAlignment="0" applyProtection="0">
      <alignment vertical="center"/>
    </xf>
    <xf numFmtId="0" fontId="71" fillId="41" borderId="0" applyNumberFormat="0" applyBorder="0" applyAlignment="0" applyProtection="0">
      <alignment vertical="center"/>
    </xf>
    <xf numFmtId="0" fontId="72" fillId="42" borderId="0" applyNumberFormat="0" applyBorder="0" applyAlignment="0" applyProtection="0">
      <alignment vertical="center"/>
    </xf>
    <xf numFmtId="0" fontId="72" fillId="43" borderId="0" applyNumberFormat="0" applyBorder="0" applyAlignment="0" applyProtection="0">
      <alignment vertical="center"/>
    </xf>
    <xf numFmtId="0" fontId="71" fillId="4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5" fillId="0" borderId="14">
      <alignment horizontal="right" vertical="center"/>
    </xf>
    <xf numFmtId="0" fontId="1" fillId="0" borderId="0"/>
    <xf numFmtId="0" fontId="1" fillId="0" borderId="0">
      <alignment vertical="center"/>
    </xf>
    <xf numFmtId="0" fontId="1" fillId="0" borderId="0">
      <alignment vertical="center"/>
    </xf>
    <xf numFmtId="0" fontId="73" fillId="0" borderId="0"/>
    <xf numFmtId="0" fontId="1" fillId="0" borderId="0"/>
    <xf numFmtId="0" fontId="7" fillId="0" borderId="0">
      <alignment vertical="center"/>
    </xf>
    <xf numFmtId="0" fontId="1" fillId="0" borderId="0">
      <alignment vertical="center"/>
    </xf>
  </cellStyleXfs>
  <cellXfs count="403">
    <xf numFmtId="0" fontId="0" fillId="0" borderId="0" xfId="0">
      <alignment vertical="center"/>
    </xf>
    <xf numFmtId="0" fontId="1" fillId="0" borderId="0" xfId="60">
      <alignment vertical="center"/>
    </xf>
    <xf numFmtId="0" fontId="2" fillId="0" borderId="0" xfId="60" applyFont="1">
      <alignment vertical="center"/>
    </xf>
    <xf numFmtId="0" fontId="3" fillId="0" borderId="0" xfId="60" applyFont="1" applyAlignment="1">
      <alignment horizontal="center" vertical="center"/>
    </xf>
    <xf numFmtId="0" fontId="4" fillId="0" borderId="0" xfId="60" applyFont="1" applyAlignment="1">
      <alignment vertical="center"/>
    </xf>
    <xf numFmtId="0" fontId="1" fillId="0" borderId="0" xfId="60" applyAlignment="1">
      <alignment vertical="center"/>
    </xf>
    <xf numFmtId="0" fontId="1" fillId="0" borderId="0" xfId="60" applyAlignment="1">
      <alignment horizontal="right" vertical="center"/>
    </xf>
    <xf numFmtId="0" fontId="1" fillId="0" borderId="1" xfId="60" applyBorder="1" applyAlignment="1">
      <alignment horizontal="center" vertical="center"/>
    </xf>
    <xf numFmtId="0" fontId="1" fillId="0" borderId="1" xfId="60" applyFont="1" applyBorder="1" applyAlignment="1">
      <alignment horizontal="center" vertical="center"/>
    </xf>
    <xf numFmtId="0" fontId="5" fillId="0" borderId="1" xfId="49" applyFont="1" applyFill="1" applyBorder="1" applyAlignment="1">
      <alignment horizontal="center" vertical="center"/>
    </xf>
    <xf numFmtId="0" fontId="1" fillId="0" borderId="1" xfId="60" applyBorder="1" applyAlignment="1">
      <alignment horizontal="right" vertical="center"/>
    </xf>
    <xf numFmtId="0" fontId="0" fillId="0" borderId="0" xfId="49" applyFont="1" applyFill="1" applyBorder="1" applyAlignment="1">
      <alignment vertical="center"/>
    </xf>
    <xf numFmtId="0" fontId="1" fillId="0" borderId="1" xfId="60" applyBorder="1">
      <alignment vertical="center"/>
    </xf>
    <xf numFmtId="0" fontId="1" fillId="0" borderId="1" xfId="60" applyFill="1" applyBorder="1">
      <alignment vertical="center"/>
    </xf>
    <xf numFmtId="0" fontId="1" fillId="0" borderId="1" xfId="60" applyFill="1" applyBorder="1" applyAlignment="1">
      <alignment horizontal="right" vertical="center"/>
    </xf>
    <xf numFmtId="0" fontId="1" fillId="0" borderId="2" xfId="60" applyBorder="1" applyAlignment="1">
      <alignment horizontal="left" vertical="top" wrapText="1"/>
    </xf>
    <xf numFmtId="0" fontId="1" fillId="0" borderId="0" xfId="60" applyAlignment="1">
      <alignment horizontal="left" vertical="top" wrapText="1"/>
    </xf>
    <xf numFmtId="176" fontId="1" fillId="0" borderId="1" xfId="60" applyNumberFormat="1" applyBorder="1" applyAlignment="1">
      <alignment horizontal="right" vertical="center"/>
    </xf>
    <xf numFmtId="0" fontId="1" fillId="0" borderId="0" xfId="60" applyFill="1">
      <alignment vertical="center"/>
    </xf>
    <xf numFmtId="0" fontId="6" fillId="0" borderId="0" xfId="60" applyFont="1" applyAlignment="1">
      <alignment horizontal="center" vertical="center"/>
    </xf>
    <xf numFmtId="0" fontId="7" fillId="0" borderId="0" xfId="59">
      <alignment vertical="center"/>
    </xf>
    <xf numFmtId="0" fontId="8" fillId="0" borderId="0" xfId="59" applyNumberFormat="1" applyFont="1" applyFill="1" applyBorder="1" applyAlignment="1">
      <alignment horizontal="center" vertical="center"/>
    </xf>
    <xf numFmtId="0" fontId="8" fillId="0" borderId="0" xfId="59" applyNumberFormat="1" applyFont="1" applyFill="1" applyBorder="1" applyAlignment="1">
      <alignment horizontal="left" vertical="center"/>
    </xf>
    <xf numFmtId="0" fontId="7" fillId="0" borderId="0" xfId="59" applyNumberFormat="1" applyFont="1" applyFill="1" applyBorder="1" applyAlignment="1"/>
    <xf numFmtId="0" fontId="7" fillId="0" borderId="0" xfId="59" applyNumberFormat="1" applyFill="1" applyBorder="1" applyAlignment="1"/>
    <xf numFmtId="0" fontId="9" fillId="0" borderId="1" xfId="59" applyFont="1" applyBorder="1" applyAlignment="1">
      <alignment horizontal="center" vertical="center"/>
    </xf>
    <xf numFmtId="0" fontId="10" fillId="0" borderId="1" xfId="59" applyFont="1" applyBorder="1" applyAlignment="1">
      <alignment horizontal="center" vertical="center"/>
    </xf>
    <xf numFmtId="0" fontId="10" fillId="0" borderId="1" xfId="59" applyNumberFormat="1" applyFont="1" applyBorder="1" applyAlignment="1">
      <alignment horizontal="center" vertical="center"/>
    </xf>
    <xf numFmtId="0" fontId="11" fillId="0" borderId="0" xfId="49" applyFont="1" applyFill="1" applyBorder="1" applyAlignment="1">
      <alignment vertical="center"/>
    </xf>
    <xf numFmtId="0" fontId="7" fillId="0" borderId="0" xfId="59" applyNumberFormat="1" applyFont="1" applyFill="1" applyBorder="1" applyAlignment="1">
      <alignment horizontal="center"/>
    </xf>
    <xf numFmtId="0" fontId="7" fillId="0" borderId="0" xfId="59" applyNumberFormat="1" applyFill="1" applyBorder="1" applyAlignment="1">
      <alignment horizontal="center"/>
    </xf>
    <xf numFmtId="0" fontId="1" fillId="0" borderId="0" xfId="52" applyFont="1"/>
    <xf numFmtId="0" fontId="1" fillId="0" borderId="0" xfId="52" applyFont="1" applyAlignment="1">
      <alignment horizontal="left"/>
    </xf>
    <xf numFmtId="0" fontId="8" fillId="0" borderId="1" xfId="59" applyNumberFormat="1" applyFont="1" applyFill="1" applyBorder="1" applyAlignment="1">
      <alignment horizontal="center" vertical="center"/>
    </xf>
    <xf numFmtId="0" fontId="12" fillId="0" borderId="1" xfId="59" applyNumberFormat="1" applyFont="1" applyFill="1" applyBorder="1" applyAlignment="1">
      <alignment horizontal="center"/>
    </xf>
    <xf numFmtId="0" fontId="13" fillId="0" borderId="1" xfId="59" applyFont="1" applyBorder="1" applyAlignment="1">
      <alignment horizontal="center" vertical="center"/>
    </xf>
    <xf numFmtId="0" fontId="7" fillId="0" borderId="1" xfId="59" applyNumberFormat="1" applyFont="1" applyFill="1" applyBorder="1" applyAlignment="1">
      <alignment horizontal="center"/>
    </xf>
    <xf numFmtId="0" fontId="9" fillId="2" borderId="1" xfId="59" applyFont="1" applyFill="1" applyBorder="1" applyAlignment="1">
      <alignment horizontal="center" vertical="center"/>
    </xf>
    <xf numFmtId="0" fontId="13" fillId="2" borderId="1" xfId="59" applyFont="1" applyFill="1" applyBorder="1" applyAlignment="1">
      <alignment horizontal="center" vertical="center"/>
    </xf>
    <xf numFmtId="0" fontId="11" fillId="0" borderId="0" xfId="52" applyFont="1"/>
    <xf numFmtId="0" fontId="14" fillId="0" borderId="0" xfId="52" applyFont="1" applyAlignment="1">
      <alignment horizontal="center" vertical="center"/>
    </xf>
    <xf numFmtId="0" fontId="1" fillId="0" borderId="0" xfId="52" applyFont="1" applyAlignment="1">
      <alignment vertical="center"/>
    </xf>
    <xf numFmtId="0" fontId="1" fillId="0" borderId="0" xfId="52" applyFont="1" applyAlignment="1">
      <alignment horizontal="center" vertical="center"/>
    </xf>
    <xf numFmtId="0" fontId="15" fillId="0" borderId="0" xfId="52" applyFont="1" applyAlignment="1">
      <alignment horizontal="center" vertical="center"/>
    </xf>
    <xf numFmtId="0" fontId="15" fillId="0" borderId="3" xfId="52" applyFont="1" applyBorder="1" applyAlignment="1">
      <alignment horizontal="center" vertical="center"/>
    </xf>
    <xf numFmtId="0" fontId="15" fillId="0" borderId="2" xfId="52" applyFont="1" applyBorder="1" applyAlignment="1">
      <alignment horizontal="center" vertical="center"/>
    </xf>
    <xf numFmtId="0" fontId="15" fillId="0" borderId="4" xfId="52" applyFont="1" applyBorder="1" applyAlignment="1">
      <alignment horizontal="center" vertical="center"/>
    </xf>
    <xf numFmtId="0" fontId="15" fillId="0" borderId="5" xfId="52" applyFont="1" applyBorder="1" applyAlignment="1">
      <alignment horizontal="center" vertical="center"/>
    </xf>
    <xf numFmtId="0" fontId="15" fillId="0" borderId="6" xfId="52" applyFont="1" applyBorder="1" applyAlignment="1">
      <alignment horizontal="center" vertical="center"/>
    </xf>
    <xf numFmtId="0" fontId="15" fillId="0" borderId="7" xfId="52" applyFont="1" applyBorder="1" applyAlignment="1">
      <alignment horizontal="center" vertical="center"/>
    </xf>
    <xf numFmtId="0" fontId="15" fillId="0" borderId="1" xfId="52" applyFont="1" applyBorder="1" applyAlignment="1">
      <alignment horizontal="center"/>
    </xf>
    <xf numFmtId="0" fontId="15" fillId="0" borderId="8" xfId="52" applyFont="1" applyBorder="1" applyAlignment="1">
      <alignment horizontal="center" wrapText="1"/>
    </xf>
    <xf numFmtId="0" fontId="15" fillId="0" borderId="9" xfId="52" applyFont="1" applyBorder="1" applyAlignment="1">
      <alignment horizontal="center" wrapText="1"/>
    </xf>
    <xf numFmtId="0" fontId="15" fillId="0" borderId="10" xfId="52" applyFont="1" applyBorder="1" applyAlignment="1">
      <alignment horizontal="center" wrapText="1"/>
    </xf>
    <xf numFmtId="0" fontId="1" fillId="0" borderId="2" xfId="52" applyFont="1" applyBorder="1" applyAlignment="1">
      <alignment horizontal="center"/>
    </xf>
    <xf numFmtId="0" fontId="16" fillId="0" borderId="0" xfId="52" applyFont="1" applyAlignment="1">
      <alignment horizontal="center"/>
    </xf>
    <xf numFmtId="0" fontId="17" fillId="0" borderId="0" xfId="52" applyFont="1" applyAlignment="1">
      <alignment horizontal="justify"/>
    </xf>
    <xf numFmtId="0" fontId="18" fillId="0" borderId="1" xfId="52" applyFont="1" applyBorder="1" applyAlignment="1">
      <alignment horizontal="center" wrapText="1"/>
    </xf>
    <xf numFmtId="0" fontId="18" fillId="0" borderId="1" xfId="52" applyFont="1" applyBorder="1" applyAlignment="1">
      <alignment horizontal="left" wrapText="1"/>
    </xf>
    <xf numFmtId="0" fontId="18" fillId="0" borderId="1" xfId="52" applyFont="1" applyBorder="1" applyAlignment="1">
      <alignment horizontal="left" wrapText="1" indent="1"/>
    </xf>
    <xf numFmtId="0" fontId="1" fillId="0" borderId="1" xfId="52" applyFont="1" applyBorder="1" applyAlignment="1">
      <alignment horizontal="center" wrapText="1"/>
    </xf>
    <xf numFmtId="0" fontId="1" fillId="0" borderId="0" xfId="0" applyFont="1" applyFill="1" applyBorder="1" applyAlignment="1"/>
    <xf numFmtId="0" fontId="1" fillId="0" borderId="0" xfId="0" applyFont="1" applyFill="1" applyBorder="1" applyAlignment="1">
      <alignment horizontal="right" vertical="center"/>
    </xf>
    <xf numFmtId="0" fontId="11" fillId="0" borderId="0" xfId="57" applyFont="1" applyFill="1" applyAlignment="1">
      <alignment vertical="center"/>
    </xf>
    <xf numFmtId="177" fontId="19" fillId="0" borderId="0" xfId="58" applyNumberFormat="1" applyFont="1" applyFill="1" applyAlignment="1">
      <alignment vertical="center"/>
    </xf>
    <xf numFmtId="177" fontId="19" fillId="0" borderId="0" xfId="58" applyNumberFormat="1" applyFont="1" applyFill="1" applyAlignment="1">
      <alignment horizontal="center" vertical="center"/>
    </xf>
    <xf numFmtId="0" fontId="20" fillId="0" borderId="0" xfId="58" applyFont="1" applyFill="1" applyAlignment="1">
      <alignment vertical="center"/>
    </xf>
    <xf numFmtId="0" fontId="21" fillId="0" borderId="0" xfId="58" applyFont="1" applyFill="1" applyAlignment="1">
      <alignment horizontal="center" vertical="center"/>
    </xf>
    <xf numFmtId="0" fontId="20" fillId="0" borderId="6" xfId="58" applyFont="1" applyFill="1" applyBorder="1" applyAlignment="1">
      <alignment horizontal="right" vertical="center"/>
    </xf>
    <xf numFmtId="0" fontId="22" fillId="0" borderId="1" xfId="58" applyFont="1" applyFill="1" applyBorder="1" applyAlignment="1">
      <alignment horizontal="center" vertical="center" wrapText="1"/>
    </xf>
    <xf numFmtId="177" fontId="23" fillId="3" borderId="1" xfId="58" applyNumberFormat="1" applyFont="1" applyFill="1" applyBorder="1" applyAlignment="1">
      <alignment horizontal="center" vertical="center"/>
    </xf>
    <xf numFmtId="177" fontId="23" fillId="4" borderId="1" xfId="58" applyNumberFormat="1" applyFont="1" applyFill="1" applyBorder="1" applyAlignment="1">
      <alignment horizontal="center" vertical="center"/>
    </xf>
    <xf numFmtId="177" fontId="24" fillId="3" borderId="1" xfId="58" applyNumberFormat="1" applyFont="1" applyFill="1" applyBorder="1" applyAlignment="1">
      <alignment horizontal="center" vertical="center" wrapText="1"/>
    </xf>
    <xf numFmtId="177" fontId="24" fillId="3" borderId="11" xfId="58" applyNumberFormat="1" applyFont="1" applyFill="1" applyBorder="1" applyAlignment="1">
      <alignment horizontal="center" vertical="center" wrapText="1"/>
    </xf>
    <xf numFmtId="177" fontId="24" fillId="4" borderId="1" xfId="58" applyNumberFormat="1" applyFont="1" applyFill="1" applyBorder="1" applyAlignment="1">
      <alignment horizontal="center" vertical="center" wrapText="1"/>
    </xf>
    <xf numFmtId="177" fontId="24" fillId="3" borderId="11" xfId="58" applyNumberFormat="1" applyFont="1" applyFill="1" applyBorder="1" applyAlignment="1">
      <alignment vertical="center" wrapText="1"/>
    </xf>
    <xf numFmtId="177" fontId="19" fillId="3" borderId="11" xfId="58" applyNumberFormat="1" applyFont="1" applyFill="1" applyBorder="1" applyAlignment="1">
      <alignment vertical="center" wrapText="1"/>
    </xf>
    <xf numFmtId="177" fontId="24" fillId="4" borderId="12" xfId="58" applyNumberFormat="1" applyFont="1" applyFill="1" applyBorder="1" applyAlignment="1">
      <alignment horizontal="center" vertical="center" wrapText="1"/>
    </xf>
    <xf numFmtId="177" fontId="24" fillId="4" borderId="13" xfId="58" applyNumberFormat="1" applyFont="1" applyFill="1" applyBorder="1" applyAlignment="1">
      <alignment vertical="center" wrapText="1"/>
    </xf>
    <xf numFmtId="177" fontId="19" fillId="4" borderId="13" xfId="58" applyNumberFormat="1" applyFont="1" applyFill="1" applyBorder="1" applyAlignment="1">
      <alignment vertical="center" wrapText="1"/>
    </xf>
    <xf numFmtId="177" fontId="19" fillId="4" borderId="11" xfId="58" applyNumberFormat="1" applyFont="1" applyFill="1" applyBorder="1" applyAlignment="1">
      <alignment vertical="center" wrapText="1"/>
    </xf>
    <xf numFmtId="177" fontId="24" fillId="4" borderId="11" xfId="58" applyNumberFormat="1" applyFont="1" applyFill="1" applyBorder="1" applyAlignment="1">
      <alignment horizontal="center" vertical="center" wrapText="1"/>
    </xf>
    <xf numFmtId="177" fontId="19" fillId="0" borderId="12" xfId="58" applyNumberFormat="1" applyFont="1" applyFill="1" applyBorder="1" applyAlignment="1">
      <alignment horizontal="center" vertical="center" wrapText="1"/>
    </xf>
    <xf numFmtId="177" fontId="19" fillId="0" borderId="12" xfId="58" applyNumberFormat="1" applyFont="1" applyFill="1" applyBorder="1" applyAlignment="1">
      <alignment vertical="center" wrapText="1"/>
    </xf>
    <xf numFmtId="0" fontId="25" fillId="0" borderId="14" xfId="53">
      <alignment horizontal="right" vertical="center"/>
    </xf>
    <xf numFmtId="0" fontId="25" fillId="5" borderId="14" xfId="53" applyFill="1">
      <alignment horizontal="right" vertical="center"/>
    </xf>
    <xf numFmtId="0" fontId="1" fillId="0" borderId="0" xfId="0" applyFont="1" applyFill="1" applyBorder="1" applyAlignment="1">
      <alignment horizontal="right"/>
    </xf>
    <xf numFmtId="0" fontId="1" fillId="0" borderId="0" xfId="54" applyFill="1" applyBorder="1" applyAlignment="1"/>
    <xf numFmtId="0" fontId="21" fillId="2" borderId="0" xfId="49" applyFont="1" applyFill="1" applyBorder="1" applyAlignment="1">
      <alignment horizontal="center" vertical="center"/>
    </xf>
    <xf numFmtId="0" fontId="19" fillId="0" borderId="0" xfId="54" applyNumberFormat="1" applyFont="1" applyFill="1" applyBorder="1" applyAlignment="1" applyProtection="1">
      <alignment horizontal="right" vertical="center"/>
    </xf>
    <xf numFmtId="0" fontId="19" fillId="0" borderId="0" xfId="54" applyNumberFormat="1" applyFont="1" applyFill="1" applyAlignment="1" applyProtection="1">
      <alignment horizontal="right" vertical="center"/>
    </xf>
    <xf numFmtId="0" fontId="19" fillId="0" borderId="1" xfId="54" applyNumberFormat="1" applyFont="1" applyFill="1" applyBorder="1" applyAlignment="1" applyProtection="1">
      <alignment horizontal="center" vertical="center"/>
    </xf>
    <xf numFmtId="0" fontId="19" fillId="0" borderId="8" xfId="54" applyNumberFormat="1" applyFont="1" applyFill="1" applyBorder="1" applyAlignment="1" applyProtection="1">
      <alignment horizontal="center" vertical="center" wrapText="1"/>
    </xf>
    <xf numFmtId="0" fontId="19" fillId="0" borderId="9" xfId="54" applyNumberFormat="1" applyFont="1" applyFill="1" applyBorder="1" applyAlignment="1" applyProtection="1">
      <alignment horizontal="center" vertical="center" wrapText="1"/>
    </xf>
    <xf numFmtId="0" fontId="19" fillId="0" borderId="10" xfId="54" applyNumberFormat="1" applyFont="1" applyFill="1" applyBorder="1" applyAlignment="1" applyProtection="1">
      <alignment horizontal="center" vertical="center" wrapText="1"/>
    </xf>
    <xf numFmtId="0" fontId="19" fillId="0" borderId="1" xfId="54" applyNumberFormat="1" applyFont="1" applyFill="1" applyBorder="1" applyAlignment="1" applyProtection="1">
      <alignment horizontal="center" vertical="center" wrapText="1"/>
    </xf>
    <xf numFmtId="0" fontId="26" fillId="0" borderId="0" xfId="54" applyFont="1" applyFill="1" applyBorder="1" applyAlignment="1"/>
    <xf numFmtId="0" fontId="1" fillId="2" borderId="0" xfId="54" applyFill="1" applyBorder="1" applyAlignment="1"/>
    <xf numFmtId="0" fontId="20" fillId="0" borderId="0" xfId="58" applyFont="1" applyFill="1" applyAlignment="1">
      <alignment vertical="center" wrapText="1"/>
    </xf>
    <xf numFmtId="0" fontId="20" fillId="0" borderId="0" xfId="58" applyFont="1" applyFill="1" applyAlignment="1">
      <alignment horizontal="center" vertical="center" wrapText="1"/>
    </xf>
    <xf numFmtId="0" fontId="20" fillId="0" borderId="0" xfId="58" applyFont="1" applyFill="1" applyAlignment="1">
      <alignment horizontal="right" vertical="center"/>
    </xf>
    <xf numFmtId="0" fontId="1" fillId="0" borderId="0" xfId="52" applyFill="1" applyBorder="1" applyAlignment="1"/>
    <xf numFmtId="177" fontId="27" fillId="0" borderId="0" xfId="58" applyNumberFormat="1" applyFont="1" applyFill="1" applyAlignment="1">
      <alignment vertical="center"/>
    </xf>
    <xf numFmtId="177" fontId="19" fillId="0" borderId="6" xfId="58" applyNumberFormat="1" applyFont="1" applyFill="1" applyBorder="1" applyAlignment="1">
      <alignment horizontal="right" vertical="center"/>
    </xf>
    <xf numFmtId="177" fontId="24" fillId="0" borderId="1" xfId="58" applyNumberFormat="1" applyFont="1" applyFill="1" applyBorder="1" applyAlignment="1">
      <alignment horizontal="center" vertical="center" wrapText="1"/>
    </xf>
    <xf numFmtId="177" fontId="24" fillId="0" borderId="11" xfId="58" applyNumberFormat="1" applyFont="1" applyFill="1" applyBorder="1" applyAlignment="1">
      <alignment vertical="center" wrapText="1"/>
    </xf>
    <xf numFmtId="177" fontId="19" fillId="0" borderId="1" xfId="58" applyNumberFormat="1" applyFont="1" applyFill="1" applyBorder="1" applyAlignment="1">
      <alignment horizontal="center" vertical="center" wrapText="1"/>
    </xf>
    <xf numFmtId="0" fontId="19" fillId="0" borderId="1" xfId="52" applyFont="1" applyFill="1" applyBorder="1" applyAlignment="1" applyProtection="1">
      <alignment horizontal="center" vertical="center" wrapText="1"/>
      <protection locked="0"/>
    </xf>
    <xf numFmtId="177" fontId="24" fillId="5" borderId="12" xfId="58" applyNumberFormat="1" applyFont="1" applyFill="1" applyBorder="1" applyAlignment="1">
      <alignment vertical="center" wrapText="1"/>
    </xf>
    <xf numFmtId="177" fontId="24" fillId="0" borderId="12" xfId="58" applyNumberFormat="1" applyFont="1" applyFill="1" applyBorder="1" applyAlignment="1">
      <alignment vertical="center" wrapText="1"/>
    </xf>
    <xf numFmtId="0" fontId="12" fillId="2" borderId="0" xfId="0" applyFont="1" applyFill="1" applyAlignment="1">
      <alignment vertical="center"/>
    </xf>
    <xf numFmtId="0" fontId="21" fillId="2" borderId="0" xfId="0" applyFont="1" applyFill="1" applyAlignment="1">
      <alignment vertical="center"/>
    </xf>
    <xf numFmtId="0" fontId="28" fillId="2" borderId="0" xfId="0" applyFont="1" applyFill="1" applyAlignment="1">
      <alignment vertical="center"/>
    </xf>
    <xf numFmtId="0" fontId="12" fillId="2" borderId="0" xfId="0" applyFont="1" applyFill="1" applyAlignment="1">
      <alignment vertical="center" wrapText="1"/>
    </xf>
    <xf numFmtId="0" fontId="11" fillId="2" borderId="0" xfId="0" applyFont="1" applyFill="1" applyAlignment="1">
      <alignment vertical="center"/>
    </xf>
    <xf numFmtId="0" fontId="29" fillId="2" borderId="0" xfId="0" applyFont="1" applyFill="1" applyAlignment="1">
      <alignment horizontal="center" vertical="center"/>
    </xf>
    <xf numFmtId="0" fontId="29" fillId="2" borderId="0" xfId="0" applyFont="1" applyFill="1" applyAlignment="1">
      <alignment horizontal="center" vertical="center" wrapText="1"/>
    </xf>
    <xf numFmtId="0" fontId="12" fillId="2" borderId="0" xfId="0" applyFont="1" applyFill="1" applyAlignment="1">
      <alignment horizontal="right"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28" fillId="2" borderId="0"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28" fillId="2" borderId="0" xfId="0" applyFont="1" applyFill="1" applyBorder="1" applyAlignment="1">
      <alignment vertical="center"/>
    </xf>
    <xf numFmtId="0" fontId="12" fillId="2" borderId="1" xfId="0" applyFont="1" applyFill="1" applyBorder="1" applyAlignment="1">
      <alignment vertical="center"/>
    </xf>
    <xf numFmtId="3" fontId="12" fillId="2" borderId="1" xfId="0" applyNumberFormat="1" applyFont="1" applyFill="1" applyBorder="1" applyAlignment="1" applyProtection="1">
      <alignment vertical="center"/>
    </xf>
    <xf numFmtId="177" fontId="12" fillId="6" borderId="1" xfId="0" applyNumberFormat="1" applyFont="1" applyFill="1" applyBorder="1" applyAlignment="1">
      <alignment horizontal="right" vertical="center" wrapText="1"/>
    </xf>
    <xf numFmtId="0" fontId="12" fillId="6" borderId="0" xfId="0" applyFont="1" applyFill="1" applyAlignment="1">
      <alignment vertical="center"/>
    </xf>
    <xf numFmtId="3" fontId="12" fillId="2" borderId="1" xfId="0" applyNumberFormat="1" applyFont="1" applyFill="1" applyBorder="1" applyAlignment="1" applyProtection="1">
      <alignment horizontal="left" vertical="center"/>
    </xf>
    <xf numFmtId="177" fontId="12" fillId="2" borderId="1" xfId="0" applyNumberFormat="1" applyFont="1" applyFill="1" applyBorder="1" applyAlignment="1">
      <alignment horizontal="right" vertical="center" wrapText="1"/>
    </xf>
    <xf numFmtId="0" fontId="12" fillId="2" borderId="1" xfId="0" applyFont="1" applyFill="1" applyBorder="1" applyAlignment="1">
      <alignment horizontal="left" vertical="center"/>
    </xf>
    <xf numFmtId="0" fontId="12" fillId="2" borderId="1" xfId="49" applyFont="1" applyFill="1" applyBorder="1" applyAlignment="1">
      <alignment vertical="center" wrapText="1"/>
    </xf>
    <xf numFmtId="0" fontId="28" fillId="2" borderId="1" xfId="0" applyFont="1" applyFill="1" applyBorder="1" applyAlignment="1">
      <alignment horizontal="distributed" vertical="center"/>
    </xf>
    <xf numFmtId="0" fontId="12" fillId="6" borderId="0" xfId="0" applyFont="1" applyFill="1" applyAlignment="1">
      <alignment vertical="center" wrapText="1"/>
    </xf>
    <xf numFmtId="0" fontId="12" fillId="2" borderId="0" xfId="49" applyFont="1" applyFill="1" applyAlignment="1">
      <alignment vertical="center"/>
    </xf>
    <xf numFmtId="0" fontId="21" fillId="2" borderId="0" xfId="49" applyFont="1" applyFill="1" applyAlignment="1">
      <alignment vertical="center"/>
    </xf>
    <xf numFmtId="0" fontId="12" fillId="2" borderId="0" xfId="49" applyFont="1" applyFill="1" applyAlignment="1">
      <alignment vertical="center" wrapText="1"/>
    </xf>
    <xf numFmtId="0" fontId="28" fillId="2" borderId="0" xfId="49" applyFont="1" applyFill="1" applyAlignment="1">
      <alignment vertical="center"/>
    </xf>
    <xf numFmtId="10" fontId="12" fillId="2" borderId="0" xfId="49" applyNumberFormat="1" applyFont="1" applyFill="1" applyAlignment="1">
      <alignment vertical="center"/>
    </xf>
    <xf numFmtId="0" fontId="30" fillId="2" borderId="0" xfId="49" applyFont="1" applyFill="1" applyAlignment="1">
      <alignment vertical="center"/>
    </xf>
    <xf numFmtId="0" fontId="11" fillId="2" borderId="0" xfId="49" applyFont="1" applyFill="1" applyAlignment="1">
      <alignment vertical="center"/>
    </xf>
    <xf numFmtId="0" fontId="11" fillId="2" borderId="0" xfId="49" applyFont="1" applyFill="1" applyAlignment="1"/>
    <xf numFmtId="10" fontId="11" fillId="2" borderId="0" xfId="49" applyNumberFormat="1" applyFont="1" applyFill="1" applyAlignment="1"/>
    <xf numFmtId="10" fontId="31" fillId="2" borderId="0" xfId="49" applyNumberFormat="1" applyFont="1" applyFill="1" applyAlignment="1">
      <alignment horizontal="center" vertical="center"/>
    </xf>
    <xf numFmtId="0" fontId="32" fillId="2" borderId="0" xfId="49" applyFont="1" applyFill="1" applyAlignment="1">
      <alignment vertical="center"/>
    </xf>
    <xf numFmtId="10" fontId="33" fillId="2" borderId="0" xfId="49" applyNumberFormat="1" applyFont="1" applyFill="1" applyAlignment="1">
      <alignment horizontal="right" vertical="center"/>
    </xf>
    <xf numFmtId="0" fontId="34" fillId="2" borderId="1" xfId="49" applyFont="1" applyFill="1" applyBorder="1" applyAlignment="1">
      <alignment horizontal="center" vertical="center"/>
    </xf>
    <xf numFmtId="0" fontId="34" fillId="2" borderId="1" xfId="49" applyFont="1" applyFill="1" applyBorder="1" applyAlignment="1">
      <alignment horizontal="center" vertical="center" wrapText="1"/>
    </xf>
    <xf numFmtId="0" fontId="30" fillId="2" borderId="1" xfId="49" applyFont="1" applyFill="1" applyBorder="1" applyAlignment="1">
      <alignment horizontal="distributed" vertical="center" indent="6"/>
    </xf>
    <xf numFmtId="10" fontId="34" fillId="2" borderId="1" xfId="51" applyNumberFormat="1" applyFont="1" applyFill="1" applyBorder="1" applyAlignment="1">
      <alignment horizontal="center" vertical="center" wrapText="1"/>
    </xf>
    <xf numFmtId="0" fontId="34" fillId="2" borderId="1" xfId="49" applyFont="1" applyFill="1" applyBorder="1" applyAlignment="1">
      <alignment vertical="center"/>
    </xf>
    <xf numFmtId="0" fontId="35" fillId="0" borderId="0" xfId="0" applyFont="1" applyFill="1" applyAlignment="1">
      <alignment vertical="center"/>
    </xf>
    <xf numFmtId="178" fontId="34" fillId="7" borderId="1" xfId="50" applyNumberFormat="1" applyFont="1" applyFill="1" applyBorder="1" applyAlignment="1">
      <alignment vertical="center" shrinkToFit="1"/>
    </xf>
    <xf numFmtId="179" fontId="34" fillId="7" borderId="1" xfId="49" applyNumberFormat="1" applyFont="1" applyFill="1" applyBorder="1" applyAlignment="1">
      <alignment vertical="center" shrinkToFit="1"/>
    </xf>
    <xf numFmtId="180" fontId="34" fillId="7" borderId="1" xfId="49" applyNumberFormat="1" applyFont="1" applyFill="1" applyBorder="1" applyAlignment="1">
      <alignment vertical="center" shrinkToFit="1"/>
    </xf>
    <xf numFmtId="0" fontId="34" fillId="0" borderId="1" xfId="49" applyFont="1" applyFill="1" applyBorder="1" applyAlignment="1">
      <alignment vertical="center"/>
    </xf>
    <xf numFmtId="178" fontId="34" fillId="7" borderId="1" xfId="49" applyNumberFormat="1" applyFont="1" applyFill="1" applyBorder="1" applyAlignment="1">
      <alignment vertical="center" shrinkToFit="1"/>
    </xf>
    <xf numFmtId="178" fontId="34" fillId="8" borderId="1" xfId="50" applyNumberFormat="1" applyFont="1" applyFill="1" applyBorder="1" applyAlignment="1">
      <alignment vertical="center" shrinkToFit="1"/>
    </xf>
    <xf numFmtId="178" fontId="34" fillId="8" borderId="1" xfId="49" applyNumberFormat="1" applyFont="1" applyFill="1" applyBorder="1" applyAlignment="1">
      <alignment vertical="center" shrinkToFit="1"/>
    </xf>
    <xf numFmtId="0" fontId="33" fillId="0" borderId="1" xfId="49" applyFont="1" applyFill="1" applyBorder="1" applyAlignment="1">
      <alignment vertical="center"/>
    </xf>
    <xf numFmtId="0" fontId="34" fillId="2" borderId="1" xfId="51" applyFont="1" applyFill="1" applyBorder="1">
      <alignment vertical="center"/>
    </xf>
    <xf numFmtId="178" fontId="34" fillId="2" borderId="1" xfId="50" applyNumberFormat="1" applyFont="1" applyFill="1" applyBorder="1" applyAlignment="1">
      <alignment vertical="center" shrinkToFit="1"/>
    </xf>
    <xf numFmtId="178" fontId="34" fillId="2" borderId="1" xfId="49" applyNumberFormat="1" applyFont="1" applyFill="1" applyBorder="1" applyAlignment="1">
      <alignment vertical="center" shrinkToFit="1"/>
    </xf>
    <xf numFmtId="179" fontId="34" fillId="2" borderId="1" xfId="49" applyNumberFormat="1" applyFont="1" applyFill="1" applyBorder="1" applyAlignment="1">
      <alignment horizontal="right" vertical="center"/>
    </xf>
    <xf numFmtId="0" fontId="20" fillId="2" borderId="1" xfId="49" applyFont="1" applyFill="1" applyBorder="1" applyAlignment="1">
      <alignment vertical="center"/>
    </xf>
    <xf numFmtId="0" fontId="33" fillId="2" borderId="1" xfId="49" applyFont="1" applyFill="1" applyBorder="1" applyAlignment="1">
      <alignment vertical="center"/>
    </xf>
    <xf numFmtId="178" fontId="34" fillId="8" borderId="0" xfId="49" applyNumberFormat="1" applyFont="1" applyFill="1" applyAlignment="1">
      <alignment vertical="center" shrinkToFit="1"/>
    </xf>
    <xf numFmtId="178" fontId="34" fillId="2" borderId="0" xfId="49" applyNumberFormat="1" applyFont="1" applyFill="1" applyAlignment="1">
      <alignment vertical="center" shrinkToFit="1"/>
    </xf>
    <xf numFmtId="180" fontId="34" fillId="2" borderId="1" xfId="49" applyNumberFormat="1" applyFont="1" applyFill="1" applyBorder="1" applyAlignment="1">
      <alignment horizontal="right" vertical="center"/>
    </xf>
    <xf numFmtId="0" fontId="36" fillId="2" borderId="1" xfId="49" applyFont="1" applyFill="1" applyBorder="1" applyAlignment="1">
      <alignment horizontal="distributed" vertical="center" indent="4"/>
    </xf>
    <xf numFmtId="0" fontId="37" fillId="2" borderId="0" xfId="49" applyFont="1" applyFill="1" applyAlignment="1">
      <alignment vertical="center" wrapText="1"/>
    </xf>
    <xf numFmtId="0" fontId="1" fillId="2" borderId="0" xfId="51" applyFill="1">
      <alignment vertical="center"/>
    </xf>
    <xf numFmtId="0" fontId="11" fillId="2" borderId="0" xfId="51" applyFont="1" applyFill="1">
      <alignment vertical="center"/>
    </xf>
    <xf numFmtId="0" fontId="20" fillId="2" borderId="0" xfId="51" applyFont="1" applyFill="1">
      <alignment vertical="center"/>
    </xf>
    <xf numFmtId="0" fontId="22" fillId="2" borderId="0" xfId="55" applyFont="1" applyFill="1" applyAlignment="1"/>
    <xf numFmtId="0" fontId="1" fillId="2" borderId="0" xfId="55" applyFill="1" applyAlignment="1"/>
    <xf numFmtId="0" fontId="1" fillId="2" borderId="0" xfId="55" applyFill="1" applyAlignment="1">
      <alignment horizontal="center"/>
    </xf>
    <xf numFmtId="10" fontId="1" fillId="2" borderId="0" xfId="55" applyNumberFormat="1" applyFill="1" applyAlignment="1">
      <alignment wrapText="1"/>
    </xf>
    <xf numFmtId="10" fontId="1" fillId="2" borderId="0" xfId="51" applyNumberFormat="1" applyFill="1" applyAlignment="1">
      <alignment vertical="center" wrapText="1"/>
    </xf>
    <xf numFmtId="0" fontId="31" fillId="2" borderId="0" xfId="51" applyFont="1" applyFill="1" applyAlignment="1">
      <alignment horizontal="center" vertical="center"/>
    </xf>
    <xf numFmtId="0" fontId="20" fillId="2" borderId="0" xfId="51" applyFont="1" applyFill="1" applyAlignment="1">
      <alignment horizontal="center" vertical="center"/>
    </xf>
    <xf numFmtId="10" fontId="33" fillId="2" borderId="6" xfId="51" applyNumberFormat="1" applyFont="1" applyFill="1" applyBorder="1" applyAlignment="1">
      <alignment horizontal="right" vertical="center" wrapText="1"/>
    </xf>
    <xf numFmtId="49" fontId="38" fillId="2" borderId="3" xfId="49" applyNumberFormat="1" applyFont="1" applyFill="1" applyBorder="1" applyAlignment="1">
      <alignment horizontal="center" vertical="center"/>
    </xf>
    <xf numFmtId="49" fontId="38" fillId="2" borderId="4" xfId="49" applyNumberFormat="1" applyFont="1" applyFill="1" applyBorder="1" applyAlignment="1">
      <alignment horizontal="center" vertical="center"/>
    </xf>
    <xf numFmtId="49" fontId="38" fillId="2" borderId="11" xfId="49" applyNumberFormat="1" applyFont="1" applyFill="1" applyBorder="1" applyAlignment="1">
      <alignment horizontal="center" vertical="center"/>
    </xf>
    <xf numFmtId="0" fontId="34" fillId="2" borderId="11" xfId="51" applyFont="1" applyFill="1" applyBorder="1" applyAlignment="1">
      <alignment horizontal="center" vertical="center" wrapText="1"/>
    </xf>
    <xf numFmtId="0" fontId="34" fillId="2" borderId="8" xfId="51" applyFont="1" applyFill="1" applyBorder="1" applyAlignment="1">
      <alignment horizontal="center" vertical="center"/>
    </xf>
    <xf numFmtId="0" fontId="34" fillId="2" borderId="9" xfId="51" applyFont="1" applyFill="1" applyBorder="1" applyAlignment="1">
      <alignment horizontal="center" vertical="center"/>
    </xf>
    <xf numFmtId="0" fontId="34" fillId="2" borderId="10" xfId="51" applyFont="1" applyFill="1" applyBorder="1" applyAlignment="1">
      <alignment horizontal="center" vertical="center"/>
    </xf>
    <xf numFmtId="49" fontId="38" fillId="2" borderId="5" xfId="49" applyNumberFormat="1" applyFont="1" applyFill="1" applyBorder="1" applyAlignment="1">
      <alignment horizontal="center" vertical="center"/>
    </xf>
    <xf numFmtId="49" fontId="38" fillId="2" borderId="7" xfId="49" applyNumberFormat="1" applyFont="1" applyFill="1" applyBorder="1" applyAlignment="1">
      <alignment horizontal="center" vertical="center"/>
    </xf>
    <xf numFmtId="49" fontId="38" fillId="2" borderId="12" xfId="49" applyNumberFormat="1" applyFont="1" applyFill="1" applyBorder="1" applyAlignment="1">
      <alignment horizontal="center" vertical="center"/>
    </xf>
    <xf numFmtId="0" fontId="34" fillId="2" borderId="12" xfId="51" applyFont="1" applyFill="1" applyBorder="1" applyAlignment="1">
      <alignment horizontal="center" vertical="center" wrapText="1"/>
    </xf>
    <xf numFmtId="0" fontId="34" fillId="2" borderId="1" xfId="51" applyFont="1" applyFill="1" applyBorder="1" applyAlignment="1">
      <alignment horizontal="center" vertical="center"/>
    </xf>
    <xf numFmtId="49" fontId="39" fillId="2" borderId="1" xfId="49" applyNumberFormat="1" applyFont="1" applyFill="1" applyBorder="1" applyAlignment="1">
      <alignment horizontal="left" vertical="center"/>
    </xf>
    <xf numFmtId="0" fontId="39" fillId="2" borderId="1" xfId="49" applyFont="1" applyFill="1" applyBorder="1" applyAlignment="1">
      <alignment horizontal="left" vertical="center"/>
    </xf>
    <xf numFmtId="178" fontId="38" fillId="9" borderId="5" xfId="56" applyNumberFormat="1" applyFont="1" applyFill="1" applyBorder="1" applyAlignment="1" applyProtection="1">
      <alignment vertical="center" shrinkToFit="1"/>
      <protection locked="0"/>
    </xf>
    <xf numFmtId="178" fontId="34" fillId="2" borderId="5" xfId="51" applyNumberFormat="1" applyFont="1" applyFill="1" applyBorder="1" applyAlignment="1" applyProtection="1">
      <alignment vertical="center" shrinkToFit="1"/>
      <protection locked="0"/>
    </xf>
    <xf numFmtId="178" fontId="34" fillId="2" borderId="1" xfId="51" applyNumberFormat="1" applyFont="1" applyFill="1" applyBorder="1" applyAlignment="1" applyProtection="1">
      <alignment vertical="center" shrinkToFit="1"/>
      <protection locked="0"/>
    </xf>
    <xf numFmtId="49" fontId="39" fillId="2" borderId="1" xfId="49" applyNumberFormat="1" applyFont="1" applyFill="1" applyBorder="1" applyAlignment="1">
      <alignment horizontal="center" vertical="center" wrapText="1"/>
    </xf>
    <xf numFmtId="49" fontId="39" fillId="2" borderId="1" xfId="49" applyNumberFormat="1" applyFont="1" applyFill="1" applyBorder="1" applyAlignment="1">
      <alignment horizontal="left" vertical="center" wrapText="1" shrinkToFit="1"/>
    </xf>
    <xf numFmtId="178" fontId="38" fillId="7" borderId="5" xfId="56" applyNumberFormat="1" applyFont="1" applyFill="1" applyBorder="1" applyAlignment="1">
      <alignment vertical="center" shrinkToFit="1"/>
    </xf>
    <xf numFmtId="178" fontId="38" fillId="7" borderId="5" xfId="49" applyNumberFormat="1" applyFont="1" applyFill="1" applyBorder="1" applyAlignment="1">
      <alignment vertical="center" shrinkToFit="1"/>
    </xf>
    <xf numFmtId="177" fontId="22" fillId="2" borderId="1" xfId="56" applyNumberFormat="1" applyFont="1" applyFill="1" applyBorder="1" applyAlignment="1" applyProtection="1">
      <alignment horizontal="right" vertical="center"/>
      <protection locked="0"/>
    </xf>
    <xf numFmtId="181" fontId="20" fillId="2" borderId="0" xfId="51" applyNumberFormat="1" applyFont="1" applyFill="1">
      <alignment vertical="center"/>
    </xf>
    <xf numFmtId="0" fontId="33" fillId="2" borderId="8" xfId="55" applyFont="1" applyFill="1" applyBorder="1" applyAlignment="1">
      <alignment horizontal="center" vertical="center"/>
    </xf>
    <xf numFmtId="0" fontId="33" fillId="2" borderId="10" xfId="55" applyFont="1" applyFill="1" applyBorder="1" applyAlignment="1">
      <alignment horizontal="center" vertical="center"/>
    </xf>
    <xf numFmtId="178" fontId="34" fillId="7" borderId="10" xfId="55" applyNumberFormat="1" applyFont="1" applyFill="1" applyBorder="1" applyAlignment="1">
      <alignment vertical="center" shrinkToFit="1"/>
    </xf>
    <xf numFmtId="181" fontId="1" fillId="2" borderId="0" xfId="55" applyNumberFormat="1" applyFill="1" applyAlignment="1"/>
    <xf numFmtId="0" fontId="12" fillId="2" borderId="0" xfId="54" applyFont="1" applyFill="1"/>
    <xf numFmtId="0" fontId="21" fillId="2" borderId="0" xfId="54" applyFont="1" applyFill="1"/>
    <xf numFmtId="0" fontId="12" fillId="2" borderId="0" xfId="54" applyFont="1" applyFill="1" applyAlignment="1">
      <alignment horizontal="center"/>
    </xf>
    <xf numFmtId="0" fontId="32" fillId="2" borderId="0" xfId="54" applyFont="1" applyFill="1"/>
    <xf numFmtId="0" fontId="21" fillId="2" borderId="0" xfId="54" applyNumberFormat="1" applyFont="1" applyFill="1" applyAlignment="1" applyProtection="1">
      <alignment horizontal="center" vertical="center" wrapText="1"/>
    </xf>
    <xf numFmtId="0" fontId="21" fillId="2" borderId="0" xfId="54" applyNumberFormat="1" applyFont="1" applyFill="1" applyAlignment="1" applyProtection="1">
      <alignment vertical="center"/>
    </xf>
    <xf numFmtId="0" fontId="21" fillId="2" borderId="0" xfId="54" applyNumberFormat="1" applyFont="1" applyFill="1" applyAlignment="1" applyProtection="1">
      <alignment horizontal="center" vertical="center"/>
    </xf>
    <xf numFmtId="0" fontId="21" fillId="2" borderId="6" xfId="54" applyNumberFormat="1" applyFont="1" applyFill="1" applyBorder="1" applyAlignment="1" applyProtection="1">
      <alignment horizontal="center" vertical="center" wrapText="1"/>
    </xf>
    <xf numFmtId="0" fontId="21" fillId="2" borderId="0" xfId="54" applyNumberFormat="1" applyFont="1" applyFill="1" applyBorder="1" applyAlignment="1" applyProtection="1">
      <alignment vertical="center"/>
    </xf>
    <xf numFmtId="0" fontId="12" fillId="2" borderId="0" xfId="54" applyNumberFormat="1" applyFont="1" applyFill="1" applyAlignment="1" applyProtection="1">
      <alignment horizontal="right" vertical="center"/>
    </xf>
    <xf numFmtId="0" fontId="28" fillId="2" borderId="0" xfId="54" applyNumberFormat="1" applyFont="1" applyFill="1" applyBorder="1" applyAlignment="1" applyProtection="1">
      <alignment vertical="center"/>
    </xf>
    <xf numFmtId="0" fontId="28" fillId="2" borderId="0" xfId="54" applyNumberFormat="1" applyFont="1" applyFill="1" applyBorder="1" applyAlignment="1" applyProtection="1">
      <alignment horizontal="center" vertical="center"/>
    </xf>
    <xf numFmtId="0" fontId="12" fillId="2" borderId="1" xfId="54" applyNumberFormat="1" applyFont="1" applyFill="1" applyBorder="1" applyAlignment="1" applyProtection="1">
      <alignment horizontal="center" vertical="center"/>
    </xf>
    <xf numFmtId="0" fontId="12" fillId="2" borderId="1" xfId="54" applyNumberFormat="1" applyFont="1" applyFill="1" applyBorder="1" applyAlignment="1" applyProtection="1">
      <alignment horizontal="center" vertical="center" wrapText="1"/>
    </xf>
    <xf numFmtId="0" fontId="12" fillId="2" borderId="0" xfId="54" applyNumberFormat="1" applyFont="1" applyFill="1" applyBorder="1" applyAlignment="1" applyProtection="1">
      <alignment vertical="center" wrapText="1"/>
    </xf>
    <xf numFmtId="0" fontId="25" fillId="2" borderId="1" xfId="53" applyFill="1" applyBorder="1" applyAlignment="1">
      <alignment horizontal="center" vertical="center"/>
    </xf>
    <xf numFmtId="0" fontId="12" fillId="2" borderId="1" xfId="54" applyFont="1" applyFill="1" applyBorder="1" applyAlignment="1">
      <alignment horizontal="center"/>
    </xf>
    <xf numFmtId="0" fontId="12" fillId="2" borderId="1" xfId="54" applyNumberFormat="1" applyFont="1" applyFill="1" applyBorder="1" applyAlignment="1" applyProtection="1">
      <alignment vertical="center"/>
    </xf>
    <xf numFmtId="0" fontId="12" fillId="2" borderId="1" xfId="54" applyNumberFormat="1" applyFont="1" applyFill="1" applyBorder="1" applyAlignment="1" applyProtection="1">
      <alignment vertical="center" wrapText="1"/>
    </xf>
    <xf numFmtId="177" fontId="12" fillId="2" borderId="0" xfId="54" applyNumberFormat="1" applyFont="1" applyFill="1" applyAlignment="1">
      <alignment horizontal="right"/>
    </xf>
    <xf numFmtId="0" fontId="28" fillId="2" borderId="6" xfId="54" applyNumberFormat="1" applyFont="1" applyFill="1" applyBorder="1" applyAlignment="1" applyProtection="1">
      <alignment horizontal="center" vertical="center"/>
    </xf>
    <xf numFmtId="0" fontId="12" fillId="2" borderId="11" xfId="54" applyNumberFormat="1" applyFont="1" applyFill="1" applyBorder="1" applyAlignment="1" applyProtection="1">
      <alignment horizontal="center" vertical="center"/>
    </xf>
    <xf numFmtId="0" fontId="12" fillId="2" borderId="1" xfId="54" applyNumberFormat="1" applyFont="1" applyFill="1" applyBorder="1" applyAlignment="1" applyProtection="1">
      <alignment horizontal="distributed" vertical="center" wrapText="1" indent="6"/>
    </xf>
    <xf numFmtId="0" fontId="12" fillId="2" borderId="12" xfId="54" applyNumberFormat="1" applyFont="1" applyFill="1" applyBorder="1" applyAlignment="1" applyProtection="1">
      <alignment horizontal="center" vertical="center"/>
    </xf>
    <xf numFmtId="0" fontId="28" fillId="2" borderId="1" xfId="54" applyNumberFormat="1" applyFont="1" applyFill="1" applyBorder="1" applyAlignment="1" applyProtection="1">
      <alignment horizontal="center" vertical="center" wrapText="1"/>
    </xf>
    <xf numFmtId="0" fontId="32" fillId="2" borderId="0" xfId="54" applyFont="1" applyFill="1" applyAlignment="1">
      <alignment horizontal="center"/>
    </xf>
    <xf numFmtId="0" fontId="12" fillId="2" borderId="6" xfId="54" applyNumberFormat="1" applyFont="1" applyFill="1" applyBorder="1" applyAlignment="1" applyProtection="1">
      <alignment horizontal="right" vertical="center"/>
    </xf>
    <xf numFmtId="0" fontId="12" fillId="2" borderId="6" xfId="54" applyNumberFormat="1" applyFont="1" applyFill="1" applyBorder="1" applyAlignment="1" applyProtection="1">
      <alignment horizontal="center" vertical="center"/>
    </xf>
    <xf numFmtId="0" fontId="28" fillId="2" borderId="11" xfId="54" applyNumberFormat="1" applyFont="1" applyFill="1" applyBorder="1" applyAlignment="1" applyProtection="1">
      <alignment horizontal="center" vertical="center" wrapText="1"/>
    </xf>
    <xf numFmtId="0" fontId="28" fillId="2" borderId="12" xfId="54" applyNumberFormat="1" applyFont="1" applyFill="1" applyBorder="1" applyAlignment="1" applyProtection="1">
      <alignment horizontal="center" vertical="center" wrapText="1"/>
    </xf>
    <xf numFmtId="1" fontId="12" fillId="2" borderId="1" xfId="0" applyNumberFormat="1" applyFont="1" applyFill="1" applyBorder="1" applyAlignment="1" applyProtection="1">
      <alignment horizontal="center" vertical="center" wrapText="1"/>
      <protection locked="0"/>
    </xf>
    <xf numFmtId="0" fontId="12" fillId="2" borderId="1" xfId="0" applyNumberFormat="1" applyFont="1" applyFill="1" applyBorder="1" applyAlignment="1" applyProtection="1">
      <alignment horizontal="center" vertical="center" wrapText="1"/>
      <protection locked="0"/>
    </xf>
    <xf numFmtId="3" fontId="12"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0" fillId="0" borderId="0" xfId="0" applyFill="1" applyAlignment="1">
      <alignment vertical="center"/>
    </xf>
    <xf numFmtId="0" fontId="31" fillId="2" borderId="0" xfId="49" applyFont="1" applyFill="1" applyAlignment="1">
      <alignment horizontal="center" vertical="center" wrapText="1"/>
    </xf>
    <xf numFmtId="0" fontId="31" fillId="2" borderId="0" xfId="49" applyFont="1" applyFill="1" applyAlignment="1">
      <alignment horizontal="center" vertical="center"/>
    </xf>
    <xf numFmtId="0" fontId="12" fillId="2" borderId="0" xfId="54" applyFont="1" applyFill="1" applyAlignment="1">
      <alignment horizontal="right" vertical="center"/>
    </xf>
    <xf numFmtId="0" fontId="32" fillId="2" borderId="0" xfId="54" applyFont="1" applyFill="1" applyAlignment="1">
      <alignment horizontal="right" vertical="center"/>
    </xf>
    <xf numFmtId="0" fontId="33" fillId="2" borderId="0" xfId="54" applyFont="1" applyFill="1" applyAlignment="1">
      <alignment horizontal="right" vertical="center"/>
    </xf>
    <xf numFmtId="0" fontId="30" fillId="2" borderId="11" xfId="54" applyFont="1" applyFill="1" applyBorder="1" applyAlignment="1">
      <alignment horizontal="center" vertical="center" wrapText="1"/>
    </xf>
    <xf numFmtId="0" fontId="34" fillId="2" borderId="11" xfId="54" applyFont="1" applyFill="1" applyBorder="1" applyAlignment="1">
      <alignment horizontal="center" vertical="center"/>
    </xf>
    <xf numFmtId="0" fontId="34" fillId="2" borderId="1" xfId="54" applyFont="1" applyFill="1" applyBorder="1" applyAlignment="1">
      <alignment horizontal="center" vertical="center" wrapText="1"/>
    </xf>
    <xf numFmtId="0" fontId="40" fillId="7" borderId="0" xfId="0" applyFont="1" applyFill="1" applyAlignment="1">
      <alignment horizontal="right" vertical="center"/>
    </xf>
    <xf numFmtId="0" fontId="34" fillId="2" borderId="13" xfId="54" applyFont="1" applyFill="1" applyBorder="1" applyAlignment="1">
      <alignment horizontal="center" vertical="center"/>
    </xf>
    <xf numFmtId="0" fontId="34" fillId="2" borderId="1" xfId="54" applyFont="1" applyFill="1" applyBorder="1" applyAlignment="1">
      <alignment horizontal="centerContinuous" vertical="center" wrapText="1"/>
    </xf>
    <xf numFmtId="0" fontId="41" fillId="0" borderId="1" xfId="0" applyFont="1" applyFill="1" applyBorder="1" applyAlignment="1">
      <alignment horizontal="center" vertical="center"/>
    </xf>
    <xf numFmtId="0" fontId="28" fillId="2" borderId="13" xfId="54" applyFont="1" applyFill="1" applyBorder="1" applyAlignment="1">
      <alignment horizontal="center" vertical="center"/>
    </xf>
    <xf numFmtId="0" fontId="28" fillId="2" borderId="1" xfId="54" applyFont="1" applyFill="1" applyBorder="1" applyAlignment="1">
      <alignment horizontal="centerContinuous" vertical="center" wrapText="1"/>
    </xf>
    <xf numFmtId="0" fontId="0" fillId="0" borderId="1" xfId="0" applyFill="1" applyBorder="1" applyAlignment="1">
      <alignment horizontal="center" vertical="center"/>
    </xf>
    <xf numFmtId="0" fontId="28" fillId="2" borderId="11" xfId="54" applyFont="1" applyFill="1" applyBorder="1" applyAlignment="1">
      <alignment horizontal="centerContinuous" vertical="center" wrapText="1"/>
    </xf>
    <xf numFmtId="0" fontId="0" fillId="0" borderId="11" xfId="0" applyFill="1" applyBorder="1" applyAlignment="1">
      <alignment horizontal="center" vertical="center"/>
    </xf>
    <xf numFmtId="0" fontId="36" fillId="2" borderId="1" xfId="54" applyFont="1" applyFill="1" applyBorder="1" applyAlignment="1">
      <alignment vertical="center"/>
    </xf>
    <xf numFmtId="0" fontId="28" fillId="2" borderId="1" xfId="54" applyFont="1" applyFill="1" applyBorder="1" applyAlignment="1">
      <alignment vertical="center"/>
    </xf>
    <xf numFmtId="178" fontId="34" fillId="2" borderId="1" xfId="54" applyNumberFormat="1" applyFont="1" applyFill="1" applyBorder="1" applyAlignment="1">
      <alignment vertical="center" shrinkToFit="1"/>
    </xf>
    <xf numFmtId="178" fontId="41" fillId="0" borderId="1" xfId="0" applyNumberFormat="1" applyFont="1" applyFill="1" applyBorder="1" applyAlignment="1">
      <alignment vertical="center" shrinkToFit="1"/>
    </xf>
    <xf numFmtId="0" fontId="32" fillId="2" borderId="0" xfId="54" applyNumberFormat="1" applyFont="1" applyFill="1" applyAlignment="1" applyProtection="1">
      <alignment horizontal="right" vertical="center"/>
    </xf>
    <xf numFmtId="0" fontId="12" fillId="2" borderId="8" xfId="54" applyNumberFormat="1" applyFont="1" applyFill="1" applyBorder="1" applyAlignment="1" applyProtection="1">
      <alignment horizontal="center" vertical="center" wrapText="1"/>
    </xf>
    <xf numFmtId="0" fontId="12" fillId="2" borderId="9" xfId="54" applyNumberFormat="1" applyFont="1" applyFill="1" applyBorder="1" applyAlignment="1" applyProtection="1">
      <alignment horizontal="center" vertical="center" wrapText="1"/>
    </xf>
    <xf numFmtId="0" fontId="12" fillId="2" borderId="10" xfId="54" applyNumberFormat="1" applyFont="1" applyFill="1" applyBorder="1" applyAlignment="1" applyProtection="1">
      <alignment horizontal="center" vertical="center" wrapText="1"/>
    </xf>
    <xf numFmtId="0" fontId="12" fillId="2" borderId="13" xfId="54" applyNumberFormat="1" applyFont="1" applyFill="1" applyBorder="1" applyAlignment="1" applyProtection="1">
      <alignment horizontal="center" vertical="center"/>
    </xf>
    <xf numFmtId="0" fontId="12" fillId="2" borderId="11" xfId="54" applyNumberFormat="1" applyFont="1" applyFill="1" applyBorder="1" applyAlignment="1" applyProtection="1">
      <alignment horizontal="center" vertical="center" wrapText="1"/>
    </xf>
    <xf numFmtId="0" fontId="12" fillId="2" borderId="12" xfId="54" applyNumberFormat="1" applyFont="1" applyFill="1" applyBorder="1" applyAlignment="1" applyProtection="1">
      <alignment horizontal="center" vertical="center" wrapText="1"/>
    </xf>
    <xf numFmtId="0" fontId="21" fillId="2" borderId="0" xfId="52" applyFont="1" applyFill="1" applyAlignment="1">
      <alignment vertical="center"/>
    </xf>
    <xf numFmtId="0" fontId="12" fillId="2" borderId="0" xfId="52" applyFont="1" applyFill="1" applyAlignment="1">
      <alignment vertical="center"/>
    </xf>
    <xf numFmtId="49" fontId="11" fillId="2" borderId="0" xfId="52" applyNumberFormat="1" applyFont="1" applyFill="1" applyAlignment="1">
      <alignment vertical="center"/>
    </xf>
    <xf numFmtId="49" fontId="29" fillId="2" borderId="0" xfId="52" applyNumberFormat="1" applyFont="1" applyFill="1" applyAlignment="1">
      <alignment horizontal="center" vertical="center"/>
    </xf>
    <xf numFmtId="49" fontId="29" fillId="2" borderId="0" xfId="52" applyNumberFormat="1" applyFont="1" applyFill="1" applyAlignment="1">
      <alignment vertical="center"/>
    </xf>
    <xf numFmtId="0" fontId="12" fillId="2" borderId="0" xfId="52" applyFont="1" applyFill="1" applyBorder="1" applyAlignment="1">
      <alignment horizontal="right" vertical="center"/>
    </xf>
    <xf numFmtId="0" fontId="12" fillId="2" borderId="0" xfId="52" applyFont="1" applyFill="1" applyBorder="1" applyAlignment="1">
      <alignment vertical="center"/>
    </xf>
    <xf numFmtId="0" fontId="28" fillId="2" borderId="1" xfId="52" applyFont="1" applyFill="1" applyBorder="1" applyAlignment="1">
      <alignment horizontal="center" vertical="center"/>
    </xf>
    <xf numFmtId="0" fontId="12" fillId="2" borderId="1" xfId="52" applyFont="1" applyFill="1" applyBorder="1" applyAlignment="1">
      <alignment horizontal="center" vertical="center"/>
    </xf>
    <xf numFmtId="0" fontId="33" fillId="2" borderId="0" xfId="49" applyFont="1" applyFill="1" applyAlignment="1">
      <alignment horizontal="right" vertical="center"/>
    </xf>
    <xf numFmtId="0" fontId="34" fillId="2" borderId="1" xfId="0" applyFont="1" applyFill="1" applyBorder="1" applyAlignment="1">
      <alignment horizontal="center" vertical="center"/>
    </xf>
    <xf numFmtId="0" fontId="34" fillId="2" borderId="1" xfId="0" applyFont="1" applyFill="1" applyBorder="1" applyAlignment="1">
      <alignment horizontal="left" vertical="center"/>
    </xf>
    <xf numFmtId="178" fontId="34" fillId="2" borderId="1" xfId="49" applyNumberFormat="1" applyFont="1" applyFill="1" applyBorder="1" applyAlignment="1" applyProtection="1">
      <alignment vertical="center" shrinkToFit="1"/>
      <protection locked="0"/>
    </xf>
    <xf numFmtId="178" fontId="35" fillId="2" borderId="1" xfId="49" applyNumberFormat="1" applyFont="1" applyFill="1" applyBorder="1" applyAlignment="1" applyProtection="1">
      <alignment vertical="center" shrinkToFit="1"/>
      <protection locked="0"/>
    </xf>
    <xf numFmtId="178" fontId="41" fillId="10" borderId="1" xfId="0" applyNumberFormat="1" applyFont="1" applyFill="1" applyBorder="1" applyAlignment="1">
      <alignment vertical="center" shrinkToFit="1"/>
    </xf>
    <xf numFmtId="178" fontId="35" fillId="7" borderId="1" xfId="49" applyNumberFormat="1" applyFont="1" applyFill="1" applyBorder="1" applyAlignment="1">
      <alignment vertical="center" shrinkToFit="1"/>
    </xf>
    <xf numFmtId="181" fontId="34" fillId="2" borderId="1" xfId="49" applyNumberFormat="1" applyFont="1" applyFill="1" applyBorder="1" applyAlignment="1">
      <alignment vertical="center"/>
    </xf>
    <xf numFmtId="178" fontId="34" fillId="2" borderId="0" xfId="49" applyNumberFormat="1" applyFont="1" applyFill="1" applyAlignment="1" applyProtection="1">
      <alignment vertical="center" shrinkToFit="1"/>
      <protection locked="0"/>
    </xf>
    <xf numFmtId="0" fontId="34" fillId="2" borderId="1" xfId="49" applyFont="1" applyFill="1" applyBorder="1" applyAlignment="1">
      <alignment horizontal="left" vertical="center"/>
    </xf>
    <xf numFmtId="178" fontId="35" fillId="8" borderId="1" xfId="49" applyNumberFormat="1" applyFont="1" applyFill="1" applyBorder="1" applyAlignment="1">
      <alignment vertical="center" shrinkToFit="1"/>
    </xf>
    <xf numFmtId="178" fontId="35" fillId="2" borderId="1" xfId="49" applyNumberFormat="1" applyFont="1" applyFill="1" applyBorder="1" applyAlignment="1">
      <alignment vertical="center" shrinkToFit="1"/>
    </xf>
    <xf numFmtId="0" fontId="36" fillId="2" borderId="1" xfId="49" applyFont="1" applyFill="1" applyBorder="1" applyAlignment="1">
      <alignment horizontal="distributed" vertical="center"/>
    </xf>
    <xf numFmtId="0" fontId="32" fillId="2" borderId="0" xfId="49" applyFont="1" applyFill="1" applyAlignment="1">
      <alignment horizontal="center" vertical="center" wrapText="1"/>
    </xf>
    <xf numFmtId="0" fontId="12" fillId="2" borderId="0" xfId="49" applyFont="1" applyFill="1" applyAlignment="1">
      <alignment horizontal="center" vertical="center" wrapText="1"/>
    </xf>
    <xf numFmtId="0" fontId="33" fillId="2" borderId="0" xfId="49" applyFont="1" applyFill="1" applyAlignment="1">
      <alignment horizontal="right" vertical="center" wrapText="1"/>
    </xf>
    <xf numFmtId="0" fontId="30" fillId="2" borderId="1" xfId="49" applyFont="1" applyFill="1" applyBorder="1" applyAlignment="1">
      <alignment horizontal="center" vertical="center"/>
    </xf>
    <xf numFmtId="0" fontId="30" fillId="2" borderId="1" xfId="49" applyFont="1" applyFill="1" applyBorder="1" applyAlignment="1">
      <alignment horizontal="center" vertical="center" wrapText="1"/>
    </xf>
    <xf numFmtId="181" fontId="34" fillId="2" borderId="1" xfId="0" applyNumberFormat="1" applyFont="1" applyFill="1" applyBorder="1" applyAlignment="1">
      <alignment horizontal="left" vertical="center"/>
    </xf>
    <xf numFmtId="181" fontId="33" fillId="2" borderId="1" xfId="49" applyNumberFormat="1" applyFont="1" applyFill="1" applyBorder="1" applyAlignment="1">
      <alignment horizontal="left" vertical="center"/>
    </xf>
    <xf numFmtId="182" fontId="33" fillId="2" borderId="1" xfId="49" applyNumberFormat="1" applyFont="1" applyFill="1" applyBorder="1" applyAlignment="1">
      <alignment horizontal="left" vertical="center"/>
    </xf>
    <xf numFmtId="0" fontId="33" fillId="2" borderId="1" xfId="49" applyFont="1" applyFill="1" applyBorder="1" applyAlignment="1">
      <alignment horizontal="left" vertical="center"/>
    </xf>
    <xf numFmtId="0" fontId="42" fillId="2" borderId="1" xfId="49" applyFont="1" applyFill="1" applyBorder="1" applyAlignment="1">
      <alignment vertical="center"/>
    </xf>
    <xf numFmtId="0" fontId="43" fillId="2" borderId="1" xfId="49" applyFont="1" applyFill="1" applyBorder="1" applyAlignment="1">
      <alignment horizontal="distributed" vertical="center"/>
    </xf>
    <xf numFmtId="0" fontId="32" fillId="2" borderId="0" xfId="49" applyFont="1" applyFill="1" applyAlignment="1">
      <alignment vertical="center" wrapText="1"/>
    </xf>
    <xf numFmtId="0" fontId="44" fillId="2" borderId="0" xfId="49" applyFont="1" applyFill="1" applyAlignment="1">
      <alignment vertical="center"/>
    </xf>
    <xf numFmtId="0" fontId="0" fillId="2" borderId="0" xfId="49" applyFont="1" applyFill="1" applyAlignment="1">
      <alignment vertical="center"/>
    </xf>
    <xf numFmtId="10" fontId="12" fillId="2" borderId="0" xfId="49" applyNumberFormat="1" applyFont="1" applyFill="1" applyAlignment="1">
      <alignment horizontal="right" vertical="center"/>
    </xf>
    <xf numFmtId="0" fontId="45" fillId="2" borderId="0" xfId="49" applyFont="1" applyFill="1" applyAlignment="1">
      <alignment vertical="center"/>
    </xf>
    <xf numFmtId="0" fontId="44" fillId="2" borderId="6" xfId="49" applyFont="1" applyFill="1" applyBorder="1" applyAlignment="1">
      <alignment horizontal="right" vertical="center"/>
    </xf>
    <xf numFmtId="0" fontId="30" fillId="2" borderId="1" xfId="49" applyFont="1" applyFill="1" applyBorder="1" applyAlignment="1">
      <alignment horizontal="distributed" vertical="center"/>
    </xf>
    <xf numFmtId="0" fontId="30" fillId="2" borderId="11" xfId="49" applyFont="1" applyFill="1" applyBorder="1" applyAlignment="1">
      <alignment horizontal="center" vertical="center" wrapText="1"/>
    </xf>
    <xf numFmtId="0" fontId="30" fillId="2" borderId="8" xfId="49" applyFont="1" applyFill="1" applyBorder="1" applyAlignment="1">
      <alignment horizontal="center" vertical="center" wrapText="1"/>
    </xf>
    <xf numFmtId="0" fontId="30" fillId="2" borderId="9" xfId="49" applyFont="1" applyFill="1" applyBorder="1" applyAlignment="1">
      <alignment horizontal="center" vertical="center" wrapText="1"/>
    </xf>
    <xf numFmtId="0" fontId="30" fillId="2" borderId="10" xfId="49" applyFont="1" applyFill="1" applyBorder="1" applyAlignment="1">
      <alignment horizontal="center" vertical="center" wrapText="1"/>
    </xf>
    <xf numFmtId="0" fontId="30" fillId="2" borderId="12" xfId="49" applyFont="1" applyFill="1" applyBorder="1" applyAlignment="1">
      <alignment horizontal="center" vertical="center" wrapText="1"/>
    </xf>
    <xf numFmtId="0" fontId="30" fillId="2" borderId="1" xfId="51" applyFont="1" applyFill="1" applyBorder="1" applyAlignment="1">
      <alignment horizontal="center" vertical="center" wrapText="1"/>
    </xf>
    <xf numFmtId="0" fontId="43" fillId="2" borderId="1" xfId="49" applyFont="1" applyFill="1" applyBorder="1" applyAlignment="1">
      <alignment horizontal="distributed" vertical="center" indent="4"/>
    </xf>
    <xf numFmtId="183" fontId="34" fillId="7" borderId="1" xfId="49" applyNumberFormat="1" applyFont="1" applyFill="1" applyBorder="1" applyAlignment="1">
      <alignment vertical="center" shrinkToFit="1"/>
    </xf>
    <xf numFmtId="184" fontId="34" fillId="2" borderId="1" xfId="49" applyNumberFormat="1" applyFont="1" applyFill="1" applyBorder="1" applyAlignment="1">
      <alignment vertical="center"/>
    </xf>
    <xf numFmtId="178" fontId="34" fillId="7" borderId="1" xfId="0" applyNumberFormat="1" applyFont="1" applyFill="1" applyBorder="1" applyAlignment="1">
      <alignment vertical="center" shrinkToFit="1"/>
    </xf>
    <xf numFmtId="180" fontId="34" fillId="2" borderId="1" xfId="49" applyNumberFormat="1" applyFont="1" applyFill="1" applyBorder="1" applyAlignment="1">
      <alignment vertical="center" shrinkToFit="1"/>
    </xf>
    <xf numFmtId="184" fontId="46" fillId="2" borderId="1" xfId="49" applyNumberFormat="1" applyFont="1" applyFill="1" applyBorder="1" applyAlignment="1">
      <alignment vertical="center"/>
    </xf>
    <xf numFmtId="0" fontId="47" fillId="2" borderId="1" xfId="49" applyFont="1" applyFill="1" applyBorder="1" applyAlignment="1">
      <alignment vertical="center"/>
    </xf>
    <xf numFmtId="1" fontId="32" fillId="2" borderId="1" xfId="49" applyNumberFormat="1" applyFont="1" applyFill="1" applyBorder="1" applyAlignment="1">
      <alignment horizontal="left" vertical="center"/>
    </xf>
    <xf numFmtId="183" fontId="34" fillId="2" borderId="1" xfId="49" applyNumberFormat="1" applyFont="1" applyFill="1" applyBorder="1" applyAlignment="1">
      <alignment vertical="center" shrinkToFit="1"/>
    </xf>
    <xf numFmtId="185" fontId="28" fillId="2" borderId="0" xfId="49" applyNumberFormat="1" applyFont="1" applyFill="1" applyAlignment="1">
      <alignment horizontal="right" vertical="center"/>
    </xf>
    <xf numFmtId="0" fontId="48" fillId="2" borderId="0" xfId="0" applyFont="1" applyFill="1" applyAlignment="1">
      <alignment vertical="center"/>
    </xf>
    <xf numFmtId="0" fontId="12" fillId="0" borderId="0" xfId="0" applyFont="1" applyFill="1" applyAlignment="1">
      <alignment vertical="center"/>
    </xf>
    <xf numFmtId="0" fontId="12" fillId="2" borderId="0" xfId="0" applyFont="1" applyFill="1" applyAlignment="1">
      <alignment horizontal="left" vertical="center"/>
    </xf>
    <xf numFmtId="49" fontId="30" fillId="2" borderId="0" xfId="0" applyNumberFormat="1" applyFont="1" applyFill="1" applyAlignment="1">
      <alignment horizontal="left" vertical="center"/>
    </xf>
    <xf numFmtId="0" fontId="12" fillId="2" borderId="0" xfId="0" applyFont="1" applyFill="1" applyAlignment="1">
      <alignment horizontal="right" vertical="center"/>
    </xf>
    <xf numFmtId="49" fontId="48" fillId="2" borderId="0" xfId="0" applyNumberFormat="1" applyFont="1" applyFill="1" applyAlignment="1">
      <alignment horizontal="center" vertical="center"/>
    </xf>
    <xf numFmtId="49" fontId="28" fillId="2" borderId="8" xfId="0" applyNumberFormat="1" applyFont="1" applyFill="1" applyBorder="1" applyAlignment="1">
      <alignment horizontal="center" vertical="center"/>
    </xf>
    <xf numFmtId="49" fontId="28" fillId="2" borderId="10" xfId="0" applyNumberFormat="1" applyFont="1" applyFill="1" applyBorder="1" applyAlignment="1">
      <alignment horizontal="center" vertical="center"/>
    </xf>
    <xf numFmtId="0" fontId="28" fillId="2" borderId="11" xfId="0" applyFont="1" applyFill="1" applyBorder="1" applyAlignment="1">
      <alignment horizontal="center" vertical="center" wrapText="1"/>
    </xf>
    <xf numFmtId="49" fontId="28" fillId="2" borderId="1" xfId="0" applyNumberFormat="1" applyFont="1" applyFill="1" applyBorder="1" applyAlignment="1">
      <alignment horizontal="center" vertical="center"/>
    </xf>
    <xf numFmtId="0" fontId="28" fillId="2" borderId="10" xfId="0" applyFont="1" applyFill="1" applyBorder="1" applyAlignment="1">
      <alignment horizontal="center" vertical="center"/>
    </xf>
    <xf numFmtId="0" fontId="28" fillId="2" borderId="12" xfId="0" applyFont="1" applyFill="1" applyBorder="1" applyAlignment="1">
      <alignment horizontal="center" vertical="center" wrapText="1"/>
    </xf>
    <xf numFmtId="0" fontId="22" fillId="2" borderId="1" xfId="49" applyFont="1" applyFill="1" applyBorder="1" applyAlignment="1">
      <alignment horizontal="center" vertical="center" wrapText="1"/>
    </xf>
    <xf numFmtId="49" fontId="12" fillId="11" borderId="1" xfId="0" applyNumberFormat="1" applyFont="1" applyFill="1" applyBorder="1" applyAlignment="1">
      <alignment horizontal="left" vertical="center"/>
    </xf>
    <xf numFmtId="0" fontId="12" fillId="11" borderId="10" xfId="0" applyFont="1" applyFill="1" applyBorder="1" applyAlignment="1">
      <alignment vertical="center"/>
    </xf>
    <xf numFmtId="177" fontId="12" fillId="11" borderId="1" xfId="0" applyNumberFormat="1" applyFont="1" applyFill="1" applyBorder="1" applyAlignment="1">
      <alignment vertical="center"/>
    </xf>
    <xf numFmtId="10" fontId="12" fillId="2" borderId="0" xfId="0" applyNumberFormat="1" applyFont="1" applyFill="1" applyAlignment="1">
      <alignment vertical="center"/>
    </xf>
    <xf numFmtId="49" fontId="12" fillId="12" borderId="1" xfId="0" applyNumberFormat="1" applyFont="1" applyFill="1" applyBorder="1" applyAlignment="1">
      <alignment horizontal="left" vertical="center"/>
    </xf>
    <xf numFmtId="181" fontId="12" fillId="12" borderId="10" xfId="0" applyNumberFormat="1" applyFont="1" applyFill="1" applyBorder="1" applyAlignment="1" applyProtection="1">
      <alignment horizontal="left" vertical="center"/>
      <protection locked="0"/>
    </xf>
    <xf numFmtId="177" fontId="12" fillId="12" borderId="1" xfId="0" applyNumberFormat="1" applyFont="1" applyFill="1" applyBorder="1" applyAlignment="1">
      <alignment vertical="center"/>
    </xf>
    <xf numFmtId="49" fontId="12" fillId="2" borderId="1" xfId="0" applyNumberFormat="1" applyFont="1" applyFill="1" applyBorder="1" applyAlignment="1">
      <alignment horizontal="left" vertical="center"/>
    </xf>
    <xf numFmtId="181" fontId="12" fillId="2" borderId="10" xfId="0" applyNumberFormat="1" applyFont="1" applyFill="1" applyBorder="1" applyAlignment="1" applyProtection="1">
      <alignment horizontal="left" vertical="center"/>
      <protection locked="0"/>
    </xf>
    <xf numFmtId="177" fontId="12" fillId="2" borderId="1" xfId="0" applyNumberFormat="1" applyFont="1" applyFill="1" applyBorder="1" applyAlignment="1" applyProtection="1">
      <alignment vertical="center"/>
      <protection locked="0"/>
    </xf>
    <xf numFmtId="3" fontId="20" fillId="2" borderId="1" xfId="0" applyNumberFormat="1" applyFont="1" applyFill="1" applyBorder="1" applyAlignment="1" applyProtection="1">
      <alignment horizontal="right" vertical="center"/>
      <protection locked="0"/>
    </xf>
    <xf numFmtId="182" fontId="12" fillId="2" borderId="10" xfId="0" applyNumberFormat="1" applyFont="1" applyFill="1" applyBorder="1" applyAlignment="1" applyProtection="1">
      <alignment horizontal="left" vertical="center"/>
      <protection locked="0"/>
    </xf>
    <xf numFmtId="177" fontId="12" fillId="2" borderId="1" xfId="0" applyNumberFormat="1" applyFont="1" applyFill="1" applyBorder="1" applyAlignment="1">
      <alignment vertical="center"/>
    </xf>
    <xf numFmtId="0" fontId="12" fillId="2" borderId="10" xfId="0" applyFont="1" applyFill="1" applyBorder="1" applyAlignment="1">
      <alignment vertical="center"/>
    </xf>
    <xf numFmtId="181" fontId="12" fillId="2" borderId="7" xfId="0" applyNumberFormat="1" applyFont="1" applyFill="1" applyBorder="1" applyAlignment="1" applyProtection="1">
      <alignment horizontal="left" vertical="center"/>
      <protection locked="0"/>
    </xf>
    <xf numFmtId="182" fontId="12" fillId="12" borderId="10" xfId="0" applyNumberFormat="1" applyFont="1" applyFill="1" applyBorder="1" applyAlignment="1" applyProtection="1">
      <alignment horizontal="left" vertical="center"/>
      <protection locked="0"/>
    </xf>
    <xf numFmtId="181" fontId="12" fillId="12" borderId="7" xfId="0" applyNumberFormat="1" applyFont="1" applyFill="1" applyBorder="1" applyAlignment="1" applyProtection="1">
      <alignment horizontal="left" vertical="center"/>
      <protection locked="0"/>
    </xf>
    <xf numFmtId="182" fontId="12" fillId="2" borderId="7" xfId="0" applyNumberFormat="1" applyFont="1" applyFill="1" applyBorder="1" applyAlignment="1" applyProtection="1">
      <alignment horizontal="left" vertical="center"/>
      <protection locked="0"/>
    </xf>
    <xf numFmtId="0" fontId="12" fillId="12" borderId="7" xfId="0" applyFont="1" applyFill="1" applyBorder="1" applyAlignment="1">
      <alignment vertical="center"/>
    </xf>
    <xf numFmtId="0" fontId="12" fillId="12" borderId="10" xfId="0" applyFont="1" applyFill="1" applyBorder="1" applyAlignment="1">
      <alignment vertical="center"/>
    </xf>
    <xf numFmtId="177" fontId="12" fillId="12" borderId="1" xfId="0" applyNumberFormat="1" applyFont="1" applyFill="1" applyBorder="1" applyAlignment="1" applyProtection="1">
      <alignment vertical="center"/>
      <protection locked="0"/>
    </xf>
    <xf numFmtId="49" fontId="12" fillId="0" borderId="1" xfId="0" applyNumberFormat="1" applyFont="1" applyFill="1" applyBorder="1" applyAlignment="1">
      <alignment horizontal="left" vertical="center"/>
    </xf>
    <xf numFmtId="0" fontId="12" fillId="12" borderId="10" xfId="0" applyFont="1" applyFill="1" applyBorder="1" applyAlignment="1">
      <alignment horizontal="left" vertical="center"/>
    </xf>
    <xf numFmtId="177" fontId="32" fillId="2" borderId="1" xfId="0" applyNumberFormat="1" applyFont="1" applyFill="1" applyBorder="1" applyAlignment="1">
      <alignment vertical="center"/>
    </xf>
    <xf numFmtId="0" fontId="12" fillId="2" borderId="10" xfId="0" applyFont="1" applyFill="1" applyBorder="1" applyAlignment="1">
      <alignment horizontal="left" vertical="center"/>
    </xf>
    <xf numFmtId="0" fontId="12" fillId="12" borderId="9" xfId="0" applyFont="1" applyFill="1" applyBorder="1" applyAlignment="1">
      <alignment vertical="center"/>
    </xf>
    <xf numFmtId="0" fontId="12" fillId="2" borderId="9" xfId="0" applyFont="1" applyFill="1" applyBorder="1" applyAlignment="1">
      <alignment vertical="center"/>
    </xf>
    <xf numFmtId="0" fontId="12" fillId="11" borderId="9" xfId="0" applyFont="1" applyFill="1" applyBorder="1" applyAlignment="1">
      <alignment vertical="center"/>
    </xf>
    <xf numFmtId="10" fontId="12" fillId="0" borderId="0" xfId="0" applyNumberFormat="1" applyFont="1" applyFill="1" applyAlignment="1">
      <alignment vertical="center"/>
    </xf>
    <xf numFmtId="178" fontId="41" fillId="2" borderId="1" xfId="49" applyNumberFormat="1" applyFont="1" applyFill="1" applyBorder="1" applyAlignment="1" applyProtection="1">
      <alignment vertical="center" shrinkToFit="1"/>
      <protection locked="0"/>
    </xf>
    <xf numFmtId="49" fontId="12" fillId="13" borderId="1" xfId="0" applyNumberFormat="1" applyFont="1" applyFill="1" applyBorder="1" applyAlignment="1">
      <alignment horizontal="left" vertical="center"/>
    </xf>
    <xf numFmtId="0" fontId="12" fillId="13" borderId="9" xfId="0" applyFont="1" applyFill="1" applyBorder="1" applyAlignment="1">
      <alignment vertical="center"/>
    </xf>
    <xf numFmtId="177" fontId="12" fillId="14" borderId="1" xfId="0" applyNumberFormat="1" applyFont="1" applyFill="1" applyBorder="1" applyAlignment="1">
      <alignment vertical="center"/>
    </xf>
    <xf numFmtId="177" fontId="12" fillId="13" borderId="1" xfId="0" applyNumberFormat="1" applyFont="1" applyFill="1" applyBorder="1" applyAlignment="1">
      <alignment vertical="center"/>
    </xf>
    <xf numFmtId="0" fontId="12" fillId="13" borderId="10" xfId="0" applyFont="1" applyFill="1" applyBorder="1" applyAlignment="1">
      <alignment vertical="center"/>
    </xf>
    <xf numFmtId="49" fontId="12" fillId="14" borderId="1" xfId="0" applyNumberFormat="1" applyFont="1" applyFill="1" applyBorder="1" applyAlignment="1">
      <alignment horizontal="left" vertical="center"/>
    </xf>
    <xf numFmtId="0" fontId="12" fillId="14" borderId="10" xfId="0" applyFont="1" applyFill="1" applyBorder="1" applyAlignment="1">
      <alignment vertical="center"/>
    </xf>
    <xf numFmtId="177" fontId="12" fillId="14" borderId="10" xfId="0" applyNumberFormat="1" applyFont="1" applyFill="1" applyBorder="1" applyAlignment="1">
      <alignment vertical="center"/>
    </xf>
    <xf numFmtId="177" fontId="32" fillId="14" borderId="1" xfId="0" applyNumberFormat="1" applyFont="1" applyFill="1" applyBorder="1" applyAlignment="1">
      <alignment vertical="center"/>
    </xf>
    <xf numFmtId="0" fontId="12" fillId="11" borderId="1" xfId="0" applyFont="1" applyFill="1" applyBorder="1" applyAlignment="1">
      <alignment horizontal="left" vertical="center"/>
    </xf>
    <xf numFmtId="0" fontId="28" fillId="11" borderId="10" xfId="0" applyFont="1" applyFill="1" applyBorder="1" applyAlignment="1">
      <alignment horizontal="distributed" vertical="center"/>
    </xf>
    <xf numFmtId="0" fontId="32" fillId="2" borderId="0" xfId="0" applyFont="1" applyFill="1" applyAlignment="1">
      <alignment vertical="center"/>
    </xf>
    <xf numFmtId="0" fontId="28" fillId="2" borderId="8" xfId="0" applyFont="1" applyFill="1" applyBorder="1" applyAlignment="1">
      <alignment horizontal="center" vertical="center"/>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49" fontId="1" fillId="11" borderId="1" xfId="0" applyNumberFormat="1" applyFont="1" applyFill="1" applyBorder="1" applyAlignment="1">
      <alignment vertical="center"/>
    </xf>
    <xf numFmtId="0" fontId="12" fillId="11" borderId="1" xfId="0" applyFont="1" applyFill="1" applyBorder="1" applyAlignment="1">
      <alignment vertical="center"/>
    </xf>
    <xf numFmtId="177" fontId="12" fillId="11" borderId="1" xfId="0" applyNumberFormat="1" applyFont="1" applyFill="1" applyBorder="1" applyAlignment="1">
      <alignment horizontal="right" vertical="center" wrapText="1"/>
    </xf>
    <xf numFmtId="49" fontId="1" fillId="0" borderId="1" xfId="0" applyNumberFormat="1" applyFont="1" applyFill="1" applyBorder="1" applyAlignment="1">
      <alignment vertical="center"/>
    </xf>
    <xf numFmtId="177" fontId="12" fillId="2" borderId="1" xfId="0" applyNumberFormat="1" applyFont="1" applyFill="1" applyBorder="1" applyAlignment="1" applyProtection="1">
      <alignment horizontal="right" vertical="center" wrapText="1"/>
      <protection locked="0"/>
    </xf>
    <xf numFmtId="178" fontId="44" fillId="2" borderId="1" xfId="49" applyNumberFormat="1" applyFont="1" applyFill="1" applyBorder="1" applyAlignment="1" applyProtection="1">
      <alignment vertical="center" shrinkToFit="1"/>
      <protection locked="0"/>
    </xf>
    <xf numFmtId="177" fontId="32" fillId="2" borderId="1" xfId="0" applyNumberFormat="1" applyFont="1" applyFill="1" applyBorder="1" applyAlignment="1">
      <alignment horizontal="right" vertical="center" wrapText="1"/>
    </xf>
    <xf numFmtId="0" fontId="28" fillId="11" borderId="8" xfId="0" applyFont="1" applyFill="1" applyBorder="1" applyAlignment="1">
      <alignment horizontal="distributed" vertical="center"/>
    </xf>
    <xf numFmtId="0" fontId="1" fillId="2" borderId="0" xfId="0" applyFont="1" applyFill="1" applyAlignment="1" applyProtection="1">
      <alignment vertical="center"/>
      <protection locked="0"/>
    </xf>
    <xf numFmtId="0" fontId="49" fillId="2" borderId="0" xfId="0" applyFont="1" applyFill="1" applyAlignment="1" applyProtection="1">
      <alignment vertical="center"/>
      <protection locked="0"/>
    </xf>
    <xf numFmtId="0" fontId="50" fillId="2" borderId="0" xfId="0" applyFont="1" applyFill="1" applyAlignment="1" applyProtection="1">
      <alignment horizontal="center" vertical="center"/>
      <protection locked="0"/>
    </xf>
    <xf numFmtId="0" fontId="49" fillId="2" borderId="0" xfId="0" applyFont="1" applyFill="1" applyAlignment="1" applyProtection="1">
      <alignment horizontal="left" vertical="center"/>
      <protection locked="0"/>
    </xf>
    <xf numFmtId="0" fontId="14" fillId="2" borderId="0" xfId="0" applyFont="1" applyFill="1" applyAlignment="1" applyProtection="1">
      <alignment vertical="center"/>
      <protection locked="0"/>
    </xf>
    <xf numFmtId="0" fontId="51" fillId="2" borderId="0" xfId="0" applyFont="1" applyFill="1" applyAlignment="1" applyProtection="1">
      <alignment vertical="center"/>
      <protection locked="0"/>
    </xf>
    <xf numFmtId="0" fontId="52" fillId="2" borderId="0" xfId="0" applyFont="1" applyFill="1" applyAlignment="1" applyProtection="1">
      <alignment horizontal="center" vertical="center"/>
      <protection locked="0"/>
    </xf>
    <xf numFmtId="0" fontId="53" fillId="2" borderId="0" xfId="0" applyFont="1" applyFill="1" applyAlignment="1" applyProtection="1">
      <alignment horizontal="center" vertical="center"/>
      <protection locked="0"/>
    </xf>
    <xf numFmtId="49" fontId="12" fillId="2" borderId="1" xfId="0" applyNumberFormat="1" applyFont="1" applyFill="1" applyBorder="1" applyAlignment="1" quotePrefix="1">
      <alignment horizontal="left" vertical="center"/>
    </xf>
    <xf numFmtId="184" fontId="34" fillId="2" borderId="1" xfId="49" applyNumberFormat="1" applyFont="1" applyFill="1" applyBorder="1" applyAlignment="1" quotePrefix="1">
      <alignment vertical="center"/>
    </xf>
    <xf numFmtId="181" fontId="34" fillId="2" borderId="1" xfId="0" applyNumberFormat="1" applyFont="1" applyFill="1" applyBorder="1" applyAlignment="1" quotePrefix="1">
      <alignment horizontal="left" vertical="center"/>
    </xf>
    <xf numFmtId="0" fontId="34" fillId="2" borderId="1" xfId="49" applyFont="1" applyFill="1" applyBorder="1" applyAlignment="1" quotePrefix="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1 7" xfId="50"/>
    <cellStyle name="常规 2 2" xfId="51"/>
    <cellStyle name="常规 3 2" xfId="52"/>
    <cellStyle name="My Style" xfId="53"/>
    <cellStyle name="常规 4" xfId="54"/>
    <cellStyle name="常规 5" xfId="55"/>
    <cellStyle name="常规 2 10" xfId="56"/>
    <cellStyle name="常规_2013年预算表格（新加公式3.15）" xfId="57"/>
    <cellStyle name="常规_2007年安阳市北关区预算表" xfId="58"/>
    <cellStyle name="常规 6" xfId="59"/>
    <cellStyle name="常规 10 2" xfId="6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externalLink" Target="externalLinks/externalLink2.xml"/><Relationship Id="rId33" Type="http://schemas.openxmlformats.org/officeDocument/2006/relationships/externalLink" Target="externalLinks/externalLink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2646245f21c4bf192c94c11b97e67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3&#25919;&#24220;&#39044;&#31639;&#20844;&#24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修改说明"/>
      <sheetName val="表内公式说明"/>
      <sheetName val="填表步骤及汇总方法"/>
      <sheetName val="封面"/>
      <sheetName val="内置数据"/>
      <sheetName val="目录"/>
      <sheetName val="表一"/>
      <sheetName val="表二之一（类款级汇总）"/>
      <sheetName val="表二之二 （录入表）"/>
      <sheetName val="表三之一（汇总表）"/>
      <sheetName val="表三之二（需明确收支对象级次的录入表）"/>
      <sheetName val="表三之三（其它收支录入表）"/>
      <sheetName val="表四"/>
      <sheetName val="表五"/>
      <sheetName val="表六（1）"/>
      <sheetName val="表六（2）"/>
      <sheetName val="表七（1）"/>
      <sheetName val="表七（2）"/>
      <sheetName val="表八"/>
      <sheetName val="表九之一（汇总表）"/>
      <sheetName val="表九之二（需明确收支对象级次的录入表）"/>
      <sheetName val="表九之三（其它收支录入表）"/>
      <sheetName val="表十"/>
      <sheetName val="表十一（汇总表）"/>
      <sheetName val="表十二之一（需明确收入对象级次的录入表）"/>
      <sheetName val="表十二之二（其它收入录入表）"/>
      <sheetName val="表十三之一（需明确支出对象级次的录入表）"/>
      <sheetName val="表十三之二（其它支出录入表）"/>
      <sheetName val="表十四"/>
      <sheetName val="表三（省汇总使用）"/>
      <sheetName val="表九（省汇总使用）"/>
      <sheetName val="表十一（省汇总使用）"/>
      <sheetName val="数据汇集"/>
    </sheetNames>
    <sheetDataSet>
      <sheetData sheetId="0"/>
      <sheetData sheetId="1"/>
      <sheetData sheetId="2"/>
      <sheetData sheetId="3">
        <row r="7">
          <cell r="C7" t="str">
            <v>411323</v>
          </cell>
        </row>
        <row r="11">
          <cell r="D11" t="str">
            <v>西峡县</v>
          </cell>
        </row>
      </sheetData>
      <sheetData sheetId="4"/>
      <sheetData sheetId="5"/>
      <sheetData sheetId="6">
        <row r="35">
          <cell r="C35">
            <v>249600</v>
          </cell>
          <cell r="D35">
            <v>249777</v>
          </cell>
          <cell r="E35">
            <v>269800</v>
          </cell>
        </row>
      </sheetData>
      <sheetData sheetId="7">
        <row r="6">
          <cell r="A6" t="str">
            <v>201</v>
          </cell>
          <cell r="B6" t="str">
            <v>一般公共服务支出</v>
          </cell>
          <cell r="C6">
            <v>16722</v>
          </cell>
          <cell r="D6">
            <v>24087</v>
          </cell>
          <cell r="E6">
            <v>11486</v>
          </cell>
        </row>
        <row r="7">
          <cell r="A7" t="str">
            <v>20101</v>
          </cell>
          <cell r="B7" t="str">
            <v>人大事务</v>
          </cell>
          <cell r="C7">
            <v>301</v>
          </cell>
          <cell r="D7">
            <v>520</v>
          </cell>
          <cell r="E7">
            <v>275</v>
          </cell>
        </row>
        <row r="8">
          <cell r="A8" t="str">
            <v>20102</v>
          </cell>
          <cell r="B8" t="str">
            <v>政协事务</v>
          </cell>
          <cell r="C8">
            <v>359</v>
          </cell>
          <cell r="D8">
            <v>405</v>
          </cell>
          <cell r="E8">
            <v>359</v>
          </cell>
        </row>
        <row r="9">
          <cell r="A9" t="str">
            <v>20103</v>
          </cell>
          <cell r="B9" t="str">
            <v>政府办公厅（室）及相关机构事务</v>
          </cell>
          <cell r="C9">
            <v>781</v>
          </cell>
          <cell r="D9">
            <v>5037</v>
          </cell>
          <cell r="E9">
            <v>611</v>
          </cell>
        </row>
        <row r="10">
          <cell r="A10" t="str">
            <v>20104</v>
          </cell>
          <cell r="B10" t="str">
            <v>发展与改革事务</v>
          </cell>
          <cell r="C10">
            <v>340</v>
          </cell>
          <cell r="D10">
            <v>594</v>
          </cell>
          <cell r="E10">
            <v>420</v>
          </cell>
        </row>
        <row r="11">
          <cell r="A11" t="str">
            <v>20105</v>
          </cell>
          <cell r="B11" t="str">
            <v>统计信息事务</v>
          </cell>
          <cell r="C11">
            <v>345</v>
          </cell>
          <cell r="D11">
            <v>647</v>
          </cell>
          <cell r="E11">
            <v>310</v>
          </cell>
        </row>
        <row r="12">
          <cell r="A12" t="str">
            <v>20106</v>
          </cell>
          <cell r="B12" t="str">
            <v>财政事务</v>
          </cell>
          <cell r="C12">
            <v>1315</v>
          </cell>
          <cell r="D12">
            <v>1291</v>
          </cell>
          <cell r="E12">
            <v>1210</v>
          </cell>
        </row>
        <row r="13">
          <cell r="A13" t="str">
            <v>20107</v>
          </cell>
          <cell r="B13" t="str">
            <v>税收事务</v>
          </cell>
          <cell r="C13">
            <v>0</v>
          </cell>
          <cell r="D13">
            <v>636</v>
          </cell>
          <cell r="E13">
            <v>0</v>
          </cell>
        </row>
        <row r="14">
          <cell r="A14" t="str">
            <v>20108</v>
          </cell>
          <cell r="B14" t="str">
            <v>审计事务</v>
          </cell>
          <cell r="C14">
            <v>288</v>
          </cell>
          <cell r="D14">
            <v>400</v>
          </cell>
          <cell r="E14">
            <v>288</v>
          </cell>
        </row>
        <row r="15">
          <cell r="A15" t="str">
            <v>20109</v>
          </cell>
          <cell r="B15" t="str">
            <v>海关事务</v>
          </cell>
          <cell r="C15">
            <v>0</v>
          </cell>
          <cell r="D15">
            <v>0</v>
          </cell>
          <cell r="E15">
            <v>0</v>
          </cell>
        </row>
        <row r="16">
          <cell r="A16" t="str">
            <v>20111</v>
          </cell>
          <cell r="B16" t="str">
            <v>纪检监察事务</v>
          </cell>
          <cell r="C16">
            <v>1595</v>
          </cell>
          <cell r="D16">
            <v>634</v>
          </cell>
          <cell r="E16">
            <v>815</v>
          </cell>
        </row>
        <row r="17">
          <cell r="A17" t="str">
            <v>20113</v>
          </cell>
          <cell r="B17" t="str">
            <v>商贸事务</v>
          </cell>
          <cell r="C17">
            <v>620</v>
          </cell>
          <cell r="D17">
            <v>688</v>
          </cell>
          <cell r="E17">
            <v>620</v>
          </cell>
        </row>
        <row r="18">
          <cell r="A18" t="str">
            <v>20114</v>
          </cell>
          <cell r="B18" t="str">
            <v>知识产权事务</v>
          </cell>
          <cell r="C18">
            <v>0</v>
          </cell>
          <cell r="D18">
            <v>0</v>
          </cell>
          <cell r="E18">
            <v>0</v>
          </cell>
        </row>
        <row r="19">
          <cell r="A19" t="str">
            <v>20123</v>
          </cell>
          <cell r="B19" t="str">
            <v>民族事务</v>
          </cell>
          <cell r="C19">
            <v>11</v>
          </cell>
          <cell r="D19">
            <v>0</v>
          </cell>
          <cell r="E19">
            <v>11</v>
          </cell>
        </row>
        <row r="20">
          <cell r="A20" t="str">
            <v>20125</v>
          </cell>
          <cell r="B20" t="str">
            <v>港澳台事务</v>
          </cell>
          <cell r="C20">
            <v>0</v>
          </cell>
          <cell r="D20">
            <v>0</v>
          </cell>
          <cell r="E20">
            <v>0</v>
          </cell>
        </row>
        <row r="21">
          <cell r="A21" t="str">
            <v>20126</v>
          </cell>
          <cell r="B21" t="str">
            <v>档案事务</v>
          </cell>
          <cell r="C21">
            <v>95</v>
          </cell>
          <cell r="D21">
            <v>126</v>
          </cell>
          <cell r="E21">
            <v>95</v>
          </cell>
        </row>
        <row r="22">
          <cell r="A22" t="str">
            <v>20128</v>
          </cell>
          <cell r="B22" t="str">
            <v>民主党派及工商联事务</v>
          </cell>
          <cell r="C22">
            <v>15</v>
          </cell>
          <cell r="D22">
            <v>157</v>
          </cell>
          <cell r="E22">
            <v>15</v>
          </cell>
        </row>
        <row r="23">
          <cell r="A23" t="str">
            <v>20129</v>
          </cell>
          <cell r="B23" t="str">
            <v>群众团体事务</v>
          </cell>
          <cell r="C23">
            <v>224</v>
          </cell>
          <cell r="D23">
            <v>812</v>
          </cell>
          <cell r="E23">
            <v>224</v>
          </cell>
        </row>
        <row r="24">
          <cell r="A24" t="str">
            <v>20131</v>
          </cell>
          <cell r="B24" t="str">
            <v>党委办公厅（室）及相关机构事务</v>
          </cell>
          <cell r="C24">
            <v>1266</v>
          </cell>
          <cell r="D24">
            <v>1190</v>
          </cell>
          <cell r="E24">
            <v>1020</v>
          </cell>
        </row>
        <row r="25">
          <cell r="A25" t="str">
            <v>20132</v>
          </cell>
          <cell r="B25" t="str">
            <v>组织事务</v>
          </cell>
          <cell r="C25">
            <v>455</v>
          </cell>
          <cell r="D25">
            <v>939</v>
          </cell>
          <cell r="E25">
            <v>455</v>
          </cell>
        </row>
        <row r="26">
          <cell r="A26" t="str">
            <v>20133</v>
          </cell>
          <cell r="B26" t="str">
            <v>宣传事务</v>
          </cell>
          <cell r="C26">
            <v>547</v>
          </cell>
          <cell r="D26">
            <v>741</v>
          </cell>
          <cell r="E26">
            <v>547</v>
          </cell>
        </row>
        <row r="27">
          <cell r="A27" t="str">
            <v>20134</v>
          </cell>
          <cell r="B27" t="str">
            <v>统战事务</v>
          </cell>
          <cell r="C27">
            <v>182</v>
          </cell>
          <cell r="D27">
            <v>578</v>
          </cell>
          <cell r="E27">
            <v>182</v>
          </cell>
        </row>
        <row r="28">
          <cell r="A28" t="str">
            <v>20135</v>
          </cell>
          <cell r="B28" t="str">
            <v>对外联络事务</v>
          </cell>
          <cell r="C28">
            <v>0</v>
          </cell>
          <cell r="D28">
            <v>0</v>
          </cell>
          <cell r="E28">
            <v>0</v>
          </cell>
        </row>
        <row r="29">
          <cell r="A29" t="str">
            <v>20136</v>
          </cell>
          <cell r="B29" t="str">
            <v>其他共产党事务支出</v>
          </cell>
          <cell r="C29">
            <v>456</v>
          </cell>
          <cell r="D29">
            <v>436</v>
          </cell>
          <cell r="E29">
            <v>456</v>
          </cell>
        </row>
        <row r="30">
          <cell r="A30" t="str">
            <v>20137</v>
          </cell>
          <cell r="B30" t="str">
            <v>网信事务</v>
          </cell>
          <cell r="C30">
            <v>0</v>
          </cell>
          <cell r="D30">
            <v>0</v>
          </cell>
          <cell r="E30">
            <v>0</v>
          </cell>
        </row>
        <row r="31">
          <cell r="A31" t="str">
            <v>20138</v>
          </cell>
          <cell r="B31" t="str">
            <v>市场监督管理事务</v>
          </cell>
          <cell r="C31">
            <v>1227</v>
          </cell>
          <cell r="D31">
            <v>710</v>
          </cell>
          <cell r="E31">
            <v>621</v>
          </cell>
        </row>
        <row r="32">
          <cell r="A32" t="str">
            <v>20139</v>
          </cell>
          <cell r="B32" t="str">
            <v>社会工作事务</v>
          </cell>
          <cell r="C32">
            <v>0</v>
          </cell>
          <cell r="D32">
            <v>0</v>
          </cell>
          <cell r="E32">
            <v>0</v>
          </cell>
        </row>
        <row r="33">
          <cell r="A33" t="str">
            <v>20140</v>
          </cell>
          <cell r="B33" t="str">
            <v>信访事务</v>
          </cell>
          <cell r="C33">
            <v>319</v>
          </cell>
          <cell r="D33">
            <v>390</v>
          </cell>
          <cell r="E33">
            <v>319</v>
          </cell>
        </row>
        <row r="34">
          <cell r="A34" t="str">
            <v>20199</v>
          </cell>
          <cell r="B34" t="str">
            <v>其他一般公共服务支出</v>
          </cell>
          <cell r="C34">
            <v>5981</v>
          </cell>
          <cell r="D34">
            <v>7156</v>
          </cell>
          <cell r="E34">
            <v>2633</v>
          </cell>
        </row>
        <row r="35">
          <cell r="A35" t="str">
            <v>202</v>
          </cell>
          <cell r="B35" t="str">
            <v>外交支出</v>
          </cell>
          <cell r="C35">
            <v>0</v>
          </cell>
          <cell r="D35">
            <v>0</v>
          </cell>
          <cell r="E35">
            <v>0</v>
          </cell>
        </row>
        <row r="36">
          <cell r="A36" t="str">
            <v>20201</v>
          </cell>
          <cell r="B36" t="str">
            <v>外交管理事务</v>
          </cell>
          <cell r="C36">
            <v>0</v>
          </cell>
          <cell r="D36">
            <v>0</v>
          </cell>
          <cell r="E36">
            <v>0</v>
          </cell>
        </row>
        <row r="37">
          <cell r="A37" t="str">
            <v>20202</v>
          </cell>
          <cell r="B37" t="str">
            <v>驻外机构</v>
          </cell>
          <cell r="C37">
            <v>0</v>
          </cell>
          <cell r="D37">
            <v>0</v>
          </cell>
          <cell r="E37">
            <v>0</v>
          </cell>
        </row>
        <row r="38">
          <cell r="A38" t="str">
            <v>20203</v>
          </cell>
          <cell r="B38" t="str">
            <v>对外援助</v>
          </cell>
          <cell r="C38">
            <v>0</v>
          </cell>
          <cell r="D38">
            <v>0</v>
          </cell>
          <cell r="E38">
            <v>0</v>
          </cell>
        </row>
        <row r="39">
          <cell r="A39" t="str">
            <v>20204</v>
          </cell>
          <cell r="B39" t="str">
            <v>国际组织</v>
          </cell>
          <cell r="C39">
            <v>0</v>
          </cell>
          <cell r="D39">
            <v>0</v>
          </cell>
          <cell r="E39">
            <v>0</v>
          </cell>
        </row>
        <row r="40">
          <cell r="A40" t="str">
            <v>20205</v>
          </cell>
          <cell r="B40" t="str">
            <v>对外合作与交流</v>
          </cell>
          <cell r="C40">
            <v>0</v>
          </cell>
          <cell r="D40">
            <v>0</v>
          </cell>
          <cell r="E40">
            <v>0</v>
          </cell>
        </row>
        <row r="41">
          <cell r="A41" t="str">
            <v>20206</v>
          </cell>
          <cell r="B41" t="str">
            <v>对外宣传</v>
          </cell>
          <cell r="C41">
            <v>0</v>
          </cell>
          <cell r="D41">
            <v>0</v>
          </cell>
          <cell r="E41">
            <v>0</v>
          </cell>
        </row>
        <row r="42">
          <cell r="A42" t="str">
            <v>20207</v>
          </cell>
          <cell r="B42" t="str">
            <v>边界勘界联检</v>
          </cell>
          <cell r="C42">
            <v>0</v>
          </cell>
          <cell r="D42">
            <v>0</v>
          </cell>
          <cell r="E42">
            <v>0</v>
          </cell>
        </row>
        <row r="43">
          <cell r="A43" t="str">
            <v>20208</v>
          </cell>
          <cell r="B43" t="str">
            <v>国际发展合作</v>
          </cell>
          <cell r="C43">
            <v>0</v>
          </cell>
          <cell r="D43">
            <v>0</v>
          </cell>
          <cell r="E43">
            <v>0</v>
          </cell>
        </row>
        <row r="44">
          <cell r="A44" t="str">
            <v>20299</v>
          </cell>
          <cell r="B44" t="str">
            <v>其他外交支出</v>
          </cell>
          <cell r="C44">
            <v>0</v>
          </cell>
          <cell r="D44">
            <v>0</v>
          </cell>
          <cell r="E44">
            <v>0</v>
          </cell>
        </row>
        <row r="45">
          <cell r="A45" t="str">
            <v>203</v>
          </cell>
          <cell r="B45" t="str">
            <v>国防支出</v>
          </cell>
          <cell r="C45">
            <v>46</v>
          </cell>
          <cell r="D45">
            <v>74</v>
          </cell>
          <cell r="E45">
            <v>48</v>
          </cell>
        </row>
        <row r="46">
          <cell r="A46" t="str">
            <v>20301</v>
          </cell>
          <cell r="B46" t="str">
            <v>军费</v>
          </cell>
          <cell r="C46">
            <v>0</v>
          </cell>
          <cell r="D46">
            <v>0</v>
          </cell>
          <cell r="E46">
            <v>0</v>
          </cell>
        </row>
        <row r="47">
          <cell r="A47" t="str">
            <v>20304</v>
          </cell>
          <cell r="B47" t="str">
            <v>国防科研事业</v>
          </cell>
          <cell r="C47">
            <v>0</v>
          </cell>
          <cell r="D47">
            <v>0</v>
          </cell>
          <cell r="E47">
            <v>0</v>
          </cell>
        </row>
        <row r="48">
          <cell r="A48" t="str">
            <v>20305</v>
          </cell>
          <cell r="B48" t="str">
            <v>专项工程</v>
          </cell>
          <cell r="C48">
            <v>0</v>
          </cell>
          <cell r="D48">
            <v>0</v>
          </cell>
          <cell r="E48">
            <v>0</v>
          </cell>
        </row>
        <row r="49">
          <cell r="A49" t="str">
            <v>20306</v>
          </cell>
          <cell r="B49" t="str">
            <v>国防动员</v>
          </cell>
          <cell r="C49">
            <v>46</v>
          </cell>
          <cell r="D49">
            <v>74</v>
          </cell>
          <cell r="E49">
            <v>48</v>
          </cell>
        </row>
        <row r="50">
          <cell r="A50" t="str">
            <v>20399</v>
          </cell>
          <cell r="B50" t="str">
            <v>其他国防支出</v>
          </cell>
          <cell r="C50">
            <v>0</v>
          </cell>
          <cell r="D50">
            <v>0</v>
          </cell>
          <cell r="E50">
            <v>0</v>
          </cell>
        </row>
        <row r="51">
          <cell r="A51" t="str">
            <v>204</v>
          </cell>
          <cell r="B51" t="str">
            <v>公共安全支出</v>
          </cell>
          <cell r="C51">
            <v>8134</v>
          </cell>
          <cell r="D51">
            <v>10696</v>
          </cell>
          <cell r="E51">
            <v>8634</v>
          </cell>
        </row>
        <row r="52">
          <cell r="A52" t="str">
            <v>20401</v>
          </cell>
          <cell r="B52" t="str">
            <v>武装警察部队</v>
          </cell>
          <cell r="C52">
            <v>30</v>
          </cell>
          <cell r="D52">
            <v>0</v>
          </cell>
          <cell r="E52">
            <v>30</v>
          </cell>
        </row>
        <row r="53">
          <cell r="A53" t="str">
            <v>20402</v>
          </cell>
          <cell r="B53" t="str">
            <v>公安</v>
          </cell>
          <cell r="C53">
            <v>6715</v>
          </cell>
          <cell r="D53">
            <v>8291</v>
          </cell>
          <cell r="E53">
            <v>7439</v>
          </cell>
        </row>
        <row r="54">
          <cell r="A54" t="str">
            <v>20403</v>
          </cell>
          <cell r="B54" t="str">
            <v>国家安全</v>
          </cell>
          <cell r="C54">
            <v>0</v>
          </cell>
          <cell r="D54">
            <v>0</v>
          </cell>
          <cell r="E54">
            <v>0</v>
          </cell>
        </row>
        <row r="55">
          <cell r="A55" t="str">
            <v>20404</v>
          </cell>
          <cell r="B55" t="str">
            <v>检察</v>
          </cell>
          <cell r="C55">
            <v>0</v>
          </cell>
          <cell r="D55">
            <v>0</v>
          </cell>
          <cell r="E55">
            <v>0</v>
          </cell>
        </row>
        <row r="56">
          <cell r="A56" t="str">
            <v>20405</v>
          </cell>
          <cell r="B56" t="str">
            <v>法院</v>
          </cell>
          <cell r="C56">
            <v>0</v>
          </cell>
          <cell r="D56">
            <v>338</v>
          </cell>
          <cell r="E56">
            <v>0</v>
          </cell>
        </row>
        <row r="57">
          <cell r="A57" t="str">
            <v>20406</v>
          </cell>
          <cell r="B57" t="str">
            <v>司法</v>
          </cell>
          <cell r="C57">
            <v>1084</v>
          </cell>
          <cell r="D57">
            <v>1440</v>
          </cell>
          <cell r="E57">
            <v>1153</v>
          </cell>
        </row>
        <row r="58">
          <cell r="A58" t="str">
            <v>20407</v>
          </cell>
          <cell r="B58" t="str">
            <v>监狱</v>
          </cell>
          <cell r="C58">
            <v>305</v>
          </cell>
          <cell r="D58">
            <v>0</v>
          </cell>
          <cell r="E58">
            <v>0</v>
          </cell>
        </row>
        <row r="59">
          <cell r="A59" t="str">
            <v>20408</v>
          </cell>
          <cell r="B59" t="str">
            <v>强制隔离戒毒</v>
          </cell>
          <cell r="C59">
            <v>0</v>
          </cell>
          <cell r="D59">
            <v>0</v>
          </cell>
          <cell r="E59">
            <v>0</v>
          </cell>
        </row>
        <row r="60">
          <cell r="A60" t="str">
            <v>20409</v>
          </cell>
          <cell r="B60" t="str">
            <v>国家保密</v>
          </cell>
          <cell r="C60">
            <v>0</v>
          </cell>
          <cell r="D60">
            <v>12</v>
          </cell>
          <cell r="E60">
            <v>12</v>
          </cell>
        </row>
        <row r="61">
          <cell r="A61" t="str">
            <v>20410</v>
          </cell>
          <cell r="B61" t="str">
            <v>缉私警察</v>
          </cell>
          <cell r="C61">
            <v>0</v>
          </cell>
          <cell r="D61">
            <v>0</v>
          </cell>
          <cell r="E61">
            <v>0</v>
          </cell>
        </row>
        <row r="62">
          <cell r="A62" t="str">
            <v>20499</v>
          </cell>
          <cell r="B62" t="str">
            <v>其他公共安全支出</v>
          </cell>
          <cell r="C62">
            <v>0</v>
          </cell>
          <cell r="D62">
            <v>615</v>
          </cell>
          <cell r="E62">
            <v>0</v>
          </cell>
        </row>
        <row r="63">
          <cell r="A63" t="str">
            <v>205</v>
          </cell>
          <cell r="B63" t="str">
            <v>教育支出</v>
          </cell>
          <cell r="C63">
            <v>114298</v>
          </cell>
          <cell r="D63">
            <v>157782</v>
          </cell>
          <cell r="E63">
            <v>122351</v>
          </cell>
        </row>
        <row r="64">
          <cell r="A64" t="str">
            <v>20501</v>
          </cell>
          <cell r="B64" t="str">
            <v>教育管理事务</v>
          </cell>
          <cell r="C64">
            <v>11336</v>
          </cell>
          <cell r="D64">
            <v>12898</v>
          </cell>
          <cell r="E64">
            <v>11336</v>
          </cell>
        </row>
        <row r="65">
          <cell r="A65" t="str">
            <v>20502</v>
          </cell>
          <cell r="B65" t="str">
            <v>普通教育</v>
          </cell>
          <cell r="C65">
            <v>91807</v>
          </cell>
          <cell r="D65">
            <v>93850</v>
          </cell>
          <cell r="E65">
            <v>97860</v>
          </cell>
        </row>
        <row r="66">
          <cell r="A66" t="str">
            <v>20503</v>
          </cell>
          <cell r="B66" t="str">
            <v>职业教育</v>
          </cell>
          <cell r="C66">
            <v>1631</v>
          </cell>
          <cell r="D66">
            <v>38393</v>
          </cell>
          <cell r="E66">
            <v>3631</v>
          </cell>
        </row>
        <row r="67">
          <cell r="A67" t="str">
            <v>20504</v>
          </cell>
          <cell r="B67" t="str">
            <v>成人教育</v>
          </cell>
          <cell r="C67">
            <v>0</v>
          </cell>
          <cell r="D67">
            <v>0</v>
          </cell>
          <cell r="E67">
            <v>0</v>
          </cell>
        </row>
        <row r="68">
          <cell r="A68" t="str">
            <v>20505</v>
          </cell>
          <cell r="B68" t="str">
            <v>广播电视教育</v>
          </cell>
          <cell r="C68">
            <v>0</v>
          </cell>
          <cell r="D68">
            <v>0</v>
          </cell>
          <cell r="E68">
            <v>0</v>
          </cell>
        </row>
        <row r="69">
          <cell r="A69" t="str">
            <v>20506</v>
          </cell>
          <cell r="B69" t="str">
            <v>留学教育</v>
          </cell>
          <cell r="C69">
            <v>0</v>
          </cell>
          <cell r="D69">
            <v>0</v>
          </cell>
          <cell r="E69">
            <v>0</v>
          </cell>
        </row>
        <row r="70">
          <cell r="A70" t="str">
            <v>20507</v>
          </cell>
          <cell r="B70" t="str">
            <v>特殊教育</v>
          </cell>
          <cell r="C70">
            <v>151</v>
          </cell>
          <cell r="D70">
            <v>239</v>
          </cell>
          <cell r="E70">
            <v>151</v>
          </cell>
        </row>
        <row r="71">
          <cell r="A71" t="str">
            <v>20508</v>
          </cell>
          <cell r="B71" t="str">
            <v>进修及培训</v>
          </cell>
          <cell r="C71">
            <v>228</v>
          </cell>
          <cell r="D71">
            <v>374</v>
          </cell>
          <cell r="E71">
            <v>228</v>
          </cell>
        </row>
        <row r="72">
          <cell r="A72" t="str">
            <v>20509</v>
          </cell>
          <cell r="B72" t="str">
            <v>教育费附加安排的支出</v>
          </cell>
          <cell r="C72">
            <v>7582</v>
          </cell>
          <cell r="D72">
            <v>7582</v>
          </cell>
          <cell r="E72">
            <v>7582</v>
          </cell>
        </row>
        <row r="73">
          <cell r="A73" t="str">
            <v>20599</v>
          </cell>
          <cell r="B73" t="str">
            <v>其他教育支出</v>
          </cell>
          <cell r="C73">
            <v>1563</v>
          </cell>
          <cell r="D73">
            <v>4446</v>
          </cell>
          <cell r="E73">
            <v>1563</v>
          </cell>
        </row>
        <row r="74">
          <cell r="A74" t="str">
            <v>206</v>
          </cell>
          <cell r="B74" t="str">
            <v>科学技术支出</v>
          </cell>
          <cell r="C74">
            <v>10438</v>
          </cell>
          <cell r="D74">
            <v>20436</v>
          </cell>
          <cell r="E74">
            <v>10938</v>
          </cell>
        </row>
        <row r="75">
          <cell r="A75" t="str">
            <v>20601</v>
          </cell>
          <cell r="B75" t="str">
            <v>科学技术管理事务</v>
          </cell>
          <cell r="C75">
            <v>125</v>
          </cell>
          <cell r="D75">
            <v>241</v>
          </cell>
          <cell r="E75">
            <v>125</v>
          </cell>
        </row>
        <row r="76">
          <cell r="A76" t="str">
            <v>20602</v>
          </cell>
          <cell r="B76" t="str">
            <v>基础研究</v>
          </cell>
          <cell r="C76">
            <v>30</v>
          </cell>
          <cell r="D76">
            <v>30</v>
          </cell>
          <cell r="E76">
            <v>30</v>
          </cell>
        </row>
        <row r="77">
          <cell r="A77" t="str">
            <v>20603</v>
          </cell>
          <cell r="B77" t="str">
            <v>应用研究</v>
          </cell>
          <cell r="C77">
            <v>6877</v>
          </cell>
          <cell r="D77">
            <v>8536</v>
          </cell>
          <cell r="E77">
            <v>7377</v>
          </cell>
        </row>
        <row r="78">
          <cell r="A78" t="str">
            <v>20604</v>
          </cell>
          <cell r="B78" t="str">
            <v>技术研究与开发</v>
          </cell>
          <cell r="C78">
            <v>2573</v>
          </cell>
          <cell r="D78">
            <v>2738</v>
          </cell>
          <cell r="E78">
            <v>2573</v>
          </cell>
        </row>
        <row r="79">
          <cell r="A79" t="str">
            <v>20605</v>
          </cell>
          <cell r="B79" t="str">
            <v>科技条件与服务</v>
          </cell>
          <cell r="C79">
            <v>20</v>
          </cell>
          <cell r="D79">
            <v>3182</v>
          </cell>
          <cell r="E79">
            <v>20</v>
          </cell>
        </row>
        <row r="80">
          <cell r="A80" t="str">
            <v>20606</v>
          </cell>
          <cell r="B80" t="str">
            <v>社会科学</v>
          </cell>
          <cell r="C80">
            <v>0</v>
          </cell>
          <cell r="D80">
            <v>0</v>
          </cell>
          <cell r="E80">
            <v>0</v>
          </cell>
        </row>
        <row r="81">
          <cell r="A81" t="str">
            <v>20607</v>
          </cell>
          <cell r="B81" t="str">
            <v>科学技术普及</v>
          </cell>
          <cell r="C81">
            <v>813</v>
          </cell>
          <cell r="D81">
            <v>2825</v>
          </cell>
          <cell r="E81">
            <v>813</v>
          </cell>
        </row>
        <row r="82">
          <cell r="A82" t="str">
            <v>20608</v>
          </cell>
          <cell r="B82" t="str">
            <v>科技交流与合作</v>
          </cell>
          <cell r="C82">
            <v>0</v>
          </cell>
          <cell r="D82">
            <v>41</v>
          </cell>
          <cell r="E82">
            <v>0</v>
          </cell>
        </row>
        <row r="83">
          <cell r="A83" t="str">
            <v>20609</v>
          </cell>
          <cell r="B83" t="str">
            <v>科技重大项目</v>
          </cell>
          <cell r="C83">
            <v>0</v>
          </cell>
          <cell r="D83">
            <v>30</v>
          </cell>
          <cell r="E83">
            <v>0</v>
          </cell>
        </row>
        <row r="84">
          <cell r="A84" t="str">
            <v>20699</v>
          </cell>
          <cell r="B84" t="str">
            <v>其他科学技术支出</v>
          </cell>
          <cell r="C84">
            <v>0</v>
          </cell>
          <cell r="D84">
            <v>2813</v>
          </cell>
          <cell r="E84">
            <v>0</v>
          </cell>
        </row>
        <row r="85">
          <cell r="A85" t="str">
            <v>207</v>
          </cell>
          <cell r="B85" t="str">
            <v>文化旅游体育与传媒支出</v>
          </cell>
          <cell r="C85">
            <v>6329</v>
          </cell>
          <cell r="D85">
            <v>6411</v>
          </cell>
          <cell r="E85">
            <v>6429</v>
          </cell>
        </row>
        <row r="86">
          <cell r="A86" t="str">
            <v>20701</v>
          </cell>
          <cell r="B86" t="str">
            <v>文化和旅游</v>
          </cell>
          <cell r="C86">
            <v>4613</v>
          </cell>
          <cell r="D86">
            <v>2855</v>
          </cell>
          <cell r="E86">
            <v>4613</v>
          </cell>
        </row>
        <row r="87">
          <cell r="A87" t="str">
            <v>20702</v>
          </cell>
          <cell r="B87" t="str">
            <v>文物</v>
          </cell>
          <cell r="C87">
            <v>434</v>
          </cell>
          <cell r="D87">
            <v>117</v>
          </cell>
          <cell r="E87">
            <v>283</v>
          </cell>
        </row>
        <row r="88">
          <cell r="A88" t="str">
            <v>20703</v>
          </cell>
          <cell r="B88" t="str">
            <v>体育</v>
          </cell>
          <cell r="C88">
            <v>621</v>
          </cell>
          <cell r="D88">
            <v>258</v>
          </cell>
          <cell r="E88">
            <v>481</v>
          </cell>
        </row>
        <row r="89">
          <cell r="A89" t="str">
            <v>20706</v>
          </cell>
          <cell r="B89" t="str">
            <v>新闻出版电影</v>
          </cell>
          <cell r="C89">
            <v>60</v>
          </cell>
          <cell r="D89">
            <v>20</v>
          </cell>
          <cell r="E89">
            <v>60</v>
          </cell>
        </row>
        <row r="90">
          <cell r="A90" t="str">
            <v>20708</v>
          </cell>
          <cell r="B90" t="str">
            <v>广播电视</v>
          </cell>
          <cell r="C90">
            <v>401</v>
          </cell>
          <cell r="D90">
            <v>628</v>
          </cell>
          <cell r="E90">
            <v>426</v>
          </cell>
        </row>
        <row r="91">
          <cell r="A91" t="str">
            <v>20799</v>
          </cell>
          <cell r="B91" t="str">
            <v>其他文化旅游体育与传媒支出</v>
          </cell>
          <cell r="C91">
            <v>200</v>
          </cell>
          <cell r="D91">
            <v>2533</v>
          </cell>
          <cell r="E91">
            <v>566</v>
          </cell>
        </row>
        <row r="92">
          <cell r="A92" t="str">
            <v>208</v>
          </cell>
          <cell r="B92" t="str">
            <v>社会保障和就业支出</v>
          </cell>
          <cell r="C92">
            <v>67217</v>
          </cell>
          <cell r="D92">
            <v>65437</v>
          </cell>
          <cell r="E92">
            <v>68217</v>
          </cell>
        </row>
        <row r="93">
          <cell r="A93" t="str">
            <v>20801</v>
          </cell>
          <cell r="B93" t="str">
            <v>人力资源和社会保障管理事务</v>
          </cell>
          <cell r="C93">
            <v>2216</v>
          </cell>
          <cell r="D93">
            <v>1804</v>
          </cell>
          <cell r="E93">
            <v>2216</v>
          </cell>
        </row>
        <row r="94">
          <cell r="A94" t="str">
            <v>20802</v>
          </cell>
          <cell r="B94" t="str">
            <v>民政管理事务</v>
          </cell>
          <cell r="C94">
            <v>692</v>
          </cell>
          <cell r="D94">
            <v>509</v>
          </cell>
          <cell r="E94">
            <v>692</v>
          </cell>
        </row>
        <row r="95">
          <cell r="A95" t="str">
            <v>20805</v>
          </cell>
          <cell r="B95" t="str">
            <v>行政事业单位养老支出</v>
          </cell>
          <cell r="C95">
            <v>26890</v>
          </cell>
          <cell r="D95">
            <v>25696</v>
          </cell>
          <cell r="E95">
            <v>26890</v>
          </cell>
        </row>
        <row r="96">
          <cell r="A96" t="str">
            <v>20806</v>
          </cell>
          <cell r="B96" t="str">
            <v>企业改革补助</v>
          </cell>
          <cell r="C96">
            <v>120</v>
          </cell>
          <cell r="D96">
            <v>41</v>
          </cell>
          <cell r="E96">
            <v>120</v>
          </cell>
        </row>
        <row r="97">
          <cell r="A97" t="str">
            <v>20807</v>
          </cell>
          <cell r="B97" t="str">
            <v>就业补助</v>
          </cell>
          <cell r="C97">
            <v>1786</v>
          </cell>
          <cell r="D97">
            <v>1922</v>
          </cell>
          <cell r="E97">
            <v>1786</v>
          </cell>
        </row>
        <row r="98">
          <cell r="A98" t="str">
            <v>20808</v>
          </cell>
          <cell r="B98" t="str">
            <v>抚恤</v>
          </cell>
          <cell r="C98">
            <v>5823</v>
          </cell>
          <cell r="D98">
            <v>4359</v>
          </cell>
          <cell r="E98">
            <v>5823</v>
          </cell>
        </row>
        <row r="99">
          <cell r="A99" t="str">
            <v>20809</v>
          </cell>
          <cell r="B99" t="str">
            <v>退役安置</v>
          </cell>
          <cell r="C99">
            <v>816</v>
          </cell>
          <cell r="D99">
            <v>777</v>
          </cell>
          <cell r="E99">
            <v>816</v>
          </cell>
        </row>
        <row r="100">
          <cell r="A100" t="str">
            <v>20810</v>
          </cell>
          <cell r="B100" t="str">
            <v>社会福利</v>
          </cell>
          <cell r="C100">
            <v>1920</v>
          </cell>
          <cell r="D100">
            <v>3500</v>
          </cell>
          <cell r="E100">
            <v>2920</v>
          </cell>
        </row>
        <row r="101">
          <cell r="A101" t="str">
            <v>20811</v>
          </cell>
          <cell r="B101" t="str">
            <v>残疾人事业</v>
          </cell>
          <cell r="C101">
            <v>1625</v>
          </cell>
          <cell r="D101">
            <v>1945</v>
          </cell>
          <cell r="E101">
            <v>1625</v>
          </cell>
        </row>
        <row r="102">
          <cell r="A102" t="str">
            <v>20816</v>
          </cell>
          <cell r="B102" t="str">
            <v>红十字事业</v>
          </cell>
          <cell r="C102">
            <v>0</v>
          </cell>
          <cell r="D102">
            <v>0</v>
          </cell>
          <cell r="E102">
            <v>0</v>
          </cell>
        </row>
        <row r="103">
          <cell r="A103" t="str">
            <v>20819</v>
          </cell>
          <cell r="B103" t="str">
            <v>最低生活保障</v>
          </cell>
          <cell r="C103">
            <v>10040</v>
          </cell>
          <cell r="D103">
            <v>10040</v>
          </cell>
          <cell r="E103">
            <v>10040</v>
          </cell>
        </row>
        <row r="104">
          <cell r="A104" t="str">
            <v>20820</v>
          </cell>
          <cell r="B104" t="str">
            <v>临时救助</v>
          </cell>
          <cell r="C104">
            <v>85</v>
          </cell>
          <cell r="D104">
            <v>374</v>
          </cell>
          <cell r="E104">
            <v>85</v>
          </cell>
        </row>
        <row r="105">
          <cell r="A105" t="str">
            <v>20821</v>
          </cell>
          <cell r="B105" t="str">
            <v>特困人员救助供养</v>
          </cell>
          <cell r="C105">
            <v>3093</v>
          </cell>
          <cell r="D105">
            <v>4035</v>
          </cell>
          <cell r="E105">
            <v>3093</v>
          </cell>
        </row>
        <row r="106">
          <cell r="A106" t="str">
            <v>20824</v>
          </cell>
          <cell r="B106" t="str">
            <v>补充道路交通事故社会救助基金</v>
          </cell>
          <cell r="C106">
            <v>130</v>
          </cell>
          <cell r="D106">
            <v>0</v>
          </cell>
          <cell r="E106">
            <v>130</v>
          </cell>
        </row>
        <row r="107">
          <cell r="A107" t="str">
            <v>20825</v>
          </cell>
          <cell r="B107" t="str">
            <v>其他生活救助</v>
          </cell>
          <cell r="C107">
            <v>60</v>
          </cell>
          <cell r="D107">
            <v>561</v>
          </cell>
          <cell r="E107">
            <v>60</v>
          </cell>
        </row>
        <row r="108">
          <cell r="A108" t="str">
            <v>20826</v>
          </cell>
          <cell r="B108" t="str">
            <v>财政对基本养老保险基金的补助</v>
          </cell>
          <cell r="C108">
            <v>10450</v>
          </cell>
          <cell r="D108">
            <v>2950</v>
          </cell>
          <cell r="E108">
            <v>10450</v>
          </cell>
        </row>
        <row r="109">
          <cell r="A109" t="str">
            <v>20827</v>
          </cell>
          <cell r="B109" t="str">
            <v>财政对其他社会保险基金的补助</v>
          </cell>
          <cell r="C109">
            <v>1169</v>
          </cell>
          <cell r="D109">
            <v>0</v>
          </cell>
          <cell r="E109">
            <v>1169</v>
          </cell>
        </row>
        <row r="110">
          <cell r="A110" t="str">
            <v>20828</v>
          </cell>
          <cell r="B110" t="str">
            <v>退役军人管理事务</v>
          </cell>
          <cell r="C110">
            <v>182</v>
          </cell>
          <cell r="D110">
            <v>526</v>
          </cell>
          <cell r="E110">
            <v>182</v>
          </cell>
        </row>
        <row r="111">
          <cell r="A111" t="str">
            <v>20830</v>
          </cell>
          <cell r="B111" t="str">
            <v>财政代缴社会保险费支出</v>
          </cell>
          <cell r="C111">
            <v>0</v>
          </cell>
          <cell r="D111">
            <v>103</v>
          </cell>
          <cell r="E111">
            <v>0</v>
          </cell>
        </row>
        <row r="112">
          <cell r="A112" t="str">
            <v>20899</v>
          </cell>
          <cell r="B112" t="str">
            <v>其他社会保障和就业支出</v>
          </cell>
          <cell r="C112">
            <v>120</v>
          </cell>
          <cell r="D112">
            <v>6295</v>
          </cell>
          <cell r="E112">
            <v>120</v>
          </cell>
        </row>
        <row r="113">
          <cell r="A113" t="str">
            <v>210</v>
          </cell>
          <cell r="B113" t="str">
            <v>卫生健康支出</v>
          </cell>
          <cell r="C113">
            <v>49526</v>
          </cell>
          <cell r="D113">
            <v>53345</v>
          </cell>
          <cell r="E113">
            <v>50526</v>
          </cell>
        </row>
        <row r="114">
          <cell r="A114" t="str">
            <v>21001</v>
          </cell>
          <cell r="B114" t="str">
            <v>卫生健康管理事务</v>
          </cell>
          <cell r="C114">
            <v>591</v>
          </cell>
          <cell r="D114">
            <v>807</v>
          </cell>
          <cell r="E114">
            <v>591</v>
          </cell>
        </row>
        <row r="115">
          <cell r="A115" t="str">
            <v>21002</v>
          </cell>
          <cell r="B115" t="str">
            <v>公立医院</v>
          </cell>
          <cell r="C115">
            <v>4541</v>
          </cell>
          <cell r="D115">
            <v>9250</v>
          </cell>
          <cell r="E115">
            <v>5541</v>
          </cell>
        </row>
        <row r="116">
          <cell r="A116" t="str">
            <v>21003</v>
          </cell>
          <cell r="B116" t="str">
            <v>基层医疗卫生机构</v>
          </cell>
          <cell r="C116">
            <v>1911</v>
          </cell>
          <cell r="D116">
            <v>3681</v>
          </cell>
          <cell r="E116">
            <v>1911</v>
          </cell>
        </row>
        <row r="117">
          <cell r="A117" t="str">
            <v>21004</v>
          </cell>
          <cell r="B117" t="str">
            <v>公共卫生</v>
          </cell>
          <cell r="C117">
            <v>12274</v>
          </cell>
          <cell r="D117">
            <v>13324</v>
          </cell>
          <cell r="E117">
            <v>12274</v>
          </cell>
        </row>
        <row r="118">
          <cell r="A118" t="str">
            <v>21007</v>
          </cell>
          <cell r="B118" t="str">
            <v>计划生育事务</v>
          </cell>
          <cell r="C118">
            <v>1558</v>
          </cell>
          <cell r="D118">
            <v>2387</v>
          </cell>
          <cell r="E118">
            <v>1558</v>
          </cell>
        </row>
        <row r="119">
          <cell r="A119" t="str">
            <v>21011</v>
          </cell>
          <cell r="B119" t="str">
            <v>行政事业单位医疗</v>
          </cell>
          <cell r="C119">
            <v>5962</v>
          </cell>
          <cell r="D119">
            <v>525</v>
          </cell>
          <cell r="E119">
            <v>5962</v>
          </cell>
        </row>
        <row r="120">
          <cell r="A120" t="str">
            <v>21012</v>
          </cell>
          <cell r="B120" t="str">
            <v>财政对基本医疗保险基金的补助</v>
          </cell>
          <cell r="C120">
            <v>19039</v>
          </cell>
          <cell r="D120">
            <v>19039</v>
          </cell>
          <cell r="E120">
            <v>19039</v>
          </cell>
        </row>
        <row r="121">
          <cell r="A121" t="str">
            <v>21013</v>
          </cell>
          <cell r="B121" t="str">
            <v>医疗救助</v>
          </cell>
          <cell r="C121">
            <v>800</v>
          </cell>
          <cell r="D121">
            <v>1578</v>
          </cell>
          <cell r="E121">
            <v>800</v>
          </cell>
        </row>
        <row r="122">
          <cell r="A122" t="str">
            <v>21014</v>
          </cell>
          <cell r="B122" t="str">
            <v>优抚对象医疗</v>
          </cell>
          <cell r="C122">
            <v>50</v>
          </cell>
          <cell r="D122">
            <v>123</v>
          </cell>
          <cell r="E122">
            <v>50</v>
          </cell>
        </row>
        <row r="123">
          <cell r="A123" t="str">
            <v>21015</v>
          </cell>
          <cell r="B123" t="str">
            <v>医疗保障管理事务</v>
          </cell>
          <cell r="C123">
            <v>110</v>
          </cell>
          <cell r="D123">
            <v>308</v>
          </cell>
          <cell r="E123">
            <v>110</v>
          </cell>
        </row>
        <row r="124">
          <cell r="A124" t="str">
            <v>21016</v>
          </cell>
          <cell r="B124" t="str">
            <v>老龄卫生健康事务</v>
          </cell>
          <cell r="C124">
            <v>0</v>
          </cell>
          <cell r="D124">
            <v>0</v>
          </cell>
          <cell r="E124">
            <v>0</v>
          </cell>
        </row>
        <row r="125">
          <cell r="A125" t="str">
            <v>21017</v>
          </cell>
          <cell r="B125" t="str">
            <v>中医药事务</v>
          </cell>
          <cell r="C125">
            <v>150</v>
          </cell>
          <cell r="D125">
            <v>272</v>
          </cell>
          <cell r="E125">
            <v>150</v>
          </cell>
        </row>
        <row r="126">
          <cell r="A126" t="str">
            <v>21018</v>
          </cell>
          <cell r="B126" t="str">
            <v>疾病预防控制事务</v>
          </cell>
          <cell r="C126">
            <v>0</v>
          </cell>
          <cell r="D126">
            <v>0</v>
          </cell>
          <cell r="E126">
            <v>0</v>
          </cell>
        </row>
        <row r="127">
          <cell r="A127" t="str">
            <v>21099</v>
          </cell>
          <cell r="B127" t="str">
            <v>其他卫生健康支出</v>
          </cell>
          <cell r="C127">
            <v>2540</v>
          </cell>
          <cell r="D127">
            <v>2051</v>
          </cell>
          <cell r="E127">
            <v>2540</v>
          </cell>
        </row>
        <row r="128">
          <cell r="A128" t="str">
            <v>211</v>
          </cell>
          <cell r="B128" t="str">
            <v>节能环保支出</v>
          </cell>
          <cell r="C128">
            <v>26275</v>
          </cell>
          <cell r="D128">
            <v>44691</v>
          </cell>
          <cell r="E128">
            <v>19167</v>
          </cell>
        </row>
        <row r="129">
          <cell r="A129" t="str">
            <v>21101</v>
          </cell>
          <cell r="B129" t="str">
            <v>环境保护管理事务</v>
          </cell>
          <cell r="C129">
            <v>880</v>
          </cell>
          <cell r="D129">
            <v>2954</v>
          </cell>
          <cell r="E129">
            <v>880</v>
          </cell>
        </row>
        <row r="130">
          <cell r="A130" t="str">
            <v>21102</v>
          </cell>
          <cell r="B130" t="str">
            <v>环境监测与监察</v>
          </cell>
          <cell r="C130">
            <v>149</v>
          </cell>
          <cell r="D130">
            <v>3</v>
          </cell>
          <cell r="E130">
            <v>149</v>
          </cell>
        </row>
        <row r="131">
          <cell r="A131" t="str">
            <v>21103</v>
          </cell>
          <cell r="B131" t="str">
            <v>污染防治</v>
          </cell>
          <cell r="C131">
            <v>19197</v>
          </cell>
          <cell r="D131">
            <v>31947</v>
          </cell>
          <cell r="E131">
            <v>13089</v>
          </cell>
        </row>
        <row r="132">
          <cell r="A132" t="str">
            <v>21104</v>
          </cell>
          <cell r="B132" t="str">
            <v>自然生态保护</v>
          </cell>
          <cell r="C132">
            <v>3641</v>
          </cell>
          <cell r="D132">
            <v>5024</v>
          </cell>
          <cell r="E132">
            <v>2641</v>
          </cell>
        </row>
        <row r="133">
          <cell r="A133" t="str">
            <v>21105</v>
          </cell>
          <cell r="B133" t="str">
            <v>森林保护修复</v>
          </cell>
          <cell r="C133">
            <v>1294</v>
          </cell>
          <cell r="D133">
            <v>421</v>
          </cell>
          <cell r="E133">
            <v>1294</v>
          </cell>
        </row>
        <row r="134">
          <cell r="A134" t="str">
            <v>21107</v>
          </cell>
          <cell r="B134" t="str">
            <v>风沙荒漠治理</v>
          </cell>
          <cell r="C134">
            <v>0</v>
          </cell>
          <cell r="D134">
            <v>0</v>
          </cell>
          <cell r="E134">
            <v>0</v>
          </cell>
        </row>
        <row r="135">
          <cell r="A135" t="str">
            <v>21108</v>
          </cell>
          <cell r="B135" t="str">
            <v>退牧还草</v>
          </cell>
          <cell r="C135">
            <v>0</v>
          </cell>
          <cell r="D135">
            <v>0</v>
          </cell>
          <cell r="E135">
            <v>0</v>
          </cell>
        </row>
        <row r="136">
          <cell r="A136" t="str">
            <v>21109</v>
          </cell>
          <cell r="B136" t="str">
            <v>已垦草原退耕还草</v>
          </cell>
          <cell r="C136">
            <v>0</v>
          </cell>
          <cell r="D136">
            <v>0</v>
          </cell>
          <cell r="E136">
            <v>0</v>
          </cell>
        </row>
        <row r="137">
          <cell r="A137" t="str">
            <v>21110</v>
          </cell>
          <cell r="B137" t="str">
            <v>能源节约利用</v>
          </cell>
          <cell r="C137">
            <v>0</v>
          </cell>
          <cell r="D137">
            <v>8</v>
          </cell>
          <cell r="E137">
            <v>0</v>
          </cell>
        </row>
        <row r="138">
          <cell r="A138" t="str">
            <v>21111</v>
          </cell>
          <cell r="B138" t="str">
            <v>污染减排</v>
          </cell>
          <cell r="C138">
            <v>814</v>
          </cell>
          <cell r="D138">
            <v>4100</v>
          </cell>
          <cell r="E138">
            <v>814</v>
          </cell>
        </row>
        <row r="139">
          <cell r="A139" t="str">
            <v>21112</v>
          </cell>
          <cell r="B139" t="str">
            <v>可再生能源</v>
          </cell>
          <cell r="C139">
            <v>0</v>
          </cell>
          <cell r="D139">
            <v>0</v>
          </cell>
          <cell r="E139">
            <v>0</v>
          </cell>
        </row>
        <row r="140">
          <cell r="A140" t="str">
            <v>21113</v>
          </cell>
          <cell r="B140" t="str">
            <v>循环经济</v>
          </cell>
          <cell r="C140">
            <v>0</v>
          </cell>
          <cell r="D140">
            <v>0</v>
          </cell>
          <cell r="E140">
            <v>0</v>
          </cell>
        </row>
        <row r="141">
          <cell r="A141" t="str">
            <v>21114</v>
          </cell>
          <cell r="B141" t="str">
            <v>能源管理事务</v>
          </cell>
          <cell r="C141">
            <v>0</v>
          </cell>
          <cell r="D141">
            <v>0</v>
          </cell>
          <cell r="E141">
            <v>0</v>
          </cell>
        </row>
        <row r="142">
          <cell r="A142" t="str">
            <v>21199</v>
          </cell>
          <cell r="B142" t="str">
            <v>其他节能环保支出</v>
          </cell>
          <cell r="C142">
            <v>300</v>
          </cell>
          <cell r="D142">
            <v>234</v>
          </cell>
          <cell r="E142">
            <v>300</v>
          </cell>
        </row>
        <row r="143">
          <cell r="A143" t="str">
            <v>212</v>
          </cell>
          <cell r="B143" t="str">
            <v>城乡社区支出</v>
          </cell>
          <cell r="C143">
            <v>7074</v>
          </cell>
          <cell r="D143">
            <v>5832</v>
          </cell>
          <cell r="E143">
            <v>5974</v>
          </cell>
        </row>
        <row r="144">
          <cell r="A144" t="str">
            <v>21201</v>
          </cell>
          <cell r="B144" t="str">
            <v>城乡社区管理事务</v>
          </cell>
          <cell r="C144">
            <v>1539</v>
          </cell>
          <cell r="D144">
            <v>2094</v>
          </cell>
          <cell r="E144">
            <v>1719</v>
          </cell>
        </row>
        <row r="145">
          <cell r="A145" t="str">
            <v>21202</v>
          </cell>
          <cell r="B145" t="str">
            <v>城乡社区规划与管理</v>
          </cell>
          <cell r="C145">
            <v>100</v>
          </cell>
          <cell r="D145">
            <v>0</v>
          </cell>
          <cell r="E145">
            <v>100</v>
          </cell>
        </row>
        <row r="146">
          <cell r="A146" t="str">
            <v>21203</v>
          </cell>
          <cell r="B146" t="str">
            <v>城乡社区公共设施</v>
          </cell>
          <cell r="C146">
            <v>1135</v>
          </cell>
          <cell r="D146">
            <v>1519</v>
          </cell>
          <cell r="E146">
            <v>1535</v>
          </cell>
        </row>
        <row r="147">
          <cell r="A147" t="str">
            <v>21205</v>
          </cell>
          <cell r="B147" t="str">
            <v>城乡社区环境卫生</v>
          </cell>
          <cell r="C147">
            <v>1600</v>
          </cell>
          <cell r="D147">
            <v>423</v>
          </cell>
          <cell r="E147">
            <v>1920</v>
          </cell>
        </row>
        <row r="148">
          <cell r="A148" t="str">
            <v>21206</v>
          </cell>
          <cell r="B148" t="str">
            <v>建设市场管理与监督</v>
          </cell>
          <cell r="C148">
            <v>0</v>
          </cell>
          <cell r="D148">
            <v>24</v>
          </cell>
          <cell r="E148">
            <v>0</v>
          </cell>
        </row>
        <row r="149">
          <cell r="A149" t="str">
            <v>21299</v>
          </cell>
          <cell r="B149" t="str">
            <v>其他城乡社区支出</v>
          </cell>
          <cell r="C149">
            <v>2700</v>
          </cell>
          <cell r="D149">
            <v>1772</v>
          </cell>
          <cell r="E149">
            <v>700</v>
          </cell>
        </row>
        <row r="150">
          <cell r="A150" t="str">
            <v>213</v>
          </cell>
          <cell r="B150" t="str">
            <v>农林水支出</v>
          </cell>
          <cell r="C150">
            <v>69859</v>
          </cell>
          <cell r="D150">
            <v>68483</v>
          </cell>
          <cell r="E150">
            <v>84303</v>
          </cell>
        </row>
        <row r="151">
          <cell r="A151" t="str">
            <v>21301</v>
          </cell>
          <cell r="B151" t="str">
            <v>农业农村</v>
          </cell>
          <cell r="C151">
            <v>22289</v>
          </cell>
          <cell r="D151">
            <v>15302</v>
          </cell>
          <cell r="E151">
            <v>20333</v>
          </cell>
        </row>
        <row r="152">
          <cell r="A152" t="str">
            <v>21302</v>
          </cell>
          <cell r="B152" t="str">
            <v>林业和草原</v>
          </cell>
          <cell r="C152">
            <v>20592</v>
          </cell>
          <cell r="D152">
            <v>19704</v>
          </cell>
          <cell r="E152">
            <v>20592</v>
          </cell>
        </row>
        <row r="153">
          <cell r="A153" t="str">
            <v>21303</v>
          </cell>
          <cell r="B153" t="str">
            <v>水利</v>
          </cell>
          <cell r="C153">
            <v>14153</v>
          </cell>
          <cell r="D153">
            <v>16995</v>
          </cell>
          <cell r="E153">
            <v>30553</v>
          </cell>
        </row>
        <row r="154">
          <cell r="A154" t="str">
            <v>21305</v>
          </cell>
          <cell r="B154" t="str">
            <v>巩固脱贫攻坚成果衔接乡村振兴</v>
          </cell>
          <cell r="C154">
            <v>5366</v>
          </cell>
          <cell r="D154">
            <v>6901</v>
          </cell>
          <cell r="E154">
            <v>5366</v>
          </cell>
        </row>
        <row r="155">
          <cell r="A155" t="str">
            <v>21307</v>
          </cell>
          <cell r="B155" t="str">
            <v>农村综合改革</v>
          </cell>
          <cell r="C155">
            <v>5031</v>
          </cell>
          <cell r="D155">
            <v>9499</v>
          </cell>
          <cell r="E155">
            <v>5031</v>
          </cell>
        </row>
        <row r="156">
          <cell r="A156" t="str">
            <v>21308</v>
          </cell>
          <cell r="B156" t="str">
            <v>普惠金融发展支出</v>
          </cell>
          <cell r="C156">
            <v>370</v>
          </cell>
          <cell r="D156">
            <v>82</v>
          </cell>
          <cell r="E156">
            <v>370</v>
          </cell>
        </row>
        <row r="157">
          <cell r="A157" t="str">
            <v>21309</v>
          </cell>
          <cell r="B157" t="str">
            <v>目标价格补贴</v>
          </cell>
          <cell r="C157">
            <v>0</v>
          </cell>
          <cell r="D157">
            <v>0</v>
          </cell>
          <cell r="E157">
            <v>0</v>
          </cell>
        </row>
        <row r="158">
          <cell r="A158" t="str">
            <v>21399</v>
          </cell>
          <cell r="B158" t="str">
            <v>其他农林水支出</v>
          </cell>
          <cell r="C158">
            <v>2058</v>
          </cell>
          <cell r="D158">
            <v>0</v>
          </cell>
          <cell r="E158">
            <v>2058</v>
          </cell>
        </row>
        <row r="159">
          <cell r="A159" t="str">
            <v>214</v>
          </cell>
          <cell r="B159" t="str">
            <v>交通运输支出</v>
          </cell>
          <cell r="C159">
            <v>33222</v>
          </cell>
          <cell r="D159">
            <v>29206</v>
          </cell>
          <cell r="E159">
            <v>4721</v>
          </cell>
        </row>
        <row r="160">
          <cell r="A160" t="str">
            <v>21401</v>
          </cell>
          <cell r="B160" t="str">
            <v>公路水路运输</v>
          </cell>
          <cell r="C160">
            <v>32271</v>
          </cell>
          <cell r="D160">
            <v>27685</v>
          </cell>
          <cell r="E160">
            <v>4270</v>
          </cell>
        </row>
        <row r="161">
          <cell r="A161" t="str">
            <v>21402</v>
          </cell>
          <cell r="B161" t="str">
            <v>铁路运输</v>
          </cell>
          <cell r="C161">
            <v>0</v>
          </cell>
          <cell r="D161">
            <v>0</v>
          </cell>
          <cell r="E161">
            <v>0</v>
          </cell>
        </row>
        <row r="162">
          <cell r="A162" t="str">
            <v>21403</v>
          </cell>
          <cell r="B162" t="str">
            <v>民用航空运输</v>
          </cell>
          <cell r="C162">
            <v>0</v>
          </cell>
          <cell r="D162">
            <v>0</v>
          </cell>
          <cell r="E162">
            <v>0</v>
          </cell>
        </row>
        <row r="163">
          <cell r="A163" t="str">
            <v>21405</v>
          </cell>
          <cell r="B163" t="str">
            <v>邮政业支出</v>
          </cell>
          <cell r="C163">
            <v>0</v>
          </cell>
          <cell r="D163">
            <v>0</v>
          </cell>
          <cell r="E163">
            <v>0</v>
          </cell>
        </row>
        <row r="164">
          <cell r="A164" t="str">
            <v>21499</v>
          </cell>
          <cell r="B164" t="str">
            <v>其他交通运输支出</v>
          </cell>
          <cell r="C164">
            <v>951</v>
          </cell>
          <cell r="D164">
            <v>1521</v>
          </cell>
          <cell r="E164">
            <v>451</v>
          </cell>
        </row>
        <row r="165">
          <cell r="A165" t="str">
            <v>215</v>
          </cell>
          <cell r="B165" t="str">
            <v>资源勘探工业信息等支出</v>
          </cell>
          <cell r="C165">
            <v>1350</v>
          </cell>
          <cell r="D165">
            <v>1680</v>
          </cell>
          <cell r="E165">
            <v>1350</v>
          </cell>
        </row>
        <row r="166">
          <cell r="A166" t="str">
            <v>21501</v>
          </cell>
          <cell r="B166" t="str">
            <v>资源勘探开发</v>
          </cell>
          <cell r="C166">
            <v>0</v>
          </cell>
          <cell r="D166">
            <v>3</v>
          </cell>
          <cell r="E166">
            <v>0</v>
          </cell>
        </row>
        <row r="167">
          <cell r="A167" t="str">
            <v>21502</v>
          </cell>
          <cell r="B167" t="str">
            <v>制造业</v>
          </cell>
          <cell r="C167">
            <v>790</v>
          </cell>
          <cell r="D167">
            <v>584</v>
          </cell>
          <cell r="E167">
            <v>790</v>
          </cell>
        </row>
        <row r="168">
          <cell r="A168" t="str">
            <v>21503</v>
          </cell>
          <cell r="B168" t="str">
            <v>建筑业</v>
          </cell>
          <cell r="C168">
            <v>0</v>
          </cell>
          <cell r="D168">
            <v>0</v>
          </cell>
          <cell r="E168">
            <v>0</v>
          </cell>
        </row>
        <row r="169">
          <cell r="A169" t="str">
            <v>21505</v>
          </cell>
          <cell r="B169" t="str">
            <v>工业和信息产业监管</v>
          </cell>
          <cell r="C169">
            <v>90</v>
          </cell>
          <cell r="D169">
            <v>457</v>
          </cell>
          <cell r="E169">
            <v>90</v>
          </cell>
        </row>
        <row r="170">
          <cell r="A170" t="str">
            <v>21507</v>
          </cell>
          <cell r="B170" t="str">
            <v>国有资产监管</v>
          </cell>
          <cell r="C170">
            <v>280</v>
          </cell>
          <cell r="D170">
            <v>0</v>
          </cell>
          <cell r="E170">
            <v>280</v>
          </cell>
        </row>
        <row r="171">
          <cell r="A171" t="str">
            <v>21508</v>
          </cell>
          <cell r="B171" t="str">
            <v>支持中小企业发展和管理支出</v>
          </cell>
          <cell r="C171">
            <v>190</v>
          </cell>
          <cell r="D171">
            <v>636</v>
          </cell>
          <cell r="E171">
            <v>190</v>
          </cell>
        </row>
        <row r="172">
          <cell r="A172" t="str">
            <v>21599</v>
          </cell>
          <cell r="B172" t="str">
            <v>其他资源勘探工业信息等支出</v>
          </cell>
          <cell r="C172">
            <v>0</v>
          </cell>
          <cell r="D172">
            <v>0</v>
          </cell>
          <cell r="E172">
            <v>0</v>
          </cell>
        </row>
        <row r="173">
          <cell r="A173" t="str">
            <v>216</v>
          </cell>
          <cell r="B173" t="str">
            <v>商业服务业等支出</v>
          </cell>
          <cell r="C173">
            <v>1099</v>
          </cell>
          <cell r="D173">
            <v>2482</v>
          </cell>
          <cell r="E173">
            <v>1099</v>
          </cell>
        </row>
        <row r="174">
          <cell r="A174" t="str">
            <v>21602</v>
          </cell>
          <cell r="B174" t="str">
            <v>商业流通事务</v>
          </cell>
          <cell r="C174">
            <v>550</v>
          </cell>
          <cell r="D174">
            <v>1216</v>
          </cell>
          <cell r="E174">
            <v>550</v>
          </cell>
        </row>
        <row r="175">
          <cell r="A175" t="str">
            <v>21606</v>
          </cell>
          <cell r="B175" t="str">
            <v>涉外发展服务支出</v>
          </cell>
          <cell r="C175">
            <v>0</v>
          </cell>
          <cell r="D175">
            <v>299</v>
          </cell>
          <cell r="E175">
            <v>0</v>
          </cell>
        </row>
        <row r="176">
          <cell r="A176" t="str">
            <v>21699</v>
          </cell>
          <cell r="B176" t="str">
            <v>其他商业服务业等支出</v>
          </cell>
          <cell r="C176">
            <v>549</v>
          </cell>
          <cell r="D176">
            <v>967</v>
          </cell>
          <cell r="E176">
            <v>549</v>
          </cell>
        </row>
        <row r="177">
          <cell r="A177" t="str">
            <v>217</v>
          </cell>
          <cell r="B177" t="str">
            <v>金融支出</v>
          </cell>
          <cell r="C177">
            <v>26</v>
          </cell>
          <cell r="D177">
            <v>686</v>
          </cell>
          <cell r="E177">
            <v>26</v>
          </cell>
        </row>
        <row r="178">
          <cell r="A178" t="str">
            <v>21701</v>
          </cell>
          <cell r="B178" t="str">
            <v>金融部门行政支出</v>
          </cell>
          <cell r="C178">
            <v>0</v>
          </cell>
          <cell r="D178">
            <v>0</v>
          </cell>
          <cell r="E178">
            <v>0</v>
          </cell>
        </row>
        <row r="179">
          <cell r="A179" t="str">
            <v>21702</v>
          </cell>
          <cell r="B179" t="str">
            <v>金融部门监管支出</v>
          </cell>
          <cell r="C179">
            <v>0</v>
          </cell>
          <cell r="D179">
            <v>0</v>
          </cell>
          <cell r="E179">
            <v>0</v>
          </cell>
        </row>
        <row r="180">
          <cell r="A180" t="str">
            <v>21703</v>
          </cell>
          <cell r="B180" t="str">
            <v>金融发展支出</v>
          </cell>
          <cell r="C180">
            <v>0</v>
          </cell>
          <cell r="D180">
            <v>0</v>
          </cell>
          <cell r="E180">
            <v>0</v>
          </cell>
        </row>
        <row r="181">
          <cell r="A181" t="str">
            <v>21704</v>
          </cell>
          <cell r="B181" t="str">
            <v>金融调控支出</v>
          </cell>
          <cell r="C181">
            <v>0</v>
          </cell>
          <cell r="D181">
            <v>0</v>
          </cell>
          <cell r="E181">
            <v>0</v>
          </cell>
        </row>
        <row r="182">
          <cell r="A182" t="str">
            <v>21799</v>
          </cell>
          <cell r="B182" t="str">
            <v>其他金融支出</v>
          </cell>
          <cell r="C182">
            <v>26</v>
          </cell>
          <cell r="D182">
            <v>686</v>
          </cell>
          <cell r="E182">
            <v>26</v>
          </cell>
        </row>
        <row r="183">
          <cell r="A183" t="str">
            <v>219</v>
          </cell>
          <cell r="B183" t="str">
            <v>援助其他地区支出</v>
          </cell>
          <cell r="C183">
            <v>0</v>
          </cell>
          <cell r="D183">
            <v>0</v>
          </cell>
          <cell r="E183">
            <v>0</v>
          </cell>
        </row>
        <row r="184">
          <cell r="A184" t="str">
            <v>21901</v>
          </cell>
          <cell r="B184" t="str">
            <v>一般公共服务</v>
          </cell>
          <cell r="C184">
            <v>0</v>
          </cell>
          <cell r="D184">
            <v>0</v>
          </cell>
          <cell r="E184">
            <v>0</v>
          </cell>
        </row>
        <row r="185">
          <cell r="A185" t="str">
            <v>21902</v>
          </cell>
          <cell r="B185" t="str">
            <v>教育</v>
          </cell>
          <cell r="C185">
            <v>0</v>
          </cell>
          <cell r="D185">
            <v>0</v>
          </cell>
          <cell r="E185">
            <v>0</v>
          </cell>
        </row>
        <row r="186">
          <cell r="A186" t="str">
            <v>21903</v>
          </cell>
          <cell r="B186" t="str">
            <v>文化旅游体育与传媒</v>
          </cell>
          <cell r="C186">
            <v>0</v>
          </cell>
          <cell r="D186">
            <v>0</v>
          </cell>
          <cell r="E186">
            <v>0</v>
          </cell>
        </row>
        <row r="187">
          <cell r="A187" t="str">
            <v>21904</v>
          </cell>
          <cell r="B187" t="str">
            <v>卫生健康</v>
          </cell>
          <cell r="C187">
            <v>0</v>
          </cell>
          <cell r="D187">
            <v>0</v>
          </cell>
          <cell r="E187">
            <v>0</v>
          </cell>
        </row>
        <row r="188">
          <cell r="A188" t="str">
            <v>21905</v>
          </cell>
          <cell r="B188" t="str">
            <v>节能环保</v>
          </cell>
          <cell r="C188">
            <v>0</v>
          </cell>
          <cell r="D188">
            <v>0</v>
          </cell>
          <cell r="E188">
            <v>0</v>
          </cell>
        </row>
        <row r="189">
          <cell r="A189" t="str">
            <v>21906</v>
          </cell>
          <cell r="B189" t="str">
            <v>农业农村</v>
          </cell>
          <cell r="C189">
            <v>0</v>
          </cell>
          <cell r="D189">
            <v>0</v>
          </cell>
          <cell r="E189">
            <v>0</v>
          </cell>
        </row>
        <row r="190">
          <cell r="A190" t="str">
            <v>21907</v>
          </cell>
          <cell r="B190" t="str">
            <v>交通运输</v>
          </cell>
          <cell r="C190">
            <v>0</v>
          </cell>
          <cell r="D190">
            <v>0</v>
          </cell>
          <cell r="E190">
            <v>0</v>
          </cell>
        </row>
        <row r="191">
          <cell r="A191" t="str">
            <v>21908</v>
          </cell>
          <cell r="B191" t="str">
            <v>住房保障</v>
          </cell>
          <cell r="C191">
            <v>0</v>
          </cell>
          <cell r="D191">
            <v>0</v>
          </cell>
          <cell r="E191">
            <v>0</v>
          </cell>
        </row>
        <row r="192">
          <cell r="A192" t="str">
            <v>21999</v>
          </cell>
          <cell r="B192" t="str">
            <v>其他支出</v>
          </cell>
          <cell r="C192">
            <v>0</v>
          </cell>
          <cell r="D192">
            <v>0</v>
          </cell>
          <cell r="E192">
            <v>0</v>
          </cell>
        </row>
        <row r="193">
          <cell r="A193" t="str">
            <v>220</v>
          </cell>
          <cell r="B193" t="str">
            <v>自然资源海洋气象等支出</v>
          </cell>
          <cell r="C193">
            <v>80</v>
          </cell>
          <cell r="D193">
            <v>1020</v>
          </cell>
          <cell r="E193">
            <v>80</v>
          </cell>
        </row>
        <row r="194">
          <cell r="A194" t="str">
            <v>22001</v>
          </cell>
          <cell r="B194" t="str">
            <v>自然资源事务</v>
          </cell>
          <cell r="C194">
            <v>10</v>
          </cell>
          <cell r="D194">
            <v>865</v>
          </cell>
          <cell r="E194">
            <v>10</v>
          </cell>
        </row>
        <row r="195">
          <cell r="A195" t="str">
            <v>22005</v>
          </cell>
          <cell r="B195" t="str">
            <v>气象事务</v>
          </cell>
          <cell r="C195">
            <v>70</v>
          </cell>
          <cell r="D195">
            <v>155</v>
          </cell>
          <cell r="E195">
            <v>70</v>
          </cell>
        </row>
        <row r="196">
          <cell r="A196" t="str">
            <v>22099</v>
          </cell>
          <cell r="B196" t="str">
            <v>其他自然资源海洋气象等支出</v>
          </cell>
          <cell r="C196">
            <v>0</v>
          </cell>
          <cell r="D196">
            <v>0</v>
          </cell>
          <cell r="E196">
            <v>0</v>
          </cell>
        </row>
        <row r="197">
          <cell r="A197" t="str">
            <v>221</v>
          </cell>
          <cell r="B197" t="str">
            <v>住房保障支出</v>
          </cell>
          <cell r="C197">
            <v>2753</v>
          </cell>
          <cell r="D197">
            <v>4959</v>
          </cell>
          <cell r="E197">
            <v>2753</v>
          </cell>
        </row>
        <row r="198">
          <cell r="A198" t="str">
            <v>22101</v>
          </cell>
          <cell r="B198" t="str">
            <v>保障性安居工程支出</v>
          </cell>
          <cell r="C198">
            <v>1191</v>
          </cell>
          <cell r="D198">
            <v>1960</v>
          </cell>
          <cell r="E198">
            <v>1191</v>
          </cell>
        </row>
        <row r="199">
          <cell r="A199" t="str">
            <v>22102</v>
          </cell>
          <cell r="B199" t="str">
            <v>住房改革支出</v>
          </cell>
          <cell r="C199">
            <v>1562</v>
          </cell>
          <cell r="D199">
            <v>0</v>
          </cell>
          <cell r="E199">
            <v>1562</v>
          </cell>
        </row>
        <row r="200">
          <cell r="A200" t="str">
            <v>22103</v>
          </cell>
          <cell r="B200" t="str">
            <v>城乡社区住宅</v>
          </cell>
          <cell r="C200">
            <v>0</v>
          </cell>
          <cell r="D200">
            <v>2999</v>
          </cell>
          <cell r="E200">
            <v>0</v>
          </cell>
        </row>
        <row r="201">
          <cell r="A201" t="str">
            <v>222</v>
          </cell>
          <cell r="B201" t="str">
            <v>粮油物资储备支出</v>
          </cell>
          <cell r="C201">
            <v>42</v>
          </cell>
          <cell r="D201">
            <v>327</v>
          </cell>
          <cell r="E201">
            <v>42</v>
          </cell>
        </row>
        <row r="202">
          <cell r="A202" t="str">
            <v>22201</v>
          </cell>
          <cell r="B202" t="str">
            <v>粮油物资事务</v>
          </cell>
          <cell r="C202">
            <v>42</v>
          </cell>
          <cell r="D202">
            <v>109</v>
          </cell>
          <cell r="E202">
            <v>42</v>
          </cell>
        </row>
        <row r="203">
          <cell r="A203" t="str">
            <v>22203</v>
          </cell>
          <cell r="B203" t="str">
            <v>能源储备</v>
          </cell>
          <cell r="C203">
            <v>0</v>
          </cell>
          <cell r="D203">
            <v>0</v>
          </cell>
          <cell r="E203">
            <v>0</v>
          </cell>
        </row>
        <row r="204">
          <cell r="A204" t="str">
            <v>22204</v>
          </cell>
          <cell r="B204" t="str">
            <v>粮油储备</v>
          </cell>
          <cell r="C204">
            <v>0</v>
          </cell>
          <cell r="D204">
            <v>178</v>
          </cell>
          <cell r="E204">
            <v>0</v>
          </cell>
        </row>
        <row r="205">
          <cell r="A205" t="str">
            <v>22205</v>
          </cell>
          <cell r="B205" t="str">
            <v>重要商品储备</v>
          </cell>
          <cell r="C205">
            <v>0</v>
          </cell>
          <cell r="D205">
            <v>40</v>
          </cell>
          <cell r="E205">
            <v>0</v>
          </cell>
        </row>
        <row r="206">
          <cell r="A206" t="str">
            <v>224</v>
          </cell>
          <cell r="B206" t="str">
            <v>灾害防治及应急管理支出</v>
          </cell>
          <cell r="C206">
            <v>1956</v>
          </cell>
          <cell r="D206">
            <v>2747</v>
          </cell>
          <cell r="E206">
            <v>1956</v>
          </cell>
        </row>
        <row r="207">
          <cell r="A207" t="str">
            <v>22401</v>
          </cell>
          <cell r="B207" t="str">
            <v>应急管理事务</v>
          </cell>
          <cell r="C207">
            <v>180</v>
          </cell>
          <cell r="D207">
            <v>814</v>
          </cell>
          <cell r="E207">
            <v>180</v>
          </cell>
        </row>
        <row r="208">
          <cell r="A208" t="str">
            <v>22402</v>
          </cell>
          <cell r="B208" t="str">
            <v>消防救援事务</v>
          </cell>
          <cell r="C208">
            <v>883</v>
          </cell>
          <cell r="D208">
            <v>1042</v>
          </cell>
          <cell r="E208">
            <v>883</v>
          </cell>
        </row>
        <row r="209">
          <cell r="A209" t="str">
            <v>22404</v>
          </cell>
          <cell r="B209" t="str">
            <v>矿山安全</v>
          </cell>
          <cell r="C209">
            <v>0</v>
          </cell>
          <cell r="D209">
            <v>0</v>
          </cell>
          <cell r="E209">
            <v>0</v>
          </cell>
        </row>
        <row r="210">
          <cell r="A210" t="str">
            <v>22405</v>
          </cell>
          <cell r="B210" t="str">
            <v>地震事务</v>
          </cell>
          <cell r="C210">
            <v>0</v>
          </cell>
          <cell r="D210">
            <v>0</v>
          </cell>
          <cell r="E210">
            <v>0</v>
          </cell>
        </row>
        <row r="211">
          <cell r="A211" t="str">
            <v>22406</v>
          </cell>
          <cell r="B211" t="str">
            <v>自然灾害防治</v>
          </cell>
          <cell r="C211">
            <v>0</v>
          </cell>
          <cell r="D211">
            <v>20</v>
          </cell>
          <cell r="E211">
            <v>0</v>
          </cell>
        </row>
        <row r="212">
          <cell r="A212" t="str">
            <v>22407</v>
          </cell>
          <cell r="B212" t="str">
            <v>自然灾害救灾及恢复重建支出</v>
          </cell>
          <cell r="C212">
            <v>476</v>
          </cell>
          <cell r="D212">
            <v>871</v>
          </cell>
          <cell r="E212">
            <v>476</v>
          </cell>
        </row>
        <row r="213">
          <cell r="A213" t="str">
            <v>22499</v>
          </cell>
          <cell r="B213" t="str">
            <v>其他灾害防治及应急管理支出</v>
          </cell>
          <cell r="C213">
            <v>417</v>
          </cell>
          <cell r="D213">
            <v>0</v>
          </cell>
          <cell r="E213">
            <v>417</v>
          </cell>
        </row>
        <row r="214">
          <cell r="A214" t="str">
            <v>227</v>
          </cell>
          <cell r="B214" t="str">
            <v>预备费</v>
          </cell>
          <cell r="C214">
            <v>13000</v>
          </cell>
          <cell r="D214">
            <v>0</v>
          </cell>
          <cell r="E214">
            <v>10000</v>
          </cell>
        </row>
        <row r="215">
          <cell r="A215" t="str">
            <v>229</v>
          </cell>
          <cell r="B215" t="str">
            <v>其他支出</v>
          </cell>
          <cell r="C215">
            <v>0</v>
          </cell>
          <cell r="D215">
            <v>0</v>
          </cell>
          <cell r="E215">
            <v>0</v>
          </cell>
        </row>
        <row r="216">
          <cell r="A216" t="str">
            <v>22902</v>
          </cell>
          <cell r="B216" t="str">
            <v>年初预留</v>
          </cell>
          <cell r="C216">
            <v>0</v>
          </cell>
          <cell r="D216">
            <v>0</v>
          </cell>
          <cell r="E216">
            <v>0</v>
          </cell>
        </row>
        <row r="217">
          <cell r="A217" t="str">
            <v>22999</v>
          </cell>
          <cell r="B217" t="str">
            <v>其他支出</v>
          </cell>
          <cell r="C217">
            <v>0</v>
          </cell>
          <cell r="D217">
            <v>0</v>
          </cell>
          <cell r="E217">
            <v>0</v>
          </cell>
        </row>
        <row r="218">
          <cell r="A218" t="str">
            <v>232</v>
          </cell>
          <cell r="B218" t="str">
            <v>债务付息支出</v>
          </cell>
          <cell r="C218">
            <v>5395</v>
          </cell>
          <cell r="D218">
            <v>5395</v>
          </cell>
          <cell r="E218">
            <v>5393</v>
          </cell>
        </row>
        <row r="219">
          <cell r="A219" t="str">
            <v>23203</v>
          </cell>
          <cell r="B219" t="str">
            <v>地方政府一般债务付息支出</v>
          </cell>
          <cell r="C219">
            <v>5395</v>
          </cell>
          <cell r="D219">
            <v>5395</v>
          </cell>
          <cell r="E219">
            <v>5393</v>
          </cell>
        </row>
        <row r="220">
          <cell r="A220" t="str">
            <v>233</v>
          </cell>
          <cell r="B220" t="str">
            <v>债务发行费用支出</v>
          </cell>
          <cell r="C220">
            <v>0</v>
          </cell>
          <cell r="D220">
            <v>1</v>
          </cell>
          <cell r="E220">
            <v>0</v>
          </cell>
        </row>
        <row r="221">
          <cell r="A221" t="str">
            <v>23303</v>
          </cell>
          <cell r="B221" t="str">
            <v>地方政府一般债务发行费用支出</v>
          </cell>
          <cell r="C221">
            <v>0</v>
          </cell>
          <cell r="D221">
            <v>1</v>
          </cell>
          <cell r="E221">
            <v>0</v>
          </cell>
        </row>
        <row r="223">
          <cell r="C223">
            <v>434841</v>
          </cell>
          <cell r="D223">
            <v>505777</v>
          </cell>
          <cell r="E223">
            <v>415493</v>
          </cell>
        </row>
      </sheetData>
      <sheetData sheetId="8"/>
      <sheetData sheetId="9">
        <row r="8">
          <cell r="L8">
            <v>50930</v>
          </cell>
        </row>
        <row r="56">
          <cell r="E56">
            <v>4387</v>
          </cell>
        </row>
        <row r="81">
          <cell r="E81">
            <v>16400</v>
          </cell>
        </row>
        <row r="85">
          <cell r="E85">
            <v>50000</v>
          </cell>
        </row>
        <row r="90">
          <cell r="E90">
            <v>0</v>
          </cell>
        </row>
        <row r="103">
          <cell r="E103">
            <v>0</v>
          </cell>
        </row>
        <row r="104">
          <cell r="L104">
            <v>931</v>
          </cell>
        </row>
        <row r="112">
          <cell r="L112">
            <v>467354</v>
          </cell>
        </row>
      </sheetData>
      <sheetData sheetId="10">
        <row r="7">
          <cell r="B7" t="str">
            <v>1100102</v>
          </cell>
        </row>
        <row r="7">
          <cell r="D7">
            <v>1085</v>
          </cell>
          <cell r="E7">
            <v>1085</v>
          </cell>
        </row>
        <row r="7">
          <cell r="I7">
            <v>1085</v>
          </cell>
        </row>
        <row r="8">
          <cell r="B8" t="str">
            <v>1100103</v>
          </cell>
        </row>
        <row r="8">
          <cell r="D8">
            <v>883</v>
          </cell>
          <cell r="E8">
            <v>883</v>
          </cell>
        </row>
        <row r="8">
          <cell r="I8">
            <v>883</v>
          </cell>
        </row>
        <row r="9">
          <cell r="B9" t="str">
            <v>1100104</v>
          </cell>
        </row>
        <row r="9">
          <cell r="D9">
            <v>3851</v>
          </cell>
          <cell r="E9">
            <v>3851</v>
          </cell>
        </row>
        <row r="9">
          <cell r="I9">
            <v>3851</v>
          </cell>
        </row>
        <row r="10">
          <cell r="B10" t="str">
            <v>1100105</v>
          </cell>
        </row>
        <row r="10">
          <cell r="D10">
            <v>27</v>
          </cell>
          <cell r="E10">
            <v>27</v>
          </cell>
        </row>
        <row r="10">
          <cell r="I10">
            <v>27</v>
          </cell>
        </row>
        <row r="11">
          <cell r="B11" t="str">
            <v>1100106</v>
          </cell>
        </row>
        <row r="11">
          <cell r="D11">
            <v>-4033</v>
          </cell>
          <cell r="E11">
            <v>-4033</v>
          </cell>
        </row>
        <row r="11">
          <cell r="I11">
            <v>-4033</v>
          </cell>
        </row>
        <row r="12">
          <cell r="B12" t="str">
            <v>1100199</v>
          </cell>
        </row>
        <row r="12">
          <cell r="I12">
            <v>0</v>
          </cell>
        </row>
        <row r="13">
          <cell r="B13" t="str">
            <v>1100201</v>
          </cell>
        </row>
        <row r="13">
          <cell r="I13">
            <v>0</v>
          </cell>
        </row>
        <row r="14">
          <cell r="B14" t="str">
            <v>1100202</v>
          </cell>
        </row>
        <row r="14">
          <cell r="D14">
            <v>25197</v>
          </cell>
          <cell r="E14">
            <v>40602</v>
          </cell>
        </row>
        <row r="14">
          <cell r="I14">
            <v>27795</v>
          </cell>
        </row>
        <row r="15">
          <cell r="B15" t="str">
            <v>1100207</v>
          </cell>
        </row>
        <row r="15">
          <cell r="D15">
            <v>10311</v>
          </cell>
          <cell r="E15">
            <v>12122</v>
          </cell>
        </row>
        <row r="15">
          <cell r="I15">
            <v>9772</v>
          </cell>
        </row>
        <row r="16">
          <cell r="B16" t="str">
            <v>1100208</v>
          </cell>
        </row>
        <row r="16">
          <cell r="D16">
            <v>-1578</v>
          </cell>
          <cell r="E16">
            <v>12999</v>
          </cell>
        </row>
        <row r="16">
          <cell r="I16">
            <v>-1863</v>
          </cell>
        </row>
        <row r="17">
          <cell r="B17" t="str">
            <v>1100212</v>
          </cell>
        </row>
        <row r="17">
          <cell r="I17">
            <v>0</v>
          </cell>
        </row>
        <row r="18">
          <cell r="B18" t="str">
            <v>1100214</v>
          </cell>
        </row>
        <row r="18">
          <cell r="I18">
            <v>0</v>
          </cell>
        </row>
        <row r="19">
          <cell r="B19" t="str">
            <v>1100225</v>
          </cell>
        </row>
        <row r="19">
          <cell r="I19">
            <v>0</v>
          </cell>
        </row>
        <row r="20">
          <cell r="B20" t="str">
            <v>1100226</v>
          </cell>
        </row>
        <row r="20">
          <cell r="D20">
            <v>22625</v>
          </cell>
          <cell r="E20">
            <v>28900</v>
          </cell>
        </row>
        <row r="20">
          <cell r="I20">
            <v>24900</v>
          </cell>
        </row>
        <row r="21">
          <cell r="B21" t="str">
            <v>1100227</v>
          </cell>
        </row>
        <row r="21">
          <cell r="D21">
            <v>23599</v>
          </cell>
          <cell r="E21">
            <v>24292</v>
          </cell>
        </row>
        <row r="21">
          <cell r="I21">
            <v>23599</v>
          </cell>
        </row>
        <row r="22">
          <cell r="B22" t="str">
            <v>1100228</v>
          </cell>
        </row>
        <row r="22">
          <cell r="I22">
            <v>0</v>
          </cell>
        </row>
        <row r="23">
          <cell r="B23" t="str">
            <v>1100229</v>
          </cell>
        </row>
        <row r="23">
          <cell r="I23">
            <v>0</v>
          </cell>
        </row>
        <row r="24">
          <cell r="B24" t="str">
            <v>1100230</v>
          </cell>
        </row>
        <row r="24">
          <cell r="I24">
            <v>0</v>
          </cell>
        </row>
        <row r="25">
          <cell r="B25" t="str">
            <v>1100231</v>
          </cell>
        </row>
        <row r="25">
          <cell r="D25">
            <v>2391</v>
          </cell>
          <cell r="E25">
            <v>4173</v>
          </cell>
        </row>
        <row r="25">
          <cell r="I25">
            <v>2791</v>
          </cell>
        </row>
        <row r="26">
          <cell r="B26" t="str">
            <v>1100241</v>
          </cell>
        </row>
        <row r="26">
          <cell r="I26">
            <v>0</v>
          </cell>
        </row>
        <row r="27">
          <cell r="B27" t="str">
            <v>1100242</v>
          </cell>
        </row>
        <row r="27">
          <cell r="I27">
            <v>0</v>
          </cell>
        </row>
        <row r="28">
          <cell r="B28" t="str">
            <v>1100243</v>
          </cell>
        </row>
        <row r="28">
          <cell r="I28">
            <v>0</v>
          </cell>
        </row>
        <row r="29">
          <cell r="B29" t="str">
            <v>1100244</v>
          </cell>
        </row>
        <row r="29">
          <cell r="D29">
            <v>1239</v>
          </cell>
          <cell r="E29">
            <v>1802</v>
          </cell>
        </row>
        <row r="29">
          <cell r="I29">
            <v>1495</v>
          </cell>
        </row>
        <row r="30">
          <cell r="B30" t="str">
            <v>1100245</v>
          </cell>
        </row>
        <row r="30">
          <cell r="D30">
            <v>16294</v>
          </cell>
          <cell r="E30">
            <v>17267</v>
          </cell>
        </row>
        <row r="30">
          <cell r="I30">
            <v>15894</v>
          </cell>
        </row>
        <row r="31">
          <cell r="B31" t="str">
            <v>1100246</v>
          </cell>
        </row>
        <row r="31">
          <cell r="D31">
            <v>20</v>
          </cell>
          <cell r="E31">
            <v>20</v>
          </cell>
        </row>
        <row r="31">
          <cell r="I31">
            <v>0</v>
          </cell>
        </row>
        <row r="32">
          <cell r="B32" t="str">
            <v>1100247</v>
          </cell>
        </row>
        <row r="32">
          <cell r="D32">
            <v>395</v>
          </cell>
          <cell r="E32">
            <v>463</v>
          </cell>
        </row>
        <row r="32">
          <cell r="I32">
            <v>332</v>
          </cell>
        </row>
        <row r="33">
          <cell r="B33" t="str">
            <v>1100248</v>
          </cell>
        </row>
        <row r="33">
          <cell r="D33">
            <v>10659</v>
          </cell>
          <cell r="E33">
            <v>11333</v>
          </cell>
        </row>
        <row r="33">
          <cell r="I33">
            <v>8319</v>
          </cell>
        </row>
        <row r="34">
          <cell r="B34" t="str">
            <v>1100249</v>
          </cell>
        </row>
        <row r="34">
          <cell r="D34">
            <v>3904</v>
          </cell>
          <cell r="E34">
            <v>6373</v>
          </cell>
        </row>
        <row r="34">
          <cell r="I34">
            <v>4212</v>
          </cell>
        </row>
        <row r="35">
          <cell r="B35" t="str">
            <v>1100250</v>
          </cell>
        </row>
        <row r="35">
          <cell r="D35">
            <v>1911</v>
          </cell>
          <cell r="E35">
            <v>2103</v>
          </cell>
        </row>
        <row r="35">
          <cell r="I35">
            <v>78</v>
          </cell>
        </row>
        <row r="36">
          <cell r="B36" t="str">
            <v>1100251</v>
          </cell>
        </row>
        <row r="36">
          <cell r="I36">
            <v>0</v>
          </cell>
        </row>
        <row r="37">
          <cell r="B37" t="str">
            <v>1100252</v>
          </cell>
        </row>
        <row r="37">
          <cell r="D37">
            <v>9526</v>
          </cell>
          <cell r="E37">
            <v>30486</v>
          </cell>
        </row>
        <row r="37">
          <cell r="I37">
            <v>5528</v>
          </cell>
        </row>
        <row r="38">
          <cell r="B38" t="str">
            <v>1100253</v>
          </cell>
        </row>
        <row r="38">
          <cell r="D38">
            <v>26661</v>
          </cell>
          <cell r="E38">
            <v>27192</v>
          </cell>
        </row>
        <row r="38">
          <cell r="I38">
            <v>70</v>
          </cell>
        </row>
        <row r="39">
          <cell r="B39" t="str">
            <v>1100254</v>
          </cell>
        </row>
        <row r="39">
          <cell r="I39">
            <v>0</v>
          </cell>
        </row>
        <row r="40">
          <cell r="B40" t="str">
            <v>1100255</v>
          </cell>
        </row>
        <row r="40">
          <cell r="I40">
            <v>0</v>
          </cell>
        </row>
        <row r="41">
          <cell r="B41" t="str">
            <v>1100256</v>
          </cell>
        </row>
        <row r="41">
          <cell r="I41">
            <v>0</v>
          </cell>
        </row>
        <row r="42">
          <cell r="B42" t="str">
            <v>1100257</v>
          </cell>
        </row>
        <row r="42">
          <cell r="I42">
            <v>0</v>
          </cell>
        </row>
        <row r="43">
          <cell r="B43" t="str">
            <v>1100258</v>
          </cell>
        </row>
        <row r="43">
          <cell r="D43">
            <v>783</v>
          </cell>
          <cell r="E43">
            <v>1027</v>
          </cell>
        </row>
        <row r="43">
          <cell r="I43">
            <v>32</v>
          </cell>
        </row>
        <row r="44">
          <cell r="B44" t="str">
            <v>1100259</v>
          </cell>
        </row>
        <row r="44">
          <cell r="I44">
            <v>0</v>
          </cell>
        </row>
        <row r="45">
          <cell r="B45" t="str">
            <v>1100260</v>
          </cell>
        </row>
        <row r="45">
          <cell r="D45">
            <v>11</v>
          </cell>
          <cell r="E45">
            <v>641</v>
          </cell>
        </row>
        <row r="45">
          <cell r="I45">
            <v>0</v>
          </cell>
        </row>
        <row r="46">
          <cell r="B46" t="str">
            <v>1100269</v>
          </cell>
        </row>
        <row r="46">
          <cell r="I46">
            <v>0</v>
          </cell>
        </row>
        <row r="47">
          <cell r="B47" t="str">
            <v>1100296</v>
          </cell>
        </row>
        <row r="47">
          <cell r="D47">
            <v>390</v>
          </cell>
          <cell r="E47">
            <v>390</v>
          </cell>
        </row>
        <row r="47">
          <cell r="I47">
            <v>0</v>
          </cell>
        </row>
        <row r="48">
          <cell r="B48" t="str">
            <v>1100297</v>
          </cell>
        </row>
        <row r="48">
          <cell r="D48">
            <v>320</v>
          </cell>
          <cell r="E48">
            <v>320</v>
          </cell>
        </row>
        <row r="48">
          <cell r="I48">
            <v>0</v>
          </cell>
        </row>
        <row r="49">
          <cell r="B49" t="str">
            <v>1100298</v>
          </cell>
        </row>
        <row r="49">
          <cell r="I49">
            <v>0</v>
          </cell>
        </row>
        <row r="50">
          <cell r="B50" t="str">
            <v>1100299</v>
          </cell>
        </row>
        <row r="50">
          <cell r="I50">
            <v>0</v>
          </cell>
        </row>
        <row r="53">
          <cell r="B53" t="str">
            <v>1100301</v>
          </cell>
        </row>
        <row r="53">
          <cell r="D53">
            <v>1</v>
          </cell>
          <cell r="E53">
            <v>218</v>
          </cell>
        </row>
        <row r="53">
          <cell r="I53">
            <v>1</v>
          </cell>
        </row>
        <row r="54">
          <cell r="B54" t="str">
            <v>1100302</v>
          </cell>
        </row>
        <row r="54">
          <cell r="I54">
            <v>0</v>
          </cell>
        </row>
        <row r="55">
          <cell r="B55" t="str">
            <v>1100303</v>
          </cell>
        </row>
        <row r="55">
          <cell r="E55">
            <v>13</v>
          </cell>
        </row>
        <row r="55">
          <cell r="I55">
            <v>0</v>
          </cell>
        </row>
        <row r="56">
          <cell r="B56" t="str">
            <v>1100304</v>
          </cell>
        </row>
        <row r="56">
          <cell r="D56">
            <v>13</v>
          </cell>
          <cell r="E56">
            <v>13</v>
          </cell>
        </row>
        <row r="56">
          <cell r="I56">
            <v>0</v>
          </cell>
        </row>
        <row r="57">
          <cell r="B57" t="str">
            <v>1100305</v>
          </cell>
        </row>
        <row r="57">
          <cell r="D57">
            <v>114</v>
          </cell>
          <cell r="E57">
            <v>666</v>
          </cell>
        </row>
        <row r="57">
          <cell r="I57">
            <v>0</v>
          </cell>
        </row>
        <row r="58">
          <cell r="B58" t="str">
            <v>1100306</v>
          </cell>
        </row>
        <row r="58">
          <cell r="E58">
            <v>1824</v>
          </cell>
        </row>
        <row r="58">
          <cell r="I58">
            <v>0</v>
          </cell>
        </row>
        <row r="59">
          <cell r="B59" t="str">
            <v>1100307</v>
          </cell>
        </row>
        <row r="59">
          <cell r="E59">
            <v>312</v>
          </cell>
        </row>
        <row r="59">
          <cell r="I59">
            <v>0</v>
          </cell>
        </row>
        <row r="60">
          <cell r="B60" t="str">
            <v>1100308</v>
          </cell>
        </row>
        <row r="60">
          <cell r="D60">
            <v>48</v>
          </cell>
          <cell r="E60">
            <v>58</v>
          </cell>
        </row>
        <row r="60">
          <cell r="I60">
            <v>0</v>
          </cell>
        </row>
        <row r="61">
          <cell r="B61" t="str">
            <v>1100310</v>
          </cell>
        </row>
        <row r="61">
          <cell r="D61">
            <v>782</v>
          </cell>
          <cell r="E61">
            <v>869</v>
          </cell>
        </row>
        <row r="61">
          <cell r="I61">
            <v>133</v>
          </cell>
        </row>
        <row r="62">
          <cell r="B62" t="str">
            <v>1100311</v>
          </cell>
        </row>
        <row r="62">
          <cell r="D62">
            <v>1937</v>
          </cell>
          <cell r="E62">
            <v>23991</v>
          </cell>
        </row>
        <row r="62">
          <cell r="I62">
            <v>3119</v>
          </cell>
        </row>
        <row r="63">
          <cell r="B63" t="str">
            <v>1100312</v>
          </cell>
        </row>
        <row r="63">
          <cell r="I63">
            <v>0</v>
          </cell>
        </row>
        <row r="64">
          <cell r="B64" t="str">
            <v>1100313</v>
          </cell>
        </row>
        <row r="64">
          <cell r="D64">
            <v>1341</v>
          </cell>
          <cell r="E64">
            <v>12158</v>
          </cell>
        </row>
        <row r="64">
          <cell r="I64">
            <v>1023</v>
          </cell>
        </row>
        <row r="65">
          <cell r="B65" t="str">
            <v>1100314</v>
          </cell>
        </row>
        <row r="65">
          <cell r="D65">
            <v>1070</v>
          </cell>
          <cell r="E65">
            <v>6568</v>
          </cell>
        </row>
        <row r="65">
          <cell r="I65">
            <v>0</v>
          </cell>
        </row>
        <row r="66">
          <cell r="B66" t="str">
            <v>1100315</v>
          </cell>
        </row>
        <row r="66">
          <cell r="E66">
            <v>2642</v>
          </cell>
        </row>
        <row r="66">
          <cell r="I66">
            <v>100</v>
          </cell>
        </row>
        <row r="67">
          <cell r="B67" t="str">
            <v>1100316</v>
          </cell>
        </row>
        <row r="67">
          <cell r="D67">
            <v>20</v>
          </cell>
          <cell r="E67">
            <v>-33</v>
          </cell>
        </row>
        <row r="67">
          <cell r="I67">
            <v>0</v>
          </cell>
        </row>
        <row r="68">
          <cell r="B68" t="str">
            <v>1100317</v>
          </cell>
        </row>
        <row r="68">
          <cell r="I68">
            <v>0</v>
          </cell>
        </row>
        <row r="69">
          <cell r="B69" t="str">
            <v>1100320</v>
          </cell>
        </row>
        <row r="69">
          <cell r="E69">
            <v>2053</v>
          </cell>
        </row>
        <row r="69">
          <cell r="I69">
            <v>0</v>
          </cell>
        </row>
        <row r="70">
          <cell r="B70" t="str">
            <v>1100321</v>
          </cell>
        </row>
        <row r="70">
          <cell r="E70">
            <v>1269</v>
          </cell>
        </row>
        <row r="70">
          <cell r="I70">
            <v>0</v>
          </cell>
        </row>
        <row r="71">
          <cell r="B71" t="str">
            <v>1100322</v>
          </cell>
        </row>
        <row r="71">
          <cell r="E71">
            <v>5000</v>
          </cell>
        </row>
        <row r="71">
          <cell r="I71">
            <v>0</v>
          </cell>
        </row>
        <row r="72">
          <cell r="B72" t="str">
            <v>1100324</v>
          </cell>
        </row>
        <row r="72">
          <cell r="D72">
            <v>46</v>
          </cell>
          <cell r="E72">
            <v>46</v>
          </cell>
        </row>
        <row r="72">
          <cell r="I72">
            <v>11</v>
          </cell>
        </row>
        <row r="73">
          <cell r="B73" t="str">
            <v>1100399</v>
          </cell>
        </row>
        <row r="73">
          <cell r="I73">
            <v>0</v>
          </cell>
        </row>
        <row r="74">
          <cell r="I74">
            <v>0</v>
          </cell>
        </row>
        <row r="75">
          <cell r="B75" t="str">
            <v>110110101</v>
          </cell>
        </row>
        <row r="75">
          <cell r="E75">
            <v>27546</v>
          </cell>
        </row>
        <row r="75">
          <cell r="I75">
            <v>0</v>
          </cell>
        </row>
        <row r="76">
          <cell r="B76" t="str">
            <v>110110102</v>
          </cell>
        </row>
        <row r="76">
          <cell r="I76">
            <v>0</v>
          </cell>
        </row>
        <row r="77">
          <cell r="B77" t="str">
            <v>110110103</v>
          </cell>
        </row>
        <row r="77">
          <cell r="I77">
            <v>0</v>
          </cell>
        </row>
        <row r="78">
          <cell r="B78" t="str">
            <v>110110104</v>
          </cell>
        </row>
        <row r="78">
          <cell r="I78">
            <v>0</v>
          </cell>
        </row>
        <row r="79">
          <cell r="B79" t="str">
            <v>2300601</v>
          </cell>
        </row>
        <row r="79">
          <cell r="D79">
            <v>2907</v>
          </cell>
          <cell r="E79">
            <v>2907</v>
          </cell>
        </row>
        <row r="79">
          <cell r="I79">
            <v>2907</v>
          </cell>
        </row>
        <row r="80">
          <cell r="B80" t="str">
            <v>2300602</v>
          </cell>
        </row>
        <row r="80">
          <cell r="D80">
            <v>49595</v>
          </cell>
          <cell r="E80">
            <v>50133</v>
          </cell>
        </row>
        <row r="80">
          <cell r="I80">
            <v>48023</v>
          </cell>
        </row>
      </sheetData>
      <sheetData sheetId="11">
        <row r="6">
          <cell r="B6" t="str">
            <v>1100601</v>
          </cell>
        </row>
        <row r="7">
          <cell r="B7" t="str">
            <v>1100602</v>
          </cell>
        </row>
        <row r="8">
          <cell r="B8" t="str">
            <v>110080101</v>
          </cell>
        </row>
        <row r="8">
          <cell r="F8">
            <v>16400</v>
          </cell>
        </row>
        <row r="9">
          <cell r="B9" t="str">
            <v>110080102</v>
          </cell>
        </row>
        <row r="9">
          <cell r="F9">
            <v>0</v>
          </cell>
        </row>
        <row r="10">
          <cell r="B10" t="str">
            <v>110080103</v>
          </cell>
        </row>
        <row r="10">
          <cell r="F10">
            <v>0</v>
          </cell>
        </row>
        <row r="11">
          <cell r="B11" t="str">
            <v>110090102</v>
          </cell>
        </row>
        <row r="11">
          <cell r="D11">
            <v>60000</v>
          </cell>
          <cell r="E11">
            <v>20013</v>
          </cell>
          <cell r="F11">
            <v>40000</v>
          </cell>
        </row>
        <row r="12">
          <cell r="B12" t="str">
            <v>110090103</v>
          </cell>
        </row>
        <row r="12">
          <cell r="D12">
            <v>10000</v>
          </cell>
          <cell r="E12">
            <v>10005</v>
          </cell>
          <cell r="F12">
            <v>10000</v>
          </cell>
        </row>
        <row r="13">
          <cell r="B13" t="str">
            <v>110090199</v>
          </cell>
        </row>
        <row r="14">
          <cell r="B14" t="str">
            <v>11015</v>
          </cell>
        </row>
        <row r="14">
          <cell r="D14">
            <v>6000</v>
          </cell>
          <cell r="E14">
            <v>7886</v>
          </cell>
          <cell r="F14">
            <v>2000</v>
          </cell>
        </row>
        <row r="15">
          <cell r="B15" t="str">
            <v>1102101</v>
          </cell>
        </row>
        <row r="16">
          <cell r="B16" t="str">
            <v>1102102</v>
          </cell>
        </row>
        <row r="17">
          <cell r="B17" t="str">
            <v>1102103</v>
          </cell>
        </row>
        <row r="18">
          <cell r="B18" t="str">
            <v>1102199</v>
          </cell>
        </row>
        <row r="23">
          <cell r="B23" t="str">
            <v>105040101</v>
          </cell>
        </row>
        <row r="24">
          <cell r="B24" t="str">
            <v>105040102</v>
          </cell>
        </row>
        <row r="25">
          <cell r="B25" t="str">
            <v>105040103</v>
          </cell>
        </row>
        <row r="26">
          <cell r="B26" t="str">
            <v>105040104</v>
          </cell>
        </row>
        <row r="27">
          <cell r="B27" t="str">
            <v>23001</v>
          </cell>
        </row>
        <row r="28">
          <cell r="B28" t="str">
            <v>23002</v>
          </cell>
        </row>
        <row r="29">
          <cell r="B29" t="str">
            <v>23003</v>
          </cell>
        </row>
        <row r="30">
          <cell r="B30" t="str">
            <v>2300899</v>
          </cell>
        </row>
        <row r="31">
          <cell r="B31" t="str">
            <v>230090101</v>
          </cell>
        </row>
        <row r="31">
          <cell r="E31">
            <v>16400</v>
          </cell>
        </row>
        <row r="32">
          <cell r="B32" t="str">
            <v>230090102</v>
          </cell>
        </row>
        <row r="33">
          <cell r="B33" t="str">
            <v>230090103</v>
          </cell>
        </row>
        <row r="34">
          <cell r="B34" t="str">
            <v>2301101</v>
          </cell>
        </row>
        <row r="35">
          <cell r="B35" t="str">
            <v>2301102</v>
          </cell>
        </row>
        <row r="36">
          <cell r="B36" t="str">
            <v>2301103</v>
          </cell>
        </row>
        <row r="37">
          <cell r="B37" t="str">
            <v>230110401</v>
          </cell>
        </row>
        <row r="38">
          <cell r="B38" t="str">
            <v>230110402</v>
          </cell>
        </row>
        <row r="39">
          <cell r="B39" t="str">
            <v>23015</v>
          </cell>
        </row>
        <row r="39">
          <cell r="E39">
            <v>195</v>
          </cell>
        </row>
        <row r="40">
          <cell r="B40" t="str">
            <v>23016</v>
          </cell>
        </row>
        <row r="41">
          <cell r="B41" t="str">
            <v>2302101</v>
          </cell>
        </row>
        <row r="42">
          <cell r="B42" t="str">
            <v>2302102</v>
          </cell>
        </row>
        <row r="43">
          <cell r="B43" t="str">
            <v>2302103</v>
          </cell>
        </row>
        <row r="44">
          <cell r="B44" t="str">
            <v>2302199</v>
          </cell>
        </row>
        <row r="49">
          <cell r="B49" t="str">
            <v>2310301</v>
          </cell>
        </row>
        <row r="49">
          <cell r="D49">
            <v>100</v>
          </cell>
          <cell r="E49">
            <v>21800</v>
          </cell>
          <cell r="F49">
            <v>931</v>
          </cell>
        </row>
        <row r="50">
          <cell r="B50" t="str">
            <v>2310302</v>
          </cell>
        </row>
        <row r="51">
          <cell r="B51" t="str">
            <v>2310303</v>
          </cell>
        </row>
        <row r="52">
          <cell r="B52" t="str">
            <v>2310399</v>
          </cell>
        </row>
      </sheetData>
      <sheetData sheetId="12"/>
      <sheetData sheetId="13"/>
      <sheetData sheetId="14"/>
      <sheetData sheetId="15"/>
      <sheetData sheetId="16"/>
      <sheetData sheetId="17"/>
      <sheetData sheetId="18"/>
      <sheetData sheetId="19"/>
      <sheetData sheetId="20">
        <row r="7">
          <cell r="B7" t="str">
            <v>11004</v>
          </cell>
        </row>
        <row r="7">
          <cell r="D7">
            <v>786</v>
          </cell>
          <cell r="E7">
            <v>3799</v>
          </cell>
        </row>
        <row r="7">
          <cell r="I7">
            <v>445</v>
          </cell>
        </row>
        <row r="8">
          <cell r="B8" t="str">
            <v>1101102</v>
          </cell>
        </row>
        <row r="8">
          <cell r="D8">
            <v>44300</v>
          </cell>
          <cell r="E8">
            <v>105560</v>
          </cell>
        </row>
        <row r="8">
          <cell r="I8">
            <v>1700</v>
          </cell>
        </row>
        <row r="9">
          <cell r="B9" t="str">
            <v>2300603</v>
          </cell>
        </row>
        <row r="9">
          <cell r="E9">
            <v>87</v>
          </cell>
        </row>
        <row r="9">
          <cell r="I9">
            <v>0</v>
          </cell>
        </row>
      </sheetData>
      <sheetData sheetId="21">
        <row r="6">
          <cell r="B6" t="str">
            <v>103010202</v>
          </cell>
        </row>
        <row r="7">
          <cell r="B7" t="str">
            <v>1030112</v>
          </cell>
        </row>
        <row r="8">
          <cell r="B8" t="str">
            <v>1030129</v>
          </cell>
        </row>
        <row r="9">
          <cell r="B9" t="str">
            <v>1030146</v>
          </cell>
        </row>
        <row r="9">
          <cell r="D9">
            <v>2266</v>
          </cell>
          <cell r="E9">
            <v>1306</v>
          </cell>
          <cell r="F9">
            <v>1319</v>
          </cell>
        </row>
        <row r="10">
          <cell r="B10" t="str">
            <v>1030147</v>
          </cell>
        </row>
        <row r="10">
          <cell r="D10">
            <v>686</v>
          </cell>
          <cell r="E10">
            <v>479</v>
          </cell>
          <cell r="F10">
            <v>484</v>
          </cell>
        </row>
        <row r="11">
          <cell r="B11" t="str">
            <v>103014801</v>
          </cell>
        </row>
        <row r="11">
          <cell r="D11">
            <v>91000</v>
          </cell>
          <cell r="E11">
            <v>61552</v>
          </cell>
          <cell r="F11">
            <v>73489</v>
          </cell>
        </row>
        <row r="12">
          <cell r="B12" t="str">
            <v>103014802</v>
          </cell>
        </row>
        <row r="12">
          <cell r="D12">
            <v>10000</v>
          </cell>
          <cell r="E12">
            <v>1786</v>
          </cell>
          <cell r="F12">
            <v>1804</v>
          </cell>
        </row>
        <row r="13">
          <cell r="B13" t="str">
            <v>103014803</v>
          </cell>
        </row>
        <row r="13">
          <cell r="E13">
            <v>30</v>
          </cell>
          <cell r="F13">
            <v>30</v>
          </cell>
        </row>
        <row r="14">
          <cell r="B14" t="str">
            <v>103014898</v>
          </cell>
        </row>
        <row r="14">
          <cell r="E14">
            <v>-875</v>
          </cell>
        </row>
        <row r="15">
          <cell r="B15" t="str">
            <v>103014899</v>
          </cell>
        </row>
        <row r="15">
          <cell r="E15">
            <v>516</v>
          </cell>
          <cell r="F15">
            <v>521</v>
          </cell>
        </row>
        <row r="16">
          <cell r="B16" t="str">
            <v>103015002</v>
          </cell>
        </row>
        <row r="17">
          <cell r="B17" t="str">
            <v>103015501</v>
          </cell>
        </row>
        <row r="18">
          <cell r="B18" t="str">
            <v>103015502</v>
          </cell>
        </row>
        <row r="19">
          <cell r="B19" t="str">
            <v>1030156</v>
          </cell>
        </row>
        <row r="19">
          <cell r="D19">
            <v>868</v>
          </cell>
        </row>
        <row r="20">
          <cell r="B20" t="str">
            <v>1030157</v>
          </cell>
        </row>
        <row r="21">
          <cell r="B21" t="str">
            <v>103015803</v>
          </cell>
        </row>
        <row r="22">
          <cell r="B22" t="str">
            <v>1030159</v>
          </cell>
        </row>
        <row r="24">
          <cell r="B24" t="str">
            <v>1030178</v>
          </cell>
        </row>
        <row r="24">
          <cell r="D24">
            <v>180</v>
          </cell>
          <cell r="E24">
            <v>2330</v>
          </cell>
          <cell r="F24">
            <v>2353</v>
          </cell>
        </row>
        <row r="25">
          <cell r="B25" t="str">
            <v>103018003</v>
          </cell>
        </row>
        <row r="26">
          <cell r="B26" t="str">
            <v>103018004</v>
          </cell>
        </row>
        <row r="27">
          <cell r="B27" t="str">
            <v>103018005</v>
          </cell>
        </row>
        <row r="28">
          <cell r="B28" t="str">
            <v>103018006</v>
          </cell>
        </row>
        <row r="29">
          <cell r="B29" t="str">
            <v>103018007</v>
          </cell>
        </row>
        <row r="31">
          <cell r="B31" t="str">
            <v>1030199</v>
          </cell>
        </row>
        <row r="32">
          <cell r="B32" t="str">
            <v>1031003</v>
          </cell>
        </row>
        <row r="33">
          <cell r="B33" t="str">
            <v>1031005</v>
          </cell>
        </row>
        <row r="34">
          <cell r="B34" t="str">
            <v>103100601</v>
          </cell>
        </row>
        <row r="35">
          <cell r="B35" t="str">
            <v>103100602</v>
          </cell>
        </row>
        <row r="36">
          <cell r="B36" t="str">
            <v>103100699</v>
          </cell>
        </row>
        <row r="37">
          <cell r="B37" t="str">
            <v>1031008</v>
          </cell>
        </row>
        <row r="38">
          <cell r="B38" t="str">
            <v>1031009</v>
          </cell>
        </row>
        <row r="39">
          <cell r="B39" t="str">
            <v>1031010</v>
          </cell>
        </row>
        <row r="40">
          <cell r="B40" t="str">
            <v>1031011</v>
          </cell>
        </row>
        <row r="41">
          <cell r="B41" t="str">
            <v>1031012</v>
          </cell>
        </row>
        <row r="42">
          <cell r="B42" t="str">
            <v>103101301</v>
          </cell>
        </row>
        <row r="43">
          <cell r="B43" t="str">
            <v>103101399</v>
          </cell>
        </row>
        <row r="44">
          <cell r="B44" t="str">
            <v>1031014</v>
          </cell>
        </row>
        <row r="45">
          <cell r="B45" t="str">
            <v>103109998</v>
          </cell>
        </row>
        <row r="46">
          <cell r="B46" t="str">
            <v>103109999</v>
          </cell>
        </row>
        <row r="53">
          <cell r="B53" t="str">
            <v>1050402</v>
          </cell>
        </row>
        <row r="54">
          <cell r="B54" t="str">
            <v>1100603</v>
          </cell>
        </row>
        <row r="55">
          <cell r="B55" t="str">
            <v>1100802</v>
          </cell>
        </row>
        <row r="55">
          <cell r="F55">
            <v>0</v>
          </cell>
        </row>
        <row r="56">
          <cell r="B56" t="str">
            <v>110090299</v>
          </cell>
        </row>
        <row r="57">
          <cell r="B57" t="str">
            <v>2061001</v>
          </cell>
        </row>
        <row r="58">
          <cell r="B58" t="str">
            <v>2061002</v>
          </cell>
        </row>
        <row r="59">
          <cell r="B59" t="str">
            <v>2061003</v>
          </cell>
        </row>
        <row r="60">
          <cell r="B60" t="str">
            <v>2061004</v>
          </cell>
        </row>
        <row r="61">
          <cell r="B61" t="str">
            <v>2061005</v>
          </cell>
        </row>
        <row r="62">
          <cell r="B62" t="str">
            <v>2061099</v>
          </cell>
        </row>
        <row r="63">
          <cell r="B63" t="str">
            <v>2070701</v>
          </cell>
        </row>
        <row r="64">
          <cell r="B64" t="str">
            <v>2070702</v>
          </cell>
        </row>
        <row r="65">
          <cell r="B65" t="str">
            <v>2070703</v>
          </cell>
        </row>
        <row r="66">
          <cell r="B66" t="str">
            <v>2070704</v>
          </cell>
        </row>
        <row r="67">
          <cell r="B67" t="str">
            <v>2070799</v>
          </cell>
        </row>
        <row r="67">
          <cell r="D67">
            <v>1</v>
          </cell>
        </row>
        <row r="67">
          <cell r="F67">
            <v>1</v>
          </cell>
        </row>
        <row r="68">
          <cell r="B68" t="str">
            <v>2070901</v>
          </cell>
        </row>
        <row r="69">
          <cell r="B69" t="str">
            <v>2070902</v>
          </cell>
        </row>
        <row r="70">
          <cell r="B70" t="str">
            <v>2070903</v>
          </cell>
        </row>
        <row r="71">
          <cell r="B71" t="str">
            <v>2070904</v>
          </cell>
        </row>
        <row r="72">
          <cell r="B72" t="str">
            <v>2070999</v>
          </cell>
        </row>
        <row r="72">
          <cell r="E72">
            <v>5639</v>
          </cell>
        </row>
        <row r="73">
          <cell r="B73" t="str">
            <v>2071001</v>
          </cell>
        </row>
        <row r="74">
          <cell r="B74" t="str">
            <v>2071099</v>
          </cell>
        </row>
        <row r="75">
          <cell r="B75" t="str">
            <v>2116001</v>
          </cell>
        </row>
        <row r="76">
          <cell r="B76" t="str">
            <v>2116002</v>
          </cell>
        </row>
        <row r="77">
          <cell r="B77" t="str">
            <v>2116003</v>
          </cell>
        </row>
        <row r="78">
          <cell r="B78" t="str">
            <v>2116099</v>
          </cell>
        </row>
        <row r="79">
          <cell r="B79" t="str">
            <v>2116101</v>
          </cell>
        </row>
        <row r="80">
          <cell r="B80" t="str">
            <v>2116102</v>
          </cell>
        </row>
        <row r="81">
          <cell r="B81" t="str">
            <v>2116103</v>
          </cell>
        </row>
        <row r="82">
          <cell r="B82" t="str">
            <v>2116104</v>
          </cell>
        </row>
        <row r="83">
          <cell r="B83" t="str">
            <v>2120801</v>
          </cell>
        </row>
        <row r="83">
          <cell r="D83">
            <v>22255</v>
          </cell>
          <cell r="E83">
            <v>9959</v>
          </cell>
          <cell r="F83">
            <v>22422</v>
          </cell>
        </row>
        <row r="84">
          <cell r="B84" t="str">
            <v>2120802</v>
          </cell>
        </row>
        <row r="85">
          <cell r="B85" t="str">
            <v>2120803</v>
          </cell>
        </row>
        <row r="85">
          <cell r="E85">
            <v>5634</v>
          </cell>
        </row>
        <row r="86">
          <cell r="B86" t="str">
            <v>2120804</v>
          </cell>
        </row>
        <row r="86">
          <cell r="D86">
            <v>165</v>
          </cell>
          <cell r="E86">
            <v>3965</v>
          </cell>
          <cell r="F86">
            <v>165</v>
          </cell>
        </row>
        <row r="87">
          <cell r="B87" t="str">
            <v>2120805</v>
          </cell>
        </row>
        <row r="87">
          <cell r="E87">
            <v>733</v>
          </cell>
        </row>
        <row r="88">
          <cell r="B88" t="str">
            <v>2120806</v>
          </cell>
        </row>
        <row r="89">
          <cell r="B89" t="str">
            <v>2120807</v>
          </cell>
        </row>
        <row r="90">
          <cell r="B90" t="str">
            <v>2120809</v>
          </cell>
        </row>
        <row r="91">
          <cell r="B91" t="str">
            <v>2120810</v>
          </cell>
        </row>
        <row r="92">
          <cell r="B92" t="str">
            <v>2120811</v>
          </cell>
        </row>
        <row r="93">
          <cell r="B93" t="str">
            <v>2120813</v>
          </cell>
        </row>
        <row r="94">
          <cell r="B94" t="str">
            <v>2120814</v>
          </cell>
        </row>
        <row r="94">
          <cell r="E94">
            <v>465</v>
          </cell>
        </row>
        <row r="95">
          <cell r="B95" t="str">
            <v>2120815</v>
          </cell>
        </row>
        <row r="95">
          <cell r="E95">
            <v>702</v>
          </cell>
        </row>
        <row r="96">
          <cell r="B96" t="str">
            <v>2120816</v>
          </cell>
        </row>
        <row r="97">
          <cell r="B97" t="str">
            <v>2120899</v>
          </cell>
        </row>
        <row r="97">
          <cell r="E97">
            <v>8522</v>
          </cell>
        </row>
        <row r="98">
          <cell r="B98" t="str">
            <v>2121001</v>
          </cell>
        </row>
        <row r="99">
          <cell r="B99" t="str">
            <v>2121002</v>
          </cell>
        </row>
        <row r="100">
          <cell r="B100" t="str">
            <v>2121099</v>
          </cell>
        </row>
        <row r="101">
          <cell r="B101" t="str">
            <v>21211</v>
          </cell>
        </row>
        <row r="102">
          <cell r="B102" t="str">
            <v>2121301</v>
          </cell>
        </row>
        <row r="103">
          <cell r="B103" t="str">
            <v>2121302</v>
          </cell>
        </row>
        <row r="104">
          <cell r="B104" t="str">
            <v>2121303</v>
          </cell>
        </row>
        <row r="105">
          <cell r="B105" t="str">
            <v>2121304</v>
          </cell>
        </row>
        <row r="106">
          <cell r="B106" t="str">
            <v>2121399</v>
          </cell>
        </row>
        <row r="107">
          <cell r="B107" t="str">
            <v>2121401</v>
          </cell>
        </row>
        <row r="108">
          <cell r="B108" t="str">
            <v>2121402</v>
          </cell>
        </row>
        <row r="109">
          <cell r="B109" t="str">
            <v>2121499</v>
          </cell>
        </row>
        <row r="109">
          <cell r="D109">
            <v>300</v>
          </cell>
        </row>
        <row r="109">
          <cell r="F109">
            <v>300</v>
          </cell>
        </row>
        <row r="110">
          <cell r="B110" t="str">
            <v>2121501</v>
          </cell>
        </row>
        <row r="111">
          <cell r="B111" t="str">
            <v>2121502</v>
          </cell>
        </row>
        <row r="112">
          <cell r="B112" t="str">
            <v>2121599</v>
          </cell>
        </row>
        <row r="113">
          <cell r="B113" t="str">
            <v>2121601</v>
          </cell>
        </row>
        <row r="114">
          <cell r="B114" t="str">
            <v>2121602</v>
          </cell>
        </row>
        <row r="115">
          <cell r="B115" t="str">
            <v>2121699</v>
          </cell>
        </row>
        <row r="116">
          <cell r="B116" t="str">
            <v>2121701</v>
          </cell>
        </row>
        <row r="117">
          <cell r="B117" t="str">
            <v>2121702</v>
          </cell>
        </row>
        <row r="118">
          <cell r="B118" t="str">
            <v>2121703</v>
          </cell>
        </row>
        <row r="119">
          <cell r="B119" t="str">
            <v>2121704</v>
          </cell>
        </row>
        <row r="120">
          <cell r="B120" t="str">
            <v>2121799</v>
          </cell>
        </row>
        <row r="121">
          <cell r="B121" t="str">
            <v>2121801</v>
          </cell>
        </row>
        <row r="122">
          <cell r="B122" t="str">
            <v>2121899</v>
          </cell>
        </row>
        <row r="123">
          <cell r="B123" t="str">
            <v>2121901</v>
          </cell>
        </row>
        <row r="124">
          <cell r="B124" t="str">
            <v>2121902</v>
          </cell>
        </row>
        <row r="125">
          <cell r="B125" t="str">
            <v>2121903</v>
          </cell>
        </row>
        <row r="126">
          <cell r="B126" t="str">
            <v>2121904</v>
          </cell>
        </row>
        <row r="127">
          <cell r="B127" t="str">
            <v>2121905</v>
          </cell>
        </row>
        <row r="128">
          <cell r="B128" t="str">
            <v>2121906</v>
          </cell>
        </row>
        <row r="129">
          <cell r="B129" t="str">
            <v>2121907</v>
          </cell>
        </row>
        <row r="130">
          <cell r="B130" t="str">
            <v>2121999</v>
          </cell>
        </row>
        <row r="131">
          <cell r="B131" t="str">
            <v>2136601</v>
          </cell>
        </row>
        <row r="131">
          <cell r="D131">
            <v>8</v>
          </cell>
        </row>
        <row r="131">
          <cell r="F131">
            <v>192</v>
          </cell>
        </row>
        <row r="132">
          <cell r="B132" t="str">
            <v>2136602</v>
          </cell>
        </row>
        <row r="133">
          <cell r="B133" t="str">
            <v>2136603</v>
          </cell>
        </row>
        <row r="134">
          <cell r="B134" t="str">
            <v>2136699</v>
          </cell>
        </row>
        <row r="135">
          <cell r="B135" t="str">
            <v>2136701</v>
          </cell>
        </row>
        <row r="136">
          <cell r="B136" t="str">
            <v>2136702</v>
          </cell>
        </row>
        <row r="137">
          <cell r="B137" t="str">
            <v>2136703</v>
          </cell>
        </row>
        <row r="138">
          <cell r="B138" t="str">
            <v>2136799</v>
          </cell>
        </row>
        <row r="139">
          <cell r="B139" t="str">
            <v>2136901</v>
          </cell>
        </row>
        <row r="140">
          <cell r="B140" t="str">
            <v>2136902</v>
          </cell>
        </row>
        <row r="141">
          <cell r="B141" t="str">
            <v>2136903</v>
          </cell>
        </row>
        <row r="142">
          <cell r="B142" t="str">
            <v>2136999</v>
          </cell>
        </row>
        <row r="143">
          <cell r="B143" t="str">
            <v>2137001</v>
          </cell>
        </row>
        <row r="144">
          <cell r="B144" t="str">
            <v>2137099</v>
          </cell>
        </row>
        <row r="145">
          <cell r="B145" t="str">
            <v>2137101</v>
          </cell>
        </row>
        <row r="146">
          <cell r="B146" t="str">
            <v>2137102</v>
          </cell>
        </row>
        <row r="147">
          <cell r="B147" t="str">
            <v>2137103</v>
          </cell>
        </row>
        <row r="148">
          <cell r="B148" t="str">
            <v>2137199</v>
          </cell>
        </row>
        <row r="149">
          <cell r="B149" t="str">
            <v>2137201</v>
          </cell>
        </row>
        <row r="149">
          <cell r="D149">
            <v>192</v>
          </cell>
          <cell r="E149">
            <v>170</v>
          </cell>
        </row>
        <row r="150">
          <cell r="B150" t="str">
            <v>2137202</v>
          </cell>
        </row>
        <row r="150">
          <cell r="D150">
            <v>242</v>
          </cell>
          <cell r="E150">
            <v>50</v>
          </cell>
        </row>
        <row r="151">
          <cell r="B151" t="str">
            <v>2137299</v>
          </cell>
        </row>
        <row r="152">
          <cell r="B152" t="str">
            <v>2137301</v>
          </cell>
        </row>
        <row r="153">
          <cell r="B153" t="str">
            <v>2137302</v>
          </cell>
        </row>
        <row r="154">
          <cell r="B154" t="str">
            <v>2137399</v>
          </cell>
        </row>
        <row r="155">
          <cell r="B155" t="str">
            <v>2137401</v>
          </cell>
        </row>
        <row r="156">
          <cell r="B156" t="str">
            <v>2137499</v>
          </cell>
        </row>
        <row r="157">
          <cell r="B157" t="str">
            <v>2146001</v>
          </cell>
        </row>
        <row r="158">
          <cell r="B158" t="str">
            <v>2146002</v>
          </cell>
        </row>
        <row r="159">
          <cell r="B159" t="str">
            <v>2146003</v>
          </cell>
        </row>
        <row r="160">
          <cell r="B160" t="str">
            <v>2146099</v>
          </cell>
        </row>
        <row r="161">
          <cell r="B161" t="str">
            <v>2146201</v>
          </cell>
        </row>
        <row r="162">
          <cell r="B162" t="str">
            <v>2146202</v>
          </cell>
        </row>
        <row r="163">
          <cell r="B163" t="str">
            <v>2146203</v>
          </cell>
        </row>
        <row r="164">
          <cell r="B164" t="str">
            <v>2146299</v>
          </cell>
        </row>
        <row r="165">
          <cell r="B165" t="str">
            <v>2146401</v>
          </cell>
        </row>
        <row r="166">
          <cell r="B166" t="str">
            <v>2146402</v>
          </cell>
        </row>
        <row r="167">
          <cell r="B167" t="str">
            <v>2146403</v>
          </cell>
        </row>
        <row r="168">
          <cell r="B168" t="str">
            <v>2146404</v>
          </cell>
        </row>
        <row r="169">
          <cell r="B169" t="str">
            <v>2146405</v>
          </cell>
        </row>
        <row r="170">
          <cell r="B170" t="str">
            <v>2146406</v>
          </cell>
        </row>
        <row r="171">
          <cell r="B171" t="str">
            <v>2146407</v>
          </cell>
        </row>
        <row r="172">
          <cell r="B172" t="str">
            <v>2146499</v>
          </cell>
        </row>
        <row r="173">
          <cell r="B173" t="str">
            <v>2146801</v>
          </cell>
        </row>
        <row r="174">
          <cell r="B174" t="str">
            <v>2146802</v>
          </cell>
        </row>
        <row r="175">
          <cell r="B175" t="str">
            <v>2146803</v>
          </cell>
        </row>
        <row r="176">
          <cell r="B176" t="str">
            <v>2146804</v>
          </cell>
        </row>
        <row r="177">
          <cell r="B177" t="str">
            <v>2146805</v>
          </cell>
        </row>
        <row r="178">
          <cell r="B178" t="str">
            <v>2146899</v>
          </cell>
        </row>
        <row r="179">
          <cell r="B179" t="str">
            <v>2146901</v>
          </cell>
        </row>
        <row r="180">
          <cell r="B180" t="str">
            <v>2146902</v>
          </cell>
        </row>
        <row r="181">
          <cell r="B181" t="str">
            <v>2146903</v>
          </cell>
        </row>
        <row r="182">
          <cell r="B182" t="str">
            <v>2146904</v>
          </cell>
        </row>
        <row r="183">
          <cell r="B183" t="str">
            <v>2146906</v>
          </cell>
        </row>
        <row r="184">
          <cell r="B184" t="str">
            <v>2146907</v>
          </cell>
        </row>
        <row r="185">
          <cell r="B185" t="str">
            <v>2146908</v>
          </cell>
        </row>
        <row r="186">
          <cell r="B186" t="str">
            <v>2146909</v>
          </cell>
        </row>
        <row r="187">
          <cell r="B187" t="str">
            <v>2146999</v>
          </cell>
        </row>
        <row r="188">
          <cell r="B188" t="str">
            <v>2147001</v>
          </cell>
        </row>
        <row r="189">
          <cell r="B189" t="str">
            <v>2147099</v>
          </cell>
        </row>
        <row r="190">
          <cell r="B190" t="str">
            <v>2147101</v>
          </cell>
        </row>
        <row r="191">
          <cell r="B191" t="str">
            <v>2147199</v>
          </cell>
        </row>
        <row r="192">
          <cell r="B192" t="str">
            <v>21472</v>
          </cell>
        </row>
        <row r="193">
          <cell r="B193" t="str">
            <v>2156201</v>
          </cell>
        </row>
        <row r="194">
          <cell r="B194" t="str">
            <v>2156202</v>
          </cell>
        </row>
        <row r="195">
          <cell r="B195" t="str">
            <v>2156299</v>
          </cell>
        </row>
        <row r="196">
          <cell r="B196" t="str">
            <v>2170402</v>
          </cell>
        </row>
        <row r="197">
          <cell r="B197" t="str">
            <v>2170403</v>
          </cell>
        </row>
        <row r="198">
          <cell r="B198" t="str">
            <v>2290401</v>
          </cell>
        </row>
        <row r="199">
          <cell r="B199" t="str">
            <v>2290402</v>
          </cell>
        </row>
        <row r="199">
          <cell r="D199">
            <v>44300</v>
          </cell>
          <cell r="E199">
            <v>66131</v>
          </cell>
          <cell r="F199">
            <v>1700</v>
          </cell>
        </row>
        <row r="200">
          <cell r="B200" t="str">
            <v>2290403</v>
          </cell>
        </row>
        <row r="201">
          <cell r="B201" t="str">
            <v>2290802</v>
          </cell>
        </row>
        <row r="202">
          <cell r="B202" t="str">
            <v>2290803</v>
          </cell>
        </row>
        <row r="203">
          <cell r="B203" t="str">
            <v>2290804</v>
          </cell>
        </row>
        <row r="204">
          <cell r="B204" t="str">
            <v>2290805</v>
          </cell>
        </row>
        <row r="205">
          <cell r="B205" t="str">
            <v>2290806</v>
          </cell>
        </row>
        <row r="206">
          <cell r="B206" t="str">
            <v>2290807</v>
          </cell>
        </row>
        <row r="207">
          <cell r="B207" t="str">
            <v>2290808</v>
          </cell>
        </row>
        <row r="208">
          <cell r="B208" t="str">
            <v>2290899</v>
          </cell>
        </row>
        <row r="209">
          <cell r="B209" t="str">
            <v>2290901</v>
          </cell>
        </row>
        <row r="210">
          <cell r="B210" t="str">
            <v>2296001</v>
          </cell>
        </row>
        <row r="211">
          <cell r="B211" t="str">
            <v>2296002</v>
          </cell>
        </row>
        <row r="211">
          <cell r="D211">
            <v>120</v>
          </cell>
          <cell r="E211">
            <v>683</v>
          </cell>
          <cell r="F211">
            <v>593</v>
          </cell>
        </row>
        <row r="212">
          <cell r="B212" t="str">
            <v>2296003</v>
          </cell>
        </row>
        <row r="212">
          <cell r="D212">
            <v>280</v>
          </cell>
          <cell r="E212">
            <v>28</v>
          </cell>
        </row>
        <row r="213">
          <cell r="B213" t="str">
            <v>2296004</v>
          </cell>
        </row>
        <row r="214">
          <cell r="B214" t="str">
            <v>2296005</v>
          </cell>
        </row>
        <row r="215">
          <cell r="B215" t="str">
            <v>2296006</v>
          </cell>
        </row>
        <row r="215">
          <cell r="D215">
            <v>185</v>
          </cell>
          <cell r="E215">
            <v>4</v>
          </cell>
        </row>
        <row r="216">
          <cell r="B216" t="str">
            <v>2296010</v>
          </cell>
        </row>
        <row r="217">
          <cell r="B217" t="str">
            <v>2296011</v>
          </cell>
        </row>
        <row r="218">
          <cell r="B218" t="str">
            <v>2296012</v>
          </cell>
        </row>
        <row r="219">
          <cell r="B219" t="str">
            <v>2296013</v>
          </cell>
        </row>
        <row r="220">
          <cell r="B220" t="str">
            <v>2296099</v>
          </cell>
        </row>
        <row r="221">
          <cell r="B221" t="str">
            <v>2320401</v>
          </cell>
        </row>
        <row r="222">
          <cell r="B222" t="str">
            <v>2320405</v>
          </cell>
        </row>
        <row r="223">
          <cell r="B223" t="str">
            <v>2320411</v>
          </cell>
        </row>
        <row r="223">
          <cell r="E223">
            <v>2092</v>
          </cell>
        </row>
        <row r="224">
          <cell r="B224" t="str">
            <v>2320413</v>
          </cell>
        </row>
        <row r="225">
          <cell r="B225" t="str">
            <v>2320414</v>
          </cell>
        </row>
        <row r="226">
          <cell r="B226" t="str">
            <v>2320416</v>
          </cell>
        </row>
        <row r="227">
          <cell r="B227" t="str">
            <v>2320417</v>
          </cell>
        </row>
        <row r="228">
          <cell r="B228" t="str">
            <v>2320418</v>
          </cell>
        </row>
        <row r="229">
          <cell r="B229" t="str">
            <v>2320419</v>
          </cell>
        </row>
        <row r="230">
          <cell r="B230" t="str">
            <v>2320420</v>
          </cell>
        </row>
        <row r="230">
          <cell r="E230">
            <v>1448</v>
          </cell>
        </row>
        <row r="231">
          <cell r="B231" t="str">
            <v>2320431</v>
          </cell>
        </row>
        <row r="232">
          <cell r="B232" t="str">
            <v>2320432</v>
          </cell>
        </row>
        <row r="233">
          <cell r="B233" t="str">
            <v>2320433</v>
          </cell>
        </row>
        <row r="233">
          <cell r="E233">
            <v>195</v>
          </cell>
        </row>
        <row r="234">
          <cell r="B234" t="str">
            <v>2320498</v>
          </cell>
        </row>
        <row r="234">
          <cell r="D234">
            <v>13168</v>
          </cell>
          <cell r="E234">
            <v>10163</v>
          </cell>
          <cell r="F234">
            <v>14872</v>
          </cell>
        </row>
        <row r="235">
          <cell r="B235" t="str">
            <v>2320499</v>
          </cell>
        </row>
        <row r="236">
          <cell r="B236" t="str">
            <v>2330401</v>
          </cell>
        </row>
        <row r="237">
          <cell r="B237" t="str">
            <v>2330405</v>
          </cell>
        </row>
        <row r="238">
          <cell r="B238" t="str">
            <v>2330411</v>
          </cell>
        </row>
        <row r="239">
          <cell r="B239" t="str">
            <v>2330413</v>
          </cell>
        </row>
        <row r="240">
          <cell r="B240" t="str">
            <v>2330414</v>
          </cell>
        </row>
        <row r="241">
          <cell r="B241" t="str">
            <v>2330416</v>
          </cell>
        </row>
        <row r="242">
          <cell r="B242" t="str">
            <v>2330417</v>
          </cell>
        </row>
        <row r="243">
          <cell r="B243" t="str">
            <v>2330418</v>
          </cell>
        </row>
        <row r="244">
          <cell r="B244" t="str">
            <v>2330419</v>
          </cell>
        </row>
        <row r="245">
          <cell r="B245" t="str">
            <v>2330420</v>
          </cell>
        </row>
        <row r="246">
          <cell r="B246" t="str">
            <v>2330431</v>
          </cell>
        </row>
        <row r="247">
          <cell r="B247" t="str">
            <v>2330432</v>
          </cell>
        </row>
        <row r="248">
          <cell r="B248" t="str">
            <v>2330433</v>
          </cell>
        </row>
        <row r="249">
          <cell r="B249" t="str">
            <v>2330498</v>
          </cell>
        </row>
        <row r="249">
          <cell r="E249">
            <v>3</v>
          </cell>
        </row>
        <row r="250">
          <cell r="B250" t="str">
            <v>2330499</v>
          </cell>
        </row>
        <row r="251">
          <cell r="B251" t="str">
            <v>2340101</v>
          </cell>
        </row>
        <row r="252">
          <cell r="B252" t="str">
            <v>2340102</v>
          </cell>
        </row>
        <row r="253">
          <cell r="B253" t="str">
            <v>2340103</v>
          </cell>
        </row>
        <row r="254">
          <cell r="B254" t="str">
            <v>2340104</v>
          </cell>
        </row>
        <row r="255">
          <cell r="B255" t="str">
            <v>2340105</v>
          </cell>
        </row>
        <row r="256">
          <cell r="B256" t="str">
            <v>2340106</v>
          </cell>
        </row>
        <row r="257">
          <cell r="B257" t="str">
            <v>2340107</v>
          </cell>
        </row>
        <row r="258">
          <cell r="B258" t="str">
            <v>2340108</v>
          </cell>
        </row>
        <row r="259">
          <cell r="B259" t="str">
            <v>2340109</v>
          </cell>
        </row>
        <row r="260">
          <cell r="B260" t="str">
            <v>2340110</v>
          </cell>
        </row>
        <row r="261">
          <cell r="B261" t="str">
            <v>2340111</v>
          </cell>
        </row>
        <row r="262">
          <cell r="B262" t="str">
            <v>2340199</v>
          </cell>
        </row>
        <row r="262">
          <cell r="E262">
            <v>217</v>
          </cell>
        </row>
        <row r="263">
          <cell r="B263" t="str">
            <v>2340201</v>
          </cell>
        </row>
        <row r="264">
          <cell r="B264" t="str">
            <v>2340202</v>
          </cell>
        </row>
        <row r="265">
          <cell r="B265" t="str">
            <v>2340203</v>
          </cell>
        </row>
        <row r="266">
          <cell r="B266" t="str">
            <v>2340204</v>
          </cell>
        </row>
        <row r="267">
          <cell r="B267" t="str">
            <v>2340205</v>
          </cell>
        </row>
        <row r="268">
          <cell r="B268" t="str">
            <v>2340299</v>
          </cell>
        </row>
        <row r="278">
          <cell r="B278" t="str">
            <v>23004</v>
          </cell>
        </row>
        <row r="279">
          <cell r="B279" t="str">
            <v>2300802</v>
          </cell>
        </row>
        <row r="279">
          <cell r="D279">
            <v>60000</v>
          </cell>
          <cell r="E279">
            <v>20013</v>
          </cell>
          <cell r="F279">
            <v>40000</v>
          </cell>
        </row>
        <row r="280">
          <cell r="B280" t="str">
            <v>2300902</v>
          </cell>
        </row>
        <row r="281">
          <cell r="B281" t="str">
            <v>23011</v>
          </cell>
        </row>
        <row r="282">
          <cell r="B282" t="str">
            <v>23104</v>
          </cell>
        </row>
        <row r="282">
          <cell r="D282">
            <v>8870</v>
          </cell>
          <cell r="E282">
            <v>39580</v>
          </cell>
          <cell r="F282">
            <v>1900</v>
          </cell>
        </row>
      </sheetData>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五 (2022年一般公共预算基本支出表（按经济分类）)"/>
      <sheetName val="表六 (1)"/>
      <sheetName val="表六（2)"/>
      <sheetName val="表七 (1)"/>
      <sheetName val="表七(2)"/>
      <sheetName val="表七(3)"/>
      <sheetName val="表八"/>
      <sheetName val="表九"/>
      <sheetName val="表九（1）"/>
      <sheetName val="表十"/>
      <sheetName val="表十一"/>
      <sheetName val="表十二（1） "/>
      <sheetName val="表十二（2）"/>
      <sheetName val="表十三"/>
      <sheetName val="表十四 "/>
      <sheetName val="表十五"/>
      <sheetName val="表十六国有资金经营本级收入"/>
      <sheetName val="表十七国有资本经营预算本级支出"/>
      <sheetName val="国有资本经营下安排转移支付"/>
      <sheetName val="表十八社会保险基金收入"/>
      <sheetName val="表十九社会保险基金支出"/>
      <sheetName val="表二十2023年一般债务限额及余额表"/>
      <sheetName val="表二十一2023年一般债务分地区限额及余额表"/>
      <sheetName val="表二十二专项债务限额余额表"/>
      <sheetName val="表二十三专项债务分地区限额及余额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L14">
            <v>0</v>
          </cell>
        </row>
        <row r="20">
          <cell r="L20">
            <v>0</v>
          </cell>
        </row>
        <row r="32">
          <cell r="L32">
            <v>0</v>
          </cell>
        </row>
        <row r="35">
          <cell r="L35">
            <v>0</v>
          </cell>
        </row>
        <row r="36">
          <cell r="L36">
            <v>0</v>
          </cell>
        </row>
        <row r="41">
          <cell r="L41">
            <v>0</v>
          </cell>
        </row>
        <row r="63">
          <cell r="L63">
            <v>0</v>
          </cell>
        </row>
        <row r="68">
          <cell r="L68">
            <v>0</v>
          </cell>
        </row>
        <row r="74">
          <cell r="L74">
            <v>300</v>
          </cell>
        </row>
        <row r="78">
          <cell r="L78">
            <v>0</v>
          </cell>
        </row>
        <row r="82">
          <cell r="L82">
            <v>0</v>
          </cell>
        </row>
        <row r="86">
          <cell r="L86">
            <v>0</v>
          </cell>
        </row>
        <row r="92">
          <cell r="L92">
            <v>0</v>
          </cell>
        </row>
        <row r="95">
          <cell r="L95">
            <v>0</v>
          </cell>
        </row>
        <row r="110">
          <cell r="L110">
            <v>0</v>
          </cell>
        </row>
        <row r="115">
          <cell r="L115">
            <v>0</v>
          </cell>
        </row>
        <row r="120">
          <cell r="L120">
            <v>0</v>
          </cell>
        </row>
        <row r="121">
          <cell r="L121">
            <v>0</v>
          </cell>
        </row>
        <row r="126">
          <cell r="L126">
            <v>0</v>
          </cell>
        </row>
        <row r="131">
          <cell r="L131">
            <v>0</v>
          </cell>
        </row>
        <row r="140">
          <cell r="L140">
            <v>0</v>
          </cell>
        </row>
        <row r="147">
          <cell r="L147">
            <v>0</v>
          </cell>
        </row>
        <row r="157">
          <cell r="L157">
            <v>0</v>
          </cell>
        </row>
        <row r="160">
          <cell r="L160">
            <v>0</v>
          </cell>
        </row>
        <row r="164">
          <cell r="L164">
            <v>0</v>
          </cell>
        </row>
        <row r="165">
          <cell r="L165">
            <v>0</v>
          </cell>
        </row>
        <row r="173">
          <cell r="L173">
            <v>0</v>
          </cell>
        </row>
        <row r="210">
          <cell r="L210">
            <v>0</v>
          </cell>
        </row>
        <row r="226">
          <cell r="L226">
            <v>0</v>
          </cell>
        </row>
        <row r="251">
          <cell r="E251">
            <v>786</v>
          </cell>
        </row>
        <row r="257">
          <cell r="E257">
            <v>44300</v>
          </cell>
        </row>
      </sheetData>
      <sheetData sheetId="15"/>
      <sheetData sheetId="16">
        <row r="6">
          <cell r="C6">
            <v>1</v>
          </cell>
          <cell r="D6">
            <v>0</v>
          </cell>
          <cell r="E6">
            <v>1</v>
          </cell>
          <cell r="F6">
            <v>0</v>
          </cell>
          <cell r="G6">
            <v>0</v>
          </cell>
          <cell r="H6">
            <v>0</v>
          </cell>
          <cell r="I6">
            <v>0</v>
          </cell>
        </row>
        <row r="7">
          <cell r="C7">
            <v>1</v>
          </cell>
        </row>
        <row r="7">
          <cell r="E7">
            <v>1</v>
          </cell>
        </row>
        <row r="8">
          <cell r="C8">
            <v>0</v>
          </cell>
        </row>
        <row r="9">
          <cell r="C9">
            <v>0</v>
          </cell>
        </row>
        <row r="10">
          <cell r="C10">
            <v>434</v>
          </cell>
          <cell r="D10">
            <v>242</v>
          </cell>
          <cell r="E10">
            <v>192</v>
          </cell>
          <cell r="F10">
            <v>0</v>
          </cell>
          <cell r="G10">
            <v>0</v>
          </cell>
          <cell r="H10">
            <v>0</v>
          </cell>
          <cell r="I10">
            <v>0</v>
          </cell>
        </row>
        <row r="11">
          <cell r="C11">
            <v>201</v>
          </cell>
          <cell r="D11">
            <v>9</v>
          </cell>
          <cell r="E11">
            <v>192</v>
          </cell>
        </row>
        <row r="12">
          <cell r="C12">
            <v>233</v>
          </cell>
          <cell r="D12">
            <v>233</v>
          </cell>
        </row>
        <row r="13">
          <cell r="C13">
            <v>0</v>
          </cell>
        </row>
        <row r="14">
          <cell r="C14">
            <v>0</v>
          </cell>
          <cell r="D14">
            <v>0</v>
          </cell>
          <cell r="E14">
            <v>0</v>
          </cell>
          <cell r="F14">
            <v>0</v>
          </cell>
          <cell r="G14">
            <v>0</v>
          </cell>
          <cell r="H14">
            <v>0</v>
          </cell>
          <cell r="I14">
            <v>0</v>
          </cell>
        </row>
        <row r="15">
          <cell r="C15">
            <v>0</v>
          </cell>
        </row>
        <row r="16">
          <cell r="C16">
            <v>0</v>
          </cell>
        </row>
        <row r="17">
          <cell r="C17">
            <v>22720</v>
          </cell>
          <cell r="D17">
            <v>22720</v>
          </cell>
          <cell r="E17">
            <v>0</v>
          </cell>
          <cell r="F17">
            <v>0</v>
          </cell>
          <cell r="G17">
            <v>0</v>
          </cell>
          <cell r="H17">
            <v>0</v>
          </cell>
          <cell r="I17">
            <v>0</v>
          </cell>
        </row>
        <row r="18">
          <cell r="C18">
            <v>22420</v>
          </cell>
          <cell r="D18">
            <v>22420</v>
          </cell>
        </row>
        <row r="19">
          <cell r="C19">
            <v>0</v>
          </cell>
        </row>
        <row r="20">
          <cell r="C20">
            <v>0</v>
          </cell>
        </row>
        <row r="21">
          <cell r="C21">
            <v>0</v>
          </cell>
        </row>
        <row r="22">
          <cell r="C22">
            <v>300</v>
          </cell>
          <cell r="D22">
            <v>300</v>
          </cell>
        </row>
        <row r="23">
          <cell r="C23">
            <v>0</v>
          </cell>
        </row>
        <row r="24">
          <cell r="C24">
            <v>0</v>
          </cell>
        </row>
        <row r="25">
          <cell r="C25">
            <v>0</v>
          </cell>
        </row>
        <row r="26">
          <cell r="C26">
            <v>0</v>
          </cell>
        </row>
        <row r="27">
          <cell r="C27">
            <v>0</v>
          </cell>
        </row>
        <row r="28">
          <cell r="C28">
            <v>8</v>
          </cell>
          <cell r="D28">
            <v>0</v>
          </cell>
          <cell r="E28">
            <v>8</v>
          </cell>
          <cell r="F28">
            <v>0</v>
          </cell>
          <cell r="G28">
            <v>0</v>
          </cell>
          <cell r="H28">
            <v>0</v>
          </cell>
          <cell r="I28">
            <v>0</v>
          </cell>
        </row>
        <row r="29">
          <cell r="C29">
            <v>8</v>
          </cell>
        </row>
        <row r="29">
          <cell r="E29">
            <v>8</v>
          </cell>
        </row>
        <row r="30">
          <cell r="C30">
            <v>0</v>
          </cell>
        </row>
        <row r="31">
          <cell r="C31">
            <v>0</v>
          </cell>
        </row>
        <row r="34">
          <cell r="C34">
            <v>0</v>
          </cell>
          <cell r="D34">
            <v>0</v>
          </cell>
          <cell r="E34">
            <v>0</v>
          </cell>
          <cell r="F34">
            <v>0</v>
          </cell>
          <cell r="G34">
            <v>0</v>
          </cell>
          <cell r="H34">
            <v>0</v>
          </cell>
          <cell r="I34">
            <v>0</v>
          </cell>
        </row>
        <row r="35">
          <cell r="C35">
            <v>0</v>
          </cell>
        </row>
        <row r="36">
          <cell r="C36">
            <v>0</v>
          </cell>
        </row>
        <row r="37">
          <cell r="C37">
            <v>0</v>
          </cell>
        </row>
        <row r="38">
          <cell r="C38">
            <v>0</v>
          </cell>
        </row>
        <row r="39">
          <cell r="C39">
            <v>0</v>
          </cell>
        </row>
        <row r="40">
          <cell r="C40">
            <v>0</v>
          </cell>
        </row>
        <row r="41">
          <cell r="C41">
            <v>0</v>
          </cell>
        </row>
        <row r="42">
          <cell r="C42">
            <v>0</v>
          </cell>
        </row>
        <row r="43">
          <cell r="C43">
            <v>0</v>
          </cell>
          <cell r="D43">
            <v>0</v>
          </cell>
          <cell r="E43">
            <v>0</v>
          </cell>
          <cell r="F43">
            <v>0</v>
          </cell>
          <cell r="G43">
            <v>0</v>
          </cell>
          <cell r="H43">
            <v>0</v>
          </cell>
          <cell r="I43">
            <v>0</v>
          </cell>
        </row>
        <row r="44">
          <cell r="C44">
            <v>0</v>
          </cell>
        </row>
        <row r="45">
          <cell r="C45">
            <v>44885</v>
          </cell>
          <cell r="D45">
            <v>0</v>
          </cell>
          <cell r="E45">
            <v>585</v>
          </cell>
          <cell r="F45">
            <v>0</v>
          </cell>
          <cell r="G45">
            <v>0</v>
          </cell>
          <cell r="H45">
            <v>44300</v>
          </cell>
          <cell r="I45">
            <v>0</v>
          </cell>
        </row>
        <row r="46">
          <cell r="C46">
            <v>44300</v>
          </cell>
        </row>
        <row r="46">
          <cell r="H46">
            <v>44300</v>
          </cell>
        </row>
        <row r="47">
          <cell r="C47">
            <v>0</v>
          </cell>
        </row>
        <row r="48">
          <cell r="C48">
            <v>585</v>
          </cell>
        </row>
        <row r="48">
          <cell r="E48">
            <v>585</v>
          </cell>
        </row>
        <row r="49">
          <cell r="C49">
            <v>13168</v>
          </cell>
          <cell r="D49">
            <v>13168</v>
          </cell>
        </row>
        <row r="50">
          <cell r="C50">
            <v>0</v>
          </cell>
        </row>
        <row r="51">
          <cell r="C51">
            <v>0</v>
          </cell>
        </row>
        <row r="54">
          <cell r="C54">
            <v>81216</v>
          </cell>
          <cell r="D54">
            <v>36130</v>
          </cell>
          <cell r="E54">
            <v>786</v>
          </cell>
          <cell r="F54">
            <v>0</v>
          </cell>
          <cell r="G54">
            <v>0</v>
          </cell>
          <cell r="H54">
            <v>44300</v>
          </cell>
          <cell r="I54">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tabSelected="1" topLeftCell="A2" workbookViewId="0">
      <selection activeCell="A16" sqref="A16"/>
    </sheetView>
  </sheetViews>
  <sheetFormatPr defaultColWidth="9" defaultRowHeight="14.25" outlineLevelRow="5" outlineLevelCol="1"/>
  <cols>
    <col min="1" max="1" width="148.375" style="395" customWidth="1"/>
    <col min="2" max="2" width="9" style="395" hidden="1" customWidth="1"/>
    <col min="3" max="16384" width="9" style="395"/>
  </cols>
  <sheetData>
    <row r="1" s="395" customFormat="1" ht="36.75" customHeight="1" spans="1:2">
      <c r="A1" s="399" t="s">
        <v>0</v>
      </c>
      <c r="B1" s="395" t="s">
        <v>1</v>
      </c>
    </row>
    <row r="2" s="395" customFormat="1" ht="52.5" customHeight="1" spans="1:2">
      <c r="A2" s="400"/>
      <c r="B2" s="395" t="s">
        <v>2</v>
      </c>
    </row>
    <row r="3" s="395" customFormat="1" ht="178.5" customHeight="1" spans="1:2">
      <c r="A3" s="401" t="s">
        <v>3</v>
      </c>
      <c r="B3" s="395" t="s">
        <v>4</v>
      </c>
    </row>
    <row r="4" s="395" customFormat="1" ht="51.75" customHeight="1" spans="1:2">
      <c r="A4" s="401" t="s">
        <v>0</v>
      </c>
      <c r="B4" s="395" t="s">
        <v>5</v>
      </c>
    </row>
    <row r="5" s="395" customFormat="1" ht="33" customHeight="1" spans="1:2">
      <c r="A5" s="402"/>
      <c r="B5" s="395" t="s">
        <v>6</v>
      </c>
    </row>
    <row r="6" s="395" customFormat="1" ht="42" customHeight="1" spans="1:2">
      <c r="A6" s="402"/>
      <c r="B6" s="395" t="s">
        <v>7</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
  <sheetViews>
    <sheetView workbookViewId="0">
      <selection activeCell="Q5" sqref="Q5"/>
    </sheetView>
  </sheetViews>
  <sheetFormatPr defaultColWidth="9" defaultRowHeight="13.5"/>
  <sheetData>
    <row r="1" s="243" customFormat="1" spans="1:29">
      <c r="A1" s="139" t="s">
        <v>2950</v>
      </c>
      <c r="B1" s="139"/>
      <c r="C1" s="209"/>
      <c r="D1" s="209"/>
      <c r="E1" s="209"/>
      <c r="F1" s="209"/>
      <c r="G1" s="209"/>
      <c r="H1" s="209"/>
      <c r="I1" s="209"/>
      <c r="J1" s="209"/>
      <c r="K1" s="209"/>
      <c r="L1" s="209"/>
      <c r="M1" s="209"/>
      <c r="N1" s="209"/>
      <c r="O1" s="209"/>
      <c r="P1" s="209"/>
      <c r="Q1" s="212"/>
      <c r="R1" s="209"/>
      <c r="S1" s="209"/>
      <c r="T1" s="209"/>
      <c r="U1" s="209"/>
      <c r="V1" s="209"/>
      <c r="W1" s="209"/>
      <c r="X1" s="209"/>
      <c r="Y1" s="209"/>
      <c r="Z1" s="209"/>
      <c r="AA1" s="209"/>
      <c r="AB1" s="209"/>
    </row>
    <row r="2" s="243" customFormat="1" ht="34.15" customHeight="1" spans="1:29">
      <c r="A2" s="244" t="s">
        <v>2951</v>
      </c>
      <c r="B2" s="244"/>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row>
    <row r="3" s="243" customFormat="1" ht="17.1" customHeight="1" spans="1:29">
      <c r="A3" s="246"/>
      <c r="B3" s="246"/>
      <c r="C3" s="246" t="s">
        <v>0</v>
      </c>
      <c r="D3" s="246"/>
      <c r="E3" s="246"/>
      <c r="F3" s="246"/>
      <c r="G3" s="246"/>
      <c r="H3" s="246"/>
      <c r="I3" s="246"/>
      <c r="J3" s="246"/>
      <c r="K3" s="246"/>
      <c r="L3" s="246"/>
      <c r="M3" s="246"/>
      <c r="N3" s="246"/>
      <c r="O3" s="246"/>
      <c r="P3" s="246"/>
      <c r="Q3" s="247"/>
      <c r="R3" s="246"/>
      <c r="S3" s="246"/>
      <c r="T3" s="246"/>
      <c r="U3" s="246"/>
      <c r="V3" s="246"/>
      <c r="W3" s="246"/>
      <c r="X3" s="246"/>
      <c r="Y3" s="246"/>
      <c r="Z3" s="246"/>
      <c r="AA3" s="246"/>
      <c r="AB3" s="248" t="s">
        <v>40</v>
      </c>
    </row>
    <row r="4" s="243" customFormat="1" ht="31.5" customHeight="1" spans="1:29">
      <c r="A4" s="249" t="s">
        <v>2952</v>
      </c>
      <c r="B4" s="250" t="s">
        <v>2953</v>
      </c>
      <c r="C4" s="251" t="s">
        <v>2954</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2"/>
    </row>
    <row r="5" s="243" customFormat="1" ht="40.5" spans="1:29">
      <c r="A5" s="253"/>
      <c r="B5" s="253"/>
      <c r="C5" s="251" t="s">
        <v>2955</v>
      </c>
      <c r="D5" s="251" t="s">
        <v>2956</v>
      </c>
      <c r="E5" s="251" t="s">
        <v>2957</v>
      </c>
      <c r="F5" s="251" t="s">
        <v>2958</v>
      </c>
      <c r="G5" s="251" t="s">
        <v>2959</v>
      </c>
      <c r="H5" s="251" t="s">
        <v>2960</v>
      </c>
      <c r="I5" s="251" t="s">
        <v>2961</v>
      </c>
      <c r="J5" s="251" t="s">
        <v>2962</v>
      </c>
      <c r="K5" s="251" t="s">
        <v>2963</v>
      </c>
      <c r="L5" s="251" t="s">
        <v>2964</v>
      </c>
      <c r="M5" s="251" t="s">
        <v>2965</v>
      </c>
      <c r="N5" s="251" t="s">
        <v>2966</v>
      </c>
      <c r="O5" s="251" t="s">
        <v>2967</v>
      </c>
      <c r="P5" s="251" t="s">
        <v>2968</v>
      </c>
      <c r="Q5" s="251" t="s">
        <v>2969</v>
      </c>
      <c r="R5" s="251" t="s">
        <v>2970</v>
      </c>
      <c r="S5" s="251" t="s">
        <v>2971</v>
      </c>
      <c r="T5" s="251" t="s">
        <v>2972</v>
      </c>
      <c r="U5" s="251" t="s">
        <v>2973</v>
      </c>
      <c r="V5" s="251" t="s">
        <v>2974</v>
      </c>
      <c r="W5" s="251" t="s">
        <v>2975</v>
      </c>
      <c r="X5" s="251" t="s">
        <v>2976</v>
      </c>
      <c r="Y5" s="251" t="s">
        <v>2977</v>
      </c>
      <c r="Z5" s="251" t="s">
        <v>2871</v>
      </c>
      <c r="AA5" s="251" t="s">
        <v>2978</v>
      </c>
      <c r="AB5" s="251" t="s">
        <v>2979</v>
      </c>
      <c r="AC5" s="252"/>
    </row>
    <row r="6" s="243" customFormat="1" ht="15" spans="1:29">
      <c r="A6" s="253"/>
      <c r="B6" s="253"/>
      <c r="C6" s="254"/>
      <c r="D6" s="255" t="s">
        <v>105</v>
      </c>
      <c r="E6" s="255" t="s">
        <v>465</v>
      </c>
      <c r="F6" s="255" t="s">
        <v>485</v>
      </c>
      <c r="G6" s="255" t="s">
        <v>523</v>
      </c>
      <c r="H6" s="255" t="s">
        <v>664</v>
      </c>
      <c r="I6" s="255" t="s">
        <v>765</v>
      </c>
      <c r="J6" s="255" t="s">
        <v>870</v>
      </c>
      <c r="K6" s="255" t="s">
        <v>969</v>
      </c>
      <c r="L6" s="255" t="s">
        <v>1206</v>
      </c>
      <c r="M6" s="255" t="s">
        <v>1344</v>
      </c>
      <c r="N6" s="255" t="s">
        <v>1482</v>
      </c>
      <c r="O6" s="255" t="s">
        <v>1523</v>
      </c>
      <c r="P6" s="255" t="s">
        <v>1723</v>
      </c>
      <c r="Q6" s="255" t="s">
        <v>1826</v>
      </c>
      <c r="R6" s="255" t="s">
        <v>1935</v>
      </c>
      <c r="S6" s="255" t="s">
        <v>1968</v>
      </c>
      <c r="T6" s="255" t="s">
        <v>2024</v>
      </c>
      <c r="U6" s="255" t="s">
        <v>2043</v>
      </c>
      <c r="V6" s="255" t="s">
        <v>2126</v>
      </c>
      <c r="W6" s="255" t="s">
        <v>2168</v>
      </c>
      <c r="X6" s="255" t="s">
        <v>2252</v>
      </c>
      <c r="Y6" s="255" t="s">
        <v>2337</v>
      </c>
      <c r="Z6" s="255" t="s">
        <v>2339</v>
      </c>
      <c r="AA6" s="255" t="s">
        <v>2344</v>
      </c>
      <c r="AB6" s="255" t="s">
        <v>2356</v>
      </c>
      <c r="AC6" s="252"/>
    </row>
    <row r="7" s="243" customFormat="1" hidden="1" spans="1:29">
      <c r="A7" s="256"/>
      <c r="B7" s="256"/>
      <c r="C7" s="257"/>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2"/>
    </row>
    <row r="8" s="243" customFormat="1" hidden="1" spans="1:29">
      <c r="A8" s="256"/>
      <c r="B8" s="256"/>
      <c r="C8" s="259"/>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52"/>
    </row>
    <row r="9" s="243" customFormat="1" ht="26.1" customHeight="1" spans="1:29">
      <c r="A9" s="261" t="str">
        <f>[1]封面!$C$7</f>
        <v>411323</v>
      </c>
      <c r="B9" s="262" t="str">
        <f>IFERROR([1]封面!$D$11,"请在封面页选择地区")</f>
        <v>西峡县</v>
      </c>
      <c r="C9" s="263">
        <f>'[1]表二之一（类款级汇总）'!E223</f>
        <v>415493</v>
      </c>
      <c r="D9" s="264">
        <f>VLOOKUP(D6,'[1]表二之一（类款级汇总）'!$A$6:$E$221,5,0)</f>
        <v>11486</v>
      </c>
      <c r="E9" s="264">
        <f>VLOOKUP(E6,'[1]表二之一（类款级汇总）'!$A$6:$E$221,5,0)</f>
        <v>0</v>
      </c>
      <c r="F9" s="264">
        <f>VLOOKUP(F6,'[1]表二之一（类款级汇总）'!$A$6:$E$221,5,0)</f>
        <v>48</v>
      </c>
      <c r="G9" s="264">
        <f>VLOOKUP(G6,'[1]表二之一（类款级汇总）'!$A$6:$E$221,5,0)</f>
        <v>8634</v>
      </c>
      <c r="H9" s="264">
        <f>VLOOKUP(H6,'[1]表二之一（类款级汇总）'!$A$6:$E$221,5,0)</f>
        <v>122351</v>
      </c>
      <c r="I9" s="264">
        <f>VLOOKUP(I6,'[1]表二之一（类款级汇总）'!$A$6:$E$221,5,0)</f>
        <v>10938</v>
      </c>
      <c r="J9" s="264">
        <f>VLOOKUP(J6,'[1]表二之一（类款级汇总）'!$A$6:$E$221,5,0)</f>
        <v>6429</v>
      </c>
      <c r="K9" s="264">
        <f>VLOOKUP(K6,'[1]表二之一（类款级汇总）'!$A$6:$E$221,5,0)</f>
        <v>68217</v>
      </c>
      <c r="L9" s="264">
        <f>VLOOKUP(L6,'[1]表二之一（类款级汇总）'!$A$6:$E$221,5,0)</f>
        <v>50526</v>
      </c>
      <c r="M9" s="264">
        <f>VLOOKUP(M6,'[1]表二之一（类款级汇总）'!$A$6:$E$221,5,0)</f>
        <v>19167</v>
      </c>
      <c r="N9" s="264">
        <f>VLOOKUP(N6,'[1]表二之一（类款级汇总）'!$A$6:$E$221,5,0)</f>
        <v>5974</v>
      </c>
      <c r="O9" s="264">
        <f>VLOOKUP(O6,'[1]表二之一（类款级汇总）'!$A$6:$E$221,5,0)</f>
        <v>84303</v>
      </c>
      <c r="P9" s="264">
        <f>VLOOKUP(P6,'[1]表二之一（类款级汇总）'!$A$6:$E$221,5,0)</f>
        <v>4721</v>
      </c>
      <c r="Q9" s="264">
        <f>VLOOKUP(Q6,'[1]表二之一（类款级汇总）'!$A$6:$E$221,5,0)</f>
        <v>1350</v>
      </c>
      <c r="R9" s="264">
        <f>VLOOKUP(R6,'[1]表二之一（类款级汇总）'!$A$6:$E$221,5,0)</f>
        <v>1099</v>
      </c>
      <c r="S9" s="264">
        <f>VLOOKUP(S6,'[1]表二之一（类款级汇总）'!$A$6:$E$221,5,0)</f>
        <v>26</v>
      </c>
      <c r="T9" s="264">
        <f>VLOOKUP(T6,'[1]表二之一（类款级汇总）'!$A$6:$E$221,5,0)</f>
        <v>0</v>
      </c>
      <c r="U9" s="264">
        <f>VLOOKUP(U6,'[1]表二之一（类款级汇总）'!$A$6:$E$221,5,0)</f>
        <v>80</v>
      </c>
      <c r="V9" s="264">
        <f>VLOOKUP(V6,'[1]表二之一（类款级汇总）'!$A$6:$E$221,5,0)</f>
        <v>2753</v>
      </c>
      <c r="W9" s="264">
        <f>VLOOKUP(W6,'[1]表二之一（类款级汇总）'!$A$6:$E$221,5,0)</f>
        <v>42</v>
      </c>
      <c r="X9" s="264">
        <f>VLOOKUP(X6,'[1]表二之一（类款级汇总）'!$A$6:$E$221,5,0)</f>
        <v>1956</v>
      </c>
      <c r="Y9" s="264">
        <f>VLOOKUP(Y6,'[1]表二之一（类款级汇总）'!$A$6:$E$221,5,0)</f>
        <v>10000</v>
      </c>
      <c r="Z9" s="264">
        <f>VLOOKUP(Z6,'[1]表二之一（类款级汇总）'!$A$6:$E$221,5,0)</f>
        <v>0</v>
      </c>
      <c r="AA9" s="264">
        <f>VLOOKUP(AA6,'[1]表二之一（类款级汇总）'!$A$6:$E$221,5,0)</f>
        <v>5393</v>
      </c>
      <c r="AB9" s="264">
        <f>VLOOKUP(AB6,'[1]表二之一（类款级汇总）'!$A$6:$E$221,5,0)</f>
        <v>0</v>
      </c>
      <c r="AC9" s="252" t="s">
        <v>2980</v>
      </c>
    </row>
  </sheetData>
  <mergeCells count="4">
    <mergeCell ref="A2:AB2"/>
    <mergeCell ref="C4:AB4"/>
    <mergeCell ref="A4:A6"/>
    <mergeCell ref="B4:B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6"/>
  <sheetViews>
    <sheetView workbookViewId="0">
      <selection activeCell="B7" sqref="B7"/>
    </sheetView>
  </sheetViews>
  <sheetFormatPr defaultColWidth="5.75" defaultRowHeight="13.5" outlineLevelRow="5"/>
  <cols>
    <col min="1" max="1" width="8.25" style="209" customWidth="1"/>
    <col min="2" max="3" width="7.625" style="211" customWidth="1"/>
    <col min="4" max="5" width="4.75" style="211" customWidth="1"/>
    <col min="6" max="6" width="9.375" style="211" customWidth="1"/>
    <col min="7" max="7" width="6.125" style="211" customWidth="1"/>
    <col min="8" max="9" width="4.75" style="211" customWidth="1"/>
    <col min="10" max="10" width="4.75" style="234" customWidth="1"/>
    <col min="11" max="11" width="4.75" style="211" customWidth="1"/>
    <col min="12" max="14" width="4.75" style="234" customWidth="1"/>
    <col min="15" max="16" width="4.75" style="211" customWidth="1"/>
    <col min="17" max="17" width="7.25" style="211" customWidth="1"/>
    <col min="18" max="18" width="4.75" style="211" customWidth="1"/>
    <col min="19" max="22" width="4.75" style="234" customWidth="1"/>
    <col min="23" max="23" width="6.75" style="211" customWidth="1"/>
    <col min="24" max="24" width="6.25" style="211" customWidth="1"/>
    <col min="25" max="29" width="4.75" style="211" customWidth="1"/>
    <col min="30" max="30" width="7.125" style="211" customWidth="1"/>
    <col min="31" max="31" width="6.25" style="211" customWidth="1"/>
    <col min="32" max="32" width="4.75" style="211" customWidth="1"/>
    <col min="33" max="33" width="8" style="211" customWidth="1"/>
    <col min="34" max="34" width="4.75" style="211" customWidth="1"/>
    <col min="35" max="35" width="6.75" style="211" customWidth="1"/>
    <col min="36" max="36" width="8.125" style="211" customWidth="1"/>
    <col min="37" max="41" width="4.75" style="211" customWidth="1"/>
    <col min="42" max="16384" width="5.75" style="209"/>
  </cols>
  <sheetData>
    <row r="1" s="209" customFormat="1" ht="14.25" spans="1:41">
      <c r="A1" s="114" t="s">
        <v>2981</v>
      </c>
      <c r="B1" s="211"/>
      <c r="C1" s="211"/>
      <c r="D1" s="211"/>
      <c r="E1" s="211"/>
      <c r="F1" s="211"/>
      <c r="G1" s="211"/>
      <c r="H1" s="211"/>
      <c r="I1" s="211"/>
      <c r="J1" s="234"/>
      <c r="K1" s="211"/>
      <c r="L1" s="234"/>
      <c r="M1" s="234"/>
      <c r="N1" s="234"/>
      <c r="O1" s="211"/>
      <c r="P1" s="211"/>
      <c r="Q1" s="211"/>
      <c r="R1" s="211"/>
      <c r="S1" s="234"/>
      <c r="T1" s="234"/>
      <c r="U1" s="234"/>
      <c r="V1" s="234"/>
      <c r="W1" s="211"/>
      <c r="X1" s="211"/>
      <c r="Y1" s="211"/>
      <c r="Z1" s="211"/>
      <c r="AA1" s="211"/>
      <c r="AB1" s="211"/>
      <c r="AC1" s="211"/>
      <c r="AD1" s="211"/>
      <c r="AE1" s="211"/>
      <c r="AF1" s="211"/>
      <c r="AG1" s="211"/>
      <c r="AH1" s="211"/>
      <c r="AI1" s="211"/>
      <c r="AJ1" s="211"/>
      <c r="AK1" s="211"/>
      <c r="AL1" s="211"/>
      <c r="AM1" s="211"/>
      <c r="AN1" s="211"/>
      <c r="AO1" s="211"/>
    </row>
    <row r="2" s="210" customFormat="1" ht="28.5" customHeight="1" spans="1:41">
      <c r="A2" s="115" t="s">
        <v>2982</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row>
    <row r="3" s="209" customFormat="1" ht="17.1" customHeight="1" spans="1:41">
      <c r="A3" s="235" t="s">
        <v>40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row>
    <row r="4" s="209" customFormat="1" ht="18" customHeight="1" spans="1:41">
      <c r="A4" s="230" t="s">
        <v>2920</v>
      </c>
      <c r="B4" s="237" t="s">
        <v>2983</v>
      </c>
      <c r="C4" s="231" t="s">
        <v>2385</v>
      </c>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row>
    <row r="5" s="209" customFormat="1" ht="148.5" spans="1:41">
      <c r="A5" s="232"/>
      <c r="B5" s="238"/>
      <c r="C5" s="233" t="s">
        <v>2984</v>
      </c>
      <c r="D5" s="239" t="s">
        <v>2401</v>
      </c>
      <c r="E5" s="240" t="s">
        <v>2403</v>
      </c>
      <c r="F5" s="241" t="s">
        <v>2405</v>
      </c>
      <c r="G5" s="241" t="s">
        <v>2407</v>
      </c>
      <c r="H5" s="241" t="s">
        <v>2985</v>
      </c>
      <c r="I5" s="241" t="s">
        <v>2411</v>
      </c>
      <c r="J5" s="241" t="s">
        <v>2986</v>
      </c>
      <c r="K5" s="241" t="s">
        <v>2415</v>
      </c>
      <c r="L5" s="241" t="s">
        <v>2417</v>
      </c>
      <c r="M5" s="241" t="s">
        <v>2419</v>
      </c>
      <c r="N5" s="241" t="s">
        <v>2421</v>
      </c>
      <c r="O5" s="241" t="s">
        <v>2423</v>
      </c>
      <c r="P5" s="241" t="s">
        <v>2987</v>
      </c>
      <c r="Q5" s="242" t="s">
        <v>2427</v>
      </c>
      <c r="R5" s="242" t="s">
        <v>2429</v>
      </c>
      <c r="S5" s="242" t="s">
        <v>2431</v>
      </c>
      <c r="T5" s="242" t="s">
        <v>2433</v>
      </c>
      <c r="U5" s="242" t="s">
        <v>2435</v>
      </c>
      <c r="V5" s="242" t="s">
        <v>2437</v>
      </c>
      <c r="W5" s="242" t="s">
        <v>2439</v>
      </c>
      <c r="X5" s="242" t="s">
        <v>2441</v>
      </c>
      <c r="Y5" s="242" t="s">
        <v>2443</v>
      </c>
      <c r="Z5" s="242" t="s">
        <v>2445</v>
      </c>
      <c r="AA5" s="242" t="s">
        <v>2447</v>
      </c>
      <c r="AB5" s="242" t="s">
        <v>2449</v>
      </c>
      <c r="AC5" s="242" t="s">
        <v>2451</v>
      </c>
      <c r="AD5" s="242" t="s">
        <v>2988</v>
      </c>
      <c r="AE5" s="242" t="s">
        <v>2455</v>
      </c>
      <c r="AF5" s="242" t="s">
        <v>2457</v>
      </c>
      <c r="AG5" s="242" t="s">
        <v>2459</v>
      </c>
      <c r="AH5" s="242" t="s">
        <v>2461</v>
      </c>
      <c r="AI5" s="242" t="s">
        <v>2463</v>
      </c>
      <c r="AJ5" s="242" t="s">
        <v>2465</v>
      </c>
      <c r="AK5" s="242" t="s">
        <v>2467</v>
      </c>
      <c r="AL5" s="242" t="s">
        <v>2475</v>
      </c>
      <c r="AM5" s="242" t="s">
        <v>2469</v>
      </c>
      <c r="AN5" s="242" t="s">
        <v>2471</v>
      </c>
      <c r="AO5" s="241" t="s">
        <v>2473</v>
      </c>
    </row>
    <row r="6" s="228" customFormat="1" ht="17.25" customHeight="1" spans="1:41">
      <c r="A6" s="84" t="s">
        <v>2949</v>
      </c>
      <c r="B6" s="85">
        <f>SUM(C6+'表七(2)'!B6)</f>
        <v>127341</v>
      </c>
      <c r="C6" s="85">
        <f>SUM(D6:AO6)</f>
        <v>122954</v>
      </c>
      <c r="D6" s="84">
        <v>0</v>
      </c>
      <c r="E6" s="84">
        <v>27795</v>
      </c>
      <c r="F6" s="84">
        <v>9772</v>
      </c>
      <c r="G6" s="84">
        <v>-1863</v>
      </c>
      <c r="H6" s="84">
        <v>0</v>
      </c>
      <c r="I6" s="84">
        <v>0</v>
      </c>
      <c r="J6" s="84">
        <v>0</v>
      </c>
      <c r="K6" s="84">
        <v>24900</v>
      </c>
      <c r="L6" s="84">
        <v>23599</v>
      </c>
      <c r="M6" s="84">
        <v>0</v>
      </c>
      <c r="N6" s="84">
        <v>0</v>
      </c>
      <c r="O6" s="84">
        <v>0</v>
      </c>
      <c r="P6" s="84">
        <v>2791</v>
      </c>
      <c r="Q6" s="84">
        <v>0</v>
      </c>
      <c r="R6" s="84">
        <v>0</v>
      </c>
      <c r="S6" s="84">
        <v>0</v>
      </c>
      <c r="T6" s="84">
        <v>1495</v>
      </c>
      <c r="U6" s="84">
        <v>15894</v>
      </c>
      <c r="V6" s="84">
        <v>0</v>
      </c>
      <c r="W6" s="84">
        <v>332</v>
      </c>
      <c r="X6" s="84">
        <v>8319</v>
      </c>
      <c r="Y6" s="84">
        <v>4212</v>
      </c>
      <c r="Z6" s="84">
        <v>78</v>
      </c>
      <c r="AA6" s="84">
        <v>0</v>
      </c>
      <c r="AB6" s="84">
        <v>5528</v>
      </c>
      <c r="AC6" s="84">
        <v>70</v>
      </c>
      <c r="AD6" s="84">
        <v>0</v>
      </c>
      <c r="AE6" s="84">
        <v>0</v>
      </c>
      <c r="AF6" s="84">
        <v>0</v>
      </c>
      <c r="AG6" s="84">
        <v>0</v>
      </c>
      <c r="AH6" s="84">
        <v>32</v>
      </c>
      <c r="AI6" s="84">
        <v>0</v>
      </c>
      <c r="AJ6" s="84"/>
      <c r="AK6" s="84">
        <v>0</v>
      </c>
      <c r="AL6" s="84"/>
      <c r="AM6" s="84"/>
      <c r="AN6" s="84">
        <v>0</v>
      </c>
      <c r="AO6" s="84">
        <v>0</v>
      </c>
    </row>
  </sheetData>
  <mergeCells count="5">
    <mergeCell ref="A2:AO2"/>
    <mergeCell ref="A3:AO3"/>
    <mergeCell ref="C4:AO4"/>
    <mergeCell ref="A4:A5"/>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
  <sheetViews>
    <sheetView workbookViewId="0">
      <selection activeCell="T6" sqref="T6"/>
    </sheetView>
  </sheetViews>
  <sheetFormatPr defaultColWidth="5.75" defaultRowHeight="13.5" outlineLevelRow="5"/>
  <cols>
    <col min="1" max="1" width="9.5" style="209" customWidth="1"/>
    <col min="2" max="2" width="7.375" style="209" customWidth="1"/>
    <col min="3" max="10" width="5.625" style="209" customWidth="1"/>
    <col min="11" max="11" width="5.625" style="212" customWidth="1"/>
    <col min="12" max="15" width="5.625" style="209" customWidth="1"/>
    <col min="16" max="16" width="5.625" style="212" customWidth="1"/>
    <col min="17" max="21" width="5.625" style="209" customWidth="1"/>
    <col min="22" max="22" width="7.625" style="209" customWidth="1"/>
    <col min="23" max="23" width="9.375" style="209" customWidth="1"/>
    <col min="24" max="16384" width="5.75" style="209"/>
  </cols>
  <sheetData>
    <row r="1" s="209" customFormat="1" ht="14.25" spans="1:23">
      <c r="A1" s="114" t="s">
        <v>2989</v>
      </c>
      <c r="K1" s="212"/>
      <c r="P1" s="212"/>
    </row>
    <row r="2" s="210" customFormat="1" ht="33.95" customHeight="1" spans="1:23">
      <c r="A2" s="214"/>
      <c r="B2" s="215" t="s">
        <v>2982</v>
      </c>
      <c r="C2" s="215"/>
      <c r="D2" s="215"/>
      <c r="E2" s="215"/>
      <c r="F2" s="215"/>
      <c r="G2" s="215"/>
      <c r="H2" s="215"/>
      <c r="I2" s="215"/>
      <c r="J2" s="215"/>
      <c r="K2" s="215"/>
      <c r="L2" s="215"/>
      <c r="M2" s="215"/>
      <c r="N2" s="215"/>
      <c r="O2" s="215"/>
      <c r="P2" s="215"/>
      <c r="Q2" s="215"/>
      <c r="R2" s="215"/>
      <c r="S2" s="215"/>
      <c r="T2" s="215"/>
      <c r="U2" s="215"/>
      <c r="V2" s="215"/>
      <c r="W2" s="214"/>
    </row>
    <row r="3" s="209" customFormat="1" ht="17.1" customHeight="1" spans="1:23">
      <c r="A3" s="218"/>
      <c r="B3" s="229"/>
      <c r="C3" s="229"/>
      <c r="D3" s="229"/>
      <c r="E3" s="229"/>
      <c r="F3" s="229"/>
      <c r="G3" s="229"/>
      <c r="H3" s="229"/>
      <c r="I3" s="229"/>
      <c r="J3" s="229"/>
      <c r="K3" s="229"/>
      <c r="L3" s="229"/>
      <c r="M3" s="229"/>
      <c r="N3" s="229"/>
      <c r="O3" s="229"/>
      <c r="P3" s="229"/>
      <c r="Q3" s="229"/>
      <c r="R3" s="229"/>
      <c r="S3" s="229"/>
      <c r="T3" s="229"/>
      <c r="U3" s="229"/>
      <c r="V3" s="220"/>
      <c r="W3" s="218" t="s">
        <v>40</v>
      </c>
    </row>
    <row r="4" s="209" customFormat="1" ht="31.5" customHeight="1" spans="1:23">
      <c r="A4" s="230" t="s">
        <v>2920</v>
      </c>
      <c r="B4" s="231" t="s">
        <v>2389</v>
      </c>
      <c r="C4" s="231"/>
      <c r="D4" s="231"/>
      <c r="E4" s="231"/>
      <c r="F4" s="231"/>
      <c r="G4" s="231"/>
      <c r="H4" s="231"/>
      <c r="I4" s="231"/>
      <c r="J4" s="231"/>
      <c r="K4" s="231"/>
      <c r="L4" s="231"/>
      <c r="M4" s="231"/>
      <c r="N4" s="231"/>
      <c r="O4" s="231"/>
      <c r="P4" s="231"/>
      <c r="Q4" s="231"/>
      <c r="R4" s="231"/>
      <c r="S4" s="231"/>
      <c r="T4" s="231"/>
      <c r="U4" s="231"/>
      <c r="V4" s="231"/>
      <c r="W4" s="231"/>
    </row>
    <row r="5" s="209" customFormat="1" ht="72.75" customHeight="1" spans="1:23">
      <c r="A5" s="232"/>
      <c r="B5" s="233" t="s">
        <v>2990</v>
      </c>
      <c r="C5" s="222" t="s">
        <v>2479</v>
      </c>
      <c r="D5" s="222" t="s">
        <v>2481</v>
      </c>
      <c r="E5" s="222" t="s">
        <v>2483</v>
      </c>
      <c r="F5" s="222" t="s">
        <v>2485</v>
      </c>
      <c r="G5" s="222" t="s">
        <v>2487</v>
      </c>
      <c r="H5" s="222" t="s">
        <v>2489</v>
      </c>
      <c r="I5" s="222" t="s">
        <v>2491</v>
      </c>
      <c r="J5" s="222" t="s">
        <v>2493</v>
      </c>
      <c r="K5" s="222" t="s">
        <v>2495</v>
      </c>
      <c r="L5" s="222" t="s">
        <v>2497</v>
      </c>
      <c r="M5" s="222" t="s">
        <v>2499</v>
      </c>
      <c r="N5" s="222" t="s">
        <v>2501</v>
      </c>
      <c r="O5" s="222" t="s">
        <v>2503</v>
      </c>
      <c r="P5" s="222" t="s">
        <v>2991</v>
      </c>
      <c r="Q5" s="222" t="s">
        <v>2507</v>
      </c>
      <c r="R5" s="222" t="s">
        <v>2509</v>
      </c>
      <c r="S5" s="222" t="s">
        <v>2992</v>
      </c>
      <c r="T5" s="222" t="s">
        <v>2513</v>
      </c>
      <c r="U5" s="222" t="s">
        <v>2515</v>
      </c>
      <c r="V5" s="222" t="s">
        <v>2517</v>
      </c>
      <c r="W5" s="222" t="s">
        <v>2993</v>
      </c>
    </row>
    <row r="6" s="228" customFormat="1" ht="17.25" customHeight="1" spans="1:23">
      <c r="A6" s="84" t="s">
        <v>2949</v>
      </c>
      <c r="B6" s="85">
        <f>SUM(C6:W6)</f>
        <v>4387</v>
      </c>
      <c r="C6" s="84">
        <v>1</v>
      </c>
      <c r="D6" s="84">
        <v>0</v>
      </c>
      <c r="E6" s="84">
        <v>0</v>
      </c>
      <c r="F6" s="84"/>
      <c r="G6" s="84"/>
      <c r="H6" s="84">
        <v>0</v>
      </c>
      <c r="I6" s="84">
        <v>0</v>
      </c>
      <c r="J6" s="84"/>
      <c r="K6" s="84">
        <v>133</v>
      </c>
      <c r="L6" s="84">
        <v>3119</v>
      </c>
      <c r="M6" s="84">
        <v>0</v>
      </c>
      <c r="N6" s="84">
        <v>1023</v>
      </c>
      <c r="O6" s="84">
        <v>0</v>
      </c>
      <c r="P6" s="84">
        <v>100</v>
      </c>
      <c r="Q6" s="84"/>
      <c r="R6" s="84">
        <v>0</v>
      </c>
      <c r="S6" s="84">
        <v>0</v>
      </c>
      <c r="T6" s="84">
        <v>0</v>
      </c>
      <c r="U6" s="84">
        <v>0</v>
      </c>
      <c r="V6" s="84">
        <v>11</v>
      </c>
      <c r="W6" s="84">
        <v>0</v>
      </c>
    </row>
  </sheetData>
  <mergeCells count="3">
    <mergeCell ref="B4:W4"/>
    <mergeCell ref="A4:A5"/>
    <mergeCell ref="B2:U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Y39"/>
  <sheetViews>
    <sheetView workbookViewId="0">
      <selection activeCell="E11" sqref="E11"/>
    </sheetView>
  </sheetViews>
  <sheetFormatPr defaultColWidth="5.75" defaultRowHeight="13.5"/>
  <cols>
    <col min="1" max="2" width="5.75" style="209"/>
    <col min="3" max="3" width="15.25" style="209" customWidth="1"/>
    <col min="4" max="4" width="25.25" style="209" customWidth="1"/>
    <col min="5" max="5" width="23.125" style="211" customWidth="1"/>
    <col min="6" max="12" width="5.625" style="209" customWidth="1"/>
    <col min="13" max="13" width="5.625" style="212" customWidth="1"/>
    <col min="14" max="15" width="5.625" style="209" customWidth="1"/>
    <col min="16" max="16" width="10" style="209" customWidth="1"/>
    <col min="17" max="17" width="5.625" style="209" customWidth="1"/>
    <col min="18" max="18" width="5.625" style="212" customWidth="1"/>
    <col min="19" max="23" width="5.625" style="209" customWidth="1"/>
    <col min="24" max="24" width="7.625" style="209" customWidth="1"/>
    <col min="25" max="25" width="9.375" style="209" customWidth="1"/>
    <col min="26" max="16384" width="5.75" style="209"/>
  </cols>
  <sheetData>
    <row r="1" s="209" customFormat="1" ht="14.25" spans="3:25">
      <c r="C1" s="114" t="s">
        <v>2994</v>
      </c>
      <c r="E1" s="211"/>
      <c r="M1" s="212"/>
      <c r="R1" s="212"/>
    </row>
    <row r="2" s="210" customFormat="1" ht="33.95" customHeight="1" spans="3:25">
      <c r="C2" s="213" t="s">
        <v>2995</v>
      </c>
      <c r="D2" s="213"/>
      <c r="E2" s="213"/>
      <c r="F2" s="214"/>
      <c r="G2" s="214"/>
      <c r="H2" s="214"/>
      <c r="I2" s="214"/>
      <c r="J2" s="214"/>
      <c r="K2" s="214"/>
      <c r="L2" s="214"/>
      <c r="M2" s="214"/>
      <c r="N2" s="214"/>
      <c r="O2" s="214"/>
      <c r="P2" s="214"/>
      <c r="Q2" s="214"/>
      <c r="R2" s="214"/>
      <c r="S2" s="214"/>
      <c r="T2" s="214"/>
      <c r="U2" s="214"/>
      <c r="V2" s="214"/>
      <c r="W2" s="214"/>
      <c r="X2" s="215"/>
      <c r="Y2" s="214"/>
    </row>
    <row r="3" s="209" customFormat="1" ht="46.5" customHeight="1" spans="3:25">
      <c r="C3" s="216"/>
      <c r="D3" s="216"/>
      <c r="E3" s="216"/>
      <c r="F3" s="217"/>
      <c r="G3" s="217"/>
      <c r="H3" s="217"/>
      <c r="I3" s="217"/>
      <c r="J3" s="217"/>
      <c r="K3" s="217"/>
      <c r="L3" s="217"/>
      <c r="M3" s="217"/>
      <c r="N3" s="217"/>
      <c r="O3" s="217"/>
      <c r="P3" s="218" t="s">
        <v>40</v>
      </c>
      <c r="Q3" s="219"/>
      <c r="R3" s="219"/>
      <c r="S3" s="219"/>
      <c r="T3" s="219"/>
      <c r="U3" s="219"/>
      <c r="V3" s="219"/>
      <c r="W3" s="219"/>
      <c r="X3" s="220"/>
    </row>
    <row r="4" s="209" customFormat="1" ht="31.5" customHeight="1" spans="3:25">
      <c r="C4" s="221" t="s">
        <v>2920</v>
      </c>
      <c r="D4" s="222" t="s">
        <v>2996</v>
      </c>
      <c r="E4" s="222" t="s">
        <v>47</v>
      </c>
      <c r="F4" s="223"/>
      <c r="G4" s="223"/>
      <c r="H4" s="223"/>
      <c r="I4" s="223"/>
      <c r="J4" s="223"/>
      <c r="K4" s="223"/>
      <c r="L4" s="223"/>
      <c r="M4" s="223"/>
      <c r="N4" s="223"/>
      <c r="O4" s="223"/>
      <c r="P4" s="223"/>
      <c r="Q4" s="223"/>
      <c r="R4" s="223"/>
      <c r="S4" s="223"/>
      <c r="T4" s="223"/>
      <c r="U4" s="223"/>
      <c r="V4" s="223"/>
      <c r="W4" s="223"/>
      <c r="X4" s="223"/>
      <c r="Y4" s="223"/>
    </row>
    <row r="5" s="209" customFormat="1" ht="31.5" customHeight="1" spans="3:25">
      <c r="C5" s="221" t="s">
        <v>2997</v>
      </c>
      <c r="D5" s="222"/>
      <c r="E5" s="222"/>
      <c r="F5" s="223"/>
      <c r="G5" s="223"/>
      <c r="H5" s="223"/>
      <c r="I5" s="223"/>
      <c r="J5" s="223"/>
      <c r="K5" s="223"/>
      <c r="L5" s="223"/>
      <c r="M5" s="223"/>
      <c r="N5" s="223"/>
      <c r="O5" s="223"/>
      <c r="P5" s="223"/>
      <c r="Q5" s="223"/>
      <c r="R5" s="223"/>
      <c r="S5" s="223"/>
      <c r="T5" s="223"/>
      <c r="U5" s="223"/>
      <c r="V5" s="223"/>
      <c r="W5" s="223"/>
      <c r="X5" s="223"/>
      <c r="Y5" s="223"/>
    </row>
    <row r="6" s="209" customFormat="1" ht="31.5" customHeight="1" spans="3:25">
      <c r="C6" s="221" t="s">
        <v>2998</v>
      </c>
      <c r="D6" s="222"/>
      <c r="E6" s="222"/>
      <c r="F6" s="223"/>
      <c r="G6" s="223"/>
      <c r="H6" s="223"/>
      <c r="I6" s="223"/>
      <c r="J6" s="223"/>
      <c r="K6" s="223"/>
      <c r="L6" s="223"/>
      <c r="M6" s="223"/>
      <c r="N6" s="223"/>
      <c r="O6" s="223"/>
      <c r="P6" s="223"/>
      <c r="Q6" s="223"/>
      <c r="R6" s="223"/>
      <c r="S6" s="223"/>
      <c r="T6" s="223"/>
      <c r="U6" s="223"/>
      <c r="V6" s="223"/>
      <c r="W6" s="223"/>
      <c r="X6" s="223"/>
      <c r="Y6" s="223"/>
    </row>
    <row r="7" s="209" customFormat="1" ht="31.5" customHeight="1" spans="3:25">
      <c r="C7" s="221" t="s">
        <v>2999</v>
      </c>
      <c r="D7" s="222"/>
      <c r="E7" s="222"/>
      <c r="F7" s="223"/>
      <c r="G7" s="223"/>
      <c r="H7" s="223"/>
      <c r="I7" s="223"/>
      <c r="J7" s="223"/>
      <c r="K7" s="223"/>
      <c r="L7" s="223"/>
      <c r="M7" s="223"/>
      <c r="N7" s="223"/>
      <c r="O7" s="223"/>
      <c r="P7" s="223"/>
      <c r="Q7" s="223"/>
      <c r="R7" s="223"/>
      <c r="S7" s="223"/>
      <c r="T7" s="223"/>
      <c r="U7" s="223"/>
      <c r="V7" s="223"/>
      <c r="W7" s="223"/>
      <c r="X7" s="223"/>
      <c r="Y7" s="223"/>
    </row>
    <row r="8" s="209" customFormat="1" ht="31.5" customHeight="1" spans="3:25">
      <c r="C8" s="221" t="s">
        <v>3000</v>
      </c>
      <c r="D8" s="222"/>
      <c r="E8" s="222"/>
      <c r="F8" s="223"/>
      <c r="G8" s="223"/>
      <c r="H8" s="223"/>
      <c r="I8" s="223"/>
      <c r="J8" s="223"/>
      <c r="K8" s="223"/>
      <c r="L8" s="223"/>
      <c r="M8" s="223"/>
      <c r="N8" s="223"/>
      <c r="O8" s="223"/>
      <c r="P8" s="223"/>
      <c r="Q8" s="223"/>
      <c r="R8" s="223"/>
      <c r="S8" s="223"/>
      <c r="T8" s="223"/>
      <c r="U8" s="223"/>
      <c r="V8" s="223"/>
      <c r="W8" s="223"/>
      <c r="X8" s="223"/>
      <c r="Y8" s="223"/>
    </row>
    <row r="9" s="209" customFormat="1" ht="31.5" customHeight="1" spans="3:25">
      <c r="C9" s="221" t="s">
        <v>3001</v>
      </c>
      <c r="D9" s="222"/>
      <c r="E9" s="222"/>
      <c r="F9" s="223"/>
      <c r="G9" s="223"/>
      <c r="H9" s="223"/>
      <c r="I9" s="223"/>
      <c r="J9" s="223"/>
      <c r="K9" s="223"/>
      <c r="L9" s="223"/>
      <c r="M9" s="223"/>
      <c r="N9" s="223"/>
      <c r="O9" s="223"/>
      <c r="P9" s="223"/>
      <c r="Q9" s="223"/>
      <c r="R9" s="223"/>
      <c r="S9" s="223"/>
      <c r="T9" s="223"/>
      <c r="U9" s="223"/>
      <c r="V9" s="223"/>
      <c r="W9" s="223"/>
      <c r="X9" s="223"/>
      <c r="Y9" s="223"/>
    </row>
    <row r="10" s="209" customFormat="1" ht="33.75" customHeight="1" spans="3:25">
      <c r="C10" s="224" t="s">
        <v>2949</v>
      </c>
      <c r="D10" s="224"/>
      <c r="E10" s="225">
        <v>4387</v>
      </c>
      <c r="M10" s="212"/>
      <c r="R10" s="212"/>
    </row>
    <row r="11" s="209" customFormat="1" ht="46.5" customHeight="1" spans="3:25">
      <c r="C11" s="226"/>
      <c r="D11" s="227" t="s">
        <v>2990</v>
      </c>
      <c r="E11" s="222">
        <v>1</v>
      </c>
      <c r="M11" s="212"/>
      <c r="R11" s="212"/>
    </row>
    <row r="12" s="209" customFormat="1" ht="46.5" customHeight="1" spans="3:25">
      <c r="C12" s="226"/>
      <c r="D12" s="227" t="s">
        <v>2479</v>
      </c>
      <c r="E12" s="222">
        <v>0</v>
      </c>
      <c r="M12" s="212"/>
      <c r="R12" s="212"/>
    </row>
    <row r="13" s="209" customFormat="1" ht="46.5" customHeight="1" spans="3:25">
      <c r="C13" s="226"/>
      <c r="D13" s="227" t="s">
        <v>2481</v>
      </c>
      <c r="E13" s="222">
        <v>0</v>
      </c>
      <c r="M13" s="212"/>
      <c r="R13" s="212"/>
    </row>
    <row r="14" s="209" customFormat="1" ht="46.5" customHeight="1" spans="3:25">
      <c r="C14" s="226"/>
      <c r="D14" s="227" t="s">
        <v>2483</v>
      </c>
      <c r="E14" s="222"/>
      <c r="M14" s="212"/>
      <c r="R14" s="212"/>
    </row>
    <row r="15" s="209" customFormat="1" ht="46.5" customHeight="1" spans="3:25">
      <c r="C15" s="226"/>
      <c r="D15" s="227" t="s">
        <v>2485</v>
      </c>
      <c r="E15" s="222"/>
      <c r="M15" s="212"/>
      <c r="R15" s="212"/>
    </row>
    <row r="16" s="209" customFormat="1" ht="46.5" customHeight="1" spans="3:25">
      <c r="C16" s="226"/>
      <c r="D16" s="227" t="s">
        <v>2487</v>
      </c>
      <c r="E16" s="222">
        <v>0</v>
      </c>
      <c r="M16" s="212"/>
      <c r="R16" s="212"/>
    </row>
    <row r="17" s="209" customFormat="1" ht="46.5" customHeight="1" spans="3:18">
      <c r="C17" s="226"/>
      <c r="D17" s="227" t="s">
        <v>2489</v>
      </c>
      <c r="E17" s="222">
        <v>0</v>
      </c>
      <c r="M17" s="212"/>
      <c r="R17" s="212"/>
    </row>
    <row r="18" s="209" customFormat="1" ht="46.5" customHeight="1" spans="3:18">
      <c r="C18" s="226"/>
      <c r="D18" s="227" t="s">
        <v>2491</v>
      </c>
      <c r="E18" s="222"/>
      <c r="M18" s="212"/>
      <c r="R18" s="212"/>
    </row>
    <row r="19" s="209" customFormat="1" ht="46.5" customHeight="1" spans="3:18">
      <c r="C19" s="226"/>
      <c r="D19" s="227" t="s">
        <v>2493</v>
      </c>
      <c r="E19" s="222"/>
      <c r="M19" s="212"/>
      <c r="R19" s="212"/>
    </row>
    <row r="20" s="209" customFormat="1" ht="46.5" customHeight="1" spans="3:18">
      <c r="C20" s="226"/>
      <c r="D20" s="227" t="s">
        <v>2495</v>
      </c>
      <c r="E20" s="222">
        <v>133</v>
      </c>
      <c r="M20" s="212"/>
      <c r="R20" s="212"/>
    </row>
    <row r="21" s="209" customFormat="1" ht="46.5" customHeight="1" spans="3:18">
      <c r="C21" s="226"/>
      <c r="D21" s="227" t="s">
        <v>2497</v>
      </c>
      <c r="E21" s="222">
        <v>3119</v>
      </c>
      <c r="M21" s="212"/>
      <c r="R21" s="212"/>
    </row>
    <row r="22" s="209" customFormat="1" ht="46.5" customHeight="1" spans="3:18">
      <c r="C22" s="226"/>
      <c r="D22" s="227" t="s">
        <v>2499</v>
      </c>
      <c r="E22" s="222">
        <v>0</v>
      </c>
      <c r="M22" s="212"/>
      <c r="R22" s="212"/>
    </row>
    <row r="23" s="209" customFormat="1" ht="46.5" customHeight="1" spans="3:18">
      <c r="C23" s="226"/>
      <c r="D23" s="227" t="s">
        <v>2501</v>
      </c>
      <c r="E23" s="222">
        <v>1023</v>
      </c>
      <c r="M23" s="212"/>
      <c r="R23" s="212"/>
    </row>
    <row r="24" s="209" customFormat="1" ht="46.5" customHeight="1" spans="3:18">
      <c r="C24" s="226"/>
      <c r="D24" s="227" t="s">
        <v>2503</v>
      </c>
      <c r="E24" s="222">
        <v>0</v>
      </c>
      <c r="M24" s="212"/>
      <c r="R24" s="212"/>
    </row>
    <row r="25" s="209" customFormat="1" ht="46.5" customHeight="1" spans="3:18">
      <c r="C25" s="226"/>
      <c r="D25" s="227" t="s">
        <v>2991</v>
      </c>
      <c r="E25" s="222">
        <v>100</v>
      </c>
      <c r="M25" s="212"/>
      <c r="R25" s="212"/>
    </row>
    <row r="26" s="209" customFormat="1" ht="46.5" customHeight="1" spans="3:18">
      <c r="C26" s="226"/>
      <c r="D26" s="227" t="s">
        <v>2507</v>
      </c>
      <c r="E26" s="222">
        <v>0</v>
      </c>
      <c r="M26" s="212"/>
      <c r="R26" s="212"/>
    </row>
    <row r="27" s="209" customFormat="1" ht="46.5" customHeight="1" spans="3:18">
      <c r="C27" s="226"/>
      <c r="D27" s="227" t="s">
        <v>2509</v>
      </c>
      <c r="E27" s="222">
        <v>0</v>
      </c>
      <c r="M27" s="212"/>
      <c r="R27" s="212"/>
    </row>
    <row r="28" s="209" customFormat="1" ht="46.5" customHeight="1" spans="3:18">
      <c r="C28" s="226"/>
      <c r="D28" s="227" t="s">
        <v>2992</v>
      </c>
      <c r="E28" s="222">
        <v>0</v>
      </c>
      <c r="M28" s="212"/>
      <c r="R28" s="212"/>
    </row>
    <row r="29" s="209" customFormat="1" ht="46.5" customHeight="1" spans="3:18">
      <c r="C29" s="226"/>
      <c r="D29" s="227" t="s">
        <v>2513</v>
      </c>
      <c r="E29" s="222">
        <v>0</v>
      </c>
      <c r="M29" s="212"/>
      <c r="R29" s="212"/>
    </row>
    <row r="30" s="209" customFormat="1" ht="46.5" customHeight="1" spans="3:18">
      <c r="C30" s="226"/>
      <c r="D30" s="227" t="s">
        <v>2515</v>
      </c>
      <c r="E30" s="222">
        <v>0</v>
      </c>
      <c r="M30" s="212"/>
      <c r="R30" s="212"/>
    </row>
    <row r="31" s="209" customFormat="1" ht="46.5" customHeight="1" spans="3:18">
      <c r="C31" s="226"/>
      <c r="D31" s="227" t="s">
        <v>2517</v>
      </c>
      <c r="E31" s="222">
        <v>11</v>
      </c>
      <c r="M31" s="212"/>
      <c r="R31" s="212"/>
    </row>
    <row r="32" s="209" customFormat="1" ht="46.5" customHeight="1" spans="3:18">
      <c r="C32" s="226"/>
      <c r="D32" s="227" t="s">
        <v>2993</v>
      </c>
      <c r="E32" s="222"/>
      <c r="M32" s="212"/>
      <c r="R32" s="212"/>
    </row>
    <row r="33" s="209" customFormat="1" ht="31.5" customHeight="1" spans="3:25">
      <c r="C33" s="221" t="s">
        <v>3002</v>
      </c>
      <c r="D33" s="227"/>
      <c r="E33" s="222"/>
      <c r="F33" s="223"/>
      <c r="G33" s="223"/>
      <c r="H33" s="223"/>
      <c r="I33" s="223"/>
      <c r="J33" s="223"/>
      <c r="K33" s="223"/>
      <c r="L33" s="223"/>
      <c r="M33" s="223"/>
      <c r="N33" s="223"/>
      <c r="O33" s="223"/>
      <c r="P33" s="223"/>
      <c r="Q33" s="223"/>
      <c r="R33" s="223"/>
      <c r="S33" s="223"/>
      <c r="T33" s="223"/>
      <c r="U33" s="223"/>
      <c r="V33" s="223"/>
      <c r="W33" s="223"/>
      <c r="X33" s="223"/>
      <c r="Y33" s="223"/>
    </row>
    <row r="34" s="209" customFormat="1" ht="31.5" customHeight="1" spans="3:25">
      <c r="C34" s="221" t="s">
        <v>3003</v>
      </c>
      <c r="D34" s="227"/>
      <c r="E34" s="222"/>
      <c r="F34" s="223"/>
      <c r="G34" s="223"/>
      <c r="H34" s="223"/>
      <c r="I34" s="223"/>
      <c r="J34" s="223"/>
      <c r="K34" s="223"/>
      <c r="L34" s="223"/>
      <c r="M34" s="223"/>
      <c r="N34" s="223"/>
      <c r="O34" s="223"/>
      <c r="P34" s="223"/>
      <c r="Q34" s="223"/>
      <c r="R34" s="223"/>
      <c r="S34" s="223"/>
      <c r="T34" s="223"/>
      <c r="U34" s="223"/>
      <c r="V34" s="223"/>
      <c r="W34" s="223"/>
      <c r="X34" s="223"/>
      <c r="Y34" s="223"/>
    </row>
    <row r="35" s="209" customFormat="1" ht="31.5" customHeight="1" spans="3:25">
      <c r="C35" s="221" t="s">
        <v>3004</v>
      </c>
      <c r="D35" s="227"/>
      <c r="E35" s="222"/>
      <c r="F35" s="223"/>
      <c r="G35" s="223"/>
      <c r="H35" s="223"/>
      <c r="I35" s="223"/>
      <c r="J35" s="223"/>
      <c r="K35" s="223"/>
      <c r="L35" s="223"/>
      <c r="M35" s="223"/>
      <c r="N35" s="223"/>
      <c r="O35" s="223"/>
      <c r="P35" s="223"/>
      <c r="Q35" s="223"/>
      <c r="R35" s="223"/>
      <c r="S35" s="223"/>
      <c r="T35" s="223"/>
      <c r="U35" s="223"/>
      <c r="V35" s="223"/>
      <c r="W35" s="223"/>
      <c r="X35" s="223"/>
      <c r="Y35" s="223"/>
    </row>
    <row r="36" s="209" customFormat="1" ht="31.5" customHeight="1" spans="3:25">
      <c r="C36" s="221" t="s">
        <v>3005</v>
      </c>
      <c r="D36" s="227"/>
      <c r="E36" s="222"/>
      <c r="F36" s="223"/>
      <c r="G36" s="223"/>
      <c r="H36" s="223"/>
      <c r="I36" s="223"/>
      <c r="J36" s="223"/>
      <c r="K36" s="223"/>
      <c r="L36" s="223"/>
      <c r="M36" s="223"/>
      <c r="N36" s="223"/>
      <c r="O36" s="223"/>
      <c r="P36" s="223"/>
      <c r="Q36" s="223"/>
      <c r="R36" s="223"/>
      <c r="S36" s="223"/>
      <c r="T36" s="223"/>
      <c r="U36" s="223"/>
      <c r="V36" s="223"/>
      <c r="W36" s="223"/>
      <c r="X36" s="223"/>
      <c r="Y36" s="223"/>
    </row>
    <row r="37" s="209" customFormat="1" ht="25.5" customHeight="1" spans="3:25">
      <c r="C37" s="221" t="s">
        <v>3006</v>
      </c>
      <c r="D37" s="227"/>
      <c r="E37" s="222"/>
      <c r="M37" s="212"/>
      <c r="R37" s="212"/>
    </row>
    <row r="38" s="209" customFormat="1" ht="36.75" customHeight="1" spans="3:25">
      <c r="C38" s="221" t="s">
        <v>3000</v>
      </c>
      <c r="D38" s="227"/>
      <c r="E38" s="222"/>
      <c r="M38" s="212"/>
      <c r="R38" s="212"/>
    </row>
    <row r="39" s="209" customFormat="1" ht="38.25" customHeight="1" spans="3:25">
      <c r="C39" s="221" t="s">
        <v>3007</v>
      </c>
      <c r="D39" s="227"/>
      <c r="E39" s="222"/>
      <c r="M39" s="212"/>
      <c r="R39" s="212"/>
    </row>
  </sheetData>
  <mergeCells count="1">
    <mergeCell ref="C2:E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F8" sqref="F8"/>
    </sheetView>
  </sheetViews>
  <sheetFormatPr defaultColWidth="18" defaultRowHeight="14.25" outlineLevelCol="7"/>
  <cols>
    <col min="1" max="1" width="12.25" style="176" customWidth="1"/>
    <col min="2" max="2" width="16.25" style="175" customWidth="1"/>
    <col min="3" max="5" width="18" style="175" customWidth="1"/>
    <col min="6" max="7" width="18" style="177" customWidth="1"/>
    <col min="8" max="16384" width="18" style="175"/>
  </cols>
  <sheetData>
    <row r="1" s="171" customFormat="1" ht="19.5" customHeight="1" spans="1:8">
      <c r="A1" s="139" t="s">
        <v>3008</v>
      </c>
      <c r="F1" s="178"/>
      <c r="G1" s="178"/>
    </row>
    <row r="2" s="172" customFormat="1" ht="24" spans="1:8">
      <c r="A2" s="179" t="s">
        <v>3009</v>
      </c>
      <c r="B2" s="179"/>
      <c r="C2" s="179"/>
      <c r="D2" s="179"/>
      <c r="E2" s="179"/>
      <c r="F2" s="179"/>
      <c r="G2" s="179"/>
    </row>
    <row r="3" s="173" customFormat="1" ht="19.5" customHeight="1" spans="1:8">
      <c r="A3" s="180"/>
      <c r="F3" s="181" t="s">
        <v>40</v>
      </c>
      <c r="G3" s="181"/>
    </row>
    <row r="4" s="173" customFormat="1" ht="31.15" customHeight="1" spans="1:8">
      <c r="A4" s="182" t="s">
        <v>3010</v>
      </c>
      <c r="B4" s="183"/>
      <c r="C4" s="184" t="s">
        <v>3011</v>
      </c>
      <c r="D4" s="185" t="s">
        <v>3012</v>
      </c>
      <c r="E4" s="186" t="s">
        <v>3013</v>
      </c>
      <c r="F4" s="187"/>
      <c r="G4" s="188"/>
    </row>
    <row r="5" s="173" customFormat="1" ht="38.25" customHeight="1" spans="1:8">
      <c r="A5" s="189"/>
      <c r="B5" s="190"/>
      <c r="C5" s="191"/>
      <c r="D5" s="192"/>
      <c r="E5" s="193" t="s">
        <v>3014</v>
      </c>
      <c r="F5" s="149" t="s">
        <v>3015</v>
      </c>
      <c r="G5" s="149" t="s">
        <v>3016</v>
      </c>
    </row>
    <row r="6" s="173" customFormat="1" ht="19.5" customHeight="1" spans="1:8">
      <c r="A6" s="194" t="s">
        <v>3017</v>
      </c>
      <c r="B6" s="195"/>
      <c r="C6" s="196"/>
      <c r="D6" s="197">
        <v>41</v>
      </c>
      <c r="E6" s="198"/>
      <c r="F6" s="154" t="str">
        <f t="shared" ref="F6:F11" si="0">IFERROR($E6/C6,"")</f>
        <v/>
      </c>
      <c r="G6" s="154">
        <f t="shared" ref="G6:G11" si="1">IFERROR($E6/D6,"")</f>
        <v>0</v>
      </c>
    </row>
    <row r="7" s="173" customFormat="1" ht="19.5" customHeight="1" spans="1:8">
      <c r="A7" s="199" t="s">
        <v>3018</v>
      </c>
      <c r="B7" s="200" t="s">
        <v>2925</v>
      </c>
      <c r="C7" s="201">
        <f>SUM(C8:C9)</f>
        <v>1546</v>
      </c>
      <c r="D7" s="202">
        <f>SUM(D8:D9)</f>
        <v>1503</v>
      </c>
      <c r="E7" s="202">
        <f>SUM(E8:E9)</f>
        <v>1512</v>
      </c>
      <c r="F7" s="154">
        <f t="shared" si="0"/>
        <v>0.978007761966365</v>
      </c>
      <c r="G7" s="154">
        <f t="shared" si="1"/>
        <v>1.0059880239521</v>
      </c>
    </row>
    <row r="8" s="173" customFormat="1" ht="19.5" customHeight="1" spans="1:8">
      <c r="A8" s="199"/>
      <c r="B8" s="200" t="s">
        <v>3019</v>
      </c>
      <c r="C8" s="203">
        <v>135</v>
      </c>
      <c r="D8" s="197">
        <v>491</v>
      </c>
      <c r="E8" s="198">
        <v>130</v>
      </c>
      <c r="F8" s="154">
        <f t="shared" si="0"/>
        <v>0.962962962962963</v>
      </c>
      <c r="G8" s="154">
        <f t="shared" si="1"/>
        <v>0.264765784114053</v>
      </c>
    </row>
    <row r="9" s="173" customFormat="1" ht="19.5" customHeight="1" spans="1:8">
      <c r="A9" s="199"/>
      <c r="B9" s="200" t="s">
        <v>3020</v>
      </c>
      <c r="C9" s="203">
        <v>1411</v>
      </c>
      <c r="D9" s="197">
        <v>1012</v>
      </c>
      <c r="E9" s="198">
        <v>1382</v>
      </c>
      <c r="F9" s="154">
        <f t="shared" si="0"/>
        <v>0.979447200566974</v>
      </c>
      <c r="G9" s="154">
        <f t="shared" si="1"/>
        <v>1.36561264822134</v>
      </c>
      <c r="H9" s="204"/>
    </row>
    <row r="10" s="173" customFormat="1" ht="19.5" customHeight="1" spans="1:8">
      <c r="A10" s="194" t="s">
        <v>3021</v>
      </c>
      <c r="B10" s="195"/>
      <c r="C10" s="203">
        <v>1920</v>
      </c>
      <c r="D10" s="197">
        <v>1125</v>
      </c>
      <c r="E10" s="198">
        <v>1900</v>
      </c>
      <c r="F10" s="154">
        <f t="shared" si="0"/>
        <v>0.989583333333333</v>
      </c>
      <c r="G10" s="154">
        <f t="shared" si="1"/>
        <v>1.68888888888889</v>
      </c>
    </row>
    <row r="11" s="174" customFormat="1" ht="19.5" customHeight="1" spans="1:8">
      <c r="A11" s="205" t="s">
        <v>2630</v>
      </c>
      <c r="B11" s="206"/>
      <c r="C11" s="207">
        <f>SUM(C6:C7,C10)</f>
        <v>3466</v>
      </c>
      <c r="D11" s="207">
        <f>SUM(D6:D7,D10)</f>
        <v>2669</v>
      </c>
      <c r="E11" s="207">
        <f>SUM(E6:E7,E10)</f>
        <v>3412</v>
      </c>
      <c r="F11" s="154">
        <f t="shared" si="0"/>
        <v>0.984420080784766</v>
      </c>
      <c r="G11" s="154">
        <f t="shared" si="1"/>
        <v>1.27838141626077</v>
      </c>
    </row>
    <row r="16" s="175" customFormat="1" spans="1:8">
      <c r="A16" s="176"/>
      <c r="E16" s="208"/>
      <c r="F16" s="177"/>
      <c r="G16" s="177"/>
    </row>
    <row r="20" s="175" customFormat="1" spans="1:7">
      <c r="A20" s="176"/>
      <c r="E20" s="208"/>
      <c r="F20" s="177"/>
      <c r="G20" s="177"/>
    </row>
    <row r="23" s="175" customFormat="1" spans="1:7">
      <c r="A23" s="176"/>
      <c r="E23" s="208"/>
      <c r="F23" s="177"/>
      <c r="G23" s="177"/>
    </row>
    <row r="27" s="175" customFormat="1" spans="1:7">
      <c r="A27" s="176"/>
      <c r="E27" s="208"/>
      <c r="F27" s="177"/>
      <c r="G27" s="177"/>
    </row>
  </sheetData>
  <mergeCells count="10">
    <mergeCell ref="A2:G2"/>
    <mergeCell ref="F3:G3"/>
    <mergeCell ref="E4:G4"/>
    <mergeCell ref="A6:B6"/>
    <mergeCell ref="A10:B10"/>
    <mergeCell ref="A11:B11"/>
    <mergeCell ref="A7:A9"/>
    <mergeCell ref="C4:C5"/>
    <mergeCell ref="D4:D5"/>
    <mergeCell ref="A4:B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1"/>
  <sheetViews>
    <sheetView workbookViewId="0">
      <selection activeCell="E279" sqref="E279"/>
    </sheetView>
  </sheetViews>
  <sheetFormatPr defaultColWidth="8.75" defaultRowHeight="13.5"/>
  <cols>
    <col min="1" max="1" width="9.875" style="134" customWidth="1"/>
    <col min="2" max="2" width="64.125" style="134" customWidth="1"/>
    <col min="3" max="5" width="10.75" style="134" customWidth="1"/>
    <col min="6" max="7" width="8.5" style="138" customWidth="1"/>
    <col min="8" max="8" width="9.875" style="134" customWidth="1"/>
    <col min="9" max="9" width="64.125" style="134" customWidth="1"/>
    <col min="10" max="12" width="10.75" style="134" customWidth="1"/>
    <col min="13" max="14" width="8.5" style="138" customWidth="1"/>
    <col min="15" max="16384" width="8.75" style="134"/>
  </cols>
  <sheetData>
    <row r="1" s="134" customFormat="1" ht="14.25" spans="1:14">
      <c r="A1" s="139" t="s">
        <v>3022</v>
      </c>
      <c r="B1" s="140"/>
      <c r="C1" s="141"/>
      <c r="D1" s="141"/>
      <c r="E1" s="141"/>
      <c r="F1" s="142"/>
      <c r="G1" s="142"/>
      <c r="M1" s="138"/>
      <c r="N1" s="138"/>
    </row>
    <row r="2" s="135" customFormat="1" ht="24" spans="1:14">
      <c r="A2" s="143" t="s">
        <v>3023</v>
      </c>
      <c r="B2" s="143"/>
      <c r="C2" s="143"/>
      <c r="D2" s="143"/>
      <c r="E2" s="143"/>
      <c r="F2" s="143"/>
      <c r="G2" s="143"/>
      <c r="H2" s="143"/>
      <c r="I2" s="143"/>
      <c r="J2" s="143"/>
      <c r="K2" s="143"/>
      <c r="L2" s="143"/>
      <c r="M2" s="143"/>
      <c r="N2" s="143"/>
    </row>
    <row r="3" s="134" customFormat="1" customHeight="1" spans="1:14">
      <c r="A3" s="144" t="str">
        <f>IF(ABS(E290-L290)&gt;0,"2024年预算数收支不平衡，请检查！","")</f>
        <v/>
      </c>
      <c r="F3" s="138"/>
      <c r="G3" s="138"/>
      <c r="M3" s="138"/>
      <c r="N3" s="145" t="s">
        <v>40</v>
      </c>
    </row>
    <row r="4" s="134" customFormat="1" ht="28.15" customHeight="1" spans="1:14">
      <c r="A4" s="146" t="s">
        <v>3024</v>
      </c>
      <c r="B4" s="146"/>
      <c r="C4" s="146"/>
      <c r="D4" s="146"/>
      <c r="E4" s="146"/>
      <c r="F4" s="146"/>
      <c r="G4" s="146"/>
      <c r="H4" s="146" t="s">
        <v>3025</v>
      </c>
      <c r="I4" s="146"/>
      <c r="J4" s="146"/>
      <c r="K4" s="146"/>
      <c r="L4" s="146"/>
      <c r="M4" s="146"/>
      <c r="N4" s="146"/>
    </row>
    <row r="5" s="136" customFormat="1" ht="19.5" customHeight="1" spans="1:14">
      <c r="A5" s="147" t="s">
        <v>3026</v>
      </c>
      <c r="B5" s="148" t="s">
        <v>41</v>
      </c>
      <c r="C5" s="147" t="s">
        <v>3027</v>
      </c>
      <c r="D5" s="147" t="s">
        <v>3012</v>
      </c>
      <c r="E5" s="147" t="s">
        <v>3013</v>
      </c>
      <c r="F5" s="147"/>
      <c r="G5" s="147"/>
      <c r="H5" s="147" t="s">
        <v>3026</v>
      </c>
      <c r="I5" s="148" t="s">
        <v>41</v>
      </c>
      <c r="J5" s="147" t="s">
        <v>3027</v>
      </c>
      <c r="K5" s="147" t="s">
        <v>3012</v>
      </c>
      <c r="L5" s="147" t="s">
        <v>3013</v>
      </c>
      <c r="M5" s="147"/>
      <c r="N5" s="147"/>
    </row>
    <row r="6" s="136" customFormat="1" ht="60" customHeight="1" spans="1:14">
      <c r="A6" s="147"/>
      <c r="B6" s="148"/>
      <c r="C6" s="147"/>
      <c r="D6" s="147"/>
      <c r="E6" s="147" t="s">
        <v>3014</v>
      </c>
      <c r="F6" s="149" t="s">
        <v>3015</v>
      </c>
      <c r="G6" s="149" t="s">
        <v>3016</v>
      </c>
      <c r="H6" s="147"/>
      <c r="I6" s="148"/>
      <c r="J6" s="147"/>
      <c r="K6" s="147"/>
      <c r="L6" s="147" t="s">
        <v>3014</v>
      </c>
      <c r="M6" s="149" t="s">
        <v>3015</v>
      </c>
      <c r="N6" s="149" t="s">
        <v>3016</v>
      </c>
    </row>
    <row r="7" s="134" customFormat="1" ht="17.1" customHeight="1" spans="1:14">
      <c r="A7" s="150" t="s">
        <v>3028</v>
      </c>
      <c r="B7" s="151" t="s">
        <v>3029</v>
      </c>
      <c r="C7" s="152">
        <f>SUMPRODUCT('[1]表九之二（需明确收支对象级次的录入表）'!D$7:D$9*(LEFT('[1]表九之二（需明确收支对象级次的录入表）'!$B$7:$B$9,LEN($A7))=$A7))+SUMPRODUCT('[1]表九之三（其它收支录入表）'!D$6:D$282*(LEFT('[1]表九之三（其它收支录入表）'!$B$6:$B$282,LEN($A7))=$A7))</f>
        <v>105000</v>
      </c>
      <c r="D7" s="152">
        <f>SUMPRODUCT('[1]表九之二（需明确收支对象级次的录入表）'!E$7:E$9*(LEFT('[1]表九之二（需明确收支对象级次的录入表）'!$B$7:$B$9,LEN($A7))=$A7))+SUMPRODUCT('[1]表九之三（其它收支录入表）'!E$6:E$282*(LEFT('[1]表九之三（其它收支录入表）'!$B$6:$B$282,LEN($A7))=$A7))</f>
        <v>67124</v>
      </c>
      <c r="E7" s="152">
        <f>SUMPRODUCT('[1]表九之二（需明确收支对象级次的录入表）'!$I$7:$I$9*(LEFT('[1]表九之二（需明确收支对象级次的录入表）'!$B$7:$B$9,LEN($A7))=$A7))+SUMPRODUCT('[1]表九之三（其它收支录入表）'!F$6:F$282*(LEFT('[1]表九之三（其它收支录入表）'!$B$6:$B$282,LEN($A7))=$A7))</f>
        <v>80000</v>
      </c>
      <c r="F7" s="153">
        <f t="shared" ref="F7:F29" si="0">IFERROR($E7/C7,"")</f>
        <v>0.761904761904762</v>
      </c>
      <c r="G7" s="153">
        <f t="shared" ref="G7:G29" si="1">IFERROR($E7/D7,"")</f>
        <v>1.19182408676479</v>
      </c>
      <c r="H7" s="150" t="s">
        <v>765</v>
      </c>
      <c r="I7" s="150" t="s">
        <v>2877</v>
      </c>
      <c r="J7" s="152">
        <f>SUMPRODUCT('[1]表九之二（需明确收支对象级次的录入表）'!D$7:D$9*(LEFT('[1]表九之二（需明确收支对象级次的录入表）'!$B$7:$B$9,LEN($H7))=$H7))+SUMPRODUCT('[1]表九之三（其它收支录入表）'!D$6:D$282*(LEFT('[1]表九之三（其它收支录入表）'!$B$6:$B$282,LEN($H7))=$H7))</f>
        <v>0</v>
      </c>
      <c r="K7" s="152">
        <f>SUMPRODUCT('[1]表九之二（需明确收支对象级次的录入表）'!E$7:E$9*(LEFT('[1]表九之二（需明确收支对象级次的录入表）'!$B$7:$B$9,LEN($H7))=$H7))+SUMPRODUCT('[1]表九之三（其它收支录入表）'!E$6:E$282*(LEFT('[1]表九之三（其它收支录入表）'!$B$6:$B$282,LEN($H7))=$H7))</f>
        <v>0</v>
      </c>
      <c r="L7" s="152">
        <f>SUMPRODUCT('[1]表九之二（需明确收支对象级次的录入表）'!I$7:I$9*(LEFT('[1]表九之二（需明确收支对象级次的录入表）'!$B$7:$B$9,LEN($H7))=$H7))+SUMPRODUCT('[1]表九之三（其它收支录入表）'!F$6:F$282*(LEFT('[1]表九之三（其它收支录入表）'!$B$6:$B$282,LEN($H7))=$H7))</f>
        <v>0</v>
      </c>
      <c r="M7" s="154" t="str">
        <f t="shared" ref="M7:M70" si="2">IFERROR($L7/J7,"")</f>
        <v/>
      </c>
      <c r="N7" s="154" t="str">
        <f t="shared" ref="N7:N70" si="3">IFERROR($L7/K7,"")</f>
        <v/>
      </c>
    </row>
    <row r="8" s="134" customFormat="1" ht="17.1" customHeight="1" spans="1:14">
      <c r="A8" s="150" t="s">
        <v>3030</v>
      </c>
      <c r="B8" s="155" t="s">
        <v>3031</v>
      </c>
      <c r="C8" s="152">
        <f>SUMPRODUCT('[1]表九之二（需明确收支对象级次的录入表）'!D$7:D$9*(LEFT('[1]表九之二（需明确收支对象级次的录入表）'!$B$7:$B$9,LEN($A8))=$A8))+SUMPRODUCT('[1]表九之三（其它收支录入表）'!D$6:D$282*(LEFT('[1]表九之三（其它收支录入表）'!$B$6:$B$282,LEN($A8))=$A8))</f>
        <v>0</v>
      </c>
      <c r="D8" s="156">
        <f>SUMPRODUCT('[1]表九之二（需明确收支对象级次的录入表）'!E$7:E$9*(LEFT('[1]表九之二（需明确收支对象级次的录入表）'!$B$7:$B$9,LEN($A8))=$A8))+SUMPRODUCT('[1]表九之三（其它收支录入表）'!E$6:E$282*(LEFT('[1]表九之三（其它收支录入表）'!$B$6:$B$282,LEN($A8))=$A8))</f>
        <v>0</v>
      </c>
      <c r="E8" s="156">
        <f>SUMPRODUCT('[1]表九之二（需明确收支对象级次的录入表）'!$I$7:$I$9*(LEFT('[1]表九之二（需明确收支对象级次的录入表）'!$B$7:$B$9,LEN($A8))=$A8))+SUMPRODUCT('[1]表九之三（其它收支录入表）'!F$6:F$282*(LEFT('[1]表九之三（其它收支录入表）'!$B$6:$B$282,LEN($A8))=$A8))</f>
        <v>0</v>
      </c>
      <c r="F8" s="153" t="str">
        <f t="shared" si="0"/>
        <v/>
      </c>
      <c r="G8" s="153" t="str">
        <f t="shared" si="1"/>
        <v/>
      </c>
      <c r="H8" s="150" t="s">
        <v>3032</v>
      </c>
      <c r="I8" s="150" t="s">
        <v>3033</v>
      </c>
      <c r="J8" s="152">
        <f>SUMPRODUCT('[1]表九之二（需明确收支对象级次的录入表）'!D$7:D$9*(LEFT('[1]表九之二（需明确收支对象级次的录入表）'!$B$7:$B$9,LEN($H8))=$H8))+SUMPRODUCT('[1]表九之三（其它收支录入表）'!D$6:D$282*(LEFT('[1]表九之三（其它收支录入表）'!$B$6:$B$282,LEN($H8))=$H8))</f>
        <v>0</v>
      </c>
      <c r="K8" s="156">
        <f>SUMPRODUCT('[1]表九之二（需明确收支对象级次的录入表）'!E$7:E$9*(LEFT('[1]表九之二（需明确收支对象级次的录入表）'!$B$7:$B$9,LEN($H8))=$H8))+SUMPRODUCT('[1]表九之三（其它收支录入表）'!E$6:E$282*(LEFT('[1]表九之三（其它收支录入表）'!$B$6:$B$282,LEN($H8))=$H8))</f>
        <v>0</v>
      </c>
      <c r="L8" s="156">
        <f>SUMPRODUCT('[1]表九之二（需明确收支对象级次的录入表）'!I$7:I$9*(LEFT('[1]表九之二（需明确收支对象级次的录入表）'!$B$7:$B$9,LEN($H8))=$H8))+SUMPRODUCT('[1]表九之三（其它收支录入表）'!F$6:F$282*(LEFT('[1]表九之三（其它收支录入表）'!$B$6:$B$282,LEN($H8))=$H8))</f>
        <v>0</v>
      </c>
      <c r="M8" s="154" t="str">
        <f t="shared" si="2"/>
        <v/>
      </c>
      <c r="N8" s="154" t="str">
        <f t="shared" si="3"/>
        <v/>
      </c>
    </row>
    <row r="9" s="134" customFormat="1" ht="17.1" customHeight="1" spans="1:14">
      <c r="A9" s="150" t="s">
        <v>3034</v>
      </c>
      <c r="B9" s="155" t="s">
        <v>3035</v>
      </c>
      <c r="C9" s="157">
        <f>SUMPRODUCT('[1]表九之二（需明确收支对象级次的录入表）'!D$7:D$9*(LEFT('[1]表九之二（需明确收支对象级次的录入表）'!$B$7:$B$9,LEN($A9))=$A9))+SUMPRODUCT('[1]表九之三（其它收支录入表）'!D$6:D$282*(LEFT('[1]表九之三（其它收支录入表）'!$B$6:$B$282,LEN($A9))=$A9))</f>
        <v>0</v>
      </c>
      <c r="D9" s="158">
        <f>SUMPRODUCT('[1]表九之二（需明确收支对象级次的录入表）'!E$7:E$9*(LEFT('[1]表九之二（需明确收支对象级次的录入表）'!$B$7:$B$9,LEN($A9))=$A9))+SUMPRODUCT('[1]表九之三（其它收支录入表）'!E$6:E$282*(LEFT('[1]表九之三（其它收支录入表）'!$B$6:$B$282,LEN($A9))=$A9))</f>
        <v>0</v>
      </c>
      <c r="E9" s="158">
        <f>SUMPRODUCT('[1]表九之二（需明确收支对象级次的录入表）'!$I$7:$I$9*(LEFT('[1]表九之二（需明确收支对象级次的录入表）'!$B$7:$B$9,LEN($A9))=$A9))+SUMPRODUCT('[1]表九之三（其它收支录入表）'!F$6:F$282*(LEFT('[1]表九之三（其它收支录入表）'!$B$6:$B$282,LEN($A9))=$A9))</f>
        <v>0</v>
      </c>
      <c r="F9" s="153" t="str">
        <f t="shared" si="0"/>
        <v/>
      </c>
      <c r="G9" s="153" t="str">
        <f t="shared" si="1"/>
        <v/>
      </c>
      <c r="H9" s="150" t="s">
        <v>3036</v>
      </c>
      <c r="I9" s="150" t="s">
        <v>3037</v>
      </c>
      <c r="J9" s="157">
        <f>SUMPRODUCT('[1]表九之二（需明确收支对象级次的录入表）'!D$7:D$9*(LEFT('[1]表九之二（需明确收支对象级次的录入表）'!$B$7:$B$9,LEN($H9))=$H9))+SUMPRODUCT('[1]表九之三（其它收支录入表）'!D$6:D$282*(LEFT('[1]表九之三（其它收支录入表）'!$B$6:$B$282,LEN($H9))=$H9))</f>
        <v>0</v>
      </c>
      <c r="K9" s="158">
        <f>SUMPRODUCT('[1]表九之二（需明确收支对象级次的录入表）'!E$7:E$9*(LEFT('[1]表九之二（需明确收支对象级次的录入表）'!$B$7:$B$9,LEN($H9))=$H9))+SUMPRODUCT('[1]表九之三（其它收支录入表）'!E$6:E$282*(LEFT('[1]表九之三（其它收支录入表）'!$B$6:$B$282,LEN($H9))=$H9))</f>
        <v>0</v>
      </c>
      <c r="L9" s="158">
        <f>SUMPRODUCT('[1]表九之二（需明确收支对象级次的录入表）'!I$7:I$9*(LEFT('[1]表九之二（需明确收支对象级次的录入表）'!$B$7:$B$9,LEN($H9))=$H9))+SUMPRODUCT('[1]表九之三（其它收支录入表）'!F$6:F$282*(LEFT('[1]表九之三（其它收支录入表）'!$B$6:$B$282,LEN($H9))=$H9))</f>
        <v>0</v>
      </c>
      <c r="M9" s="154" t="str">
        <f t="shared" si="2"/>
        <v/>
      </c>
      <c r="N9" s="154" t="str">
        <f t="shared" si="3"/>
        <v/>
      </c>
    </row>
    <row r="10" s="134" customFormat="1" ht="17.1" customHeight="1" spans="1:14">
      <c r="A10" s="150" t="s">
        <v>3038</v>
      </c>
      <c r="B10" s="155" t="s">
        <v>3039</v>
      </c>
      <c r="C10" s="157">
        <f>SUMPRODUCT('[1]表九之二（需明确收支对象级次的录入表）'!D$7:D$9*(LEFT('[1]表九之二（需明确收支对象级次的录入表）'!$B$7:$B$9,LEN($A10))=$A10))+SUMPRODUCT('[1]表九之三（其它收支录入表）'!D$6:D$282*(LEFT('[1]表九之三（其它收支录入表）'!$B$6:$B$282,LEN($A10))=$A10))</f>
        <v>0</v>
      </c>
      <c r="D10" s="158">
        <f>SUMPRODUCT('[1]表九之二（需明确收支对象级次的录入表）'!E$7:E$9*(LEFT('[1]表九之二（需明确收支对象级次的录入表）'!$B$7:$B$9,LEN($A10))=$A10))+SUMPRODUCT('[1]表九之三（其它收支录入表）'!E$6:E$282*(LEFT('[1]表九之三（其它收支录入表）'!$B$6:$B$282,LEN($A10))=$A10))</f>
        <v>0</v>
      </c>
      <c r="E10" s="158">
        <f>SUMPRODUCT('[1]表九之二（需明确收支对象级次的录入表）'!$I$7:$I$9*(LEFT('[1]表九之二（需明确收支对象级次的录入表）'!$B$7:$B$9,LEN($A10))=$A10))+SUMPRODUCT('[1]表九之三（其它收支录入表）'!F$6:F$282*(LEFT('[1]表九之三（其它收支录入表）'!$B$6:$B$282,LEN($A10))=$A10))</f>
        <v>0</v>
      </c>
      <c r="F10" s="153" t="str">
        <f t="shared" si="0"/>
        <v/>
      </c>
      <c r="G10" s="153" t="str">
        <f t="shared" si="1"/>
        <v/>
      </c>
      <c r="H10" s="150" t="s">
        <v>3040</v>
      </c>
      <c r="I10" s="150" t="s">
        <v>3041</v>
      </c>
      <c r="J10" s="157">
        <f>SUMPRODUCT('[1]表九之二（需明确收支对象级次的录入表）'!D$7:D$9*(LEFT('[1]表九之二（需明确收支对象级次的录入表）'!$B$7:$B$9,LEN($H10))=$H10))+SUMPRODUCT('[1]表九之三（其它收支录入表）'!D$6:D$282*(LEFT('[1]表九之三（其它收支录入表）'!$B$6:$B$282,LEN($H10))=$H10))</f>
        <v>0</v>
      </c>
      <c r="K10" s="158">
        <f>SUMPRODUCT('[1]表九之二（需明确收支对象级次的录入表）'!E$7:E$9*(LEFT('[1]表九之二（需明确收支对象级次的录入表）'!$B$7:$B$9,LEN($H10))=$H10))+SUMPRODUCT('[1]表九之三（其它收支录入表）'!E$6:E$282*(LEFT('[1]表九之三（其它收支录入表）'!$B$6:$B$282,LEN($H10))=$H10))</f>
        <v>0</v>
      </c>
      <c r="L10" s="158">
        <f>SUMPRODUCT('[1]表九之二（需明确收支对象级次的录入表）'!I$7:I$9*(LEFT('[1]表九之二（需明确收支对象级次的录入表）'!$B$7:$B$9,LEN($H10))=$H10))+SUMPRODUCT('[1]表九之三（其它收支录入表）'!F$6:F$282*(LEFT('[1]表九之三（其它收支录入表）'!$B$6:$B$282,LEN($H10))=$H10))</f>
        <v>0</v>
      </c>
      <c r="M10" s="154" t="str">
        <f t="shared" si="2"/>
        <v/>
      </c>
      <c r="N10" s="154" t="str">
        <f t="shared" si="3"/>
        <v/>
      </c>
    </row>
    <row r="11" s="134" customFormat="1" ht="17.1" customHeight="1" spans="1:14">
      <c r="A11" s="150" t="s">
        <v>3042</v>
      </c>
      <c r="B11" s="159" t="s">
        <v>3043</v>
      </c>
      <c r="C11" s="157">
        <f>SUMPRODUCT('[1]表九之二（需明确收支对象级次的录入表）'!D$7:D$9*(LEFT('[1]表九之二（需明确收支对象级次的录入表）'!$B$7:$B$9,LEN($A11))=$A11))+SUMPRODUCT('[1]表九之三（其它收支录入表）'!D$6:D$282*(LEFT('[1]表九之三（其它收支录入表）'!$B$6:$B$282,LEN($A11))=$A11))</f>
        <v>0</v>
      </c>
      <c r="D11" s="158">
        <f>SUMPRODUCT('[1]表九之二（需明确收支对象级次的录入表）'!E$7:E$9*(LEFT('[1]表九之二（需明确收支对象级次的录入表）'!$B$7:$B$9,LEN($A11))=$A11))+SUMPRODUCT('[1]表九之三（其它收支录入表）'!E$6:E$282*(LEFT('[1]表九之三（其它收支录入表）'!$B$6:$B$282,LEN($A11))=$A11))</f>
        <v>0</v>
      </c>
      <c r="E11" s="158">
        <f>SUMPRODUCT('[1]表九之二（需明确收支对象级次的录入表）'!$I$7:$I$9*(LEFT('[1]表九之二（需明确收支对象级次的录入表）'!$B$7:$B$9,LEN($A11))=$A11))+SUMPRODUCT('[1]表九之三（其它收支录入表）'!F$6:F$282*(LEFT('[1]表九之三（其它收支录入表）'!$B$6:$B$282,LEN($A11))=$A11))</f>
        <v>0</v>
      </c>
      <c r="F11" s="153" t="str">
        <f t="shared" si="0"/>
        <v/>
      </c>
      <c r="G11" s="153" t="str">
        <f t="shared" si="1"/>
        <v/>
      </c>
      <c r="H11" s="150" t="s">
        <v>3044</v>
      </c>
      <c r="I11" s="150" t="s">
        <v>3045</v>
      </c>
      <c r="J11" s="157">
        <f>SUMPRODUCT('[1]表九之二（需明确收支对象级次的录入表）'!D$7:D$9*(LEFT('[1]表九之二（需明确收支对象级次的录入表）'!$B$7:$B$9,LEN($H11))=$H11))+SUMPRODUCT('[1]表九之三（其它收支录入表）'!D$6:D$282*(LEFT('[1]表九之三（其它收支录入表）'!$B$6:$B$282,LEN($H11))=$H11))</f>
        <v>0</v>
      </c>
      <c r="K11" s="158">
        <f>SUMPRODUCT('[1]表九之二（需明确收支对象级次的录入表）'!E$7:E$9*(LEFT('[1]表九之二（需明确收支对象级次的录入表）'!$B$7:$B$9,LEN($H11))=$H11))+SUMPRODUCT('[1]表九之三（其它收支录入表）'!E$6:E$282*(LEFT('[1]表九之三（其它收支录入表）'!$B$6:$B$282,LEN($H11))=$H11))</f>
        <v>0</v>
      </c>
      <c r="L11" s="158">
        <f>SUMPRODUCT('[1]表九之二（需明确收支对象级次的录入表）'!I$7:I$9*(LEFT('[1]表九之二（需明确收支对象级次的录入表）'!$B$7:$B$9,LEN($H11))=$H11))+SUMPRODUCT('[1]表九之三（其它收支录入表）'!F$6:F$282*(LEFT('[1]表九之三（其它收支录入表）'!$B$6:$B$282,LEN($H11))=$H11))</f>
        <v>0</v>
      </c>
      <c r="M11" s="154" t="str">
        <f t="shared" si="2"/>
        <v/>
      </c>
      <c r="N11" s="154" t="str">
        <f t="shared" si="3"/>
        <v/>
      </c>
    </row>
    <row r="12" s="134" customFormat="1" ht="17.1" customHeight="1" spans="1:14">
      <c r="A12" s="150" t="s">
        <v>3046</v>
      </c>
      <c r="B12" s="155" t="s">
        <v>3047</v>
      </c>
      <c r="C12" s="157">
        <f>SUMPRODUCT('[1]表九之二（需明确收支对象级次的录入表）'!D$7:D$9*(LEFT('[1]表九之二（需明确收支对象级次的录入表）'!$B$7:$B$9,LEN($A12))=$A12))+SUMPRODUCT('[1]表九之三（其它收支录入表）'!D$6:D$282*(LEFT('[1]表九之三（其它收支录入表）'!$B$6:$B$282,LEN($A12))=$A12))</f>
        <v>2266</v>
      </c>
      <c r="D12" s="158">
        <f>SUMPRODUCT('[1]表九之二（需明确收支对象级次的录入表）'!E$7:E$9*(LEFT('[1]表九之二（需明确收支对象级次的录入表）'!$B$7:$B$9,LEN($A12))=$A12))+SUMPRODUCT('[1]表九之三（其它收支录入表）'!E$6:E$282*(LEFT('[1]表九之三（其它收支录入表）'!$B$6:$B$282,LEN($A12))=$A12))</f>
        <v>1306</v>
      </c>
      <c r="E12" s="158">
        <f>SUMPRODUCT('[1]表九之二（需明确收支对象级次的录入表）'!$I$7:$I$9*(LEFT('[1]表九之二（需明确收支对象级次的录入表）'!$B$7:$B$9,LEN($A12))=$A12))+SUMPRODUCT('[1]表九之三（其它收支录入表）'!F$6:F$282*(LEFT('[1]表九之三（其它收支录入表）'!$B$6:$B$282,LEN($A12))=$A12))</f>
        <v>1319</v>
      </c>
      <c r="F12" s="153">
        <f t="shared" si="0"/>
        <v>0.582082965578111</v>
      </c>
      <c r="G12" s="153">
        <f t="shared" si="1"/>
        <v>1.00995405819296</v>
      </c>
      <c r="H12" s="150" t="s">
        <v>3048</v>
      </c>
      <c r="I12" s="150" t="s">
        <v>3049</v>
      </c>
      <c r="J12" s="157">
        <f>SUMPRODUCT('[1]表九之二（需明确收支对象级次的录入表）'!D$7:D$9*(LEFT('[1]表九之二（需明确收支对象级次的录入表）'!$B$7:$B$9,LEN($H12))=$H12))+SUMPRODUCT('[1]表九之三（其它收支录入表）'!D$6:D$282*(LEFT('[1]表九之三（其它收支录入表）'!$B$6:$B$282,LEN($H12))=$H12))</f>
        <v>0</v>
      </c>
      <c r="K12" s="158">
        <f>SUMPRODUCT('[1]表九之二（需明确收支对象级次的录入表）'!E$7:E$9*(LEFT('[1]表九之二（需明确收支对象级次的录入表）'!$B$7:$B$9,LEN($H12))=$H12))+SUMPRODUCT('[1]表九之三（其它收支录入表）'!E$6:E$282*(LEFT('[1]表九之三（其它收支录入表）'!$B$6:$B$282,LEN($H12))=$H12))</f>
        <v>0</v>
      </c>
      <c r="L12" s="158">
        <f>SUMPRODUCT('[1]表九之二（需明确收支对象级次的录入表）'!I$7:I$9*(LEFT('[1]表九之二（需明确收支对象级次的录入表）'!$B$7:$B$9,LEN($H12))=$H12))+SUMPRODUCT('[1]表九之三（其它收支录入表）'!F$6:F$282*(LEFT('[1]表九之三（其它收支录入表）'!$B$6:$B$282,LEN($H12))=$H12))</f>
        <v>0</v>
      </c>
      <c r="M12" s="154" t="str">
        <f t="shared" si="2"/>
        <v/>
      </c>
      <c r="N12" s="154" t="str">
        <f t="shared" si="3"/>
        <v/>
      </c>
    </row>
    <row r="13" s="134" customFormat="1" ht="17.1" customHeight="1" spans="1:14">
      <c r="A13" s="150" t="s">
        <v>3050</v>
      </c>
      <c r="B13" s="155" t="s">
        <v>3051</v>
      </c>
      <c r="C13" s="157">
        <f>SUMPRODUCT('[1]表九之二（需明确收支对象级次的录入表）'!D$7:D$9*(LEFT('[1]表九之二（需明确收支对象级次的录入表）'!$B$7:$B$9,LEN($A13))=$A13))+SUMPRODUCT('[1]表九之三（其它收支录入表）'!D$6:D$282*(LEFT('[1]表九之三（其它收支录入表）'!$B$6:$B$282,LEN($A13))=$A13))</f>
        <v>686</v>
      </c>
      <c r="D13" s="158">
        <f>SUMPRODUCT('[1]表九之二（需明确收支对象级次的录入表）'!E$7:E$9*(LEFT('[1]表九之二（需明确收支对象级次的录入表）'!$B$7:$B$9,LEN($A13))=$A13))+SUMPRODUCT('[1]表九之三（其它收支录入表）'!E$6:E$282*(LEFT('[1]表九之三（其它收支录入表）'!$B$6:$B$282,LEN($A13))=$A13))</f>
        <v>479</v>
      </c>
      <c r="E13" s="158">
        <f>SUMPRODUCT('[1]表九之二（需明确收支对象级次的录入表）'!$I$7:$I$9*(LEFT('[1]表九之二（需明确收支对象级次的录入表）'!$B$7:$B$9,LEN($A13))=$A13))+SUMPRODUCT('[1]表九之三（其它收支录入表）'!F$6:F$282*(LEFT('[1]表九之三（其它收支录入表）'!$B$6:$B$282,LEN($A13))=$A13))</f>
        <v>484</v>
      </c>
      <c r="F13" s="153">
        <f t="shared" si="0"/>
        <v>0.705539358600583</v>
      </c>
      <c r="G13" s="153">
        <f t="shared" si="1"/>
        <v>1.01043841336117</v>
      </c>
      <c r="H13" s="150" t="s">
        <v>3052</v>
      </c>
      <c r="I13" s="150" t="s">
        <v>3053</v>
      </c>
      <c r="J13" s="157">
        <f>SUMPRODUCT('[1]表九之二（需明确收支对象级次的录入表）'!D$7:D$9*(LEFT('[1]表九之二（需明确收支对象级次的录入表）'!$B$7:$B$9,LEN($H13))=$H13))+SUMPRODUCT('[1]表九之三（其它收支录入表）'!D$6:D$282*(LEFT('[1]表九之三（其它收支录入表）'!$B$6:$B$282,LEN($H13))=$H13))</f>
        <v>0</v>
      </c>
      <c r="K13" s="158">
        <f>SUMPRODUCT('[1]表九之二（需明确收支对象级次的录入表）'!E$7:E$9*(LEFT('[1]表九之二（需明确收支对象级次的录入表）'!$B$7:$B$9,LEN($H13))=$H13))+SUMPRODUCT('[1]表九之三（其它收支录入表）'!E$6:E$282*(LEFT('[1]表九之三（其它收支录入表）'!$B$6:$B$282,LEN($H13))=$H13))</f>
        <v>0</v>
      </c>
      <c r="L13" s="158">
        <f>SUMPRODUCT('[1]表九之二（需明确收支对象级次的录入表）'!I$7:I$9*(LEFT('[1]表九之二（需明确收支对象级次的录入表）'!$B$7:$B$9,LEN($H13))=$H13))+SUMPRODUCT('[1]表九之三（其它收支录入表）'!F$6:F$282*(LEFT('[1]表九之三（其它收支录入表）'!$B$6:$B$282,LEN($H13))=$H13))</f>
        <v>0</v>
      </c>
      <c r="M13" s="154" t="str">
        <f t="shared" si="2"/>
        <v/>
      </c>
      <c r="N13" s="154" t="str">
        <f t="shared" si="3"/>
        <v/>
      </c>
    </row>
    <row r="14" s="134" customFormat="1" ht="17.1" customHeight="1" spans="1:14">
      <c r="A14" s="150" t="s">
        <v>3054</v>
      </c>
      <c r="B14" s="155" t="s">
        <v>3055</v>
      </c>
      <c r="C14" s="152">
        <f>SUMPRODUCT('[1]表九之二（需明确收支对象级次的录入表）'!D$7:D$9*(LEFT('[1]表九之二（需明确收支对象级次的录入表）'!$B$7:$B$9,LEN($A14))=$A14))+SUMPRODUCT('[1]表九之三（其它收支录入表）'!D$6:D$282*(LEFT('[1]表九之三（其它收支录入表）'!$B$6:$B$282,LEN($A14))=$A14))</f>
        <v>101000</v>
      </c>
      <c r="D14" s="156">
        <f>SUMPRODUCT('[1]表九之二（需明确收支对象级次的录入表）'!E$7:E$9*(LEFT('[1]表九之二（需明确收支对象级次的录入表）'!$B$7:$B$9,LEN($A14))=$A14))+SUMPRODUCT('[1]表九之三（其它收支录入表）'!E$6:E$282*(LEFT('[1]表九之三（其它收支录入表）'!$B$6:$B$282,LEN($A14))=$A14))</f>
        <v>63009</v>
      </c>
      <c r="E14" s="156">
        <f>SUMPRODUCT('[1]表九之二（需明确收支对象级次的录入表）'!$I$7:$I$9*(LEFT('[1]表九之二（需明确收支对象级次的录入表）'!$B$7:$B$9,LEN($A14))=$A14))+SUMPRODUCT('[1]表九之三（其它收支录入表）'!F$6:F$282*(LEFT('[1]表九之三（其它收支录入表）'!$B$6:$B$282,LEN($A14))=$A14))</f>
        <v>75844</v>
      </c>
      <c r="F14" s="153">
        <f t="shared" si="0"/>
        <v>0.750930693069307</v>
      </c>
      <c r="G14" s="153">
        <f t="shared" si="1"/>
        <v>1.20370105857893</v>
      </c>
      <c r="H14" s="150" t="s">
        <v>3056</v>
      </c>
      <c r="I14" s="150" t="s">
        <v>3057</v>
      </c>
      <c r="J14" s="157">
        <f>SUMPRODUCT('[1]表九之二（需明确收支对象级次的录入表）'!D$7:D$9*(LEFT('[1]表九之二（需明确收支对象级次的录入表）'!$B$7:$B$9,LEN($H14))=$H14))+SUMPRODUCT('[1]表九之三（其它收支录入表）'!D$6:D$282*(LEFT('[1]表九之三（其它收支录入表）'!$B$6:$B$282,LEN($H14))=$H14))</f>
        <v>0</v>
      </c>
      <c r="K14" s="158">
        <f>SUMPRODUCT('[1]表九之二（需明确收支对象级次的录入表）'!E$7:E$9*(LEFT('[1]表九之二（需明确收支对象级次的录入表）'!$B$7:$B$9,LEN($H14))=$H14))+SUMPRODUCT('[1]表九之三（其它收支录入表）'!E$6:E$282*(LEFT('[1]表九之三（其它收支录入表）'!$B$6:$B$282,LEN($H14))=$H14))</f>
        <v>0</v>
      </c>
      <c r="L14" s="158">
        <f>SUMPRODUCT('[1]表九之二（需明确收支对象级次的录入表）'!I$7:I$9*(LEFT('[1]表九之二（需明确收支对象级次的录入表）'!$B$7:$B$9,LEN($H14))=$H14))+SUMPRODUCT('[1]表九之三（其它收支录入表）'!F$6:F$282*(LEFT('[1]表九之三（其它收支录入表）'!$B$6:$B$282,LEN($H14))=$H14))</f>
        <v>0</v>
      </c>
      <c r="M14" s="154" t="str">
        <f t="shared" si="2"/>
        <v/>
      </c>
      <c r="N14" s="154" t="str">
        <f t="shared" si="3"/>
        <v/>
      </c>
    </row>
    <row r="15" s="134" customFormat="1" ht="17.1" customHeight="1" spans="1:14">
      <c r="A15" s="150" t="s">
        <v>3058</v>
      </c>
      <c r="B15" s="155" t="s">
        <v>3059</v>
      </c>
      <c r="C15" s="157">
        <f>SUMPRODUCT('[1]表九之二（需明确收支对象级次的录入表）'!D$7:D$9*(LEFT('[1]表九之二（需明确收支对象级次的录入表）'!$B$7:$B$9,LEN($A15))=$A15))+SUMPRODUCT('[1]表九之三（其它收支录入表）'!D$6:D$282*(LEFT('[1]表九之三（其它收支录入表）'!$B$6:$B$282,LEN($A15))=$A15))</f>
        <v>91000</v>
      </c>
      <c r="D15" s="157">
        <f>SUMPRODUCT('[1]表九之二（需明确收支对象级次的录入表）'!E$7:E$9*(LEFT('[1]表九之二（需明确收支对象级次的录入表）'!$B$7:$B$9,LEN($A15))=$A15))+SUMPRODUCT('[1]表九之三（其它收支录入表）'!E$6:E$282*(LEFT('[1]表九之三（其它收支录入表）'!$B$6:$B$282,LEN($A15))=$A15))</f>
        <v>61552</v>
      </c>
      <c r="E15" s="157">
        <f>SUMPRODUCT('[1]表九之二（需明确收支对象级次的录入表）'!$I$7:$I$9*(LEFT('[1]表九之二（需明确收支对象级次的录入表）'!$B$7:$B$9,LEN($A15))=$A15))+SUMPRODUCT('[1]表九之三（其它收支录入表）'!F$6:F$282*(LEFT('[1]表九之三（其它收支录入表）'!$B$6:$B$282,LEN($A15))=$A15))</f>
        <v>73489</v>
      </c>
      <c r="F15" s="153">
        <f t="shared" si="0"/>
        <v>0.807571428571429</v>
      </c>
      <c r="G15" s="153">
        <f t="shared" si="1"/>
        <v>1.19393358461139</v>
      </c>
      <c r="H15" s="150" t="s">
        <v>870</v>
      </c>
      <c r="I15" s="150" t="s">
        <v>2878</v>
      </c>
      <c r="J15" s="152">
        <f>SUMPRODUCT('[1]表九之二（需明确收支对象级次的录入表）'!D$7:D$9*(LEFT('[1]表九之二（需明确收支对象级次的录入表）'!$B$7:$B$9,LEN($H15))=$H15))+SUMPRODUCT('[1]表九之三（其它收支录入表）'!D$6:D$282*(LEFT('[1]表九之三（其它收支录入表）'!$B$6:$B$282,LEN($H15))=$H15))</f>
        <v>1</v>
      </c>
      <c r="K15" s="152">
        <f>SUMPRODUCT('[1]表九之二（需明确收支对象级次的录入表）'!E$7:E$9*(LEFT('[1]表九之二（需明确收支对象级次的录入表）'!$B$7:$B$9,LEN($H15))=$H15))+SUMPRODUCT('[1]表九之三（其它收支录入表）'!E$6:E$282*(LEFT('[1]表九之三（其它收支录入表）'!$B$6:$B$282,LEN($H15))=$H15))</f>
        <v>5639</v>
      </c>
      <c r="L15" s="152">
        <f>SUMPRODUCT('[1]表九之二（需明确收支对象级次的录入表）'!I$7:I$9*(LEFT('[1]表九之二（需明确收支对象级次的录入表）'!$B$7:$B$9,LEN($H15))=$H15))+SUMPRODUCT('[1]表九之三（其它收支录入表）'!F$6:F$282*(LEFT('[1]表九之三（其它收支录入表）'!$B$6:$B$282,LEN($H15))=$H15))</f>
        <v>1</v>
      </c>
      <c r="M15" s="154">
        <f t="shared" si="2"/>
        <v>1</v>
      </c>
      <c r="N15" s="154">
        <f t="shared" si="3"/>
        <v>0.000177336407164391</v>
      </c>
    </row>
    <row r="16" s="134" customFormat="1" ht="17.1" customHeight="1" spans="1:14">
      <c r="A16" s="150" t="s">
        <v>3060</v>
      </c>
      <c r="B16" s="155" t="s">
        <v>3061</v>
      </c>
      <c r="C16" s="157">
        <f>SUMPRODUCT('[1]表九之二（需明确收支对象级次的录入表）'!D$7:D$9*(LEFT('[1]表九之二（需明确收支对象级次的录入表）'!$B$7:$B$9,LEN($A16))=$A16))+SUMPRODUCT('[1]表九之三（其它收支录入表）'!D$6:D$282*(LEFT('[1]表九之三（其它收支录入表）'!$B$6:$B$282,LEN($A16))=$A16))</f>
        <v>10000</v>
      </c>
      <c r="D16" s="157">
        <f>SUMPRODUCT('[1]表九之二（需明确收支对象级次的录入表）'!E$7:E$9*(LEFT('[1]表九之二（需明确收支对象级次的录入表）'!$B$7:$B$9,LEN($A16))=$A16))+SUMPRODUCT('[1]表九之三（其它收支录入表）'!E$6:E$282*(LEFT('[1]表九之三（其它收支录入表）'!$B$6:$B$282,LEN($A16))=$A16))</f>
        <v>1786</v>
      </c>
      <c r="E16" s="157">
        <f>SUMPRODUCT('[1]表九之二（需明确收支对象级次的录入表）'!$I$7:$I$9*(LEFT('[1]表九之二（需明确收支对象级次的录入表）'!$B$7:$B$9,LEN($A16))=$A16))+SUMPRODUCT('[1]表九之三（其它收支录入表）'!F$6:F$282*(LEFT('[1]表九之三（其它收支录入表）'!$B$6:$B$282,LEN($A16))=$A16))</f>
        <v>1804</v>
      </c>
      <c r="F16" s="153">
        <f t="shared" si="0"/>
        <v>0.1804</v>
      </c>
      <c r="G16" s="153">
        <f t="shared" si="1"/>
        <v>1.01007838745801</v>
      </c>
      <c r="H16" s="150" t="s">
        <v>3062</v>
      </c>
      <c r="I16" s="150" t="s">
        <v>3063</v>
      </c>
      <c r="J16" s="152">
        <f>SUMPRODUCT('[1]表九之二（需明确收支对象级次的录入表）'!D$7:D$9*(LEFT('[1]表九之二（需明确收支对象级次的录入表）'!$B$7:$B$9,LEN($H16))=$H16))+SUMPRODUCT('[1]表九之三（其它收支录入表）'!D$6:D$282*(LEFT('[1]表九之三（其它收支录入表）'!$B$6:$B$282,LEN($H16))=$H16))</f>
        <v>1</v>
      </c>
      <c r="K16" s="152">
        <f>SUMPRODUCT('[1]表九之二（需明确收支对象级次的录入表）'!E$7:E$9*(LEFT('[1]表九之二（需明确收支对象级次的录入表）'!$B$7:$B$9,LEN($H16))=$H16))+SUMPRODUCT('[1]表九之三（其它收支录入表）'!E$6:E$282*(LEFT('[1]表九之三（其它收支录入表）'!$B$6:$B$282,LEN($H16))=$H16))</f>
        <v>0</v>
      </c>
      <c r="L16" s="152">
        <f>SUMPRODUCT('[1]表九之二（需明确收支对象级次的录入表）'!I$7:I$9*(LEFT('[1]表九之二（需明确收支对象级次的录入表）'!$B$7:$B$9,LEN($H16))=$H16))+SUMPRODUCT('[1]表九之三（其它收支录入表）'!F$6:F$282*(LEFT('[1]表九之三（其它收支录入表）'!$B$6:$B$282,LEN($H16))=$H16))</f>
        <v>1</v>
      </c>
      <c r="M16" s="154">
        <f t="shared" si="2"/>
        <v>1</v>
      </c>
      <c r="N16" s="154" t="str">
        <f t="shared" si="3"/>
        <v/>
      </c>
    </row>
    <row r="17" s="134" customFormat="1" ht="17.1" customHeight="1" spans="1:14">
      <c r="A17" s="150" t="s">
        <v>3064</v>
      </c>
      <c r="B17" s="155" t="s">
        <v>3065</v>
      </c>
      <c r="C17" s="157">
        <f>SUMPRODUCT('[1]表九之二（需明确收支对象级次的录入表）'!D$7:D$9*(LEFT('[1]表九之二（需明确收支对象级次的录入表）'!$B$7:$B$9,LEN($A17))=$A17))+SUMPRODUCT('[1]表九之三（其它收支录入表）'!D$6:D$282*(LEFT('[1]表九之三（其它收支录入表）'!$B$6:$B$282,LEN($A17))=$A17))</f>
        <v>0</v>
      </c>
      <c r="D17" s="157">
        <f>SUMPRODUCT('[1]表九之二（需明确收支对象级次的录入表）'!E$7:E$9*(LEFT('[1]表九之二（需明确收支对象级次的录入表）'!$B$7:$B$9,LEN($A17))=$A17))+SUMPRODUCT('[1]表九之三（其它收支录入表）'!E$6:E$282*(LEFT('[1]表九之三（其它收支录入表）'!$B$6:$B$282,LEN($A17))=$A17))</f>
        <v>30</v>
      </c>
      <c r="E17" s="157">
        <f>SUMPRODUCT('[1]表九之二（需明确收支对象级次的录入表）'!$I$7:$I$9*(LEFT('[1]表九之二（需明确收支对象级次的录入表）'!$B$7:$B$9,LEN($A17))=$A17))+SUMPRODUCT('[1]表九之三（其它收支录入表）'!F$6:F$282*(LEFT('[1]表九之三（其它收支录入表）'!$B$6:$B$282,LEN($A17))=$A17))</f>
        <v>30</v>
      </c>
      <c r="F17" s="153" t="str">
        <f t="shared" si="0"/>
        <v/>
      </c>
      <c r="G17" s="153">
        <f t="shared" si="1"/>
        <v>1</v>
      </c>
      <c r="H17" s="150" t="s">
        <v>3066</v>
      </c>
      <c r="I17" s="150" t="s">
        <v>3067</v>
      </c>
      <c r="J17" s="157">
        <f>SUMPRODUCT('[1]表九之二（需明确收支对象级次的录入表）'!D$7:D$9*(LEFT('[1]表九之二（需明确收支对象级次的录入表）'!$B$7:$B$9,LEN($H17))=$H17))+SUMPRODUCT('[1]表九之三（其它收支录入表）'!D$6:D$282*(LEFT('[1]表九之三（其它收支录入表）'!$B$6:$B$282,LEN($H17))=$H17))</f>
        <v>0</v>
      </c>
      <c r="K17" s="158">
        <f>SUMPRODUCT('[1]表九之二（需明确收支对象级次的录入表）'!E$7:E$9*(LEFT('[1]表九之二（需明确收支对象级次的录入表）'!$B$7:$B$9,LEN($H17))=$H17))+SUMPRODUCT('[1]表九之三（其它收支录入表）'!E$6:E$282*(LEFT('[1]表九之三（其它收支录入表）'!$B$6:$B$282,LEN($H17))=$H17))</f>
        <v>0</v>
      </c>
      <c r="L17" s="158">
        <f>SUMPRODUCT('[1]表九之二（需明确收支对象级次的录入表）'!I$7:I$9*(LEFT('[1]表九之二（需明确收支对象级次的录入表）'!$B$7:$B$9,LEN($H17))=$H17))+SUMPRODUCT('[1]表九之三（其它收支录入表）'!F$6:F$282*(LEFT('[1]表九之三（其它收支录入表）'!$B$6:$B$282,LEN($H17))=$H17))</f>
        <v>0</v>
      </c>
      <c r="M17" s="154" t="str">
        <f t="shared" si="2"/>
        <v/>
      </c>
      <c r="N17" s="154" t="str">
        <f t="shared" si="3"/>
        <v/>
      </c>
    </row>
    <row r="18" s="134" customFormat="1" ht="17.1" customHeight="1" spans="1:14">
      <c r="A18" s="150" t="s">
        <v>3068</v>
      </c>
      <c r="B18" s="155" t="s">
        <v>3069</v>
      </c>
      <c r="C18" s="157">
        <f>SUMPRODUCT('[1]表九之二（需明确收支对象级次的录入表）'!D$7:D$9*(LEFT('[1]表九之二（需明确收支对象级次的录入表）'!$B$7:$B$9,LEN($A18))=$A18))+SUMPRODUCT('[1]表九之三（其它收支录入表）'!D$6:D$282*(LEFT('[1]表九之三（其它收支录入表）'!$B$6:$B$282,LEN($A18))=$A18))</f>
        <v>0</v>
      </c>
      <c r="D18" s="157">
        <f>SUMPRODUCT('[1]表九之二（需明确收支对象级次的录入表）'!E$7:E$9*(LEFT('[1]表九之二（需明确收支对象级次的录入表）'!$B$7:$B$9,LEN($A18))=$A18))+SUMPRODUCT('[1]表九之三（其它收支录入表）'!E$6:E$282*(LEFT('[1]表九之三（其它收支录入表）'!$B$6:$B$282,LEN($A18))=$A18))</f>
        <v>-875</v>
      </c>
      <c r="E18" s="157">
        <f>SUMPRODUCT('[1]表九之二（需明确收支对象级次的录入表）'!$I$7:$I$9*(LEFT('[1]表九之二（需明确收支对象级次的录入表）'!$B$7:$B$9,LEN($A18))=$A18))+SUMPRODUCT('[1]表九之三（其它收支录入表）'!F$6:F$282*(LEFT('[1]表九之三（其它收支录入表）'!$B$6:$B$282,LEN($A18))=$A18))</f>
        <v>0</v>
      </c>
      <c r="F18" s="153" t="str">
        <f t="shared" si="0"/>
        <v/>
      </c>
      <c r="G18" s="153">
        <f t="shared" si="1"/>
        <v>0</v>
      </c>
      <c r="H18" s="150" t="s">
        <v>3070</v>
      </c>
      <c r="I18" s="150" t="s">
        <v>3071</v>
      </c>
      <c r="J18" s="157">
        <f>SUMPRODUCT('[1]表九之二（需明确收支对象级次的录入表）'!D$7:D$9*(LEFT('[1]表九之二（需明确收支对象级次的录入表）'!$B$7:$B$9,LEN($H18))=$H18))+SUMPRODUCT('[1]表九之三（其它收支录入表）'!D$6:D$282*(LEFT('[1]表九之三（其它收支录入表）'!$B$6:$B$282,LEN($H18))=$H18))</f>
        <v>0</v>
      </c>
      <c r="K18" s="158">
        <f>SUMPRODUCT('[1]表九之二（需明确收支对象级次的录入表）'!E$7:E$9*(LEFT('[1]表九之二（需明确收支对象级次的录入表）'!$B$7:$B$9,LEN($H18))=$H18))+SUMPRODUCT('[1]表九之三（其它收支录入表）'!E$6:E$282*(LEFT('[1]表九之三（其它收支录入表）'!$B$6:$B$282,LEN($H18))=$H18))</f>
        <v>0</v>
      </c>
      <c r="L18" s="158">
        <f>SUMPRODUCT('[1]表九之二（需明确收支对象级次的录入表）'!I$7:I$9*(LEFT('[1]表九之二（需明确收支对象级次的录入表）'!$B$7:$B$9,LEN($H18))=$H18))+SUMPRODUCT('[1]表九之三（其它收支录入表）'!F$6:F$282*(LEFT('[1]表九之三（其它收支录入表）'!$B$6:$B$282,LEN($H18))=$H18))</f>
        <v>0</v>
      </c>
      <c r="M18" s="154" t="str">
        <f t="shared" si="2"/>
        <v/>
      </c>
      <c r="N18" s="154" t="str">
        <f t="shared" si="3"/>
        <v/>
      </c>
    </row>
    <row r="19" s="134" customFormat="1" ht="17.1" customHeight="1" spans="1:14">
      <c r="A19" s="150" t="s">
        <v>3072</v>
      </c>
      <c r="B19" s="155" t="s">
        <v>3073</v>
      </c>
      <c r="C19" s="157">
        <f>SUMPRODUCT('[1]表九之二（需明确收支对象级次的录入表）'!D$7:D$9*(LEFT('[1]表九之二（需明确收支对象级次的录入表）'!$B$7:$B$9,LEN($A19))=$A19))+SUMPRODUCT('[1]表九之三（其它收支录入表）'!D$6:D$282*(LEFT('[1]表九之三（其它收支录入表）'!$B$6:$B$282,LEN($A19))=$A19))</f>
        <v>0</v>
      </c>
      <c r="D19" s="157">
        <f>SUMPRODUCT('[1]表九之二（需明确收支对象级次的录入表）'!E$7:E$9*(LEFT('[1]表九之二（需明确收支对象级次的录入表）'!$B$7:$B$9,LEN($A19))=$A19))+SUMPRODUCT('[1]表九之三（其它收支录入表）'!E$6:E$282*(LEFT('[1]表九之三（其它收支录入表）'!$B$6:$B$282,LEN($A19))=$A19))</f>
        <v>516</v>
      </c>
      <c r="E19" s="157">
        <f>SUMPRODUCT('[1]表九之二（需明确收支对象级次的录入表）'!$I$7:$I$9*(LEFT('[1]表九之二（需明确收支对象级次的录入表）'!$B$7:$B$9,LEN($A19))=$A19))+SUMPRODUCT('[1]表九之三（其它收支录入表）'!F$6:F$282*(LEFT('[1]表九之三（其它收支录入表）'!$B$6:$B$282,LEN($A19))=$A19))</f>
        <v>521</v>
      </c>
      <c r="F19" s="153" t="str">
        <f t="shared" si="0"/>
        <v/>
      </c>
      <c r="G19" s="153">
        <f t="shared" si="1"/>
        <v>1.00968992248062</v>
      </c>
      <c r="H19" s="150" t="s">
        <v>3074</v>
      </c>
      <c r="I19" s="150" t="s">
        <v>3075</v>
      </c>
      <c r="J19" s="157">
        <f>SUMPRODUCT('[1]表九之二（需明确收支对象级次的录入表）'!D$7:D$9*(LEFT('[1]表九之二（需明确收支对象级次的录入表）'!$B$7:$B$9,LEN($H19))=$H19))+SUMPRODUCT('[1]表九之三（其它收支录入表）'!D$6:D$282*(LEFT('[1]表九之三（其它收支录入表）'!$B$6:$B$282,LEN($H19))=$H19))</f>
        <v>0</v>
      </c>
      <c r="K19" s="158">
        <f>SUMPRODUCT('[1]表九之二（需明确收支对象级次的录入表）'!E$7:E$9*(LEFT('[1]表九之二（需明确收支对象级次的录入表）'!$B$7:$B$9,LEN($H19))=$H19))+SUMPRODUCT('[1]表九之三（其它收支录入表）'!E$6:E$282*(LEFT('[1]表九之三（其它收支录入表）'!$B$6:$B$282,LEN($H19))=$H19))</f>
        <v>0</v>
      </c>
      <c r="L19" s="158">
        <f>SUMPRODUCT('[1]表九之二（需明确收支对象级次的录入表）'!I$7:I$9*(LEFT('[1]表九之二（需明确收支对象级次的录入表）'!$B$7:$B$9,LEN($H19))=$H19))+SUMPRODUCT('[1]表九之三（其它收支录入表）'!F$6:F$282*(LEFT('[1]表九之三（其它收支录入表）'!$B$6:$B$282,LEN($H19))=$H19))</f>
        <v>0</v>
      </c>
      <c r="M19" s="154" t="str">
        <f t="shared" si="2"/>
        <v/>
      </c>
      <c r="N19" s="154" t="str">
        <f t="shared" si="3"/>
        <v/>
      </c>
    </row>
    <row r="20" s="134" customFormat="1" ht="17.1" customHeight="1" spans="1:14">
      <c r="A20" s="150" t="s">
        <v>3076</v>
      </c>
      <c r="B20" s="155" t="s">
        <v>3077</v>
      </c>
      <c r="C20" s="152">
        <f>SUMPRODUCT('[1]表九之二（需明确收支对象级次的录入表）'!D$7:D$9*(LEFT('[1]表九之二（需明确收支对象级次的录入表）'!$B$7:$B$9,LEN($A20))=$A20))+SUMPRODUCT('[1]表九之三（其它收支录入表）'!D$6:D$282*(LEFT('[1]表九之三（其它收支录入表）'!$B$6:$B$282,LEN($A20))=$A20))</f>
        <v>0</v>
      </c>
      <c r="D20" s="156">
        <f>SUMPRODUCT('[1]表九之二（需明确收支对象级次的录入表）'!E$7:E$9*(LEFT('[1]表九之二（需明确收支对象级次的录入表）'!$B$7:$B$9,LEN($A20))=$A20))+SUMPRODUCT('[1]表九之三（其它收支录入表）'!E$6:E$282*(LEFT('[1]表九之三（其它收支录入表）'!$B$6:$B$282,LEN($A20))=$A20))</f>
        <v>0</v>
      </c>
      <c r="E20" s="156">
        <f>SUMPRODUCT('[1]表九之二（需明确收支对象级次的录入表）'!$I$7:$I$9*(LEFT('[1]表九之二（需明确收支对象级次的录入表）'!$B$7:$B$9,LEN($A20))=$A20))+SUMPRODUCT('[1]表九之三（其它收支录入表）'!F$6:F$282*(LEFT('[1]表九之三（其它收支录入表）'!$B$6:$B$282,LEN($A20))=$A20))</f>
        <v>0</v>
      </c>
      <c r="F20" s="153" t="str">
        <f t="shared" si="0"/>
        <v/>
      </c>
      <c r="G20" s="153" t="str">
        <f t="shared" si="1"/>
        <v/>
      </c>
      <c r="H20" s="150" t="s">
        <v>3078</v>
      </c>
      <c r="I20" s="150" t="s">
        <v>3079</v>
      </c>
      <c r="J20" s="157">
        <f>SUMPRODUCT('[1]表九之二（需明确收支对象级次的录入表）'!D$7:D$9*(LEFT('[1]表九之二（需明确收支对象级次的录入表）'!$B$7:$B$9,LEN($H20))=$H20))+SUMPRODUCT('[1]表九之三（其它收支录入表）'!D$6:D$282*(LEFT('[1]表九之三（其它收支录入表）'!$B$6:$B$282,LEN($H20))=$H20))</f>
        <v>0</v>
      </c>
      <c r="K20" s="158">
        <f>SUMPRODUCT('[1]表九之二（需明确收支对象级次的录入表）'!E$7:E$9*(LEFT('[1]表九之二（需明确收支对象级次的录入表）'!$B$7:$B$9,LEN($H20))=$H20))+SUMPRODUCT('[1]表九之三（其它收支录入表）'!E$6:E$282*(LEFT('[1]表九之三（其它收支录入表）'!$B$6:$B$282,LEN($H20))=$H20))</f>
        <v>0</v>
      </c>
      <c r="L20" s="158">
        <f>SUMPRODUCT('[1]表九之二（需明确收支对象级次的录入表）'!I$7:I$9*(LEFT('[1]表九之二（需明确收支对象级次的录入表）'!$B$7:$B$9,LEN($H20))=$H20))+SUMPRODUCT('[1]表九之三（其它收支录入表）'!F$6:F$282*(LEFT('[1]表九之三（其它收支录入表）'!$B$6:$B$282,LEN($H20))=$H20))</f>
        <v>0</v>
      </c>
      <c r="M20" s="154" t="str">
        <f t="shared" si="2"/>
        <v/>
      </c>
      <c r="N20" s="154" t="str">
        <f t="shared" si="3"/>
        <v/>
      </c>
    </row>
    <row r="21" s="134" customFormat="1" ht="17.1" customHeight="1" spans="1:14">
      <c r="A21" s="150" t="s">
        <v>3080</v>
      </c>
      <c r="B21" s="155" t="s">
        <v>3081</v>
      </c>
      <c r="C21" s="157">
        <f>SUMPRODUCT('[1]表九之二（需明确收支对象级次的录入表）'!D$7:D$9*(LEFT('[1]表九之二（需明确收支对象级次的录入表）'!$B$7:$B$9,LEN($A21))=$A21))+SUMPRODUCT('[1]表九之三（其它收支录入表）'!D$6:D$282*(LEFT('[1]表九之三（其它收支录入表）'!$B$6:$B$282,LEN($A21))=$A21))</f>
        <v>0</v>
      </c>
      <c r="D21" s="157">
        <f>SUMPRODUCT('[1]表九之二（需明确收支对象级次的录入表）'!E$7:E$9*(LEFT('[1]表九之二（需明确收支对象级次的录入表）'!$B$7:$B$9,LEN($A21))=$A21))+SUMPRODUCT('[1]表九之三（其它收支录入表）'!E$6:E$282*(LEFT('[1]表九之三（其它收支录入表）'!$B$6:$B$282,LEN($A21))=$A21))</f>
        <v>0</v>
      </c>
      <c r="E21" s="157">
        <f>SUMPRODUCT('[1]表九之二（需明确收支对象级次的录入表）'!$I$7:$I$9*(LEFT('[1]表九之二（需明确收支对象级次的录入表）'!$B$7:$B$9,LEN($A21))=$A21))+SUMPRODUCT('[1]表九之三（其它收支录入表）'!F$6:F$282*(LEFT('[1]表九之三（其它收支录入表）'!$B$6:$B$282,LEN($A21))=$A21))</f>
        <v>0</v>
      </c>
      <c r="F21" s="153" t="str">
        <f t="shared" si="0"/>
        <v/>
      </c>
      <c r="G21" s="153" t="str">
        <f t="shared" si="1"/>
        <v/>
      </c>
      <c r="H21" s="150" t="s">
        <v>3082</v>
      </c>
      <c r="I21" s="160" t="s">
        <v>3083</v>
      </c>
      <c r="J21" s="157">
        <f>SUMPRODUCT('[1]表九之二（需明确收支对象级次的录入表）'!D$7:D$9*(LEFT('[1]表九之二（需明确收支对象级次的录入表）'!$B$7:$B$9,LEN($H21))=$H21))+SUMPRODUCT('[1]表九之三（其它收支录入表）'!D$6:D$282*(LEFT('[1]表九之三（其它收支录入表）'!$B$6:$B$282,LEN($H21))=$H21))</f>
        <v>1</v>
      </c>
      <c r="K21" s="158">
        <f>SUMPRODUCT('[1]表九之二（需明确收支对象级次的录入表）'!E$7:E$9*(LEFT('[1]表九之二（需明确收支对象级次的录入表）'!$B$7:$B$9,LEN($H21))=$H21))+SUMPRODUCT('[1]表九之三（其它收支录入表）'!E$6:E$282*(LEFT('[1]表九之三（其它收支录入表）'!$B$6:$B$282,LEN($H21))=$H21))</f>
        <v>0</v>
      </c>
      <c r="L21" s="158">
        <f>SUMPRODUCT('[1]表九之二（需明确收支对象级次的录入表）'!I$7:I$9*(LEFT('[1]表九之二（需明确收支对象级次的录入表）'!$B$7:$B$9,LEN($H21))=$H21))+SUMPRODUCT('[1]表九之三（其它收支录入表）'!F$6:F$282*(LEFT('[1]表九之三（其它收支录入表）'!$B$6:$B$282,LEN($H21))=$H21))</f>
        <v>1</v>
      </c>
      <c r="M21" s="154">
        <f t="shared" si="2"/>
        <v>1</v>
      </c>
      <c r="N21" s="154" t="str">
        <f t="shared" si="3"/>
        <v/>
      </c>
    </row>
    <row r="22" s="134" customFormat="1" ht="17.1" customHeight="1" spans="1:14">
      <c r="A22" s="150" t="s">
        <v>3084</v>
      </c>
      <c r="B22" s="155" t="s">
        <v>3085</v>
      </c>
      <c r="C22" s="152">
        <f>SUMPRODUCT('[1]表九之二（需明确收支对象级次的录入表）'!D$7:D$9*(LEFT('[1]表九之二（需明确收支对象级次的录入表）'!$B$7:$B$9,LEN($A22))=$A22))+SUMPRODUCT('[1]表九之三（其它收支录入表）'!D$6:D$282*(LEFT('[1]表九之三（其它收支录入表）'!$B$6:$B$282,LEN($A22))=$A22))</f>
        <v>0</v>
      </c>
      <c r="D22" s="156">
        <f>SUMPRODUCT('[1]表九之二（需明确收支对象级次的录入表）'!E$7:E$9*(LEFT('[1]表九之二（需明确收支对象级次的录入表）'!$B$7:$B$9,LEN($A22))=$A22))+SUMPRODUCT('[1]表九之三（其它收支录入表）'!E$6:E$282*(LEFT('[1]表九之三（其它收支录入表）'!$B$6:$B$282,LEN($A22))=$A22))</f>
        <v>0</v>
      </c>
      <c r="E22" s="156">
        <f>SUMPRODUCT('[1]表九之二（需明确收支对象级次的录入表）'!$I$7:$I$9*(LEFT('[1]表九之二（需明确收支对象级次的录入表）'!$B$7:$B$9,LEN($A22))=$A22))+SUMPRODUCT('[1]表九之三（其它收支录入表）'!F$6:F$282*(LEFT('[1]表九之三（其它收支录入表）'!$B$6:$B$282,LEN($A22))=$A22))</f>
        <v>0</v>
      </c>
      <c r="F22" s="153" t="str">
        <f t="shared" si="0"/>
        <v/>
      </c>
      <c r="G22" s="153" t="str">
        <f t="shared" si="1"/>
        <v/>
      </c>
      <c r="H22" s="150" t="s">
        <v>3086</v>
      </c>
      <c r="I22" s="160" t="s">
        <v>3087</v>
      </c>
      <c r="J22" s="152">
        <f>SUMPRODUCT('[1]表九之二（需明确收支对象级次的录入表）'!D$7:D$9*(LEFT('[1]表九之二（需明确收支对象级次的录入表）'!$B$7:$B$9,LEN($H22))=$H22))+SUMPRODUCT('[1]表九之三（其它收支录入表）'!D$6:D$282*(LEFT('[1]表九之三（其它收支录入表）'!$B$6:$B$282,LEN($H22))=$H22))</f>
        <v>0</v>
      </c>
      <c r="K22" s="152">
        <f>SUMPRODUCT('[1]表九之二（需明确收支对象级次的录入表）'!E$7:E$9*(LEFT('[1]表九之二（需明确收支对象级次的录入表）'!$B$7:$B$9,LEN($H22))=$H22))+SUMPRODUCT('[1]表九之三（其它收支录入表）'!E$6:E$282*(LEFT('[1]表九之三（其它收支录入表）'!$B$6:$B$282,LEN($H22))=$H22))</f>
        <v>5639</v>
      </c>
      <c r="L22" s="152">
        <f>SUMPRODUCT('[1]表九之二（需明确收支对象级次的录入表）'!I$7:I$9*(LEFT('[1]表九之二（需明确收支对象级次的录入表）'!$B$7:$B$9,LEN($H22))=$H22))+SUMPRODUCT('[1]表九之三（其它收支录入表）'!F$6:F$282*(LEFT('[1]表九之三（其它收支录入表）'!$B$6:$B$282,LEN($H22))=$H22))</f>
        <v>0</v>
      </c>
      <c r="M22" s="154" t="str">
        <f t="shared" si="2"/>
        <v/>
      </c>
      <c r="N22" s="154">
        <f t="shared" si="3"/>
        <v>0</v>
      </c>
    </row>
    <row r="23" s="134" customFormat="1" ht="17.1" customHeight="1" spans="1:14">
      <c r="A23" s="150" t="s">
        <v>3088</v>
      </c>
      <c r="B23" s="155" t="s">
        <v>3089</v>
      </c>
      <c r="C23" s="157">
        <f>SUMPRODUCT('[1]表九之二（需明确收支对象级次的录入表）'!D$7:D$9*(LEFT('[1]表九之二（需明确收支对象级次的录入表）'!$B$7:$B$9,LEN($A23))=$A23))+SUMPRODUCT('[1]表九之三（其它收支录入表）'!D$6:D$282*(LEFT('[1]表九之三（其它收支录入表）'!$B$6:$B$282,LEN($A23))=$A23))</f>
        <v>0</v>
      </c>
      <c r="D23" s="157">
        <f>SUMPRODUCT('[1]表九之二（需明确收支对象级次的录入表）'!E$7:E$9*(LEFT('[1]表九之二（需明确收支对象级次的录入表）'!$B$7:$B$9,LEN($A23))=$A23))+SUMPRODUCT('[1]表九之三（其它收支录入表）'!E$6:E$282*(LEFT('[1]表九之三（其它收支录入表）'!$B$6:$B$282,LEN($A23))=$A23))</f>
        <v>0</v>
      </c>
      <c r="E23" s="157">
        <f>SUMPRODUCT('[1]表九之二（需明确收支对象级次的录入表）'!$I$7:$I$9*(LEFT('[1]表九之二（需明确收支对象级次的录入表）'!$B$7:$B$9,LEN($A23))=$A23))+SUMPRODUCT('[1]表九之三（其它收支录入表）'!F$6:F$282*(LEFT('[1]表九之三（其它收支录入表）'!$B$6:$B$282,LEN($A23))=$A23))</f>
        <v>0</v>
      </c>
      <c r="F23" s="153" t="str">
        <f t="shared" si="0"/>
        <v/>
      </c>
      <c r="G23" s="153" t="str">
        <f t="shared" si="1"/>
        <v/>
      </c>
      <c r="H23" s="150" t="s">
        <v>3090</v>
      </c>
      <c r="I23" s="150" t="s">
        <v>3091</v>
      </c>
      <c r="J23" s="157">
        <f>SUMPRODUCT('[1]表九之二（需明确收支对象级次的录入表）'!D$7:D$9*(LEFT('[1]表九之二（需明确收支对象级次的录入表）'!$B$7:$B$9,LEN($H23))=$H23))+SUMPRODUCT('[1]表九之三（其它收支录入表）'!D$6:D$282*(LEFT('[1]表九之三（其它收支录入表）'!$B$6:$B$282,LEN($H23))=$H23))</f>
        <v>0</v>
      </c>
      <c r="K23" s="158">
        <f>SUMPRODUCT('[1]表九之二（需明确收支对象级次的录入表）'!E$7:E$9*(LEFT('[1]表九之二（需明确收支对象级次的录入表）'!$B$7:$B$9,LEN($H23))=$H23))+SUMPRODUCT('[1]表九之三（其它收支录入表）'!E$6:E$282*(LEFT('[1]表九之三（其它收支录入表）'!$B$6:$B$282,LEN($H23))=$H23))</f>
        <v>0</v>
      </c>
      <c r="L23" s="158">
        <f>SUMPRODUCT('[1]表九之二（需明确收支对象级次的录入表）'!I$7:I$9*(LEFT('[1]表九之二（需明确收支对象级次的录入表）'!$B$7:$B$9,LEN($H23))=$H23))+SUMPRODUCT('[1]表九之三（其它收支录入表）'!F$6:F$282*(LEFT('[1]表九之三（其它收支录入表）'!$B$6:$B$282,LEN($H23))=$H23))</f>
        <v>0</v>
      </c>
      <c r="M23" s="154" t="str">
        <f t="shared" si="2"/>
        <v/>
      </c>
      <c r="N23" s="154" t="str">
        <f t="shared" si="3"/>
        <v/>
      </c>
    </row>
    <row r="24" s="134" customFormat="1" ht="17.1" customHeight="1" spans="1:14">
      <c r="A24" s="150" t="s">
        <v>3092</v>
      </c>
      <c r="B24" s="155" t="s">
        <v>3093</v>
      </c>
      <c r="C24" s="157">
        <f>SUMPRODUCT('[1]表九之二（需明确收支对象级次的录入表）'!D$7:D$9*(LEFT('[1]表九之二（需明确收支对象级次的录入表）'!$B$7:$B$9,LEN($A24))=$A24))+SUMPRODUCT('[1]表九之三（其它收支录入表）'!D$6:D$282*(LEFT('[1]表九之三（其它收支录入表）'!$B$6:$B$282,LEN($A24))=$A24))</f>
        <v>0</v>
      </c>
      <c r="D24" s="157">
        <f>SUMPRODUCT('[1]表九之二（需明确收支对象级次的录入表）'!E$7:E$9*(LEFT('[1]表九之二（需明确收支对象级次的录入表）'!$B$7:$B$9,LEN($A24))=$A24))+SUMPRODUCT('[1]表九之三（其它收支录入表）'!E$6:E$282*(LEFT('[1]表九之三（其它收支录入表）'!$B$6:$B$282,LEN($A24))=$A24))</f>
        <v>0</v>
      </c>
      <c r="E24" s="157">
        <f>SUMPRODUCT('[1]表九之二（需明确收支对象级次的录入表）'!$I$7:$I$9*(LEFT('[1]表九之二（需明确收支对象级次的录入表）'!$B$7:$B$9,LEN($A24))=$A24))+SUMPRODUCT('[1]表九之三（其它收支录入表）'!F$6:F$282*(LEFT('[1]表九之三（其它收支录入表）'!$B$6:$B$282,LEN($A24))=$A24))</f>
        <v>0</v>
      </c>
      <c r="F24" s="153" t="str">
        <f t="shared" si="0"/>
        <v/>
      </c>
      <c r="G24" s="153" t="str">
        <f t="shared" si="1"/>
        <v/>
      </c>
      <c r="H24" s="150" t="s">
        <v>3094</v>
      </c>
      <c r="I24" s="150" t="s">
        <v>3095</v>
      </c>
      <c r="J24" s="157">
        <f>SUMPRODUCT('[1]表九之二（需明确收支对象级次的录入表）'!D$7:D$9*(LEFT('[1]表九之二（需明确收支对象级次的录入表）'!$B$7:$B$9,LEN($H24))=$H24))+SUMPRODUCT('[1]表九之三（其它收支录入表）'!D$6:D$282*(LEFT('[1]表九之三（其它收支录入表）'!$B$6:$B$282,LEN($H24))=$H24))</f>
        <v>0</v>
      </c>
      <c r="K24" s="158">
        <f>SUMPRODUCT('[1]表九之二（需明确收支对象级次的录入表）'!E$7:E$9*(LEFT('[1]表九之二（需明确收支对象级次的录入表）'!$B$7:$B$9,LEN($H24))=$H24))+SUMPRODUCT('[1]表九之三（其它收支录入表）'!E$6:E$282*(LEFT('[1]表九之三（其它收支录入表）'!$B$6:$B$282,LEN($H24))=$H24))</f>
        <v>0</v>
      </c>
      <c r="L24" s="158">
        <f>SUMPRODUCT('[1]表九之二（需明确收支对象级次的录入表）'!I$7:I$9*(LEFT('[1]表九之二（需明确收支对象级次的录入表）'!$B$7:$B$9,LEN($H24))=$H24))+SUMPRODUCT('[1]表九之三（其它收支录入表）'!F$6:F$282*(LEFT('[1]表九之三（其它收支录入表）'!$B$6:$B$282,LEN($H24))=$H24))</f>
        <v>0</v>
      </c>
      <c r="M24" s="154" t="str">
        <f t="shared" si="2"/>
        <v/>
      </c>
      <c r="N24" s="154" t="str">
        <f t="shared" si="3"/>
        <v/>
      </c>
    </row>
    <row r="25" s="134" customFormat="1" ht="17.1" customHeight="1" spans="1:14">
      <c r="A25" s="150" t="s">
        <v>3096</v>
      </c>
      <c r="B25" s="155" t="s">
        <v>3097</v>
      </c>
      <c r="C25" s="157">
        <f>SUMPRODUCT('[1]表九之二（需明确收支对象级次的录入表）'!D$7:D$9*(LEFT('[1]表九之二（需明确收支对象级次的录入表）'!$B$7:$B$9,LEN($A25))=$A25))+SUMPRODUCT('[1]表九之三（其它收支录入表）'!D$6:D$282*(LEFT('[1]表九之三（其它收支录入表）'!$B$6:$B$282,LEN($A25))=$A25))</f>
        <v>868</v>
      </c>
      <c r="D25" s="157">
        <f>SUMPRODUCT('[1]表九之二（需明确收支对象级次的录入表）'!E$7:E$9*(LEFT('[1]表九之二（需明确收支对象级次的录入表）'!$B$7:$B$9,LEN($A25))=$A25))+SUMPRODUCT('[1]表九之三（其它收支录入表）'!E$6:E$282*(LEFT('[1]表九之三（其它收支录入表）'!$B$6:$B$282,LEN($A25))=$A25))</f>
        <v>0</v>
      </c>
      <c r="E25" s="157">
        <f>SUMPRODUCT('[1]表九之二（需明确收支对象级次的录入表）'!$I$7:$I$9*(LEFT('[1]表九之二（需明确收支对象级次的录入表）'!$B$7:$B$9,LEN($A25))=$A25))+SUMPRODUCT('[1]表九之三（其它收支录入表）'!F$6:F$282*(LEFT('[1]表九之三（其它收支录入表）'!$B$6:$B$282,LEN($A25))=$A25))</f>
        <v>0</v>
      </c>
      <c r="F25" s="153">
        <f t="shared" si="0"/>
        <v>0</v>
      </c>
      <c r="G25" s="153" t="str">
        <f t="shared" si="1"/>
        <v/>
      </c>
      <c r="H25" s="150" t="s">
        <v>3098</v>
      </c>
      <c r="I25" s="150" t="s">
        <v>3099</v>
      </c>
      <c r="J25" s="157">
        <f>SUMPRODUCT('[1]表九之二（需明确收支对象级次的录入表）'!D$7:D$9*(LEFT('[1]表九之二（需明确收支对象级次的录入表）'!$B$7:$B$9,LEN($H25))=$H25))+SUMPRODUCT('[1]表九之三（其它收支录入表）'!D$6:D$282*(LEFT('[1]表九之三（其它收支录入表）'!$B$6:$B$282,LEN($H25))=$H25))</f>
        <v>0</v>
      </c>
      <c r="K25" s="158">
        <f>SUMPRODUCT('[1]表九之二（需明确收支对象级次的录入表）'!E$7:E$9*(LEFT('[1]表九之二（需明确收支对象级次的录入表）'!$B$7:$B$9,LEN($H25))=$H25))+SUMPRODUCT('[1]表九之三（其它收支录入表）'!E$6:E$282*(LEFT('[1]表九之三（其它收支录入表）'!$B$6:$B$282,LEN($H25))=$H25))</f>
        <v>0</v>
      </c>
      <c r="L25" s="158">
        <f>SUMPRODUCT('[1]表九之二（需明确收支对象级次的录入表）'!I$7:I$9*(LEFT('[1]表九之二（需明确收支对象级次的录入表）'!$B$7:$B$9,LEN($H25))=$H25))+SUMPRODUCT('[1]表九之三（其它收支录入表）'!F$6:F$282*(LEFT('[1]表九之三（其它收支录入表）'!$B$6:$B$282,LEN($H25))=$H25))</f>
        <v>0</v>
      </c>
      <c r="M25" s="154" t="str">
        <f t="shared" si="2"/>
        <v/>
      </c>
      <c r="N25" s="154" t="str">
        <f t="shared" si="3"/>
        <v/>
      </c>
    </row>
    <row r="26" s="134" customFormat="1" ht="17.1" customHeight="1" spans="1:14">
      <c r="A26" s="150" t="s">
        <v>3100</v>
      </c>
      <c r="B26" s="155" t="s">
        <v>3101</v>
      </c>
      <c r="C26" s="157">
        <f>SUMPRODUCT('[1]表九之二（需明确收支对象级次的录入表）'!D$7:D$9*(LEFT('[1]表九之二（需明确收支对象级次的录入表）'!$B$7:$B$9,LEN($A26))=$A26))+SUMPRODUCT('[1]表九之三（其它收支录入表）'!D$6:D$282*(LEFT('[1]表九之三（其它收支录入表）'!$B$6:$B$282,LEN($A26))=$A26))</f>
        <v>0</v>
      </c>
      <c r="D26" s="157">
        <f>SUMPRODUCT('[1]表九之二（需明确收支对象级次的录入表）'!E$7:E$9*(LEFT('[1]表九之二（需明确收支对象级次的录入表）'!$B$7:$B$9,LEN($A26))=$A26))+SUMPRODUCT('[1]表九之三（其它收支录入表）'!E$6:E$282*(LEFT('[1]表九之三（其它收支录入表）'!$B$6:$B$282,LEN($A26))=$A26))</f>
        <v>0</v>
      </c>
      <c r="E26" s="157">
        <f>SUMPRODUCT('[1]表九之二（需明确收支对象级次的录入表）'!$I$7:$I$9*(LEFT('[1]表九之二（需明确收支对象级次的录入表）'!$B$7:$B$9,LEN($A26))=$A26))+SUMPRODUCT('[1]表九之三（其它收支录入表）'!F$6:F$282*(LEFT('[1]表九之三（其它收支录入表）'!$B$6:$B$282,LEN($A26))=$A26))</f>
        <v>0</v>
      </c>
      <c r="F26" s="153" t="str">
        <f t="shared" si="0"/>
        <v/>
      </c>
      <c r="G26" s="153" t="str">
        <f t="shared" si="1"/>
        <v/>
      </c>
      <c r="H26" s="150" t="s">
        <v>3102</v>
      </c>
      <c r="I26" s="150" t="s">
        <v>3103</v>
      </c>
      <c r="J26" s="157">
        <f>SUMPRODUCT('[1]表九之二（需明确收支对象级次的录入表）'!D$7:D$9*(LEFT('[1]表九之二（需明确收支对象级次的录入表）'!$B$7:$B$9,LEN($H26))=$H26))+SUMPRODUCT('[1]表九之三（其它收支录入表）'!D$6:D$282*(LEFT('[1]表九之三（其它收支录入表）'!$B$6:$B$282,LEN($H26))=$H26))</f>
        <v>0</v>
      </c>
      <c r="K26" s="158">
        <f>SUMPRODUCT('[1]表九之二（需明确收支对象级次的录入表）'!E$7:E$9*(LEFT('[1]表九之二（需明确收支对象级次的录入表）'!$B$7:$B$9,LEN($H26))=$H26))+SUMPRODUCT('[1]表九之三（其它收支录入表）'!E$6:E$282*(LEFT('[1]表九之三（其它收支录入表）'!$B$6:$B$282,LEN($H26))=$H26))</f>
        <v>0</v>
      </c>
      <c r="L26" s="158">
        <f>SUMPRODUCT('[1]表九之二（需明确收支对象级次的录入表）'!I$7:I$9*(LEFT('[1]表九之二（需明确收支对象级次的录入表）'!$B$7:$B$9,LEN($H26))=$H26))+SUMPRODUCT('[1]表九之三（其它收支录入表）'!F$6:F$282*(LEFT('[1]表九之三（其它收支录入表）'!$B$6:$B$282,LEN($H26))=$H26))</f>
        <v>0</v>
      </c>
      <c r="M26" s="154" t="str">
        <f t="shared" si="2"/>
        <v/>
      </c>
      <c r="N26" s="154" t="str">
        <f t="shared" si="3"/>
        <v/>
      </c>
    </row>
    <row r="27" s="134" customFormat="1" ht="17.1" customHeight="1" spans="1:14">
      <c r="A27" s="150" t="s">
        <v>3104</v>
      </c>
      <c r="B27" s="155" t="s">
        <v>3105</v>
      </c>
      <c r="C27" s="152">
        <f>SUMPRODUCT('[1]表九之二（需明确收支对象级次的录入表）'!D$7:D$9*(LEFT('[1]表九之二（需明确收支对象级次的录入表）'!$B$7:$B$9,LEN($A27))=$A27))+SUMPRODUCT('[1]表九之三（其它收支录入表）'!D$6:D$282*(LEFT('[1]表九之三（其它收支录入表）'!$B$6:$B$282,LEN($A27))=$A27))</f>
        <v>0</v>
      </c>
      <c r="D27" s="156">
        <f>SUMPRODUCT('[1]表九之二（需明确收支对象级次的录入表）'!E$7:E$9*(LEFT('[1]表九之二（需明确收支对象级次的录入表）'!$B$7:$B$9,LEN($A27))=$A27))+SUMPRODUCT('[1]表九之三（其它收支录入表）'!E$6:E$282*(LEFT('[1]表九之三（其它收支录入表）'!$B$6:$B$282,LEN($A27))=$A27))</f>
        <v>0</v>
      </c>
      <c r="E27" s="156">
        <f>SUMPRODUCT('[1]表九之二（需明确收支对象级次的录入表）'!$I$7:$I$9*(LEFT('[1]表九之二（需明确收支对象级次的录入表）'!$B$7:$B$9,LEN($A27))=$A27))+SUMPRODUCT('[1]表九之三（其它收支录入表）'!F$6:F$282*(LEFT('[1]表九之三（其它收支录入表）'!$B$6:$B$282,LEN($A27))=$A27))</f>
        <v>0</v>
      </c>
      <c r="F27" s="153" t="str">
        <f t="shared" si="0"/>
        <v/>
      </c>
      <c r="G27" s="153" t="str">
        <f t="shared" si="1"/>
        <v/>
      </c>
      <c r="H27" s="150" t="s">
        <v>3106</v>
      </c>
      <c r="I27" s="150" t="s">
        <v>3107</v>
      </c>
      <c r="J27" s="157">
        <f>SUMPRODUCT('[1]表九之二（需明确收支对象级次的录入表）'!D$7:D$9*(LEFT('[1]表九之二（需明确收支对象级次的录入表）'!$B$7:$B$9,LEN($H27))=$H27))+SUMPRODUCT('[1]表九之三（其它收支录入表）'!D$6:D$282*(LEFT('[1]表九之三（其它收支录入表）'!$B$6:$B$282,LEN($H27))=$H27))</f>
        <v>0</v>
      </c>
      <c r="K27" s="158">
        <f>SUMPRODUCT('[1]表九之二（需明确收支对象级次的录入表）'!E$7:E$9*(LEFT('[1]表九之二（需明确收支对象级次的录入表）'!$B$7:$B$9,LEN($H27))=$H27))+SUMPRODUCT('[1]表九之三（其它收支录入表）'!E$6:E$282*(LEFT('[1]表九之三（其它收支录入表）'!$B$6:$B$282,LEN($H27))=$H27))</f>
        <v>5639</v>
      </c>
      <c r="L27" s="158">
        <f>SUMPRODUCT('[1]表九之二（需明确收支对象级次的录入表）'!I$7:I$9*(LEFT('[1]表九之二（需明确收支对象级次的录入表）'!$B$7:$B$9,LEN($H27))=$H27))+SUMPRODUCT('[1]表九之三（其它收支录入表）'!F$6:F$282*(LEFT('[1]表九之三（其它收支录入表）'!$B$6:$B$282,LEN($H27))=$H27))</f>
        <v>0</v>
      </c>
      <c r="M27" s="154" t="str">
        <f t="shared" si="2"/>
        <v/>
      </c>
      <c r="N27" s="154">
        <f t="shared" si="3"/>
        <v>0</v>
      </c>
    </row>
    <row r="28" s="134" customFormat="1" ht="17.1" customHeight="1" spans="1:14">
      <c r="A28" s="150" t="s">
        <v>3108</v>
      </c>
      <c r="B28" s="155" t="s">
        <v>3109</v>
      </c>
      <c r="C28" s="157">
        <f>SUMPRODUCT('[1]表九之二（需明确收支对象级次的录入表）'!D$7:D$9*(LEFT('[1]表九之二（需明确收支对象级次的录入表）'!$B$7:$B$9,LEN($A28))=$A28))+SUMPRODUCT('[1]表九之三（其它收支录入表）'!D$6:D$282*(LEFT('[1]表九之三（其它收支录入表）'!$B$6:$B$282,LEN($A28))=$A28))</f>
        <v>0</v>
      </c>
      <c r="D28" s="157">
        <f>SUMPRODUCT('[1]表九之二（需明确收支对象级次的录入表）'!E$7:E$9*(LEFT('[1]表九之二（需明确收支对象级次的录入表）'!$B$7:$B$9,LEN($A28))=$A28))+SUMPRODUCT('[1]表九之三（其它收支录入表）'!E$6:E$282*(LEFT('[1]表九之三（其它收支录入表）'!$B$6:$B$282,LEN($A28))=$A28))</f>
        <v>0</v>
      </c>
      <c r="E28" s="157">
        <f>SUMPRODUCT('[1]表九之二（需明确收支对象级次的录入表）'!$I$7:$I$9*(LEFT('[1]表九之二（需明确收支对象级次的录入表）'!$B$7:$B$9,LEN($A28))=$A28))+SUMPRODUCT('[1]表九之三（其它收支录入表）'!F$6:F$282*(LEFT('[1]表九之三（其它收支录入表）'!$B$6:$B$282,LEN($A28))=$A28))</f>
        <v>0</v>
      </c>
      <c r="F28" s="153" t="str">
        <f t="shared" si="0"/>
        <v/>
      </c>
      <c r="G28" s="153" t="str">
        <f t="shared" si="1"/>
        <v/>
      </c>
      <c r="H28" s="150" t="s">
        <v>3110</v>
      </c>
      <c r="I28" s="150" t="s">
        <v>3111</v>
      </c>
      <c r="J28" s="152">
        <f>SUMPRODUCT('[1]表九之二（需明确收支对象级次的录入表）'!D$7:D$9*(LEFT('[1]表九之二（需明确收支对象级次的录入表）'!$B$7:$B$9,LEN($H28))=$H28))+SUMPRODUCT('[1]表九之三（其它收支录入表）'!D$6:D$282*(LEFT('[1]表九之三（其它收支录入表）'!$B$6:$B$282,LEN($H28))=$H28))</f>
        <v>0</v>
      </c>
      <c r="K28" s="152">
        <f>SUMPRODUCT('[1]表九之二（需明确收支对象级次的录入表）'!E$7:E$9*(LEFT('[1]表九之二（需明确收支对象级次的录入表）'!$B$7:$B$9,LEN($H28))=$H28))+SUMPRODUCT('[1]表九之三（其它收支录入表）'!E$6:E$282*(LEFT('[1]表九之三（其它收支录入表）'!$B$6:$B$282,LEN($H28))=$H28))</f>
        <v>0</v>
      </c>
      <c r="L28" s="152">
        <f>SUMPRODUCT('[1]表九之二（需明确收支对象级次的录入表）'!I$7:I$9*(LEFT('[1]表九之二（需明确收支对象级次的录入表）'!$B$7:$B$9,LEN($H28))=$H28))+SUMPRODUCT('[1]表九之三（其它收支录入表）'!F$6:F$282*(LEFT('[1]表九之三（其它收支录入表）'!$B$6:$B$282,LEN($H28))=$H28))</f>
        <v>0</v>
      </c>
      <c r="M28" s="154" t="str">
        <f t="shared" si="2"/>
        <v/>
      </c>
      <c r="N28" s="154" t="str">
        <f t="shared" si="3"/>
        <v/>
      </c>
    </row>
    <row r="29" s="134" customFormat="1" ht="17.1" customHeight="1" spans="1:14">
      <c r="A29" s="150" t="s">
        <v>3112</v>
      </c>
      <c r="B29" s="155" t="s">
        <v>3113</v>
      </c>
      <c r="C29" s="157">
        <f>SUMPRODUCT('[1]表九之二（需明确收支对象级次的录入表）'!D$7:D$9*(LEFT('[1]表九之二（需明确收支对象级次的录入表）'!$B$7:$B$9,LEN($A29))=$A29))+SUMPRODUCT('[1]表九之三（其它收支录入表）'!D$6:D$282*(LEFT('[1]表九之三（其它收支录入表）'!$B$6:$B$282,LEN($A29))=$A29))</f>
        <v>0</v>
      </c>
      <c r="D29" s="157">
        <f>SUMPRODUCT('[1]表九之二（需明确收支对象级次的录入表）'!E$7:E$9*(LEFT('[1]表九之二（需明确收支对象级次的录入表）'!$B$7:$B$9,LEN($A29))=$A29))+SUMPRODUCT('[1]表九之三（其它收支录入表）'!E$6:E$282*(LEFT('[1]表九之三（其它收支录入表）'!$B$6:$B$282,LEN($A29))=$A29))</f>
        <v>0</v>
      </c>
      <c r="E29" s="157">
        <f>SUMPRODUCT('[1]表九之二（需明确收支对象级次的录入表）'!$I$7:$I$9*(LEFT('[1]表九之二（需明确收支对象级次的录入表）'!$B$7:$B$9,LEN($A29))=$A29))+SUMPRODUCT('[1]表九之三（其它收支录入表）'!F$6:F$282*(LEFT('[1]表九之三（其它收支录入表）'!$B$6:$B$282,LEN($A29))=$A29))</f>
        <v>0</v>
      </c>
      <c r="F29" s="153" t="str">
        <f t="shared" si="0"/>
        <v/>
      </c>
      <c r="G29" s="153" t="str">
        <f t="shared" si="1"/>
        <v/>
      </c>
      <c r="H29" s="150" t="s">
        <v>3114</v>
      </c>
      <c r="I29" s="150" t="s">
        <v>3115</v>
      </c>
      <c r="J29" s="157">
        <f>SUMPRODUCT('[1]表九之二（需明确收支对象级次的录入表）'!D$7:D$9*(LEFT('[1]表九之二（需明确收支对象级次的录入表）'!$B$7:$B$9,LEN($H29))=$H29))+SUMPRODUCT('[1]表九之三（其它收支录入表）'!D$6:D$282*(LEFT('[1]表九之三（其它收支录入表）'!$B$6:$B$282,LEN($H29))=$H29))</f>
        <v>0</v>
      </c>
      <c r="K29" s="158">
        <f>SUMPRODUCT('[1]表九之二（需明确收支对象级次的录入表）'!E$7:E$9*(LEFT('[1]表九之二（需明确收支对象级次的录入表）'!$B$7:$B$9,LEN($H29))=$H29))+SUMPRODUCT('[1]表九之三（其它收支录入表）'!E$6:E$282*(LEFT('[1]表九之三（其它收支录入表）'!$B$6:$B$282,LEN($H29))=$H29))</f>
        <v>0</v>
      </c>
      <c r="L29" s="158">
        <f>SUMPRODUCT('[1]表九之二（需明确收支对象级次的录入表）'!I$7:I$9*(LEFT('[1]表九之二（需明确收支对象级次的录入表）'!$B$7:$B$9,LEN($H29))=$H29))+SUMPRODUCT('[1]表九之三（其它收支录入表）'!F$6:F$282*(LEFT('[1]表九之三（其它收支录入表）'!$B$6:$B$282,LEN($H29))=$H29))</f>
        <v>0</v>
      </c>
      <c r="M29" s="154" t="str">
        <f t="shared" si="2"/>
        <v/>
      </c>
      <c r="N29" s="154" t="str">
        <f t="shared" si="3"/>
        <v/>
      </c>
    </row>
    <row r="30" s="134" customFormat="1" ht="17.1" customHeight="1" spans="1:14">
      <c r="A30" s="150"/>
      <c r="B30" s="155"/>
      <c r="C30" s="157"/>
      <c r="D30" s="157"/>
      <c r="E30" s="157"/>
      <c r="F30" s="153"/>
      <c r="G30" s="153"/>
      <c r="H30" s="150" t="s">
        <v>3116</v>
      </c>
      <c r="I30" s="150" t="s">
        <v>3117</v>
      </c>
      <c r="J30" s="157">
        <f>SUMPRODUCT('[1]表九之二（需明确收支对象级次的录入表）'!D$7:D$9*(LEFT('[1]表九之二（需明确收支对象级次的录入表）'!$B$7:$B$9,LEN($H30))=$H30))+SUMPRODUCT('[1]表九之三（其它收支录入表）'!D$6:D$282*(LEFT('[1]表九之三（其它收支录入表）'!$B$6:$B$282,LEN($H30))=$H30))</f>
        <v>0</v>
      </c>
      <c r="K30" s="158">
        <f>SUMPRODUCT('[1]表九之二（需明确收支对象级次的录入表）'!E$7:E$9*(LEFT('[1]表九之二（需明确收支对象级次的录入表）'!$B$7:$B$9,LEN($H30))=$H30))+SUMPRODUCT('[1]表九之三（其它收支录入表）'!E$6:E$282*(LEFT('[1]表九之三（其它收支录入表）'!$B$6:$B$282,LEN($H30))=$H30))</f>
        <v>0</v>
      </c>
      <c r="L30" s="158">
        <f>SUMPRODUCT('[1]表九之二（需明确收支对象级次的录入表）'!I$7:I$9*(LEFT('[1]表九之二（需明确收支对象级次的录入表）'!$B$7:$B$9,LEN($H30))=$H30))+SUMPRODUCT('[1]表九之三（其它收支录入表）'!F$6:F$282*(LEFT('[1]表九之三（其它收支录入表）'!$B$6:$B$282,LEN($H30))=$H30))</f>
        <v>0</v>
      </c>
      <c r="M30" s="154" t="str">
        <f t="shared" si="2"/>
        <v/>
      </c>
      <c r="N30" s="154" t="str">
        <f t="shared" si="3"/>
        <v/>
      </c>
    </row>
    <row r="31" s="134" customFormat="1" ht="17.1" customHeight="1" spans="1:14">
      <c r="A31" s="150" t="s">
        <v>3118</v>
      </c>
      <c r="B31" s="155" t="s">
        <v>3119</v>
      </c>
      <c r="C31" s="157">
        <f>SUMPRODUCT('[1]表九之二（需明确收支对象级次的录入表）'!D$7:D$9*(LEFT('[1]表九之二（需明确收支对象级次的录入表）'!$B$7:$B$9,LEN($A31))=$A31))+SUMPRODUCT('[1]表九之三（其它收支录入表）'!D$6:D$282*(LEFT('[1]表九之三（其它收支录入表）'!$B$6:$B$282,LEN($A31))=$A31))</f>
        <v>180</v>
      </c>
      <c r="D31" s="157">
        <f>SUMPRODUCT('[1]表九之二（需明确收支对象级次的录入表）'!E$7:E$9*(LEFT('[1]表九之二（需明确收支对象级次的录入表）'!$B$7:$B$9,LEN($A31))=$A31))+SUMPRODUCT('[1]表九之三（其它收支录入表）'!E$6:E$282*(LEFT('[1]表九之三（其它收支录入表）'!$B$6:$B$282,LEN($A31))=$A31))</f>
        <v>2330</v>
      </c>
      <c r="E31" s="157">
        <f>SUMPRODUCT('[1]表九之二（需明确收支对象级次的录入表）'!$I$7:$I$9*(LEFT('[1]表九之二（需明确收支对象级次的录入表）'!$B$7:$B$9,LEN($A31))=$A31))+SUMPRODUCT('[1]表九之三（其它收支录入表）'!F$6:F$282*(LEFT('[1]表九之三（其它收支录入表）'!$B$6:$B$282,LEN($A31))=$A31))</f>
        <v>2353</v>
      </c>
      <c r="F31" s="153">
        <f t="shared" ref="F31:F37" si="4">IFERROR($E31/C31,"")</f>
        <v>13.0722222222222</v>
      </c>
      <c r="G31" s="153">
        <f t="shared" ref="G31:G37" si="5">IFERROR($E31/D31,"")</f>
        <v>1.00987124463519</v>
      </c>
      <c r="H31" s="150" t="s">
        <v>1344</v>
      </c>
      <c r="I31" s="150" t="s">
        <v>2881</v>
      </c>
      <c r="J31" s="152">
        <f>SUMPRODUCT('[1]表九之二（需明确收支对象级次的录入表）'!D$7:D$9*(LEFT('[1]表九之二（需明确收支对象级次的录入表）'!$B$7:$B$9,LEN($H31))=$H31))+SUMPRODUCT('[1]表九之三（其它收支录入表）'!D$6:D$282*(LEFT('[1]表九之三（其它收支录入表）'!$B$6:$B$282,LEN($H31))=$H31))</f>
        <v>0</v>
      </c>
      <c r="K31" s="152">
        <f>SUMPRODUCT('[1]表九之二（需明确收支对象级次的录入表）'!E$7:E$9*(LEFT('[1]表九之二（需明确收支对象级次的录入表）'!$B$7:$B$9,LEN($H31))=$H31))+SUMPRODUCT('[1]表九之三（其它收支录入表）'!E$6:E$282*(LEFT('[1]表九之三（其它收支录入表）'!$B$6:$B$282,LEN($H31))=$H31))</f>
        <v>0</v>
      </c>
      <c r="L31" s="152">
        <f>SUMPRODUCT('[1]表九之二（需明确收支对象级次的录入表）'!I$7:I$9*(LEFT('[1]表九之二（需明确收支对象级次的录入表）'!$B$7:$B$9,LEN($H31))=$H31))+SUMPRODUCT('[1]表九之三（其它收支录入表）'!F$6:F$282*(LEFT('[1]表九之三（其它收支录入表）'!$B$6:$B$282,LEN($H31))=$H31))</f>
        <v>0</v>
      </c>
      <c r="M31" s="154" t="str">
        <f t="shared" si="2"/>
        <v/>
      </c>
      <c r="N31" s="154" t="str">
        <f t="shared" si="3"/>
        <v/>
      </c>
    </row>
    <row r="32" s="134" customFormat="1" ht="17.1" customHeight="1" spans="1:14">
      <c r="A32" s="150" t="s">
        <v>3120</v>
      </c>
      <c r="B32" s="155" t="s">
        <v>3121</v>
      </c>
      <c r="C32" s="152">
        <f>SUMPRODUCT('[1]表九之二（需明确收支对象级次的录入表）'!D$7:D$9*(LEFT('[1]表九之二（需明确收支对象级次的录入表）'!$B$7:$B$9,LEN($A32))=$A32))+SUMPRODUCT('[1]表九之三（其它收支录入表）'!D$6:D$282*(LEFT('[1]表九之三（其它收支录入表）'!$B$6:$B$282,LEN($A32))=$A32))</f>
        <v>0</v>
      </c>
      <c r="D32" s="156">
        <f>SUMPRODUCT('[1]表九之二（需明确收支对象级次的录入表）'!E$7:E$9*(LEFT('[1]表九之二（需明确收支对象级次的录入表）'!$B$7:$B$9,LEN($A32))=$A32))+SUMPRODUCT('[1]表九之三（其它收支录入表）'!E$6:E$282*(LEFT('[1]表九之三（其它收支录入表）'!$B$6:$B$282,LEN($A32))=$A32))</f>
        <v>0</v>
      </c>
      <c r="E32" s="156">
        <f>SUMPRODUCT('[1]表九之二（需明确收支对象级次的录入表）'!$I$7:$I$9*(LEFT('[1]表九之二（需明确收支对象级次的录入表）'!$B$7:$B$9,LEN($A32))=$A32))+SUMPRODUCT('[1]表九之三（其它收支录入表）'!F$6:F$282*(LEFT('[1]表九之三（其它收支录入表）'!$B$6:$B$282,LEN($A32))=$A32))</f>
        <v>0</v>
      </c>
      <c r="F32" s="153" t="str">
        <f t="shared" si="4"/>
        <v/>
      </c>
      <c r="G32" s="153" t="str">
        <f t="shared" si="5"/>
        <v/>
      </c>
      <c r="H32" s="150" t="s">
        <v>3122</v>
      </c>
      <c r="I32" s="150" t="s">
        <v>3123</v>
      </c>
      <c r="J32" s="152">
        <f>SUMPRODUCT('[1]表九之二（需明确收支对象级次的录入表）'!D$7:D$9*(LEFT('[1]表九之二（需明确收支对象级次的录入表）'!$B$7:$B$9,LEN($H32))=$H32))+SUMPRODUCT('[1]表九之三（其它收支录入表）'!D$6:D$282*(LEFT('[1]表九之三（其它收支录入表）'!$B$6:$B$282,LEN($H32))=$H32))</f>
        <v>0</v>
      </c>
      <c r="K32" s="152">
        <f>SUMPRODUCT('[1]表九之二（需明确收支对象级次的录入表）'!E$7:E$9*(LEFT('[1]表九之二（需明确收支对象级次的录入表）'!$B$7:$B$9,LEN($H32))=$H32))+SUMPRODUCT('[1]表九之三（其它收支录入表）'!E$6:E$282*(LEFT('[1]表九之三（其它收支录入表）'!$B$6:$B$282,LEN($H32))=$H32))</f>
        <v>0</v>
      </c>
      <c r="L32" s="152">
        <f>SUMPRODUCT('[1]表九之二（需明确收支对象级次的录入表）'!I$7:I$9*(LEFT('[1]表九之二（需明确收支对象级次的录入表）'!$B$7:$B$9,LEN($H32))=$H32))+SUMPRODUCT('[1]表九之三（其它收支录入表）'!F$6:F$282*(LEFT('[1]表九之三（其它收支录入表）'!$B$6:$B$282,LEN($H32))=$H32))</f>
        <v>0</v>
      </c>
      <c r="M32" s="154" t="str">
        <f t="shared" si="2"/>
        <v/>
      </c>
      <c r="N32" s="154" t="str">
        <f t="shared" si="3"/>
        <v/>
      </c>
    </row>
    <row r="33" s="134" customFormat="1" ht="17.1" customHeight="1" spans="1:15">
      <c r="A33" s="150" t="s">
        <v>3124</v>
      </c>
      <c r="B33" s="155" t="s">
        <v>3125</v>
      </c>
      <c r="C33" s="157">
        <f>SUMPRODUCT('[1]表九之二（需明确收支对象级次的录入表）'!D$7:D$9*(LEFT('[1]表九之二（需明确收支对象级次的录入表）'!$B$7:$B$9,LEN($A33))=$A33))+SUMPRODUCT('[1]表九之三（其它收支录入表）'!D$6:D$282*(LEFT('[1]表九之三（其它收支录入表）'!$B$6:$B$282,LEN($A33))=$A33))</f>
        <v>0</v>
      </c>
      <c r="D33" s="157">
        <f>SUMPRODUCT('[1]表九之二（需明确收支对象级次的录入表）'!E$7:E$9*(LEFT('[1]表九之二（需明确收支对象级次的录入表）'!$B$7:$B$9,LEN($A33))=$A33))+SUMPRODUCT('[1]表九之三（其它收支录入表）'!E$6:E$282*(LEFT('[1]表九之三（其它收支录入表）'!$B$6:$B$282,LEN($A33))=$A33))</f>
        <v>0</v>
      </c>
      <c r="E33" s="157">
        <f>SUMPRODUCT('[1]表九之二（需明确收支对象级次的录入表）'!$I$7:$I$9*(LEFT('[1]表九之二（需明确收支对象级次的录入表）'!$B$7:$B$9,LEN($A33))=$A33))+SUMPRODUCT('[1]表九之三（其它收支录入表）'!F$6:F$282*(LEFT('[1]表九之三（其它收支录入表）'!$B$6:$B$282,LEN($A33))=$A33))</f>
        <v>0</v>
      </c>
      <c r="F33" s="153" t="str">
        <f t="shared" si="4"/>
        <v/>
      </c>
      <c r="G33" s="153" t="str">
        <f t="shared" si="5"/>
        <v/>
      </c>
      <c r="H33" s="150" t="s">
        <v>3126</v>
      </c>
      <c r="I33" s="150" t="s">
        <v>3127</v>
      </c>
      <c r="J33" s="157">
        <f>SUMPRODUCT('[1]表九之二（需明确收支对象级次的录入表）'!D$7:D$9*(LEFT('[1]表九之二（需明确收支对象级次的录入表）'!$B$7:$B$9,LEN($H33))=$H33))+SUMPRODUCT('[1]表九之三（其它收支录入表）'!D$6:D$282*(LEFT('[1]表九之三（其它收支录入表）'!$B$6:$B$282,LEN($H33))=$H33))</f>
        <v>0</v>
      </c>
      <c r="K33" s="158">
        <f>SUMPRODUCT('[1]表九之二（需明确收支对象级次的录入表）'!E$7:E$9*(LEFT('[1]表九之二（需明确收支对象级次的录入表）'!$B$7:$B$9,LEN($H33))=$H33))+SUMPRODUCT('[1]表九之三（其它收支录入表）'!E$6:E$282*(LEFT('[1]表九之三（其它收支录入表）'!$B$6:$B$282,LEN($H33))=$H33))</f>
        <v>0</v>
      </c>
      <c r="L33" s="158">
        <f>SUMPRODUCT('[1]表九之二（需明确收支对象级次的录入表）'!I$7:I$9*(LEFT('[1]表九之二（需明确收支对象级次的录入表）'!$B$7:$B$9,LEN($H33))=$H33))+SUMPRODUCT('[1]表九之三（其它收支录入表）'!F$6:F$282*(LEFT('[1]表九之三（其它收支录入表）'!$B$6:$B$282,LEN($H33))=$H33))</f>
        <v>0</v>
      </c>
      <c r="M33" s="154" t="str">
        <f t="shared" si="2"/>
        <v/>
      </c>
      <c r="N33" s="154" t="str">
        <f t="shared" si="3"/>
        <v/>
      </c>
    </row>
    <row r="34" s="134" customFormat="1" ht="17.1" customHeight="1" spans="1:15">
      <c r="A34" s="150" t="s">
        <v>3128</v>
      </c>
      <c r="B34" s="155" t="s">
        <v>3129</v>
      </c>
      <c r="C34" s="157">
        <f>SUMPRODUCT('[1]表九之二（需明确收支对象级次的录入表）'!D$7:D$9*(LEFT('[1]表九之二（需明确收支对象级次的录入表）'!$B$7:$B$9,LEN($A34))=$A34))+SUMPRODUCT('[1]表九之三（其它收支录入表）'!D$6:D$282*(LEFT('[1]表九之三（其它收支录入表）'!$B$6:$B$282,LEN($A34))=$A34))</f>
        <v>0</v>
      </c>
      <c r="D34" s="157">
        <f>SUMPRODUCT('[1]表九之二（需明确收支对象级次的录入表）'!E$7:E$9*(LEFT('[1]表九之二（需明确收支对象级次的录入表）'!$B$7:$B$9,LEN($A34))=$A34))+SUMPRODUCT('[1]表九之三（其它收支录入表）'!E$6:E$282*(LEFT('[1]表九之三（其它收支录入表）'!$B$6:$B$282,LEN($A34))=$A34))</f>
        <v>0</v>
      </c>
      <c r="E34" s="157">
        <f>SUMPRODUCT('[1]表九之二（需明确收支对象级次的录入表）'!$I$7:$I$9*(LEFT('[1]表九之二（需明确收支对象级次的录入表）'!$B$7:$B$9,LEN($A34))=$A34))+SUMPRODUCT('[1]表九之三（其它收支录入表）'!F$6:F$282*(LEFT('[1]表九之三（其它收支录入表）'!$B$6:$B$282,LEN($A34))=$A34))</f>
        <v>0</v>
      </c>
      <c r="F34" s="153" t="str">
        <f t="shared" si="4"/>
        <v/>
      </c>
      <c r="G34" s="153" t="str">
        <f t="shared" si="5"/>
        <v/>
      </c>
      <c r="H34" s="150" t="s">
        <v>3130</v>
      </c>
      <c r="I34" s="150" t="s">
        <v>3131</v>
      </c>
      <c r="J34" s="157">
        <f>SUMPRODUCT('[1]表九之二（需明确收支对象级次的录入表）'!D$7:D$9*(LEFT('[1]表九之二（需明确收支对象级次的录入表）'!$B$7:$B$9,LEN($H34))=$H34))+SUMPRODUCT('[1]表九之三（其它收支录入表）'!D$6:D$282*(LEFT('[1]表九之三（其它收支录入表）'!$B$6:$B$282,LEN($H34))=$H34))</f>
        <v>0</v>
      </c>
      <c r="K34" s="158">
        <f>SUMPRODUCT('[1]表九之二（需明确收支对象级次的录入表）'!E$7:E$9*(LEFT('[1]表九之二（需明确收支对象级次的录入表）'!$B$7:$B$9,LEN($H34))=$H34))+SUMPRODUCT('[1]表九之三（其它收支录入表）'!E$6:E$282*(LEFT('[1]表九之三（其它收支录入表）'!$B$6:$B$282,LEN($H34))=$H34))</f>
        <v>0</v>
      </c>
      <c r="L34" s="158">
        <f>SUMPRODUCT('[1]表九之二（需明确收支对象级次的录入表）'!I$7:I$9*(LEFT('[1]表九之二（需明确收支对象级次的录入表）'!$B$7:$B$9,LEN($H34))=$H34))+SUMPRODUCT('[1]表九之三（其它收支录入表）'!F$6:F$282*(LEFT('[1]表九之三（其它收支录入表）'!$B$6:$B$282,LEN($H34))=$H34))</f>
        <v>0</v>
      </c>
      <c r="M34" s="154" t="str">
        <f t="shared" si="2"/>
        <v/>
      </c>
      <c r="N34" s="154" t="str">
        <f t="shared" si="3"/>
        <v/>
      </c>
    </row>
    <row r="35" s="134" customFormat="1" ht="17.1" customHeight="1" spans="1:15">
      <c r="A35" s="150" t="s">
        <v>3132</v>
      </c>
      <c r="B35" s="155" t="s">
        <v>3133</v>
      </c>
      <c r="C35" s="157">
        <f>SUMPRODUCT('[1]表九之二（需明确收支对象级次的录入表）'!D$7:D$9*(LEFT('[1]表九之二（需明确收支对象级次的录入表）'!$B$7:$B$9,LEN($A35))=$A35))+SUMPRODUCT('[1]表九之三（其它收支录入表）'!D$6:D$282*(LEFT('[1]表九之三（其它收支录入表）'!$B$6:$B$282,LEN($A35))=$A35))</f>
        <v>0</v>
      </c>
      <c r="D35" s="157">
        <f>SUMPRODUCT('[1]表九之二（需明确收支对象级次的录入表）'!E$7:E$9*(LEFT('[1]表九之二（需明确收支对象级次的录入表）'!$B$7:$B$9,LEN($A35))=$A35))+SUMPRODUCT('[1]表九之三（其它收支录入表）'!E$6:E$282*(LEFT('[1]表九之三（其它收支录入表）'!$B$6:$B$282,LEN($A35))=$A35))</f>
        <v>0</v>
      </c>
      <c r="E35" s="157">
        <f>SUMPRODUCT('[1]表九之二（需明确收支对象级次的录入表）'!$I$7:$I$9*(LEFT('[1]表九之二（需明确收支对象级次的录入表）'!$B$7:$B$9,LEN($A35))=$A35))+SUMPRODUCT('[1]表九之三（其它收支录入表）'!F$6:F$282*(LEFT('[1]表九之三（其它收支录入表）'!$B$6:$B$282,LEN($A35))=$A35))</f>
        <v>0</v>
      </c>
      <c r="F35" s="153" t="str">
        <f t="shared" si="4"/>
        <v/>
      </c>
      <c r="G35" s="153" t="str">
        <f t="shared" si="5"/>
        <v/>
      </c>
      <c r="H35" s="150" t="s">
        <v>3134</v>
      </c>
      <c r="I35" s="150" t="s">
        <v>3135</v>
      </c>
      <c r="J35" s="157">
        <f>SUMPRODUCT('[1]表九之二（需明确收支对象级次的录入表）'!D$7:D$9*(LEFT('[1]表九之二（需明确收支对象级次的录入表）'!$B$7:$B$9,LEN($H35))=$H35))+SUMPRODUCT('[1]表九之三（其它收支录入表）'!D$6:D$282*(LEFT('[1]表九之三（其它收支录入表）'!$B$6:$B$282,LEN($H35))=$H35))</f>
        <v>0</v>
      </c>
      <c r="K35" s="158">
        <f>SUMPRODUCT('[1]表九之二（需明确收支对象级次的录入表）'!E$7:E$9*(LEFT('[1]表九之二（需明确收支对象级次的录入表）'!$B$7:$B$9,LEN($H35))=$H35))+SUMPRODUCT('[1]表九之三（其它收支录入表）'!E$6:E$282*(LEFT('[1]表九之三（其它收支录入表）'!$B$6:$B$282,LEN($H35))=$H35))</f>
        <v>0</v>
      </c>
      <c r="L35" s="158">
        <f>SUMPRODUCT('[1]表九之二（需明确收支对象级次的录入表）'!I$7:I$9*(LEFT('[1]表九之二（需明确收支对象级次的录入表）'!$B$7:$B$9,LEN($H35))=$H35))+SUMPRODUCT('[1]表九之三（其它收支录入表）'!F$6:F$282*(LEFT('[1]表九之三（其它收支录入表）'!$B$6:$B$282,LEN($H35))=$H35))</f>
        <v>0</v>
      </c>
      <c r="M35" s="154" t="str">
        <f t="shared" si="2"/>
        <v/>
      </c>
      <c r="N35" s="154" t="str">
        <f t="shared" si="3"/>
        <v/>
      </c>
      <c r="O35" s="137"/>
    </row>
    <row r="36" s="134" customFormat="1" ht="17.1" customHeight="1" spans="1:15">
      <c r="A36" s="150" t="s">
        <v>3136</v>
      </c>
      <c r="B36" s="155" t="s">
        <v>3137</v>
      </c>
      <c r="C36" s="157">
        <f>SUMPRODUCT('[1]表九之二（需明确收支对象级次的录入表）'!D$7:D$9*(LEFT('[1]表九之二（需明确收支对象级次的录入表）'!$B$7:$B$9,LEN($A36))=$A36))+SUMPRODUCT('[1]表九之三（其它收支录入表）'!D$6:D$282*(LEFT('[1]表九之三（其它收支录入表）'!$B$6:$B$282,LEN($A36))=$A36))</f>
        <v>0</v>
      </c>
      <c r="D36" s="157">
        <f>SUMPRODUCT('[1]表九之二（需明确收支对象级次的录入表）'!E$7:E$9*(LEFT('[1]表九之二（需明确收支对象级次的录入表）'!$B$7:$B$9,LEN($A36))=$A36))+SUMPRODUCT('[1]表九之三（其它收支录入表）'!E$6:E$282*(LEFT('[1]表九之三（其它收支录入表）'!$B$6:$B$282,LEN($A36))=$A36))</f>
        <v>0</v>
      </c>
      <c r="E36" s="157">
        <f>SUMPRODUCT('[1]表九之二（需明确收支对象级次的录入表）'!$I$7:$I$9*(LEFT('[1]表九之二（需明确收支对象级次的录入表）'!$B$7:$B$9,LEN($A36))=$A36))+SUMPRODUCT('[1]表九之三（其它收支录入表）'!F$6:F$282*(LEFT('[1]表九之三（其它收支录入表）'!$B$6:$B$282,LEN($A36))=$A36))</f>
        <v>0</v>
      </c>
      <c r="F36" s="153" t="str">
        <f t="shared" si="4"/>
        <v/>
      </c>
      <c r="G36" s="153" t="str">
        <f t="shared" si="5"/>
        <v/>
      </c>
      <c r="H36" s="150" t="s">
        <v>3138</v>
      </c>
      <c r="I36" s="150" t="s">
        <v>3139</v>
      </c>
      <c r="J36" s="157">
        <f>SUMPRODUCT('[1]表九之二（需明确收支对象级次的录入表）'!D$7:D$9*(LEFT('[1]表九之二（需明确收支对象级次的录入表）'!$B$7:$B$9,LEN($H36))=$H36))+SUMPRODUCT('[1]表九之三（其它收支录入表）'!D$6:D$282*(LEFT('[1]表九之三（其它收支录入表）'!$B$6:$B$282,LEN($H36))=$H36))</f>
        <v>0</v>
      </c>
      <c r="K36" s="158">
        <f>SUMPRODUCT('[1]表九之二（需明确收支对象级次的录入表）'!E$7:E$9*(LEFT('[1]表九之二（需明确收支对象级次的录入表）'!$B$7:$B$9,LEN($H36))=$H36))+SUMPRODUCT('[1]表九之三（其它收支录入表）'!E$6:E$282*(LEFT('[1]表九之三（其它收支录入表）'!$B$6:$B$282,LEN($H36))=$H36))</f>
        <v>0</v>
      </c>
      <c r="L36" s="158">
        <f>SUMPRODUCT('[1]表九之二（需明确收支对象级次的录入表）'!I$7:I$9*(LEFT('[1]表九之二（需明确收支对象级次的录入表）'!$B$7:$B$9,LEN($H36))=$H36))+SUMPRODUCT('[1]表九之三（其它收支录入表）'!F$6:F$282*(LEFT('[1]表九之三（其它收支录入表）'!$B$6:$B$282,LEN($H36))=$H36))</f>
        <v>0</v>
      </c>
      <c r="M36" s="154" t="str">
        <f t="shared" si="2"/>
        <v/>
      </c>
      <c r="N36" s="154" t="str">
        <f t="shared" si="3"/>
        <v/>
      </c>
    </row>
    <row r="37" s="134" customFormat="1" ht="17.1" customHeight="1" spans="1:15">
      <c r="A37" s="150" t="s">
        <v>3140</v>
      </c>
      <c r="B37" s="155" t="s">
        <v>3141</v>
      </c>
      <c r="C37" s="157">
        <f>SUMPRODUCT('[1]表九之二（需明确收支对象级次的录入表）'!D$7:D$9*(LEFT('[1]表九之二（需明确收支对象级次的录入表）'!$B$7:$B$9,LEN($A37))=$A37))+SUMPRODUCT('[1]表九之三（其它收支录入表）'!D$6:D$282*(LEFT('[1]表九之三（其它收支录入表）'!$B$6:$B$282,LEN($A37))=$A37))</f>
        <v>0</v>
      </c>
      <c r="D37" s="157">
        <f>SUMPRODUCT('[1]表九之二（需明确收支对象级次的录入表）'!E$7:E$9*(LEFT('[1]表九之二（需明确收支对象级次的录入表）'!$B$7:$B$9,LEN($A37))=$A37))+SUMPRODUCT('[1]表九之三（其它收支录入表）'!E$6:E$282*(LEFT('[1]表九之三（其它收支录入表）'!$B$6:$B$282,LEN($A37))=$A37))</f>
        <v>0</v>
      </c>
      <c r="E37" s="157">
        <f>SUMPRODUCT('[1]表九之二（需明确收支对象级次的录入表）'!$I$7:$I$9*(LEFT('[1]表九之二（需明确收支对象级次的录入表）'!$B$7:$B$9,LEN($A37))=$A37))+SUMPRODUCT('[1]表九之三（其它收支录入表）'!F$6:F$282*(LEFT('[1]表九之三（其它收支录入表）'!$B$6:$B$282,LEN($A37))=$A37))</f>
        <v>0</v>
      </c>
      <c r="F37" s="153" t="str">
        <f t="shared" si="4"/>
        <v/>
      </c>
      <c r="G37" s="153" t="str">
        <f t="shared" si="5"/>
        <v/>
      </c>
      <c r="H37" s="150" t="s">
        <v>3142</v>
      </c>
      <c r="I37" s="150" t="s">
        <v>3143</v>
      </c>
      <c r="J37" s="152">
        <f>SUMPRODUCT('[1]表九之二（需明确收支对象级次的录入表）'!D$7:D$9*(LEFT('[1]表九之二（需明确收支对象级次的录入表）'!$B$7:$B$9,LEN($H37))=$H37))+SUMPRODUCT('[1]表九之三（其它收支录入表）'!D$6:D$282*(LEFT('[1]表九之三（其它收支录入表）'!$B$6:$B$282,LEN($H37))=$H37))</f>
        <v>0</v>
      </c>
      <c r="K37" s="152">
        <f>SUMPRODUCT('[1]表九之二（需明确收支对象级次的录入表）'!E$7:E$9*(LEFT('[1]表九之二（需明确收支对象级次的录入表）'!$B$7:$B$9,LEN($H37))=$H37))+SUMPRODUCT('[1]表九之三（其它收支录入表）'!E$6:E$282*(LEFT('[1]表九之三（其它收支录入表）'!$B$6:$B$282,LEN($H37))=$H37))</f>
        <v>0</v>
      </c>
      <c r="L37" s="152">
        <f>SUMPRODUCT('[1]表九之二（需明确收支对象级次的录入表）'!I$7:I$9*(LEFT('[1]表九之二（需明确收支对象级次的录入表）'!$B$7:$B$9,LEN($H37))=$H37))+SUMPRODUCT('[1]表九之三（其它收支录入表）'!F$6:F$282*(LEFT('[1]表九之三（其它收支录入表）'!$B$6:$B$282,LEN($H37))=$H37))</f>
        <v>0</v>
      </c>
      <c r="M37" s="154" t="str">
        <f t="shared" si="2"/>
        <v/>
      </c>
      <c r="N37" s="154" t="str">
        <f t="shared" si="3"/>
        <v/>
      </c>
    </row>
    <row r="38" s="134" customFormat="1" ht="17.1" customHeight="1" spans="1:15">
      <c r="A38" s="150"/>
      <c r="B38" s="155"/>
      <c r="C38" s="157"/>
      <c r="D38" s="157"/>
      <c r="E38" s="157"/>
      <c r="F38" s="153"/>
      <c r="G38" s="153"/>
      <c r="H38" s="150" t="s">
        <v>3144</v>
      </c>
      <c r="I38" s="150" t="s">
        <v>3145</v>
      </c>
      <c r="J38" s="157">
        <f>SUMPRODUCT('[1]表九之二（需明确收支对象级次的录入表）'!D$7:D$9*(LEFT('[1]表九之二（需明确收支对象级次的录入表）'!$B$7:$B$9,LEN($H38))=$H38))+SUMPRODUCT('[1]表九之三（其它收支录入表）'!D$6:D$282*(LEFT('[1]表九之三（其它收支录入表）'!$B$6:$B$282,LEN($H38))=$H38))</f>
        <v>0</v>
      </c>
      <c r="K38" s="158">
        <f>SUMPRODUCT('[1]表九之二（需明确收支对象级次的录入表）'!E$7:E$9*(LEFT('[1]表九之二（需明确收支对象级次的录入表）'!$B$7:$B$9,LEN($H38))=$H38))+SUMPRODUCT('[1]表九之三（其它收支录入表）'!E$6:E$282*(LEFT('[1]表九之三（其它收支录入表）'!$B$6:$B$282,LEN($H38))=$H38))</f>
        <v>0</v>
      </c>
      <c r="L38" s="158">
        <f>SUMPRODUCT('[1]表九之二（需明确收支对象级次的录入表）'!I$7:I$9*(LEFT('[1]表九之二（需明确收支对象级次的录入表）'!$B$7:$B$9,LEN($H38))=$H38))+SUMPRODUCT('[1]表九之三（其它收支录入表）'!F$6:F$282*(LEFT('[1]表九之三（其它收支录入表）'!$B$6:$B$282,LEN($H38))=$H38))</f>
        <v>0</v>
      </c>
      <c r="M38" s="154" t="str">
        <f t="shared" si="2"/>
        <v/>
      </c>
      <c r="N38" s="154" t="str">
        <f t="shared" si="3"/>
        <v/>
      </c>
    </row>
    <row r="39" s="134" customFormat="1" ht="17.1" customHeight="1" spans="1:15">
      <c r="A39" s="150" t="s">
        <v>3146</v>
      </c>
      <c r="B39" s="155" t="s">
        <v>3147</v>
      </c>
      <c r="C39" s="157">
        <f>SUMPRODUCT('[1]表九之二（需明确收支对象级次的录入表）'!D$7:D$9*(LEFT('[1]表九之二（需明确收支对象级次的录入表）'!$B$7:$B$9,LEN($A39))=$A39))+SUMPRODUCT('[1]表九之三（其它收支录入表）'!D$6:D$282*(LEFT('[1]表九之三（其它收支录入表）'!$B$6:$B$282,LEN($A39))=$A39))</f>
        <v>0</v>
      </c>
      <c r="D39" s="157">
        <f>SUMPRODUCT('[1]表九之二（需明确收支对象级次的录入表）'!E$7:E$9*(LEFT('[1]表九之二（需明确收支对象级次的录入表）'!$B$7:$B$9,LEN($A39))=$A39))+SUMPRODUCT('[1]表九之三（其它收支录入表）'!E$6:E$282*(LEFT('[1]表九之三（其它收支录入表）'!$B$6:$B$282,LEN($A39))=$A39))</f>
        <v>0</v>
      </c>
      <c r="E39" s="157">
        <f>SUMPRODUCT('[1]表九之二（需明确收支对象级次的录入表）'!$I$7:$I$9*(LEFT('[1]表九之二（需明确收支对象级次的录入表）'!$B$7:$B$9,LEN($A39))=$A39))+SUMPRODUCT('[1]表九之三（其它收支录入表）'!F$6:F$282*(LEFT('[1]表九之三（其它收支录入表）'!$B$6:$B$282,LEN($A39))=$A39))</f>
        <v>0</v>
      </c>
      <c r="F39" s="153" t="str">
        <f t="shared" ref="F39:F58" si="6">IFERROR($E39/C39,"")</f>
        <v/>
      </c>
      <c r="G39" s="153" t="str">
        <f t="shared" ref="G39:G58" si="7">IFERROR($E39/D39,"")</f>
        <v/>
      </c>
      <c r="H39" s="150" t="s">
        <v>3148</v>
      </c>
      <c r="I39" s="150" t="s">
        <v>3149</v>
      </c>
      <c r="J39" s="157">
        <f>SUMPRODUCT('[1]表九之二（需明确收支对象级次的录入表）'!D$7:D$9*(LEFT('[1]表九之二（需明确收支对象级次的录入表）'!$B$7:$B$9,LEN($H39))=$H39))+SUMPRODUCT('[1]表九之三（其它收支录入表）'!D$6:D$282*(LEFT('[1]表九之三（其它收支录入表）'!$B$6:$B$282,LEN($H39))=$H39))</f>
        <v>0</v>
      </c>
      <c r="K39" s="158">
        <f>SUMPRODUCT('[1]表九之二（需明确收支对象级次的录入表）'!E$7:E$9*(LEFT('[1]表九之二（需明确收支对象级次的录入表）'!$B$7:$B$9,LEN($H39))=$H39))+SUMPRODUCT('[1]表九之三（其它收支录入表）'!E$6:E$282*(LEFT('[1]表九之三（其它收支录入表）'!$B$6:$B$282,LEN($H39))=$H39))</f>
        <v>0</v>
      </c>
      <c r="L39" s="158">
        <f>SUMPRODUCT('[1]表九之二（需明确收支对象级次的录入表）'!I$7:I$9*(LEFT('[1]表九之二（需明确收支对象级次的录入表）'!$B$7:$B$9,LEN($H39))=$H39))+SUMPRODUCT('[1]表九之三（其它收支录入表）'!F$6:F$282*(LEFT('[1]表九之三（其它收支录入表）'!$B$6:$B$282,LEN($H39))=$H39))</f>
        <v>0</v>
      </c>
      <c r="M39" s="154" t="str">
        <f t="shared" si="2"/>
        <v/>
      </c>
      <c r="N39" s="154" t="str">
        <f t="shared" si="3"/>
        <v/>
      </c>
    </row>
    <row r="40" s="134" customFormat="1" ht="17.1" customHeight="1" spans="1:15">
      <c r="A40" s="150" t="s">
        <v>3150</v>
      </c>
      <c r="B40" s="155" t="s">
        <v>3151</v>
      </c>
      <c r="C40" s="152">
        <f>SUMPRODUCT('[1]表九之二（需明确收支对象级次的录入表）'!D$7:D$9*(LEFT('[1]表九之二（需明确收支对象级次的录入表）'!$B$7:$B$9,LEN($A40))=$A40))+SUMPRODUCT('[1]表九之三（其它收支录入表）'!D$6:D$282*(LEFT('[1]表九之三（其它收支录入表）'!$B$6:$B$282,LEN($A40))=$A40))</f>
        <v>0</v>
      </c>
      <c r="D40" s="156">
        <f>SUMPRODUCT('[1]表九之二（需明确收支对象级次的录入表）'!E$7:E$9*(LEFT('[1]表九之二（需明确收支对象级次的录入表）'!$B$7:$B$9,LEN($A40))=$A40))+SUMPRODUCT('[1]表九之三（其它收支录入表）'!E$6:E$282*(LEFT('[1]表九之三（其它收支录入表）'!$B$6:$B$282,LEN($A40))=$A40))</f>
        <v>0</v>
      </c>
      <c r="E40" s="156">
        <f>SUMPRODUCT('[1]表九之二（需明确收支对象级次的录入表）'!$I$7:$I$9*(LEFT('[1]表九之二（需明确收支对象级次的录入表）'!$B$7:$B$9,LEN($A40))=$A40))+SUMPRODUCT('[1]表九之三（其它收支录入表）'!F$6:F$282*(LEFT('[1]表九之三（其它收支录入表）'!$B$6:$B$282,LEN($A40))=$A40))</f>
        <v>0</v>
      </c>
      <c r="F40" s="153" t="str">
        <f t="shared" si="6"/>
        <v/>
      </c>
      <c r="G40" s="153" t="str">
        <f t="shared" si="7"/>
        <v/>
      </c>
      <c r="H40" s="150" t="s">
        <v>3152</v>
      </c>
      <c r="I40" s="150" t="s">
        <v>3153</v>
      </c>
      <c r="J40" s="157">
        <f>SUMPRODUCT('[1]表九之二（需明确收支对象级次的录入表）'!D$7:D$9*(LEFT('[1]表九之二（需明确收支对象级次的录入表）'!$B$7:$B$9,LEN($H40))=$H40))+SUMPRODUCT('[1]表九之三（其它收支录入表）'!D$6:D$282*(LEFT('[1]表九之三（其它收支录入表）'!$B$6:$B$282,LEN($H40))=$H40))</f>
        <v>0</v>
      </c>
      <c r="K40" s="158">
        <f>SUMPRODUCT('[1]表九之二（需明确收支对象级次的录入表）'!E$7:E$9*(LEFT('[1]表九之二（需明确收支对象级次的录入表）'!$B$7:$B$9,LEN($H40))=$H40))+SUMPRODUCT('[1]表九之三（其它收支录入表）'!E$6:E$282*(LEFT('[1]表九之三（其它收支录入表）'!$B$6:$B$282,LEN($H40))=$H40))</f>
        <v>0</v>
      </c>
      <c r="L40" s="158">
        <f>SUMPRODUCT('[1]表九之二（需明确收支对象级次的录入表）'!I$7:I$9*(LEFT('[1]表九之二（需明确收支对象级次的录入表）'!$B$7:$B$9,LEN($H40))=$H40))+SUMPRODUCT('[1]表九之三（其它收支录入表）'!F$6:F$282*(LEFT('[1]表九之三（其它收支录入表）'!$B$6:$B$282,LEN($H40))=$H40))</f>
        <v>0</v>
      </c>
      <c r="M40" s="154" t="str">
        <f t="shared" si="2"/>
        <v/>
      </c>
      <c r="N40" s="154" t="str">
        <f t="shared" si="3"/>
        <v/>
      </c>
    </row>
    <row r="41" s="134" customFormat="1" ht="17.1" customHeight="1" spans="1:15">
      <c r="A41" s="150" t="s">
        <v>3154</v>
      </c>
      <c r="B41" s="155" t="s">
        <v>3155</v>
      </c>
      <c r="C41" s="157">
        <f>SUMPRODUCT('[1]表九之二（需明确收支对象级次的录入表）'!D$7:D$9*(LEFT('[1]表九之二（需明确收支对象级次的录入表）'!$B$7:$B$9,LEN($A41))=$A41))+SUMPRODUCT('[1]表九之三（其它收支录入表）'!D$6:D$282*(LEFT('[1]表九之三（其它收支录入表）'!$B$6:$B$282,LEN($A41))=$A41))</f>
        <v>0</v>
      </c>
      <c r="D41" s="157">
        <f>SUMPRODUCT('[1]表九之二（需明确收支对象级次的录入表）'!E$7:E$9*(LEFT('[1]表九之二（需明确收支对象级次的录入表）'!$B$7:$B$9,LEN($A41))=$A41))+SUMPRODUCT('[1]表九之三（其它收支录入表）'!E$6:E$282*(LEFT('[1]表九之三（其它收支录入表）'!$B$6:$B$282,LEN($A41))=$A41))</f>
        <v>0</v>
      </c>
      <c r="E41" s="157">
        <f>SUMPRODUCT('[1]表九之二（需明确收支对象级次的录入表）'!$I$7:$I$9*(LEFT('[1]表九之二（需明确收支对象级次的录入表）'!$B$7:$B$9,LEN($A41))=$A41))+SUMPRODUCT('[1]表九之三（其它收支录入表）'!F$6:F$282*(LEFT('[1]表九之三（其它收支录入表）'!$B$6:$B$282,LEN($A41))=$A41))</f>
        <v>0</v>
      </c>
      <c r="F41" s="153" t="str">
        <f t="shared" si="6"/>
        <v/>
      </c>
      <c r="G41" s="153" t="str">
        <f t="shared" si="7"/>
        <v/>
      </c>
      <c r="H41" s="150" t="s">
        <v>3156</v>
      </c>
      <c r="I41" s="150" t="s">
        <v>3157</v>
      </c>
      <c r="J41" s="157">
        <f>SUMPRODUCT('[1]表九之二（需明确收支对象级次的录入表）'!D$7:D$9*(LEFT('[1]表九之二（需明确收支对象级次的录入表）'!$B$7:$B$9,LEN($H41))=$H41))+SUMPRODUCT('[1]表九之三（其它收支录入表）'!D$6:D$282*(LEFT('[1]表九之三（其它收支录入表）'!$B$6:$B$282,LEN($H41))=$H41))</f>
        <v>0</v>
      </c>
      <c r="K41" s="158">
        <f>SUMPRODUCT('[1]表九之二（需明确收支对象级次的录入表）'!E$7:E$9*(LEFT('[1]表九之二（需明确收支对象级次的录入表）'!$B$7:$B$9,LEN($H41))=$H41))+SUMPRODUCT('[1]表九之三（其它收支录入表）'!E$6:E$282*(LEFT('[1]表九之三（其它收支录入表）'!$B$6:$B$282,LEN($H41))=$H41))</f>
        <v>0</v>
      </c>
      <c r="L41" s="158">
        <f>SUMPRODUCT('[1]表九之二（需明确收支对象级次的录入表）'!I$7:I$9*(LEFT('[1]表九之二（需明确收支对象级次的录入表）'!$B$7:$B$9,LEN($H41))=$H41))+SUMPRODUCT('[1]表九之三（其它收支录入表）'!F$6:F$282*(LEFT('[1]表九之三（其它收支录入表）'!$B$6:$B$282,LEN($H41))=$H41))</f>
        <v>0</v>
      </c>
      <c r="M41" s="154" t="str">
        <f t="shared" si="2"/>
        <v/>
      </c>
      <c r="N41" s="154" t="str">
        <f t="shared" si="3"/>
        <v/>
      </c>
    </row>
    <row r="42" s="134" customFormat="1" ht="17.1" customHeight="1" spans="1:15">
      <c r="A42" s="150" t="s">
        <v>3158</v>
      </c>
      <c r="B42" s="155" t="s">
        <v>3159</v>
      </c>
      <c r="C42" s="157">
        <f>SUMPRODUCT('[1]表九之二（需明确收支对象级次的录入表）'!D$7:D$9*(LEFT('[1]表九之二（需明确收支对象级次的录入表）'!$B$7:$B$9,LEN($A42))=$A42))+SUMPRODUCT('[1]表九之三（其它收支录入表）'!D$6:D$282*(LEFT('[1]表九之三（其它收支录入表）'!$B$6:$B$282,LEN($A42))=$A42))</f>
        <v>0</v>
      </c>
      <c r="D42" s="157">
        <f>SUMPRODUCT('[1]表九之二（需明确收支对象级次的录入表）'!E$7:E$9*(LEFT('[1]表九之二（需明确收支对象级次的录入表）'!$B$7:$B$9,LEN($A42))=$A42))+SUMPRODUCT('[1]表九之三（其它收支录入表）'!E$6:E$282*(LEFT('[1]表九之三（其它收支录入表）'!$B$6:$B$282,LEN($A42))=$A42))</f>
        <v>0</v>
      </c>
      <c r="E42" s="157">
        <f>SUMPRODUCT('[1]表九之二（需明确收支对象级次的录入表）'!$I$7:$I$9*(LEFT('[1]表九之二（需明确收支对象级次的录入表）'!$B$7:$B$9,LEN($A42))=$A42))+SUMPRODUCT('[1]表九之三（其它收支录入表）'!F$6:F$282*(LEFT('[1]表九之三（其它收支录入表）'!$B$6:$B$282,LEN($A42))=$A42))</f>
        <v>0</v>
      </c>
      <c r="F42" s="153" t="str">
        <f t="shared" si="6"/>
        <v/>
      </c>
      <c r="G42" s="153" t="str">
        <f t="shared" si="7"/>
        <v/>
      </c>
      <c r="H42" s="150" t="s">
        <v>1482</v>
      </c>
      <c r="I42" s="150" t="s">
        <v>2882</v>
      </c>
      <c r="J42" s="152">
        <f>SUMPRODUCT('[1]表九之二（需明确收支对象级次的录入表）'!D$7:D$9*(LEFT('[1]表九之二（需明确收支对象级次的录入表）'!$B$7:$B$9,LEN($H42))=$H42))+SUMPRODUCT('[1]表九之三（其它收支录入表）'!D$6:D$282*(LEFT('[1]表九之三（其它收支录入表）'!$B$6:$B$282,LEN($H42))=$H42))</f>
        <v>22720</v>
      </c>
      <c r="K42" s="152">
        <f>SUMPRODUCT('[1]表九之二（需明确收支对象级次的录入表）'!E$7:E$9*(LEFT('[1]表九之二（需明确收支对象级次的录入表）'!$B$7:$B$9,LEN($H42))=$H42))+SUMPRODUCT('[1]表九之三（其它收支录入表）'!E$6:E$282*(LEFT('[1]表九之三（其它收支录入表）'!$B$6:$B$282,LEN($H42))=$H42))</f>
        <v>29980</v>
      </c>
      <c r="L42" s="152">
        <f>SUMPRODUCT('[1]表九之二（需明确收支对象级次的录入表）'!I$7:I$9*(LEFT('[1]表九之二（需明确收支对象级次的录入表）'!$B$7:$B$9,LEN($H42))=$H42))+SUMPRODUCT('[1]表九之三（其它收支录入表）'!F$6:F$282*(LEFT('[1]表九之三（其它收支录入表）'!$B$6:$B$282,LEN($H42))=$H42))</f>
        <v>22887</v>
      </c>
      <c r="M42" s="154">
        <f t="shared" si="2"/>
        <v>1.00735035211268</v>
      </c>
      <c r="N42" s="154">
        <f t="shared" si="3"/>
        <v>0.763408939292862</v>
      </c>
    </row>
    <row r="43" s="134" customFormat="1" ht="17.1" customHeight="1" spans="1:15">
      <c r="A43" s="150" t="s">
        <v>3160</v>
      </c>
      <c r="B43" s="155" t="s">
        <v>3161</v>
      </c>
      <c r="C43" s="152">
        <f>SUMPRODUCT('[1]表九之二（需明确收支对象级次的录入表）'!D$7:D$9*(LEFT('[1]表九之二（需明确收支对象级次的录入表）'!$B$7:$B$9,LEN($A43))=$A43))+SUMPRODUCT('[1]表九之三（其它收支录入表）'!D$6:D$282*(LEFT('[1]表九之三（其它收支录入表）'!$B$6:$B$282,LEN($A43))=$A43))</f>
        <v>0</v>
      </c>
      <c r="D43" s="156">
        <f>SUMPRODUCT('[1]表九之二（需明确收支对象级次的录入表）'!E$7:E$9*(LEFT('[1]表九之二（需明确收支对象级次的录入表）'!$B$7:$B$9,LEN($A43))=$A43))+SUMPRODUCT('[1]表九之三（其它收支录入表）'!E$6:E$282*(LEFT('[1]表九之三（其它收支录入表）'!$B$6:$B$282,LEN($A43))=$A43))</f>
        <v>0</v>
      </c>
      <c r="E43" s="156">
        <f>SUMPRODUCT('[1]表九之二（需明确收支对象级次的录入表）'!$I$7:$I$9*(LEFT('[1]表九之二（需明确收支对象级次的录入表）'!$B$7:$B$9,LEN($A43))=$A43))+SUMPRODUCT('[1]表九之三（其它收支录入表）'!F$6:F$282*(LEFT('[1]表九之三（其它收支录入表）'!$B$6:$B$282,LEN($A43))=$A43))</f>
        <v>0</v>
      </c>
      <c r="F43" s="153" t="str">
        <f t="shared" si="6"/>
        <v/>
      </c>
      <c r="G43" s="153" t="str">
        <f t="shared" si="7"/>
        <v/>
      </c>
      <c r="H43" s="150" t="s">
        <v>3162</v>
      </c>
      <c r="I43" s="150" t="s">
        <v>3163</v>
      </c>
      <c r="J43" s="152">
        <f>SUMPRODUCT('[1]表九之二（需明确收支对象级次的录入表）'!D$7:D$9*(LEFT('[1]表九之二（需明确收支对象级次的录入表）'!$B$7:$B$9,LEN($H43))=$H43))+SUMPRODUCT('[1]表九之三（其它收支录入表）'!D$6:D$282*(LEFT('[1]表九之三（其它收支录入表）'!$B$6:$B$282,LEN($H43))=$H43))</f>
        <v>22420</v>
      </c>
      <c r="K43" s="152">
        <f>SUMPRODUCT('[1]表九之二（需明确收支对象级次的录入表）'!E$7:E$9*(LEFT('[1]表九之二（需明确收支对象级次的录入表）'!$B$7:$B$9,LEN($H43))=$H43))+SUMPRODUCT('[1]表九之三（其它收支录入表）'!E$6:E$282*(LEFT('[1]表九之三（其它收支录入表）'!$B$6:$B$282,LEN($H43))=$H43))</f>
        <v>29980</v>
      </c>
      <c r="L43" s="152">
        <f>SUMPRODUCT('[1]表九之二（需明确收支对象级次的录入表）'!I$7:I$9*(LEFT('[1]表九之二（需明确收支对象级次的录入表）'!$B$7:$B$9,LEN($H43))=$H43))+SUMPRODUCT('[1]表九之三（其它收支录入表）'!F$6:F$282*(LEFT('[1]表九之三（其它收支录入表）'!$B$6:$B$282,LEN($H43))=$H43))</f>
        <v>22587</v>
      </c>
      <c r="M43" s="154">
        <f t="shared" si="2"/>
        <v>1.00744870651204</v>
      </c>
      <c r="N43" s="154">
        <f t="shared" si="3"/>
        <v>0.753402268178786</v>
      </c>
    </row>
    <row r="44" s="134" customFormat="1" ht="17.1" customHeight="1" spans="1:15">
      <c r="A44" s="150" t="s">
        <v>3164</v>
      </c>
      <c r="B44" s="155" t="s">
        <v>3165</v>
      </c>
      <c r="C44" s="157">
        <f>SUMPRODUCT('[1]表九之二（需明确收支对象级次的录入表）'!D$7:D$9*(LEFT('[1]表九之二（需明确收支对象级次的录入表）'!$B$7:$B$9,LEN($A44))=$A44))+SUMPRODUCT('[1]表九之三（其它收支录入表）'!D$6:D$282*(LEFT('[1]表九之三（其它收支录入表）'!$B$6:$B$282,LEN($A44))=$A44))</f>
        <v>0</v>
      </c>
      <c r="D44" s="157">
        <f>SUMPRODUCT('[1]表九之二（需明确收支对象级次的录入表）'!E$7:E$9*(LEFT('[1]表九之二（需明确收支对象级次的录入表）'!$B$7:$B$9,LEN($A44))=$A44))+SUMPRODUCT('[1]表九之三（其它收支录入表）'!E$6:E$282*(LEFT('[1]表九之三（其它收支录入表）'!$B$6:$B$282,LEN($A44))=$A44))</f>
        <v>0</v>
      </c>
      <c r="E44" s="157">
        <f>SUMPRODUCT('[1]表九之二（需明确收支对象级次的录入表）'!$I$7:$I$9*(LEFT('[1]表九之二（需明确收支对象级次的录入表）'!$B$7:$B$9,LEN($A44))=$A44))+SUMPRODUCT('[1]表九之三（其它收支录入表）'!F$6:F$282*(LEFT('[1]表九之三（其它收支录入表）'!$B$6:$B$282,LEN($A44))=$A44))</f>
        <v>0</v>
      </c>
      <c r="F44" s="153" t="str">
        <f t="shared" si="6"/>
        <v/>
      </c>
      <c r="G44" s="153" t="str">
        <f t="shared" si="7"/>
        <v/>
      </c>
      <c r="H44" s="150" t="s">
        <v>3166</v>
      </c>
      <c r="I44" s="150" t="s">
        <v>3167</v>
      </c>
      <c r="J44" s="157">
        <f>SUMPRODUCT('[1]表九之二（需明确收支对象级次的录入表）'!D$7:D$9*(LEFT('[1]表九之二（需明确收支对象级次的录入表）'!$B$7:$B$9,LEN($H44))=$H44))+SUMPRODUCT('[1]表九之三（其它收支录入表）'!D$6:D$282*(LEFT('[1]表九之三（其它收支录入表）'!$B$6:$B$282,LEN($H44))=$H44))</f>
        <v>22255</v>
      </c>
      <c r="K44" s="158">
        <f>SUMPRODUCT('[1]表九之二（需明确收支对象级次的录入表）'!E$7:E$9*(LEFT('[1]表九之二（需明确收支对象级次的录入表）'!$B$7:$B$9,LEN($H44))=$H44))+SUMPRODUCT('[1]表九之三（其它收支录入表）'!E$6:E$282*(LEFT('[1]表九之三（其它收支录入表）'!$B$6:$B$282,LEN($H44))=$H44))</f>
        <v>9959</v>
      </c>
      <c r="L44" s="158">
        <f>SUMPRODUCT('[1]表九之二（需明确收支对象级次的录入表）'!I$7:I$9*(LEFT('[1]表九之二（需明确收支对象级次的录入表）'!$B$7:$B$9,LEN($H44))=$H44))+SUMPRODUCT('[1]表九之三（其它收支录入表）'!F$6:F$282*(LEFT('[1]表九之三（其它收支录入表）'!$B$6:$B$282,LEN($H44))=$H44))</f>
        <v>22422</v>
      </c>
      <c r="M44" s="154">
        <f t="shared" si="2"/>
        <v>1.00750393170074</v>
      </c>
      <c r="N44" s="154">
        <f t="shared" si="3"/>
        <v>2.25143086655287</v>
      </c>
    </row>
    <row r="45" s="134" customFormat="1" ht="17.1" customHeight="1" spans="1:15">
      <c r="A45" s="150" t="s">
        <v>3168</v>
      </c>
      <c r="B45" s="155" t="s">
        <v>3169</v>
      </c>
      <c r="C45" s="157">
        <f>SUMPRODUCT('[1]表九之二（需明确收支对象级次的录入表）'!D$7:D$9*(LEFT('[1]表九之二（需明确收支对象级次的录入表）'!$B$7:$B$9,LEN($A45))=$A45))+SUMPRODUCT('[1]表九之三（其它收支录入表）'!D$6:D$282*(LEFT('[1]表九之三（其它收支录入表）'!$B$6:$B$282,LEN($A45))=$A45))</f>
        <v>0</v>
      </c>
      <c r="D45" s="157">
        <f>SUMPRODUCT('[1]表九之二（需明确收支对象级次的录入表）'!E$7:E$9*(LEFT('[1]表九之二（需明确收支对象级次的录入表）'!$B$7:$B$9,LEN($A45))=$A45))+SUMPRODUCT('[1]表九之三（其它收支录入表）'!E$6:E$282*(LEFT('[1]表九之三（其它收支录入表）'!$B$6:$B$282,LEN($A45))=$A45))</f>
        <v>0</v>
      </c>
      <c r="E45" s="157">
        <f>SUMPRODUCT('[1]表九之二（需明确收支对象级次的录入表）'!$I$7:$I$9*(LEFT('[1]表九之二（需明确收支对象级次的录入表）'!$B$7:$B$9,LEN($A45))=$A45))+SUMPRODUCT('[1]表九之三（其它收支录入表）'!F$6:F$282*(LEFT('[1]表九之三（其它收支录入表）'!$B$6:$B$282,LEN($A45))=$A45))</f>
        <v>0</v>
      </c>
      <c r="F45" s="153" t="str">
        <f t="shared" si="6"/>
        <v/>
      </c>
      <c r="G45" s="153" t="str">
        <f t="shared" si="7"/>
        <v/>
      </c>
      <c r="H45" s="150" t="s">
        <v>3170</v>
      </c>
      <c r="I45" s="150" t="s">
        <v>3171</v>
      </c>
      <c r="J45" s="157">
        <f>SUMPRODUCT('[1]表九之二（需明确收支对象级次的录入表）'!D$7:D$9*(LEFT('[1]表九之二（需明确收支对象级次的录入表）'!$B$7:$B$9,LEN($H45))=$H45))+SUMPRODUCT('[1]表九之三（其它收支录入表）'!D$6:D$282*(LEFT('[1]表九之三（其它收支录入表）'!$B$6:$B$282,LEN($H45))=$H45))</f>
        <v>0</v>
      </c>
      <c r="K45" s="158">
        <f>SUMPRODUCT('[1]表九之二（需明确收支对象级次的录入表）'!E$7:E$9*(LEFT('[1]表九之二（需明确收支对象级次的录入表）'!$B$7:$B$9,LEN($H45))=$H45))+SUMPRODUCT('[1]表九之三（其它收支录入表）'!E$6:E$282*(LEFT('[1]表九之三（其它收支录入表）'!$B$6:$B$282,LEN($H45))=$H45))</f>
        <v>0</v>
      </c>
      <c r="L45" s="158">
        <f>SUMPRODUCT('[1]表九之二（需明确收支对象级次的录入表）'!I$7:I$9*(LEFT('[1]表九之二（需明确收支对象级次的录入表）'!$B$7:$B$9,LEN($H45))=$H45))+SUMPRODUCT('[1]表九之三（其它收支录入表）'!F$6:F$282*(LEFT('[1]表九之三（其它收支录入表）'!$B$6:$B$282,LEN($H45))=$H45))</f>
        <v>0</v>
      </c>
      <c r="M45" s="154" t="str">
        <f t="shared" si="2"/>
        <v/>
      </c>
      <c r="N45" s="154" t="str">
        <f t="shared" si="3"/>
        <v/>
      </c>
    </row>
    <row r="46" s="134" customFormat="1" ht="17.1" customHeight="1" spans="1:15">
      <c r="A46" s="150" t="s">
        <v>3172</v>
      </c>
      <c r="B46" s="155" t="s">
        <v>3173</v>
      </c>
      <c r="C46" s="157">
        <f>SUMPRODUCT('[1]表九之二（需明确收支对象级次的录入表）'!D$7:D$9*(LEFT('[1]表九之二（需明确收支对象级次的录入表）'!$B$7:$B$9,LEN($A46))=$A46))+SUMPRODUCT('[1]表九之三（其它收支录入表）'!D$6:D$282*(LEFT('[1]表九之三（其它收支录入表）'!$B$6:$B$282,LEN($A46))=$A46))</f>
        <v>0</v>
      </c>
      <c r="D46" s="157">
        <f>SUMPRODUCT('[1]表九之二（需明确收支对象级次的录入表）'!E$7:E$9*(LEFT('[1]表九之二（需明确收支对象级次的录入表）'!$B$7:$B$9,LEN($A46))=$A46))+SUMPRODUCT('[1]表九之三（其它收支录入表）'!E$6:E$282*(LEFT('[1]表九之三（其它收支录入表）'!$B$6:$B$282,LEN($A46))=$A46))</f>
        <v>0</v>
      </c>
      <c r="E46" s="157">
        <f>SUMPRODUCT('[1]表九之二（需明确收支对象级次的录入表）'!$I$7:$I$9*(LEFT('[1]表九之二（需明确收支对象级次的录入表）'!$B$7:$B$9,LEN($A46))=$A46))+SUMPRODUCT('[1]表九之三（其它收支录入表）'!F$6:F$282*(LEFT('[1]表九之三（其它收支录入表）'!$B$6:$B$282,LEN($A46))=$A46))</f>
        <v>0</v>
      </c>
      <c r="F46" s="153" t="str">
        <f t="shared" si="6"/>
        <v/>
      </c>
      <c r="G46" s="153" t="str">
        <f t="shared" si="7"/>
        <v/>
      </c>
      <c r="H46" s="150" t="s">
        <v>3174</v>
      </c>
      <c r="I46" s="150" t="s">
        <v>3175</v>
      </c>
      <c r="J46" s="157">
        <f>SUMPRODUCT('[1]表九之二（需明确收支对象级次的录入表）'!D$7:D$9*(LEFT('[1]表九之二（需明确收支对象级次的录入表）'!$B$7:$B$9,LEN($H46))=$H46))+SUMPRODUCT('[1]表九之三（其它收支录入表）'!D$6:D$282*(LEFT('[1]表九之三（其它收支录入表）'!$B$6:$B$282,LEN($H46))=$H46))</f>
        <v>0</v>
      </c>
      <c r="K46" s="158">
        <f>SUMPRODUCT('[1]表九之二（需明确收支对象级次的录入表）'!E$7:E$9*(LEFT('[1]表九之二（需明确收支对象级次的录入表）'!$B$7:$B$9,LEN($H46))=$H46))+SUMPRODUCT('[1]表九之三（其它收支录入表）'!E$6:E$282*(LEFT('[1]表九之三（其它收支录入表）'!$B$6:$B$282,LEN($H46))=$H46))</f>
        <v>5634</v>
      </c>
      <c r="L46" s="158">
        <f>SUMPRODUCT('[1]表九之二（需明确收支对象级次的录入表）'!I$7:I$9*(LEFT('[1]表九之二（需明确收支对象级次的录入表）'!$B$7:$B$9,LEN($H46))=$H46))+SUMPRODUCT('[1]表九之三（其它收支录入表）'!F$6:F$282*(LEFT('[1]表九之三（其它收支录入表）'!$B$6:$B$282,LEN($H46))=$H46))</f>
        <v>0</v>
      </c>
      <c r="M46" s="154" t="str">
        <f t="shared" si="2"/>
        <v/>
      </c>
      <c r="N46" s="154">
        <f t="shared" si="3"/>
        <v>0</v>
      </c>
    </row>
    <row r="47" s="137" customFormat="1" ht="17.1" customHeight="1" spans="1:15">
      <c r="A47" s="150" t="s">
        <v>3176</v>
      </c>
      <c r="B47" s="155" t="s">
        <v>3177</v>
      </c>
      <c r="C47" s="157">
        <f>SUMPRODUCT('[1]表九之二（需明确收支对象级次的录入表）'!D$7:D$9*(LEFT('[1]表九之二（需明确收支对象级次的录入表）'!$B$7:$B$9,LEN($A47))=$A47))+SUMPRODUCT('[1]表九之三（其它收支录入表）'!D$6:D$282*(LEFT('[1]表九之三（其它收支录入表）'!$B$6:$B$282,LEN($A47))=$A47))</f>
        <v>0</v>
      </c>
      <c r="D47" s="157">
        <f>SUMPRODUCT('[1]表九之二（需明确收支对象级次的录入表）'!E$7:E$9*(LEFT('[1]表九之二（需明确收支对象级次的录入表）'!$B$7:$B$9,LEN($A47))=$A47))+SUMPRODUCT('[1]表九之三（其它收支录入表）'!E$6:E$282*(LEFT('[1]表九之三（其它收支录入表）'!$B$6:$B$282,LEN($A47))=$A47))</f>
        <v>0</v>
      </c>
      <c r="E47" s="157">
        <f>SUMPRODUCT('[1]表九之二（需明确收支对象级次的录入表）'!$I$7:$I$9*(LEFT('[1]表九之二（需明确收支对象级次的录入表）'!$B$7:$B$9,LEN($A47))=$A47))+SUMPRODUCT('[1]表九之三（其它收支录入表）'!F$6:F$282*(LEFT('[1]表九之三（其它收支录入表）'!$B$6:$B$282,LEN($A47))=$A47))</f>
        <v>0</v>
      </c>
      <c r="F47" s="153" t="str">
        <f t="shared" si="6"/>
        <v/>
      </c>
      <c r="G47" s="153" t="str">
        <f t="shared" si="7"/>
        <v/>
      </c>
      <c r="H47" s="150" t="s">
        <v>3178</v>
      </c>
      <c r="I47" s="150" t="s">
        <v>3179</v>
      </c>
      <c r="J47" s="157">
        <f>SUMPRODUCT('[1]表九之二（需明确收支对象级次的录入表）'!D$7:D$9*(LEFT('[1]表九之二（需明确收支对象级次的录入表）'!$B$7:$B$9,LEN($H47))=$H47))+SUMPRODUCT('[1]表九之三（其它收支录入表）'!D$6:D$282*(LEFT('[1]表九之三（其它收支录入表）'!$B$6:$B$282,LEN($H47))=$H47))</f>
        <v>165</v>
      </c>
      <c r="K47" s="158">
        <f>SUMPRODUCT('[1]表九之二（需明确收支对象级次的录入表）'!E$7:E$9*(LEFT('[1]表九之二（需明确收支对象级次的录入表）'!$B$7:$B$9,LEN($H47))=$H47))+SUMPRODUCT('[1]表九之三（其它收支录入表）'!E$6:E$282*(LEFT('[1]表九之三（其它收支录入表）'!$B$6:$B$282,LEN($H47))=$H47))</f>
        <v>3965</v>
      </c>
      <c r="L47" s="158">
        <f>SUMPRODUCT('[1]表九之二（需明确收支对象级次的录入表）'!I$7:I$9*(LEFT('[1]表九之二（需明确收支对象级次的录入表）'!$B$7:$B$9,LEN($H47))=$H47))+SUMPRODUCT('[1]表九之三（其它收支录入表）'!F$6:F$282*(LEFT('[1]表九之三（其它收支录入表）'!$B$6:$B$282,LEN($H47))=$H47))</f>
        <v>165</v>
      </c>
      <c r="M47" s="154">
        <f t="shared" si="2"/>
        <v>1</v>
      </c>
      <c r="N47" s="154">
        <f t="shared" si="3"/>
        <v>0.0416141235813367</v>
      </c>
      <c r="O47" s="134"/>
    </row>
    <row r="48" s="134" customFormat="1" ht="17.1" customHeight="1" spans="1:15">
      <c r="A48" s="150" t="s">
        <v>3180</v>
      </c>
      <c r="B48" s="155" t="s">
        <v>3181</v>
      </c>
      <c r="C48" s="157">
        <f>SUMPRODUCT('[1]表九之二（需明确收支对象级次的录入表）'!D$7:D$9*(LEFT('[1]表九之二（需明确收支对象级次的录入表）'!$B$7:$B$9,LEN($A48))=$A48))+SUMPRODUCT('[1]表九之三（其它收支录入表）'!D$6:D$282*(LEFT('[1]表九之三（其它收支录入表）'!$B$6:$B$282,LEN($A48))=$A48))</f>
        <v>0</v>
      </c>
      <c r="D48" s="157">
        <f>SUMPRODUCT('[1]表九之二（需明确收支对象级次的录入表）'!E$7:E$9*(LEFT('[1]表九之二（需明确收支对象级次的录入表）'!$B$7:$B$9,LEN($A48))=$A48))+SUMPRODUCT('[1]表九之三（其它收支录入表）'!E$6:E$282*(LEFT('[1]表九之三（其它收支录入表）'!$B$6:$B$282,LEN($A48))=$A48))</f>
        <v>0</v>
      </c>
      <c r="E48" s="157">
        <f>SUMPRODUCT('[1]表九之二（需明确收支对象级次的录入表）'!$I$7:$I$9*(LEFT('[1]表九之二（需明确收支对象级次的录入表）'!$B$7:$B$9,LEN($A48))=$A48))+SUMPRODUCT('[1]表九之三（其它收支录入表）'!F$6:F$282*(LEFT('[1]表九之三（其它收支录入表）'!$B$6:$B$282,LEN($A48))=$A48))</f>
        <v>0</v>
      </c>
      <c r="F48" s="153" t="str">
        <f t="shared" si="6"/>
        <v/>
      </c>
      <c r="G48" s="153" t="str">
        <f t="shared" si="7"/>
        <v/>
      </c>
      <c r="H48" s="150" t="s">
        <v>3182</v>
      </c>
      <c r="I48" s="150" t="s">
        <v>3183</v>
      </c>
      <c r="J48" s="157">
        <f>SUMPRODUCT('[1]表九之二（需明确收支对象级次的录入表）'!D$7:D$9*(LEFT('[1]表九之二（需明确收支对象级次的录入表）'!$B$7:$B$9,LEN($H48))=$H48))+SUMPRODUCT('[1]表九之三（其它收支录入表）'!D$6:D$282*(LEFT('[1]表九之三（其它收支录入表）'!$B$6:$B$282,LEN($H48))=$H48))</f>
        <v>0</v>
      </c>
      <c r="K48" s="158">
        <f>SUMPRODUCT('[1]表九之二（需明确收支对象级次的录入表）'!E$7:E$9*(LEFT('[1]表九之二（需明确收支对象级次的录入表）'!$B$7:$B$9,LEN($H48))=$H48))+SUMPRODUCT('[1]表九之三（其它收支录入表）'!E$6:E$282*(LEFT('[1]表九之三（其它收支录入表）'!$B$6:$B$282,LEN($H48))=$H48))</f>
        <v>733</v>
      </c>
      <c r="L48" s="158">
        <f>SUMPRODUCT('[1]表九之二（需明确收支对象级次的录入表）'!I$7:I$9*(LEFT('[1]表九之二（需明确收支对象级次的录入表）'!$B$7:$B$9,LEN($H48))=$H48))+SUMPRODUCT('[1]表九之三（其它收支录入表）'!F$6:F$282*(LEFT('[1]表九之三（其它收支录入表）'!$B$6:$B$282,LEN($H48))=$H48))</f>
        <v>0</v>
      </c>
      <c r="M48" s="154" t="str">
        <f t="shared" si="2"/>
        <v/>
      </c>
      <c r="N48" s="154">
        <f t="shared" si="3"/>
        <v>0</v>
      </c>
    </row>
    <row r="49" s="134" customFormat="1" ht="17.1" customHeight="1" spans="1:14">
      <c r="A49" s="150" t="s">
        <v>3184</v>
      </c>
      <c r="B49" s="155" t="s">
        <v>3185</v>
      </c>
      <c r="C49" s="157">
        <f>SUMPRODUCT('[1]表九之二（需明确收支对象级次的录入表）'!D$7:D$9*(LEFT('[1]表九之二（需明确收支对象级次的录入表）'!$B$7:$B$9,LEN($A49))=$A49))+SUMPRODUCT('[1]表九之三（其它收支录入表）'!D$6:D$282*(LEFT('[1]表九之三（其它收支录入表）'!$B$6:$B$282,LEN($A49))=$A49))</f>
        <v>0</v>
      </c>
      <c r="D49" s="157">
        <f>SUMPRODUCT('[1]表九之二（需明确收支对象级次的录入表）'!E$7:E$9*(LEFT('[1]表九之二（需明确收支对象级次的录入表）'!$B$7:$B$9,LEN($A49))=$A49))+SUMPRODUCT('[1]表九之三（其它收支录入表）'!E$6:E$282*(LEFT('[1]表九之三（其它收支录入表）'!$B$6:$B$282,LEN($A49))=$A49))</f>
        <v>0</v>
      </c>
      <c r="E49" s="157">
        <f>SUMPRODUCT('[1]表九之二（需明确收支对象级次的录入表）'!$I$7:$I$9*(LEFT('[1]表九之二（需明确收支对象级次的录入表）'!$B$7:$B$9,LEN($A49))=$A49))+SUMPRODUCT('[1]表九之三（其它收支录入表）'!F$6:F$282*(LEFT('[1]表九之三（其它收支录入表）'!$B$6:$B$282,LEN($A49))=$A49))</f>
        <v>0</v>
      </c>
      <c r="F49" s="153" t="str">
        <f t="shared" si="6"/>
        <v/>
      </c>
      <c r="G49" s="153" t="str">
        <f t="shared" si="7"/>
        <v/>
      </c>
      <c r="H49" s="150" t="s">
        <v>3186</v>
      </c>
      <c r="I49" s="150" t="s">
        <v>3187</v>
      </c>
      <c r="J49" s="157">
        <f>SUMPRODUCT('[1]表九之二（需明确收支对象级次的录入表）'!D$7:D$9*(LEFT('[1]表九之二（需明确收支对象级次的录入表）'!$B$7:$B$9,LEN($H49))=$H49))+SUMPRODUCT('[1]表九之三（其它收支录入表）'!D$6:D$282*(LEFT('[1]表九之三（其它收支录入表）'!$B$6:$B$282,LEN($H49))=$H49))</f>
        <v>0</v>
      </c>
      <c r="K49" s="158">
        <f>SUMPRODUCT('[1]表九之二（需明确收支对象级次的录入表）'!E$7:E$9*(LEFT('[1]表九之二（需明确收支对象级次的录入表）'!$B$7:$B$9,LEN($H49))=$H49))+SUMPRODUCT('[1]表九之三（其它收支录入表）'!E$6:E$282*(LEFT('[1]表九之三（其它收支录入表）'!$B$6:$B$282,LEN($H49))=$H49))</f>
        <v>0</v>
      </c>
      <c r="L49" s="158">
        <f>SUMPRODUCT('[1]表九之二（需明确收支对象级次的录入表）'!I$7:I$9*(LEFT('[1]表九之二（需明确收支对象级次的录入表）'!$B$7:$B$9,LEN($H49))=$H49))+SUMPRODUCT('[1]表九之三（其它收支录入表）'!F$6:F$282*(LEFT('[1]表九之三（其它收支录入表）'!$B$6:$B$282,LEN($H49))=$H49))</f>
        <v>0</v>
      </c>
      <c r="M49" s="154" t="str">
        <f t="shared" si="2"/>
        <v/>
      </c>
      <c r="N49" s="154" t="str">
        <f t="shared" si="3"/>
        <v/>
      </c>
    </row>
    <row r="50" s="134" customFormat="1" ht="15.75" customHeight="1" spans="1:14">
      <c r="A50" s="150" t="s">
        <v>3188</v>
      </c>
      <c r="B50" s="155" t="s">
        <v>3189</v>
      </c>
      <c r="C50" s="157">
        <f>SUMPRODUCT('[1]表九之二（需明确收支对象级次的录入表）'!D$7:D$9*(LEFT('[1]表九之二（需明确收支对象级次的录入表）'!$B$7:$B$9,LEN($A50))=$A50))+SUMPRODUCT('[1]表九之三（其它收支录入表）'!D$6:D$282*(LEFT('[1]表九之三（其它收支录入表）'!$B$6:$B$282,LEN($A50))=$A50))</f>
        <v>0</v>
      </c>
      <c r="D50" s="157">
        <f>SUMPRODUCT('[1]表九之二（需明确收支对象级次的录入表）'!E$7:E$9*(LEFT('[1]表九之二（需明确收支对象级次的录入表）'!$B$7:$B$9,LEN($A50))=$A50))+SUMPRODUCT('[1]表九之三（其它收支录入表）'!E$6:E$282*(LEFT('[1]表九之三（其它收支录入表）'!$B$6:$B$282,LEN($A50))=$A50))</f>
        <v>0</v>
      </c>
      <c r="E50" s="157">
        <f>SUMPRODUCT('[1]表九之二（需明确收支对象级次的录入表）'!$I$7:$I$9*(LEFT('[1]表九之二（需明确收支对象级次的录入表）'!$B$7:$B$9,LEN($A50))=$A50))+SUMPRODUCT('[1]表九之三（其它收支录入表）'!F$6:F$282*(LEFT('[1]表九之三（其它收支录入表）'!$B$6:$B$282,LEN($A50))=$A50))</f>
        <v>0</v>
      </c>
      <c r="F50" s="153" t="str">
        <f t="shared" si="6"/>
        <v/>
      </c>
      <c r="G50" s="153" t="str">
        <f t="shared" si="7"/>
        <v/>
      </c>
      <c r="H50" s="150" t="s">
        <v>3190</v>
      </c>
      <c r="I50" s="150" t="s">
        <v>3191</v>
      </c>
      <c r="J50" s="157">
        <f>SUMPRODUCT('[1]表九之二（需明确收支对象级次的录入表）'!D$7:D$9*(LEFT('[1]表九之二（需明确收支对象级次的录入表）'!$B$7:$B$9,LEN($H50))=$H50))+SUMPRODUCT('[1]表九之三（其它收支录入表）'!D$6:D$282*(LEFT('[1]表九之三（其它收支录入表）'!$B$6:$B$282,LEN($H50))=$H50))</f>
        <v>0</v>
      </c>
      <c r="K50" s="158">
        <f>SUMPRODUCT('[1]表九之二（需明确收支对象级次的录入表）'!E$7:E$9*(LEFT('[1]表九之二（需明确收支对象级次的录入表）'!$B$7:$B$9,LEN($H50))=$H50))+SUMPRODUCT('[1]表九之三（其它收支录入表）'!E$6:E$282*(LEFT('[1]表九之三（其它收支录入表）'!$B$6:$B$282,LEN($H50))=$H50))</f>
        <v>0</v>
      </c>
      <c r="L50" s="158">
        <f>SUMPRODUCT('[1]表九之二（需明确收支对象级次的录入表）'!I$7:I$9*(LEFT('[1]表九之二（需明确收支对象级次的录入表）'!$B$7:$B$9,LEN($H50))=$H50))+SUMPRODUCT('[1]表九之三（其它收支录入表）'!F$6:F$282*(LEFT('[1]表九之三（其它收支录入表）'!$B$6:$B$282,LEN($H50))=$H50))</f>
        <v>0</v>
      </c>
      <c r="M50" s="154" t="str">
        <f t="shared" si="2"/>
        <v/>
      </c>
      <c r="N50" s="154" t="str">
        <f t="shared" si="3"/>
        <v/>
      </c>
    </row>
    <row r="51" s="134" customFormat="1" ht="17.1" customHeight="1" spans="1:14">
      <c r="A51" s="150" t="s">
        <v>3192</v>
      </c>
      <c r="B51" s="155" t="s">
        <v>3193</v>
      </c>
      <c r="C51" s="157">
        <f>SUMPRODUCT('[1]表九之二（需明确收支对象级次的录入表）'!D$7:D$9*(LEFT('[1]表九之二（需明确收支对象级次的录入表）'!$B$7:$B$9,LEN($A51))=$A51))+SUMPRODUCT('[1]表九之三（其它收支录入表）'!D$6:D$282*(LEFT('[1]表九之三（其它收支录入表）'!$B$6:$B$282,LEN($A51))=$A51))</f>
        <v>0</v>
      </c>
      <c r="D51" s="157">
        <f>SUMPRODUCT('[1]表九之二（需明确收支对象级次的录入表）'!E$7:E$9*(LEFT('[1]表九之二（需明确收支对象级次的录入表）'!$B$7:$B$9,LEN($A51))=$A51))+SUMPRODUCT('[1]表九之三（其它收支录入表）'!E$6:E$282*(LEFT('[1]表九之三（其它收支录入表）'!$B$6:$B$282,LEN($A51))=$A51))</f>
        <v>0</v>
      </c>
      <c r="E51" s="157">
        <f>SUMPRODUCT('[1]表九之二（需明确收支对象级次的录入表）'!$I$7:$I$9*(LEFT('[1]表九之二（需明确收支对象级次的录入表）'!$B$7:$B$9,LEN($A51))=$A51))+SUMPRODUCT('[1]表九之三（其它收支录入表）'!F$6:F$282*(LEFT('[1]表九之三（其它收支录入表）'!$B$6:$B$282,LEN($A51))=$A51))</f>
        <v>0</v>
      </c>
      <c r="F51" s="153" t="str">
        <f t="shared" si="6"/>
        <v/>
      </c>
      <c r="G51" s="153" t="str">
        <f t="shared" si="7"/>
        <v/>
      </c>
      <c r="H51" s="150" t="s">
        <v>3194</v>
      </c>
      <c r="I51" s="150" t="s">
        <v>3195</v>
      </c>
      <c r="J51" s="157">
        <f>SUMPRODUCT('[1]表九之二（需明确收支对象级次的录入表）'!D$7:D$9*(LEFT('[1]表九之二（需明确收支对象级次的录入表）'!$B$7:$B$9,LEN($H51))=$H51))+SUMPRODUCT('[1]表九之三（其它收支录入表）'!D$6:D$282*(LEFT('[1]表九之三（其它收支录入表）'!$B$6:$B$282,LEN($H51))=$H51))</f>
        <v>0</v>
      </c>
      <c r="K51" s="158">
        <f>SUMPRODUCT('[1]表九之二（需明确收支对象级次的录入表）'!E$7:E$9*(LEFT('[1]表九之二（需明确收支对象级次的录入表）'!$B$7:$B$9,LEN($H51))=$H51))+SUMPRODUCT('[1]表九之三（其它收支录入表）'!E$6:E$282*(LEFT('[1]表九之三（其它收支录入表）'!$B$6:$B$282,LEN($H51))=$H51))</f>
        <v>0</v>
      </c>
      <c r="L51" s="158">
        <f>SUMPRODUCT('[1]表九之二（需明确收支对象级次的录入表）'!I$7:I$9*(LEFT('[1]表九之二（需明确收支对象级次的录入表）'!$B$7:$B$9,LEN($H51))=$H51))+SUMPRODUCT('[1]表九之三（其它收支录入表）'!F$6:F$282*(LEFT('[1]表九之三（其它收支录入表）'!$B$6:$B$282,LEN($H51))=$H51))</f>
        <v>0</v>
      </c>
      <c r="M51" s="154" t="str">
        <f t="shared" si="2"/>
        <v/>
      </c>
      <c r="N51" s="154" t="str">
        <f t="shared" si="3"/>
        <v/>
      </c>
    </row>
    <row r="52" s="134" customFormat="1" ht="17.1" customHeight="1" spans="1:14">
      <c r="A52" s="150" t="s">
        <v>3196</v>
      </c>
      <c r="B52" s="155" t="s">
        <v>3197</v>
      </c>
      <c r="C52" s="152">
        <f>SUMPRODUCT('[1]表九之二（需明确收支对象级次的录入表）'!D$7:D$9*(LEFT('[1]表九之二（需明确收支对象级次的录入表）'!$B$7:$B$9,LEN($A52))=$A52))+SUMPRODUCT('[1]表九之三（其它收支录入表）'!D$6:D$282*(LEFT('[1]表九之三（其它收支录入表）'!$B$6:$B$282,LEN($A52))=$A52))</f>
        <v>0</v>
      </c>
      <c r="D52" s="156">
        <f>SUMPRODUCT('[1]表九之二（需明确收支对象级次的录入表）'!E$7:E$9*(LEFT('[1]表九之二（需明确收支对象级次的录入表）'!$B$7:$B$9,LEN($A52))=$A52))+SUMPRODUCT('[1]表九之三（其它收支录入表）'!E$6:E$282*(LEFT('[1]表九之三（其它收支录入表）'!$B$6:$B$282,LEN($A52))=$A52))</f>
        <v>0</v>
      </c>
      <c r="E52" s="156">
        <f>SUMPRODUCT('[1]表九之二（需明确收支对象级次的录入表）'!$I$7:$I$9*(LEFT('[1]表九之二（需明确收支对象级次的录入表）'!$B$7:$B$9,LEN($A52))=$A52))+SUMPRODUCT('[1]表九之三（其它收支录入表）'!F$6:F$282*(LEFT('[1]表九之三（其它收支录入表）'!$B$6:$B$282,LEN($A52))=$A52))</f>
        <v>0</v>
      </c>
      <c r="F52" s="153" t="str">
        <f t="shared" si="6"/>
        <v/>
      </c>
      <c r="G52" s="153" t="str">
        <f t="shared" si="7"/>
        <v/>
      </c>
      <c r="H52" s="150" t="s">
        <v>3198</v>
      </c>
      <c r="I52" s="150" t="s">
        <v>3199</v>
      </c>
      <c r="J52" s="157">
        <f>SUMPRODUCT('[1]表九之二（需明确收支对象级次的录入表）'!D$7:D$9*(LEFT('[1]表九之二（需明确收支对象级次的录入表）'!$B$7:$B$9,LEN($H52))=$H52))+SUMPRODUCT('[1]表九之三（其它收支录入表）'!D$6:D$282*(LEFT('[1]表九之三（其它收支录入表）'!$B$6:$B$282,LEN($H52))=$H52))</f>
        <v>0</v>
      </c>
      <c r="K52" s="158">
        <f>SUMPRODUCT('[1]表九之二（需明确收支对象级次的录入表）'!E$7:E$9*(LEFT('[1]表九之二（需明确收支对象级次的录入表）'!$B$7:$B$9,LEN($H52))=$H52))+SUMPRODUCT('[1]表九之三（其它收支录入表）'!E$6:E$282*(LEFT('[1]表九之三（其它收支录入表）'!$B$6:$B$282,LEN($H52))=$H52))</f>
        <v>0</v>
      </c>
      <c r="L52" s="158">
        <f>SUMPRODUCT('[1]表九之二（需明确收支对象级次的录入表）'!I$7:I$9*(LEFT('[1]表九之二（需明确收支对象级次的录入表）'!$B$7:$B$9,LEN($H52))=$H52))+SUMPRODUCT('[1]表九之三（其它收支录入表）'!F$6:F$282*(LEFT('[1]表九之三（其它收支录入表）'!$B$6:$B$282,LEN($H52))=$H52))</f>
        <v>0</v>
      </c>
      <c r="M52" s="154" t="str">
        <f t="shared" si="2"/>
        <v/>
      </c>
      <c r="N52" s="154" t="str">
        <f t="shared" si="3"/>
        <v/>
      </c>
    </row>
    <row r="53" s="134" customFormat="1" ht="17.1" customHeight="1" spans="1:14">
      <c r="A53" s="150" t="s">
        <v>3200</v>
      </c>
      <c r="B53" s="155" t="s">
        <v>3201</v>
      </c>
      <c r="C53" s="157">
        <f>SUMPRODUCT('[1]表九之二（需明确收支对象级次的录入表）'!D$7:D$9*(LEFT('[1]表九之二（需明确收支对象级次的录入表）'!$B$7:$B$9,LEN($A53))=$A53))+SUMPRODUCT('[1]表九之三（其它收支录入表）'!D$6:D$282*(LEFT('[1]表九之三（其它收支录入表）'!$B$6:$B$282,LEN($A53))=$A53))</f>
        <v>0</v>
      </c>
      <c r="D53" s="157">
        <f>SUMPRODUCT('[1]表九之二（需明确收支对象级次的录入表）'!E$7:E$9*(LEFT('[1]表九之二（需明确收支对象级次的录入表）'!$B$7:$B$9,LEN($A53))=$A53))+SUMPRODUCT('[1]表九之三（其它收支录入表）'!E$6:E$282*(LEFT('[1]表九之三（其它收支录入表）'!$B$6:$B$282,LEN($A53))=$A53))</f>
        <v>0</v>
      </c>
      <c r="E53" s="157">
        <f>SUMPRODUCT('[1]表九之二（需明确收支对象级次的录入表）'!$I$7:$I$9*(LEFT('[1]表九之二（需明确收支对象级次的录入表）'!$B$7:$B$9,LEN($A53))=$A53))+SUMPRODUCT('[1]表九之三（其它收支录入表）'!F$6:F$282*(LEFT('[1]表九之三（其它收支录入表）'!$B$6:$B$282,LEN($A53))=$A53))</f>
        <v>0</v>
      </c>
      <c r="F53" s="153" t="str">
        <f t="shared" si="6"/>
        <v/>
      </c>
      <c r="G53" s="153" t="str">
        <f t="shared" si="7"/>
        <v/>
      </c>
      <c r="H53" s="150" t="s">
        <v>3202</v>
      </c>
      <c r="I53" s="150" t="s">
        <v>3203</v>
      </c>
      <c r="J53" s="157">
        <f>SUMPRODUCT('[1]表九之二（需明确收支对象级次的录入表）'!D$7:D$9*(LEFT('[1]表九之二（需明确收支对象级次的录入表）'!$B$7:$B$9,LEN($H53))=$H53))+SUMPRODUCT('[1]表九之三（其它收支录入表）'!D$6:D$282*(LEFT('[1]表九之三（其它收支录入表）'!$B$6:$B$282,LEN($H53))=$H53))</f>
        <v>0</v>
      </c>
      <c r="K53" s="158">
        <f>SUMPRODUCT('[1]表九之二（需明确收支对象级次的录入表）'!E$7:E$9*(LEFT('[1]表九之二（需明确收支对象级次的录入表）'!$B$7:$B$9,LEN($H53))=$H53))+SUMPRODUCT('[1]表九之三（其它收支录入表）'!E$6:E$282*(LEFT('[1]表九之三（其它收支录入表）'!$B$6:$B$282,LEN($H53))=$H53))</f>
        <v>0</v>
      </c>
      <c r="L53" s="158">
        <f>SUMPRODUCT('[1]表九之二（需明确收支对象级次的录入表）'!I$7:I$9*(LEFT('[1]表九之二（需明确收支对象级次的录入表）'!$B$7:$B$9,LEN($H53))=$H53))+SUMPRODUCT('[1]表九之三（其它收支录入表）'!F$6:F$282*(LEFT('[1]表九之三（其它收支录入表）'!$B$6:$B$282,LEN($H53))=$H53))</f>
        <v>0</v>
      </c>
      <c r="M53" s="154" t="str">
        <f t="shared" si="2"/>
        <v/>
      </c>
      <c r="N53" s="154" t="str">
        <f t="shared" si="3"/>
        <v/>
      </c>
    </row>
    <row r="54" s="134" customFormat="1" ht="17.1" customHeight="1" spans="1:14">
      <c r="A54" s="150" t="s">
        <v>3204</v>
      </c>
      <c r="B54" s="155" t="s">
        <v>3205</v>
      </c>
      <c r="C54" s="157">
        <f>SUMPRODUCT('[1]表九之二（需明确收支对象级次的录入表）'!D$7:D$9*(LEFT('[1]表九之二（需明确收支对象级次的录入表）'!$B$7:$B$9,LEN($A54))=$A54))+SUMPRODUCT('[1]表九之三（其它收支录入表）'!D$6:D$282*(LEFT('[1]表九之三（其它收支录入表）'!$B$6:$B$282,LEN($A54))=$A54))</f>
        <v>0</v>
      </c>
      <c r="D54" s="157">
        <f>SUMPRODUCT('[1]表九之二（需明确收支对象级次的录入表）'!E$7:E$9*(LEFT('[1]表九之二（需明确收支对象级次的录入表）'!$B$7:$B$9,LEN($A54))=$A54))+SUMPRODUCT('[1]表九之三（其它收支录入表）'!E$6:E$282*(LEFT('[1]表九之三（其它收支录入表）'!$B$6:$B$282,LEN($A54))=$A54))</f>
        <v>0</v>
      </c>
      <c r="E54" s="157">
        <f>SUMPRODUCT('[1]表九之二（需明确收支对象级次的录入表）'!$I$7:$I$9*(LEFT('[1]表九之二（需明确收支对象级次的录入表）'!$B$7:$B$9,LEN($A54))=$A54))+SUMPRODUCT('[1]表九之三（其它收支录入表）'!F$6:F$282*(LEFT('[1]表九之三（其它收支录入表）'!$B$6:$B$282,LEN($A54))=$A54))</f>
        <v>0</v>
      </c>
      <c r="F54" s="153" t="str">
        <f t="shared" si="6"/>
        <v/>
      </c>
      <c r="G54" s="153" t="str">
        <f t="shared" si="7"/>
        <v/>
      </c>
      <c r="H54" s="150" t="s">
        <v>3206</v>
      </c>
      <c r="I54" s="150" t="s">
        <v>3207</v>
      </c>
      <c r="J54" s="157">
        <f>SUMPRODUCT('[1]表九之二（需明确收支对象级次的录入表）'!D$7:D$9*(LEFT('[1]表九之二（需明确收支对象级次的录入表）'!$B$7:$B$9,LEN($H54))=$H54))+SUMPRODUCT('[1]表九之三（其它收支录入表）'!D$6:D$282*(LEFT('[1]表九之三（其它收支录入表）'!$B$6:$B$282,LEN($H54))=$H54))</f>
        <v>0</v>
      </c>
      <c r="K54" s="158">
        <f>SUMPRODUCT('[1]表九之二（需明确收支对象级次的录入表）'!E$7:E$9*(LEFT('[1]表九之二（需明确收支对象级次的录入表）'!$B$7:$B$9,LEN($H54))=$H54))+SUMPRODUCT('[1]表九之三（其它收支录入表）'!E$6:E$282*(LEFT('[1]表九之三（其它收支录入表）'!$B$6:$B$282,LEN($H54))=$H54))</f>
        <v>0</v>
      </c>
      <c r="L54" s="158">
        <f>SUMPRODUCT('[1]表九之二（需明确收支对象级次的录入表）'!I$7:I$9*(LEFT('[1]表九之二（需明确收支对象级次的录入表）'!$B$7:$B$9,LEN($H54))=$H54))+SUMPRODUCT('[1]表九之三（其它收支录入表）'!F$6:F$282*(LEFT('[1]表九之三（其它收支录入表）'!$B$6:$B$282,LEN($H54))=$H54))</f>
        <v>0</v>
      </c>
      <c r="M54" s="154" t="str">
        <f t="shared" si="2"/>
        <v/>
      </c>
      <c r="N54" s="154" t="str">
        <f t="shared" si="3"/>
        <v/>
      </c>
    </row>
    <row r="55" s="134" customFormat="1" ht="17.1" customHeight="1" spans="1:14">
      <c r="A55" s="150" t="s">
        <v>3208</v>
      </c>
      <c r="B55" s="155" t="s">
        <v>3209</v>
      </c>
      <c r="C55" s="157">
        <f>SUMPRODUCT('[1]表九之二（需明确收支对象级次的录入表）'!D$7:D$9*(LEFT('[1]表九之二（需明确收支对象级次的录入表）'!$B$7:$B$9,LEN($A55))=$A55))+SUMPRODUCT('[1]表九之三（其它收支录入表）'!D$6:D$282*(LEFT('[1]表九之三（其它收支录入表）'!$B$6:$B$282,LEN($A55))=$A55))</f>
        <v>0</v>
      </c>
      <c r="D55" s="157">
        <f>SUMPRODUCT('[1]表九之二（需明确收支对象级次的录入表）'!E$7:E$9*(LEFT('[1]表九之二（需明确收支对象级次的录入表）'!$B$7:$B$9,LEN($A55))=$A55))+SUMPRODUCT('[1]表九之三（其它收支录入表）'!E$6:E$282*(LEFT('[1]表九之三（其它收支录入表）'!$B$6:$B$282,LEN($A55))=$A55))</f>
        <v>0</v>
      </c>
      <c r="E55" s="157">
        <f>SUMPRODUCT('[1]表九之二（需明确收支对象级次的录入表）'!$I$7:$I$9*(LEFT('[1]表九之二（需明确收支对象级次的录入表）'!$B$7:$B$9,LEN($A55))=$A55))+SUMPRODUCT('[1]表九之三（其它收支录入表）'!F$6:F$282*(LEFT('[1]表九之三（其它收支录入表）'!$B$6:$B$282,LEN($A55))=$A55))</f>
        <v>0</v>
      </c>
      <c r="F55" s="153" t="str">
        <f t="shared" si="6"/>
        <v/>
      </c>
      <c r="G55" s="153" t="str">
        <f t="shared" si="7"/>
        <v/>
      </c>
      <c r="H55" s="150" t="s">
        <v>3210</v>
      </c>
      <c r="I55" s="150" t="s">
        <v>3211</v>
      </c>
      <c r="J55" s="157">
        <f>SUMPRODUCT('[1]表九之二（需明确收支对象级次的录入表）'!D$7:D$9*(LEFT('[1]表九之二（需明确收支对象级次的录入表）'!$B$7:$B$9,LEN($H55))=$H55))+SUMPRODUCT('[1]表九之三（其它收支录入表）'!D$6:D$282*(LEFT('[1]表九之三（其它收支录入表）'!$B$6:$B$282,LEN($H55))=$H55))</f>
        <v>0</v>
      </c>
      <c r="K55" s="158">
        <f>SUMPRODUCT('[1]表九之二（需明确收支对象级次的录入表）'!E$7:E$9*(LEFT('[1]表九之二（需明确收支对象级次的录入表）'!$B$7:$B$9,LEN($H55))=$H55))+SUMPRODUCT('[1]表九之三（其它收支录入表）'!E$6:E$282*(LEFT('[1]表九之三（其它收支录入表）'!$B$6:$B$282,LEN($H55))=$H55))</f>
        <v>465</v>
      </c>
      <c r="L55" s="158">
        <f>SUMPRODUCT('[1]表九之二（需明确收支对象级次的录入表）'!I$7:I$9*(LEFT('[1]表九之二（需明确收支对象级次的录入表）'!$B$7:$B$9,LEN($H55))=$H55))+SUMPRODUCT('[1]表九之三（其它收支录入表）'!F$6:F$282*(LEFT('[1]表九之三（其它收支录入表）'!$B$6:$B$282,LEN($H55))=$H55))</f>
        <v>0</v>
      </c>
      <c r="M55" s="154" t="str">
        <f t="shared" si="2"/>
        <v/>
      </c>
      <c r="N55" s="154">
        <f t="shared" si="3"/>
        <v>0</v>
      </c>
    </row>
    <row r="56" s="134" customFormat="1" ht="17.1" customHeight="1" spans="1:14">
      <c r="A56" s="150" t="s">
        <v>3212</v>
      </c>
      <c r="B56" s="155" t="s">
        <v>3213</v>
      </c>
      <c r="C56" s="152">
        <f>SUMPRODUCT('[1]表九之二（需明确收支对象级次的录入表）'!D$7:D$9*(LEFT('[1]表九之二（需明确收支对象级次的录入表）'!$B$7:$B$9,LEN($A56))=$A56))+SUMPRODUCT('[1]表九之三（其它收支录入表）'!D$6:D$282*(LEFT('[1]表九之三（其它收支录入表）'!$B$6:$B$282,LEN($A56))=$A56))</f>
        <v>0</v>
      </c>
      <c r="D56" s="156">
        <f>SUMPRODUCT('[1]表九之二（需明确收支对象级次的录入表）'!E$7:E$9*(LEFT('[1]表九之二（需明确收支对象级次的录入表）'!$B$7:$B$9,LEN($A56))=$A56))+SUMPRODUCT('[1]表九之三（其它收支录入表）'!E$6:E$282*(LEFT('[1]表九之三（其它收支录入表）'!$B$6:$B$282,LEN($A56))=$A56))</f>
        <v>0</v>
      </c>
      <c r="E56" s="156">
        <f>SUMPRODUCT('[1]表九之二（需明确收支对象级次的录入表）'!$I$7:$I$9*(LEFT('[1]表九之二（需明确收支对象级次的录入表）'!$B$7:$B$9,LEN($A56))=$A56))+SUMPRODUCT('[1]表九之三（其它收支录入表）'!F$6:F$282*(LEFT('[1]表九之三（其它收支录入表）'!$B$6:$B$282,LEN($A56))=$A56))</f>
        <v>0</v>
      </c>
      <c r="F56" s="153" t="str">
        <f t="shared" si="6"/>
        <v/>
      </c>
      <c r="G56" s="153" t="str">
        <f t="shared" si="7"/>
        <v/>
      </c>
      <c r="H56" s="150" t="s">
        <v>3214</v>
      </c>
      <c r="I56" s="150" t="s">
        <v>3215</v>
      </c>
      <c r="J56" s="157">
        <f>SUMPRODUCT('[1]表九之二（需明确收支对象级次的录入表）'!D$7:D$9*(LEFT('[1]表九之二（需明确收支对象级次的录入表）'!$B$7:$B$9,LEN($H56))=$H56))+SUMPRODUCT('[1]表九之三（其它收支录入表）'!D$6:D$282*(LEFT('[1]表九之三（其它收支录入表）'!$B$6:$B$282,LEN($H56))=$H56))</f>
        <v>0</v>
      </c>
      <c r="K56" s="158">
        <f>SUMPRODUCT('[1]表九之二（需明确收支对象级次的录入表）'!E$7:E$9*(LEFT('[1]表九之二（需明确收支对象级次的录入表）'!$B$7:$B$9,LEN($H56))=$H56))+SUMPRODUCT('[1]表九之三（其它收支录入表）'!E$6:E$282*(LEFT('[1]表九之三（其它收支录入表）'!$B$6:$B$282,LEN($H56))=$H56))</f>
        <v>702</v>
      </c>
      <c r="L56" s="158">
        <f>SUMPRODUCT('[1]表九之二（需明确收支对象级次的录入表）'!I$7:I$9*(LEFT('[1]表九之二（需明确收支对象级次的录入表）'!$B$7:$B$9,LEN($H56))=$H56))+SUMPRODUCT('[1]表九之三（其它收支录入表）'!F$6:F$282*(LEFT('[1]表九之三（其它收支录入表）'!$B$6:$B$282,LEN($H56))=$H56))</f>
        <v>0</v>
      </c>
      <c r="M56" s="154" t="str">
        <f t="shared" si="2"/>
        <v/>
      </c>
      <c r="N56" s="154">
        <f t="shared" si="3"/>
        <v>0</v>
      </c>
    </row>
    <row r="57" s="134" customFormat="1" ht="17.1" customHeight="1" spans="1:14">
      <c r="A57" s="150" t="s">
        <v>3216</v>
      </c>
      <c r="B57" s="155" t="s">
        <v>3217</v>
      </c>
      <c r="C57" s="157">
        <f>SUMPRODUCT('[1]表九之二（需明确收支对象级次的录入表）'!D$7:D$9*(LEFT('[1]表九之二（需明确收支对象级次的录入表）'!$B$7:$B$9,LEN($A57))=$A57))+SUMPRODUCT('[1]表九之三（其它收支录入表）'!D$6:D$282*(LEFT('[1]表九之三（其它收支录入表）'!$B$6:$B$282,LEN($A57))=$A57))</f>
        <v>0</v>
      </c>
      <c r="D57" s="157">
        <f>SUMPRODUCT('[1]表九之二（需明确收支对象级次的录入表）'!E$7:E$9*(LEFT('[1]表九之二（需明确收支对象级次的录入表）'!$B$7:$B$9,LEN($A57))=$A57))+SUMPRODUCT('[1]表九之三（其它收支录入表）'!E$6:E$282*(LEFT('[1]表九之三（其它收支录入表）'!$B$6:$B$282,LEN($A57))=$A57))</f>
        <v>0</v>
      </c>
      <c r="E57" s="157">
        <f>SUMPRODUCT('[1]表九之二（需明确收支对象级次的录入表）'!$I$7:$I$9*(LEFT('[1]表九之二（需明确收支对象级次的录入表）'!$B$7:$B$9,LEN($A57))=$A57))+SUMPRODUCT('[1]表九之三（其它收支录入表）'!F$6:F$282*(LEFT('[1]表九之三（其它收支录入表）'!$B$6:$B$282,LEN($A57))=$A57))</f>
        <v>0</v>
      </c>
      <c r="F57" s="153" t="str">
        <f t="shared" si="6"/>
        <v/>
      </c>
      <c r="G57" s="153" t="str">
        <f t="shared" si="7"/>
        <v/>
      </c>
      <c r="H57" s="150" t="s">
        <v>3218</v>
      </c>
      <c r="I57" s="150" t="s">
        <v>3219</v>
      </c>
      <c r="J57" s="157">
        <f>SUMPRODUCT('[1]表九之二（需明确收支对象级次的录入表）'!D$7:D$9*(LEFT('[1]表九之二（需明确收支对象级次的录入表）'!$B$7:$B$9,LEN($H57))=$H57))+SUMPRODUCT('[1]表九之三（其它收支录入表）'!D$6:D$282*(LEFT('[1]表九之三（其它收支录入表）'!$B$6:$B$282,LEN($H57))=$H57))</f>
        <v>0</v>
      </c>
      <c r="K57" s="158">
        <f>SUMPRODUCT('[1]表九之二（需明确收支对象级次的录入表）'!E$7:E$9*(LEFT('[1]表九之二（需明确收支对象级次的录入表）'!$B$7:$B$9,LEN($H57))=$H57))+SUMPRODUCT('[1]表九之三（其它收支录入表）'!E$6:E$282*(LEFT('[1]表九之三（其它收支录入表）'!$B$6:$B$282,LEN($H57))=$H57))</f>
        <v>0</v>
      </c>
      <c r="L57" s="158">
        <f>SUMPRODUCT('[1]表九之二（需明确收支对象级次的录入表）'!I$7:I$9*(LEFT('[1]表九之二（需明确收支对象级次的录入表）'!$B$7:$B$9,LEN($H57))=$H57))+SUMPRODUCT('[1]表九之三（其它收支录入表）'!F$6:F$282*(LEFT('[1]表九之三（其它收支录入表）'!$B$6:$B$282,LEN($H57))=$H57))</f>
        <v>0</v>
      </c>
      <c r="M57" s="154" t="str">
        <f t="shared" si="2"/>
        <v/>
      </c>
      <c r="N57" s="154" t="str">
        <f t="shared" si="3"/>
        <v/>
      </c>
    </row>
    <row r="58" s="134" customFormat="1" ht="17.1" customHeight="1" spans="1:14">
      <c r="A58" s="150" t="s">
        <v>3220</v>
      </c>
      <c r="B58" s="155" t="s">
        <v>3213</v>
      </c>
      <c r="C58" s="157">
        <f>SUMPRODUCT('[1]表九之二（需明确收支对象级次的录入表）'!D$7:D$9*(LEFT('[1]表九之二（需明确收支对象级次的录入表）'!$B$7:$B$9,LEN($A58))=$A58))+SUMPRODUCT('[1]表九之三（其它收支录入表）'!D$6:D$282*(LEFT('[1]表九之三（其它收支录入表）'!$B$6:$B$282,LEN($A58))=$A58))</f>
        <v>0</v>
      </c>
      <c r="D58" s="157">
        <f>SUMPRODUCT('[1]表九之二（需明确收支对象级次的录入表）'!E$7:E$9*(LEFT('[1]表九之二（需明确收支对象级次的录入表）'!$B$7:$B$9,LEN($A58))=$A58))+SUMPRODUCT('[1]表九之三（其它收支录入表）'!E$6:E$282*(LEFT('[1]表九之三（其它收支录入表）'!$B$6:$B$282,LEN($A58))=$A58))</f>
        <v>0</v>
      </c>
      <c r="E58" s="157">
        <f>SUMPRODUCT('[1]表九之二（需明确收支对象级次的录入表）'!$I$7:$I$9*(LEFT('[1]表九之二（需明确收支对象级次的录入表）'!$B$7:$B$9,LEN($A58))=$A58))+SUMPRODUCT('[1]表九之三（其它收支录入表）'!F$6:F$282*(LEFT('[1]表九之三（其它收支录入表）'!$B$6:$B$282,LEN($A58))=$A58))</f>
        <v>0</v>
      </c>
      <c r="F58" s="153" t="str">
        <f t="shared" si="6"/>
        <v/>
      </c>
      <c r="G58" s="153" t="str">
        <f t="shared" si="7"/>
        <v/>
      </c>
      <c r="H58" s="150" t="s">
        <v>3221</v>
      </c>
      <c r="I58" s="150" t="s">
        <v>3222</v>
      </c>
      <c r="J58" s="157">
        <f>SUMPRODUCT('[1]表九之二（需明确收支对象级次的录入表）'!D$7:D$9*(LEFT('[1]表九之二（需明确收支对象级次的录入表）'!$B$7:$B$9,LEN($H58))=$H58))+SUMPRODUCT('[1]表九之三（其它收支录入表）'!D$6:D$282*(LEFT('[1]表九之三（其它收支录入表）'!$B$6:$B$282,LEN($H58))=$H58))</f>
        <v>0</v>
      </c>
      <c r="K58" s="158">
        <f>SUMPRODUCT('[1]表九之二（需明确收支对象级次的录入表）'!E$7:E$9*(LEFT('[1]表九之二（需明确收支对象级次的录入表）'!$B$7:$B$9,LEN($H58))=$H58))+SUMPRODUCT('[1]表九之三（其它收支录入表）'!E$6:E$282*(LEFT('[1]表九之三（其它收支录入表）'!$B$6:$B$282,LEN($H58))=$H58))</f>
        <v>8522</v>
      </c>
      <c r="L58" s="158">
        <f>SUMPRODUCT('[1]表九之二（需明确收支对象级次的录入表）'!I$7:I$9*(LEFT('[1]表九之二（需明确收支对象级次的录入表）'!$B$7:$B$9,LEN($H58))=$H58))+SUMPRODUCT('[1]表九之三（其它收支录入表）'!F$6:F$282*(LEFT('[1]表九之三（其它收支录入表）'!$B$6:$B$282,LEN($H58))=$H58))</f>
        <v>0</v>
      </c>
      <c r="M58" s="154" t="str">
        <f t="shared" si="2"/>
        <v/>
      </c>
      <c r="N58" s="154">
        <f t="shared" si="3"/>
        <v>0</v>
      </c>
    </row>
    <row r="59" s="134" customFormat="1" ht="17.1" customHeight="1" spans="1:14">
      <c r="A59" s="150"/>
      <c r="B59" s="150"/>
      <c r="C59" s="161"/>
      <c r="D59" s="162"/>
      <c r="E59" s="162"/>
      <c r="F59" s="163"/>
      <c r="G59" s="163"/>
      <c r="H59" s="150" t="s">
        <v>3223</v>
      </c>
      <c r="I59" s="150" t="s">
        <v>3224</v>
      </c>
      <c r="J59" s="152">
        <f>SUMPRODUCT('[1]表九之二（需明确收支对象级次的录入表）'!D$7:D$9*(LEFT('[1]表九之二（需明确收支对象级次的录入表）'!$B$7:$B$9,LEN($H59))=$H59))+SUMPRODUCT('[1]表九之三（其它收支录入表）'!D$6:D$282*(LEFT('[1]表九之三（其它收支录入表）'!$B$6:$B$282,LEN($H59))=$H59))</f>
        <v>0</v>
      </c>
      <c r="K59" s="152">
        <f>SUMPRODUCT('[1]表九之二（需明确收支对象级次的录入表）'!E$7:E$9*(LEFT('[1]表九之二（需明确收支对象级次的录入表）'!$B$7:$B$9,LEN($H59))=$H59))+SUMPRODUCT('[1]表九之三（其它收支录入表）'!E$6:E$282*(LEFT('[1]表九之三（其它收支录入表）'!$B$6:$B$282,LEN($H59))=$H59))</f>
        <v>0</v>
      </c>
      <c r="L59" s="152">
        <f>SUMPRODUCT('[1]表九之二（需明确收支对象级次的录入表）'!I$7:I$9*(LEFT('[1]表九之二（需明确收支对象级次的录入表）'!$B$7:$B$9,LEN($H59))=$H59))+SUMPRODUCT('[1]表九之三（其它收支录入表）'!F$6:F$282*(LEFT('[1]表九之三（其它收支录入表）'!$B$6:$B$282,LEN($H59))=$H59))</f>
        <v>0</v>
      </c>
      <c r="M59" s="154" t="str">
        <f t="shared" si="2"/>
        <v/>
      </c>
      <c r="N59" s="154" t="str">
        <f t="shared" si="3"/>
        <v/>
      </c>
    </row>
    <row r="60" s="134" customFormat="1" ht="17.1" customHeight="1" spans="1:14">
      <c r="A60" s="150"/>
      <c r="B60" s="150"/>
      <c r="C60" s="161"/>
      <c r="D60" s="162"/>
      <c r="E60" s="162"/>
      <c r="F60" s="163"/>
      <c r="G60" s="163"/>
      <c r="H60" s="150" t="s">
        <v>3225</v>
      </c>
      <c r="I60" s="150" t="s">
        <v>3167</v>
      </c>
      <c r="J60" s="157">
        <f>SUMPRODUCT('[1]表九之二（需明确收支对象级次的录入表）'!D$7:D$9*(LEFT('[1]表九之二（需明确收支对象级次的录入表）'!$B$7:$B$9,LEN($H60))=$H60))+SUMPRODUCT('[1]表九之三（其它收支录入表）'!D$6:D$282*(LEFT('[1]表九之三（其它收支录入表）'!$B$6:$B$282,LEN($H60))=$H60))</f>
        <v>0</v>
      </c>
      <c r="K60" s="158">
        <f>SUMPRODUCT('[1]表九之二（需明确收支对象级次的录入表）'!E$7:E$9*(LEFT('[1]表九之二（需明确收支对象级次的录入表）'!$B$7:$B$9,LEN($H60))=$H60))+SUMPRODUCT('[1]表九之三（其它收支录入表）'!E$6:E$282*(LEFT('[1]表九之三（其它收支录入表）'!$B$6:$B$282,LEN($H60))=$H60))</f>
        <v>0</v>
      </c>
      <c r="L60" s="158">
        <f>SUMPRODUCT('[1]表九之二（需明确收支对象级次的录入表）'!I$7:I$9*(LEFT('[1]表九之二（需明确收支对象级次的录入表）'!$B$7:$B$9,LEN($H60))=$H60))+SUMPRODUCT('[1]表九之三（其它收支录入表）'!F$6:F$282*(LEFT('[1]表九之三（其它收支录入表）'!$B$6:$B$282,LEN($H60))=$H60))</f>
        <v>0</v>
      </c>
      <c r="M60" s="154" t="str">
        <f t="shared" si="2"/>
        <v/>
      </c>
      <c r="N60" s="154" t="str">
        <f t="shared" si="3"/>
        <v/>
      </c>
    </row>
    <row r="61" s="134" customFormat="1" ht="17.1" customHeight="1" spans="1:14">
      <c r="A61" s="150"/>
      <c r="B61" s="150"/>
      <c r="C61" s="161"/>
      <c r="D61" s="162"/>
      <c r="E61" s="162"/>
      <c r="F61" s="163"/>
      <c r="G61" s="163"/>
      <c r="H61" s="150" t="s">
        <v>3226</v>
      </c>
      <c r="I61" s="150" t="s">
        <v>3171</v>
      </c>
      <c r="J61" s="157">
        <f>SUMPRODUCT('[1]表九之二（需明确收支对象级次的录入表）'!D$7:D$9*(LEFT('[1]表九之二（需明确收支对象级次的录入表）'!$B$7:$B$9,LEN($H61))=$H61))+SUMPRODUCT('[1]表九之三（其它收支录入表）'!D$6:D$282*(LEFT('[1]表九之三（其它收支录入表）'!$B$6:$B$282,LEN($H61))=$H61))</f>
        <v>0</v>
      </c>
      <c r="K61" s="158">
        <f>SUMPRODUCT('[1]表九之二（需明确收支对象级次的录入表）'!E$7:E$9*(LEFT('[1]表九之二（需明确收支对象级次的录入表）'!$B$7:$B$9,LEN($H61))=$H61))+SUMPRODUCT('[1]表九之三（其它收支录入表）'!E$6:E$282*(LEFT('[1]表九之三（其它收支录入表）'!$B$6:$B$282,LEN($H61))=$H61))</f>
        <v>0</v>
      </c>
      <c r="L61" s="158">
        <f>SUMPRODUCT('[1]表九之二（需明确收支对象级次的录入表）'!I$7:I$9*(LEFT('[1]表九之二（需明确收支对象级次的录入表）'!$B$7:$B$9,LEN($H61))=$H61))+SUMPRODUCT('[1]表九之三（其它收支录入表）'!F$6:F$282*(LEFT('[1]表九之三（其它收支录入表）'!$B$6:$B$282,LEN($H61))=$H61))</f>
        <v>0</v>
      </c>
      <c r="M61" s="154" t="str">
        <f t="shared" si="2"/>
        <v/>
      </c>
      <c r="N61" s="154" t="str">
        <f t="shared" si="3"/>
        <v/>
      </c>
    </row>
    <row r="62" s="134" customFormat="1" ht="17.1" customHeight="1" spans="1:14">
      <c r="A62" s="150"/>
      <c r="B62" s="150"/>
      <c r="C62" s="161"/>
      <c r="D62" s="162"/>
      <c r="E62" s="162"/>
      <c r="F62" s="163"/>
      <c r="G62" s="163"/>
      <c r="H62" s="150" t="s">
        <v>3227</v>
      </c>
      <c r="I62" s="150" t="s">
        <v>3228</v>
      </c>
      <c r="J62" s="157">
        <f>SUMPRODUCT('[1]表九之二（需明确收支对象级次的录入表）'!D$7:D$9*(LEFT('[1]表九之二（需明确收支对象级次的录入表）'!$B$7:$B$9,LEN($H62))=$H62))+SUMPRODUCT('[1]表九之三（其它收支录入表）'!D$6:D$282*(LEFT('[1]表九之三（其它收支录入表）'!$B$6:$B$282,LEN($H62))=$H62))</f>
        <v>0</v>
      </c>
      <c r="K62" s="158">
        <f>SUMPRODUCT('[1]表九之二（需明确收支对象级次的录入表）'!E$7:E$9*(LEFT('[1]表九之二（需明确收支对象级次的录入表）'!$B$7:$B$9,LEN($H62))=$H62))+SUMPRODUCT('[1]表九之三（其它收支录入表）'!E$6:E$282*(LEFT('[1]表九之三（其它收支录入表）'!$B$6:$B$282,LEN($H62))=$H62))</f>
        <v>0</v>
      </c>
      <c r="L62" s="158">
        <f>SUMPRODUCT('[1]表九之二（需明确收支对象级次的录入表）'!I$7:I$9*(LEFT('[1]表九之二（需明确收支对象级次的录入表）'!$B$7:$B$9,LEN($H62))=$H62))+SUMPRODUCT('[1]表九之三（其它收支录入表）'!F$6:F$282*(LEFT('[1]表九之三（其它收支录入表）'!$B$6:$B$282,LEN($H62))=$H62))</f>
        <v>0</v>
      </c>
      <c r="M62" s="154" t="str">
        <f t="shared" si="2"/>
        <v/>
      </c>
      <c r="N62" s="154" t="str">
        <f t="shared" si="3"/>
        <v/>
      </c>
    </row>
    <row r="63" s="134" customFormat="1" ht="17.1" customHeight="1" spans="1:14">
      <c r="A63" s="150"/>
      <c r="B63" s="150"/>
      <c r="C63" s="161"/>
      <c r="D63" s="162"/>
      <c r="E63" s="162"/>
      <c r="F63" s="163"/>
      <c r="G63" s="163"/>
      <c r="H63" s="150" t="s">
        <v>3229</v>
      </c>
      <c r="I63" s="150" t="s">
        <v>3230</v>
      </c>
      <c r="J63" s="157">
        <f>SUMPRODUCT('[1]表九之二（需明确收支对象级次的录入表）'!D$7:D$9*(LEFT('[1]表九之二（需明确收支对象级次的录入表）'!$B$7:$B$9,LEN($H63))=$H63))+SUMPRODUCT('[1]表九之三（其它收支录入表）'!D$6:D$282*(LEFT('[1]表九之三（其它收支录入表）'!$B$6:$B$282,LEN($H63))=$H63))</f>
        <v>0</v>
      </c>
      <c r="K63" s="158">
        <f>SUMPRODUCT('[1]表九之二（需明确收支对象级次的录入表）'!E$7:E$9*(LEFT('[1]表九之二（需明确收支对象级次的录入表）'!$B$7:$B$9,LEN($H63))=$H63))+SUMPRODUCT('[1]表九之三（其它收支录入表）'!E$6:E$282*(LEFT('[1]表九之三（其它收支录入表）'!$B$6:$B$282,LEN($H63))=$H63))</f>
        <v>0</v>
      </c>
      <c r="L63" s="158">
        <f>SUMPRODUCT('[1]表九之二（需明确收支对象级次的录入表）'!I$7:I$9*(LEFT('[1]表九之二（需明确收支对象级次的录入表）'!$B$7:$B$9,LEN($H63))=$H63))+SUMPRODUCT('[1]表九之三（其它收支录入表）'!F$6:F$282*(LEFT('[1]表九之三（其它收支录入表）'!$B$6:$B$282,LEN($H63))=$H63))</f>
        <v>0</v>
      </c>
      <c r="M63" s="154" t="str">
        <f t="shared" si="2"/>
        <v/>
      </c>
      <c r="N63" s="154" t="str">
        <f t="shared" si="3"/>
        <v/>
      </c>
    </row>
    <row r="64" s="134" customFormat="1" ht="17.1" customHeight="1" spans="1:14">
      <c r="A64" s="150"/>
      <c r="B64" s="150"/>
      <c r="C64" s="161"/>
      <c r="D64" s="162"/>
      <c r="E64" s="162"/>
      <c r="F64" s="163"/>
      <c r="G64" s="163"/>
      <c r="H64" s="150" t="s">
        <v>3231</v>
      </c>
      <c r="I64" s="150" t="s">
        <v>3232</v>
      </c>
      <c r="J64" s="152">
        <f>SUMPRODUCT('[1]表九之二（需明确收支对象级次的录入表）'!D$7:D$9*(LEFT('[1]表九之二（需明确收支对象级次的录入表）'!$B$7:$B$9,LEN($H64))=$H64))+SUMPRODUCT('[1]表九之三（其它收支录入表）'!D$6:D$282*(LEFT('[1]表九之三（其它收支录入表）'!$B$6:$B$282,LEN($H64))=$H64))</f>
        <v>0</v>
      </c>
      <c r="K64" s="152">
        <f>SUMPRODUCT('[1]表九之二（需明确收支对象级次的录入表）'!E$7:E$9*(LEFT('[1]表九之二（需明确收支对象级次的录入表）'!$B$7:$B$9,LEN($H64))=$H64))+SUMPRODUCT('[1]表九之三（其它收支录入表）'!E$6:E$282*(LEFT('[1]表九之三（其它收支录入表）'!$B$6:$B$282,LEN($H64))=$H64))</f>
        <v>0</v>
      </c>
      <c r="L64" s="152">
        <f>SUMPRODUCT('[1]表九之二（需明确收支对象级次的录入表）'!I$7:I$9*(LEFT('[1]表九之二（需明确收支对象级次的录入表）'!$B$7:$B$9,LEN($H64))=$H64))+SUMPRODUCT('[1]表九之三（其它收支录入表）'!F$6:F$282*(LEFT('[1]表九之三（其它收支录入表）'!$B$6:$B$282,LEN($H64))=$H64))</f>
        <v>0</v>
      </c>
      <c r="M64" s="154" t="str">
        <f t="shared" si="2"/>
        <v/>
      </c>
      <c r="N64" s="154" t="str">
        <f t="shared" si="3"/>
        <v/>
      </c>
    </row>
    <row r="65" s="134" customFormat="1" ht="17.1" customHeight="1" spans="1:14">
      <c r="A65" s="150"/>
      <c r="B65" s="150"/>
      <c r="C65" s="161"/>
      <c r="D65" s="162"/>
      <c r="E65" s="162"/>
      <c r="F65" s="163"/>
      <c r="G65" s="163"/>
      <c r="H65" s="150" t="s">
        <v>3233</v>
      </c>
      <c r="I65" s="150" t="s">
        <v>3234</v>
      </c>
      <c r="J65" s="157">
        <f>SUMPRODUCT('[1]表九之二（需明确收支对象级次的录入表）'!D$7:D$9*(LEFT('[1]表九之二（需明确收支对象级次的录入表）'!$B$7:$B$9,LEN($H65))=$H65))+SUMPRODUCT('[1]表九之三（其它收支录入表）'!D$6:D$282*(LEFT('[1]表九之三（其它收支录入表）'!$B$6:$B$282,LEN($H65))=$H65))</f>
        <v>0</v>
      </c>
      <c r="K65" s="158">
        <f>SUMPRODUCT('[1]表九之二（需明确收支对象级次的录入表）'!E$7:E$9*(LEFT('[1]表九之二（需明确收支对象级次的录入表）'!$B$7:$B$9,LEN($H65))=$H65))+SUMPRODUCT('[1]表九之三（其它收支录入表）'!E$6:E$282*(LEFT('[1]表九之三（其它收支录入表）'!$B$6:$B$282,LEN($H65))=$H65))</f>
        <v>0</v>
      </c>
      <c r="L65" s="158">
        <f>SUMPRODUCT('[1]表九之二（需明确收支对象级次的录入表）'!I$7:I$9*(LEFT('[1]表九之二（需明确收支对象级次的录入表）'!$B$7:$B$9,LEN($H65))=$H65))+SUMPRODUCT('[1]表九之三（其它收支录入表）'!F$6:F$282*(LEFT('[1]表九之三（其它收支录入表）'!$B$6:$B$282,LEN($H65))=$H65))</f>
        <v>0</v>
      </c>
      <c r="M65" s="154" t="str">
        <f t="shared" si="2"/>
        <v/>
      </c>
      <c r="N65" s="154" t="str">
        <f t="shared" si="3"/>
        <v/>
      </c>
    </row>
    <row r="66" s="134" customFormat="1" ht="17.1" customHeight="1" spans="1:14">
      <c r="A66" s="150"/>
      <c r="B66" s="150"/>
      <c r="C66" s="161"/>
      <c r="D66" s="162"/>
      <c r="E66" s="162"/>
      <c r="F66" s="163"/>
      <c r="G66" s="163"/>
      <c r="H66" s="150" t="s">
        <v>3235</v>
      </c>
      <c r="I66" s="150" t="s">
        <v>3236</v>
      </c>
      <c r="J66" s="157">
        <f>SUMPRODUCT('[1]表九之二（需明确收支对象级次的录入表）'!D$7:D$9*(LEFT('[1]表九之二（需明确收支对象级次的录入表）'!$B$7:$B$9,LEN($H66))=$H66))+SUMPRODUCT('[1]表九之三（其它收支录入表）'!D$6:D$282*(LEFT('[1]表九之三（其它收支录入表）'!$B$6:$B$282,LEN($H66))=$H66))</f>
        <v>0</v>
      </c>
      <c r="K66" s="158">
        <f>SUMPRODUCT('[1]表九之二（需明确收支对象级次的录入表）'!E$7:E$9*(LEFT('[1]表九之二（需明确收支对象级次的录入表）'!$B$7:$B$9,LEN($H66))=$H66))+SUMPRODUCT('[1]表九之三（其它收支录入表）'!E$6:E$282*(LEFT('[1]表九之三（其它收支录入表）'!$B$6:$B$282,LEN($H66))=$H66))</f>
        <v>0</v>
      </c>
      <c r="L66" s="158">
        <f>SUMPRODUCT('[1]表九之二（需明确收支对象级次的录入表）'!I$7:I$9*(LEFT('[1]表九之二（需明确收支对象级次的录入表）'!$B$7:$B$9,LEN($H66))=$H66))+SUMPRODUCT('[1]表九之三（其它收支录入表）'!F$6:F$282*(LEFT('[1]表九之三（其它收支录入表）'!$B$6:$B$282,LEN($H66))=$H66))</f>
        <v>0</v>
      </c>
      <c r="M66" s="154" t="str">
        <f t="shared" si="2"/>
        <v/>
      </c>
      <c r="N66" s="154" t="str">
        <f t="shared" si="3"/>
        <v/>
      </c>
    </row>
    <row r="67" s="134" customFormat="1" ht="17.1" customHeight="1" spans="1:14">
      <c r="A67" s="150"/>
      <c r="B67" s="150"/>
      <c r="C67" s="161"/>
      <c r="D67" s="162"/>
      <c r="E67" s="162"/>
      <c r="F67" s="163"/>
      <c r="G67" s="163"/>
      <c r="H67" s="150" t="s">
        <v>3237</v>
      </c>
      <c r="I67" s="150" t="s">
        <v>3238</v>
      </c>
      <c r="J67" s="157">
        <f>SUMPRODUCT('[1]表九之二（需明确收支对象级次的录入表）'!D$7:D$9*(LEFT('[1]表九之二（需明确收支对象级次的录入表）'!$B$7:$B$9,LEN($H67))=$H67))+SUMPRODUCT('[1]表九之三（其它收支录入表）'!D$6:D$282*(LEFT('[1]表九之三（其它收支录入表）'!$B$6:$B$282,LEN($H67))=$H67))</f>
        <v>0</v>
      </c>
      <c r="K67" s="158">
        <f>SUMPRODUCT('[1]表九之二（需明确收支对象级次的录入表）'!E$7:E$9*(LEFT('[1]表九之二（需明确收支对象级次的录入表）'!$B$7:$B$9,LEN($H67))=$H67))+SUMPRODUCT('[1]表九之三（其它收支录入表）'!E$6:E$282*(LEFT('[1]表九之三（其它收支录入表）'!$B$6:$B$282,LEN($H67))=$H67))</f>
        <v>0</v>
      </c>
      <c r="L67" s="158">
        <f>SUMPRODUCT('[1]表九之二（需明确收支对象级次的录入表）'!I$7:I$9*(LEFT('[1]表九之二（需明确收支对象级次的录入表）'!$B$7:$B$9,LEN($H67))=$H67))+SUMPRODUCT('[1]表九之三（其它收支录入表）'!F$6:F$282*(LEFT('[1]表九之三（其它收支录入表）'!$B$6:$B$282,LEN($H67))=$H67))</f>
        <v>0</v>
      </c>
      <c r="M67" s="154" t="str">
        <f t="shared" si="2"/>
        <v/>
      </c>
      <c r="N67" s="154" t="str">
        <f t="shared" si="3"/>
        <v/>
      </c>
    </row>
    <row r="68" s="134" customFormat="1" ht="17.1" customHeight="1" spans="1:14">
      <c r="A68" s="150"/>
      <c r="B68" s="150"/>
      <c r="C68" s="161"/>
      <c r="D68" s="162"/>
      <c r="E68" s="162"/>
      <c r="F68" s="163"/>
      <c r="G68" s="163"/>
      <c r="H68" s="150" t="s">
        <v>3239</v>
      </c>
      <c r="I68" s="150" t="s">
        <v>3240</v>
      </c>
      <c r="J68" s="157">
        <f>SUMPRODUCT('[1]表九之二（需明确收支对象级次的录入表）'!D$7:D$9*(LEFT('[1]表九之二（需明确收支对象级次的录入表）'!$B$7:$B$9,LEN($H68))=$H68))+SUMPRODUCT('[1]表九之三（其它收支录入表）'!D$6:D$282*(LEFT('[1]表九之三（其它收支录入表）'!$B$6:$B$282,LEN($H68))=$H68))</f>
        <v>0</v>
      </c>
      <c r="K68" s="158">
        <f>SUMPRODUCT('[1]表九之二（需明确收支对象级次的录入表）'!E$7:E$9*(LEFT('[1]表九之二（需明确收支对象级次的录入表）'!$B$7:$B$9,LEN($H68))=$H68))+SUMPRODUCT('[1]表九之三（其它收支录入表）'!E$6:E$282*(LEFT('[1]表九之三（其它收支录入表）'!$B$6:$B$282,LEN($H68))=$H68))</f>
        <v>0</v>
      </c>
      <c r="L68" s="158">
        <f>SUMPRODUCT('[1]表九之二（需明确收支对象级次的录入表）'!I$7:I$9*(LEFT('[1]表九之二（需明确收支对象级次的录入表）'!$B$7:$B$9,LEN($H68))=$H68))+SUMPRODUCT('[1]表九之三（其它收支录入表）'!F$6:F$282*(LEFT('[1]表九之三（其它收支录入表）'!$B$6:$B$282,LEN($H68))=$H68))</f>
        <v>0</v>
      </c>
      <c r="M68" s="154" t="str">
        <f t="shared" si="2"/>
        <v/>
      </c>
      <c r="N68" s="154" t="str">
        <f t="shared" si="3"/>
        <v/>
      </c>
    </row>
    <row r="69" s="134" customFormat="1" ht="17.1" customHeight="1" spans="1:14">
      <c r="A69" s="150"/>
      <c r="B69" s="150"/>
      <c r="C69" s="161"/>
      <c r="D69" s="162"/>
      <c r="E69" s="162"/>
      <c r="F69" s="163"/>
      <c r="G69" s="163"/>
      <c r="H69" s="150" t="s">
        <v>3241</v>
      </c>
      <c r="I69" s="150" t="s">
        <v>3242</v>
      </c>
      <c r="J69" s="157">
        <f>SUMPRODUCT('[1]表九之二（需明确收支对象级次的录入表）'!D$7:D$9*(LEFT('[1]表九之二（需明确收支对象级次的录入表）'!$B$7:$B$9,LEN($H69))=$H69))+SUMPRODUCT('[1]表九之三（其它收支录入表）'!D$6:D$282*(LEFT('[1]表九之三（其它收支录入表）'!$B$6:$B$282,LEN($H69))=$H69))</f>
        <v>0</v>
      </c>
      <c r="K69" s="158">
        <f>SUMPRODUCT('[1]表九之二（需明确收支对象级次的录入表）'!E$7:E$9*(LEFT('[1]表九之二（需明确收支对象级次的录入表）'!$B$7:$B$9,LEN($H69))=$H69))+SUMPRODUCT('[1]表九之三（其它收支录入表）'!E$6:E$282*(LEFT('[1]表九之三（其它收支录入表）'!$B$6:$B$282,LEN($H69))=$H69))</f>
        <v>0</v>
      </c>
      <c r="L69" s="158">
        <f>SUMPRODUCT('[1]表九之二（需明确收支对象级次的录入表）'!I$7:I$9*(LEFT('[1]表九之二（需明确收支对象级次的录入表）'!$B$7:$B$9,LEN($H69))=$H69))+SUMPRODUCT('[1]表九之三（其它收支录入表）'!F$6:F$282*(LEFT('[1]表九之三（其它收支录入表）'!$B$6:$B$282,LEN($H69))=$H69))</f>
        <v>0</v>
      </c>
      <c r="M69" s="154" t="str">
        <f t="shared" si="2"/>
        <v/>
      </c>
      <c r="N69" s="154" t="str">
        <f t="shared" si="3"/>
        <v/>
      </c>
    </row>
    <row r="70" s="134" customFormat="1" ht="17.1" customHeight="1" spans="1:14">
      <c r="A70" s="150"/>
      <c r="B70" s="150"/>
      <c r="C70" s="161"/>
      <c r="D70" s="162"/>
      <c r="E70" s="162"/>
      <c r="F70" s="163"/>
      <c r="G70" s="163"/>
      <c r="H70" s="150" t="s">
        <v>3243</v>
      </c>
      <c r="I70" s="150" t="s">
        <v>3244</v>
      </c>
      <c r="J70" s="152">
        <f>SUMPRODUCT('[1]表九之二（需明确收支对象级次的录入表）'!D$7:D$9*(LEFT('[1]表九之二（需明确收支对象级次的录入表）'!$B$7:$B$9,LEN($H70))=$H70))+SUMPRODUCT('[1]表九之三（其它收支录入表）'!D$6:D$282*(LEFT('[1]表九之三（其它收支录入表）'!$B$6:$B$282,LEN($H70))=$H70))</f>
        <v>300</v>
      </c>
      <c r="K70" s="152">
        <f>SUMPRODUCT('[1]表九之二（需明确收支对象级次的录入表）'!E$7:E$9*(LEFT('[1]表九之二（需明确收支对象级次的录入表）'!$B$7:$B$9,LEN($H70))=$H70))+SUMPRODUCT('[1]表九之三（其它收支录入表）'!E$6:E$282*(LEFT('[1]表九之三（其它收支录入表）'!$B$6:$B$282,LEN($H70))=$H70))</f>
        <v>0</v>
      </c>
      <c r="L70" s="152">
        <f>SUMPRODUCT('[1]表九之二（需明确收支对象级次的录入表）'!I$7:I$9*(LEFT('[1]表九之二（需明确收支对象级次的录入表）'!$B$7:$B$9,LEN($H70))=$H70))+SUMPRODUCT('[1]表九之三（其它收支录入表）'!F$6:F$282*(LEFT('[1]表九之三（其它收支录入表）'!$B$6:$B$282,LEN($H70))=$H70))</f>
        <v>300</v>
      </c>
      <c r="M70" s="154">
        <f t="shared" si="2"/>
        <v>1</v>
      </c>
      <c r="N70" s="154" t="str">
        <f t="shared" si="3"/>
        <v/>
      </c>
    </row>
    <row r="71" s="134" customFormat="1" ht="17.1" customHeight="1" spans="1:14">
      <c r="A71" s="150"/>
      <c r="B71" s="150"/>
      <c r="C71" s="161"/>
      <c r="D71" s="162"/>
      <c r="E71" s="162"/>
      <c r="F71" s="163"/>
      <c r="G71" s="163"/>
      <c r="H71" s="150" t="s">
        <v>3245</v>
      </c>
      <c r="I71" s="150" t="s">
        <v>3246</v>
      </c>
      <c r="J71" s="157">
        <f>SUMPRODUCT('[1]表九之二（需明确收支对象级次的录入表）'!D$7:D$9*(LEFT('[1]表九之二（需明确收支对象级次的录入表）'!$B$7:$B$9,LEN($H71))=$H71))+SUMPRODUCT('[1]表九之三（其它收支录入表）'!D$6:D$282*(LEFT('[1]表九之三（其它收支录入表）'!$B$6:$B$282,LEN($H71))=$H71))</f>
        <v>0</v>
      </c>
      <c r="K71" s="158">
        <f>SUMPRODUCT('[1]表九之二（需明确收支对象级次的录入表）'!E$7:E$9*(LEFT('[1]表九之二（需明确收支对象级次的录入表）'!$B$7:$B$9,LEN($H71))=$H71))+SUMPRODUCT('[1]表九之三（其它收支录入表）'!E$6:E$282*(LEFT('[1]表九之三（其它收支录入表）'!$B$6:$B$282,LEN($H71))=$H71))</f>
        <v>0</v>
      </c>
      <c r="L71" s="158">
        <f>SUMPRODUCT('[1]表九之二（需明确收支对象级次的录入表）'!I$7:I$9*(LEFT('[1]表九之二（需明确收支对象级次的录入表）'!$B$7:$B$9,LEN($H71))=$H71))+SUMPRODUCT('[1]表九之三（其它收支录入表）'!F$6:F$282*(LEFT('[1]表九之三（其它收支录入表）'!$B$6:$B$282,LEN($H71))=$H71))</f>
        <v>0</v>
      </c>
      <c r="M71" s="154" t="str">
        <f t="shared" ref="M71:M134" si="8">IFERROR($L71/J71,"")</f>
        <v/>
      </c>
      <c r="N71" s="154" t="str">
        <f t="shared" ref="N71:N134" si="9">IFERROR($L71/K71,"")</f>
        <v/>
      </c>
    </row>
    <row r="72" s="134" customFormat="1" ht="17.1" customHeight="1" spans="1:14">
      <c r="A72" s="150"/>
      <c r="B72" s="150"/>
      <c r="C72" s="161"/>
      <c r="D72" s="162"/>
      <c r="E72" s="162"/>
      <c r="F72" s="163"/>
      <c r="G72" s="163"/>
      <c r="H72" s="150" t="s">
        <v>3247</v>
      </c>
      <c r="I72" s="150" t="s">
        <v>3248</v>
      </c>
      <c r="J72" s="157">
        <f>SUMPRODUCT('[1]表九之二（需明确收支对象级次的录入表）'!D$7:D$9*(LEFT('[1]表九之二（需明确收支对象级次的录入表）'!$B$7:$B$9,LEN($H72))=$H72))+SUMPRODUCT('[1]表九之三（其它收支录入表）'!D$6:D$282*(LEFT('[1]表九之三（其它收支录入表）'!$B$6:$B$282,LEN($H72))=$H72))</f>
        <v>0</v>
      </c>
      <c r="K72" s="158">
        <f>SUMPRODUCT('[1]表九之二（需明确收支对象级次的录入表）'!E$7:E$9*(LEFT('[1]表九之二（需明确收支对象级次的录入表）'!$B$7:$B$9,LEN($H72))=$H72))+SUMPRODUCT('[1]表九之三（其它收支录入表）'!E$6:E$282*(LEFT('[1]表九之三（其它收支录入表）'!$B$6:$B$282,LEN($H72))=$H72))</f>
        <v>0</v>
      </c>
      <c r="L72" s="158">
        <f>SUMPRODUCT('[1]表九之二（需明确收支对象级次的录入表）'!I$7:I$9*(LEFT('[1]表九之二（需明确收支对象级次的录入表）'!$B$7:$B$9,LEN($H72))=$H72))+SUMPRODUCT('[1]表九之三（其它收支录入表）'!F$6:F$282*(LEFT('[1]表九之三（其它收支录入表）'!$B$6:$B$282,LEN($H72))=$H72))</f>
        <v>0</v>
      </c>
      <c r="M72" s="154" t="str">
        <f t="shared" si="8"/>
        <v/>
      </c>
      <c r="N72" s="154" t="str">
        <f t="shared" si="9"/>
        <v/>
      </c>
    </row>
    <row r="73" s="134" customFormat="1" ht="17.1" customHeight="1" spans="1:14">
      <c r="A73" s="150"/>
      <c r="B73" s="150"/>
      <c r="C73" s="161"/>
      <c r="D73" s="162"/>
      <c r="E73" s="162"/>
      <c r="F73" s="163"/>
      <c r="G73" s="163"/>
      <c r="H73" s="150" t="s">
        <v>3249</v>
      </c>
      <c r="I73" s="150" t="s">
        <v>3250</v>
      </c>
      <c r="J73" s="157">
        <f>SUMPRODUCT('[1]表九之二（需明确收支对象级次的录入表）'!D$7:D$9*(LEFT('[1]表九之二（需明确收支对象级次的录入表）'!$B$7:$B$9,LEN($H73))=$H73))+SUMPRODUCT('[1]表九之三（其它收支录入表）'!D$6:D$282*(LEFT('[1]表九之三（其它收支录入表）'!$B$6:$B$282,LEN($H73))=$H73))</f>
        <v>300</v>
      </c>
      <c r="K73" s="158">
        <f>SUMPRODUCT('[1]表九之二（需明确收支对象级次的录入表）'!E$7:E$9*(LEFT('[1]表九之二（需明确收支对象级次的录入表）'!$B$7:$B$9,LEN($H73))=$H73))+SUMPRODUCT('[1]表九之三（其它收支录入表）'!E$6:E$282*(LEFT('[1]表九之三（其它收支录入表）'!$B$6:$B$282,LEN($H73))=$H73))</f>
        <v>0</v>
      </c>
      <c r="L73" s="158">
        <f>SUMPRODUCT('[1]表九之二（需明确收支对象级次的录入表）'!I$7:I$9*(LEFT('[1]表九之二（需明确收支对象级次的录入表）'!$B$7:$B$9,LEN($H73))=$H73))+SUMPRODUCT('[1]表九之三（其它收支录入表）'!F$6:F$282*(LEFT('[1]表九之三（其它收支录入表）'!$B$6:$B$282,LEN($H73))=$H73))</f>
        <v>300</v>
      </c>
      <c r="M73" s="154">
        <f t="shared" si="8"/>
        <v>1</v>
      </c>
      <c r="N73" s="154" t="str">
        <f t="shared" si="9"/>
        <v/>
      </c>
    </row>
    <row r="74" s="134" customFormat="1" ht="17.1" customHeight="1" spans="1:14">
      <c r="A74" s="150"/>
      <c r="B74" s="150"/>
      <c r="C74" s="161"/>
      <c r="D74" s="162"/>
      <c r="E74" s="162"/>
      <c r="F74" s="163"/>
      <c r="G74" s="163"/>
      <c r="H74" s="150" t="s">
        <v>3251</v>
      </c>
      <c r="I74" s="150" t="s">
        <v>3252</v>
      </c>
      <c r="J74" s="152">
        <f>SUMPRODUCT('[1]表九之二（需明确收支对象级次的录入表）'!D$7:D$9*(LEFT('[1]表九之二（需明确收支对象级次的录入表）'!$B$7:$B$9,LEN($H74))=$H74))+SUMPRODUCT('[1]表九之三（其它收支录入表）'!D$6:D$282*(LEFT('[1]表九之三（其它收支录入表）'!$B$6:$B$282,LEN($H74))=$H74))</f>
        <v>0</v>
      </c>
      <c r="K74" s="152">
        <f>SUMPRODUCT('[1]表九之二（需明确收支对象级次的录入表）'!E$7:E$9*(LEFT('[1]表九之二（需明确收支对象级次的录入表）'!$B$7:$B$9,LEN($H74))=$H74))+SUMPRODUCT('[1]表九之三（其它收支录入表）'!E$6:E$282*(LEFT('[1]表九之三（其它收支录入表）'!$B$6:$B$282,LEN($H74))=$H74))</f>
        <v>0</v>
      </c>
      <c r="L74" s="152">
        <f>SUMPRODUCT('[1]表九之二（需明确收支对象级次的录入表）'!I$7:I$9*(LEFT('[1]表九之二（需明确收支对象级次的录入表）'!$B$7:$B$9,LEN($H74))=$H74))+SUMPRODUCT('[1]表九之三（其它收支录入表）'!F$6:F$282*(LEFT('[1]表九之三（其它收支录入表）'!$B$6:$B$282,LEN($H74))=$H74))</f>
        <v>0</v>
      </c>
      <c r="M74" s="154" t="str">
        <f t="shared" si="8"/>
        <v/>
      </c>
      <c r="N74" s="154" t="str">
        <f t="shared" si="9"/>
        <v/>
      </c>
    </row>
    <row r="75" s="134" customFormat="1" ht="17.1" customHeight="1" spans="1:14">
      <c r="A75" s="150"/>
      <c r="B75" s="150"/>
      <c r="C75" s="161"/>
      <c r="D75" s="162"/>
      <c r="E75" s="162"/>
      <c r="F75" s="163"/>
      <c r="G75" s="163"/>
      <c r="H75" s="150" t="s">
        <v>3253</v>
      </c>
      <c r="I75" s="150" t="s">
        <v>3167</v>
      </c>
      <c r="J75" s="157">
        <f>SUMPRODUCT('[1]表九之二（需明确收支对象级次的录入表）'!D$7:D$9*(LEFT('[1]表九之二（需明确收支对象级次的录入表）'!$B$7:$B$9,LEN($H75))=$H75))+SUMPRODUCT('[1]表九之三（其它收支录入表）'!D$6:D$282*(LEFT('[1]表九之三（其它收支录入表）'!$B$6:$B$282,LEN($H75))=$H75))</f>
        <v>0</v>
      </c>
      <c r="K75" s="158">
        <f>SUMPRODUCT('[1]表九之二（需明确收支对象级次的录入表）'!E$7:E$9*(LEFT('[1]表九之二（需明确收支对象级次的录入表）'!$B$7:$B$9,LEN($H75))=$H75))+SUMPRODUCT('[1]表九之三（其它收支录入表）'!E$6:E$282*(LEFT('[1]表九之三（其它收支录入表）'!$B$6:$B$282,LEN($H75))=$H75))</f>
        <v>0</v>
      </c>
      <c r="L75" s="158">
        <f>SUMPRODUCT('[1]表九之二（需明确收支对象级次的录入表）'!I$7:I$9*(LEFT('[1]表九之二（需明确收支对象级次的录入表）'!$B$7:$B$9,LEN($H75))=$H75))+SUMPRODUCT('[1]表九之三（其它收支录入表）'!F$6:F$282*(LEFT('[1]表九之三（其它收支录入表）'!$B$6:$B$282,LEN($H75))=$H75))</f>
        <v>0</v>
      </c>
      <c r="M75" s="154" t="str">
        <f t="shared" si="8"/>
        <v/>
      </c>
      <c r="N75" s="154" t="str">
        <f t="shared" si="9"/>
        <v/>
      </c>
    </row>
    <row r="76" s="134" customFormat="1" ht="17.1" customHeight="1" spans="1:14">
      <c r="A76" s="150"/>
      <c r="B76" s="150"/>
      <c r="C76" s="161"/>
      <c r="D76" s="162"/>
      <c r="E76" s="162"/>
      <c r="F76" s="163"/>
      <c r="G76" s="163"/>
      <c r="H76" s="150" t="s">
        <v>3254</v>
      </c>
      <c r="I76" s="150" t="s">
        <v>3171</v>
      </c>
      <c r="J76" s="157">
        <f>SUMPRODUCT('[1]表九之二（需明确收支对象级次的录入表）'!D$7:D$9*(LEFT('[1]表九之二（需明确收支对象级次的录入表）'!$B$7:$B$9,LEN($H76))=$H76))+SUMPRODUCT('[1]表九之三（其它收支录入表）'!D$6:D$282*(LEFT('[1]表九之三（其它收支录入表）'!$B$6:$B$282,LEN($H76))=$H76))</f>
        <v>0</v>
      </c>
      <c r="K76" s="158">
        <f>SUMPRODUCT('[1]表九之二（需明确收支对象级次的录入表）'!E$7:E$9*(LEFT('[1]表九之二（需明确收支对象级次的录入表）'!$B$7:$B$9,LEN($H76))=$H76))+SUMPRODUCT('[1]表九之三（其它收支录入表）'!E$6:E$282*(LEFT('[1]表九之三（其它收支录入表）'!$B$6:$B$282,LEN($H76))=$H76))</f>
        <v>0</v>
      </c>
      <c r="L76" s="158">
        <f>SUMPRODUCT('[1]表九之二（需明确收支对象级次的录入表）'!I$7:I$9*(LEFT('[1]表九之二（需明确收支对象级次的录入表）'!$B$7:$B$9,LEN($H76))=$H76))+SUMPRODUCT('[1]表九之三（其它收支录入表）'!F$6:F$282*(LEFT('[1]表九之三（其它收支录入表）'!$B$6:$B$282,LEN($H76))=$H76))</f>
        <v>0</v>
      </c>
      <c r="M76" s="154" t="str">
        <f t="shared" si="8"/>
        <v/>
      </c>
      <c r="N76" s="154" t="str">
        <f t="shared" si="9"/>
        <v/>
      </c>
    </row>
    <row r="77" s="134" customFormat="1" ht="17.1" customHeight="1" spans="1:14">
      <c r="A77" s="150"/>
      <c r="B77" s="150"/>
      <c r="C77" s="161"/>
      <c r="D77" s="162"/>
      <c r="E77" s="162"/>
      <c r="F77" s="163"/>
      <c r="G77" s="163"/>
      <c r="H77" s="150" t="s">
        <v>3255</v>
      </c>
      <c r="I77" s="150" t="s">
        <v>3256</v>
      </c>
      <c r="J77" s="157">
        <f>SUMPRODUCT('[1]表九之二（需明确收支对象级次的录入表）'!D$7:D$9*(LEFT('[1]表九之二（需明确收支对象级次的录入表）'!$B$7:$B$9,LEN($H77))=$H77))+SUMPRODUCT('[1]表九之三（其它收支录入表）'!D$6:D$282*(LEFT('[1]表九之三（其它收支录入表）'!$B$6:$B$282,LEN($H77))=$H77))</f>
        <v>0</v>
      </c>
      <c r="K77" s="158">
        <f>SUMPRODUCT('[1]表九之二（需明确收支对象级次的录入表）'!E$7:E$9*(LEFT('[1]表九之二（需明确收支对象级次的录入表）'!$B$7:$B$9,LEN($H77))=$H77))+SUMPRODUCT('[1]表九之三（其它收支录入表）'!E$6:E$282*(LEFT('[1]表九之三（其它收支录入表）'!$B$6:$B$282,LEN($H77))=$H77))</f>
        <v>0</v>
      </c>
      <c r="L77" s="158">
        <f>SUMPRODUCT('[1]表九之二（需明确收支对象级次的录入表）'!I$7:I$9*(LEFT('[1]表九之二（需明确收支对象级次的录入表）'!$B$7:$B$9,LEN($H77))=$H77))+SUMPRODUCT('[1]表九之三（其它收支录入表）'!F$6:F$282*(LEFT('[1]表九之三（其它收支录入表）'!$B$6:$B$282,LEN($H77))=$H77))</f>
        <v>0</v>
      </c>
      <c r="M77" s="154" t="str">
        <f t="shared" si="8"/>
        <v/>
      </c>
      <c r="N77" s="154" t="str">
        <f t="shared" si="9"/>
        <v/>
      </c>
    </row>
    <row r="78" s="134" customFormat="1" ht="17.1" customHeight="1" spans="1:14">
      <c r="A78" s="150"/>
      <c r="B78" s="150"/>
      <c r="C78" s="161"/>
      <c r="D78" s="162"/>
      <c r="E78" s="162"/>
      <c r="F78" s="163"/>
      <c r="G78" s="163"/>
      <c r="H78" s="150" t="s">
        <v>3257</v>
      </c>
      <c r="I78" s="150" t="s">
        <v>3258</v>
      </c>
      <c r="J78" s="152">
        <f>SUMPRODUCT('[1]表九之二（需明确收支对象级次的录入表）'!D$7:D$9*(LEFT('[1]表九之二（需明确收支对象级次的录入表）'!$B$7:$B$9,LEN($H78))=$H78))+SUMPRODUCT('[1]表九之三（其它收支录入表）'!D$6:D$282*(LEFT('[1]表九之三（其它收支录入表）'!$B$6:$B$282,LEN($H78))=$H78))</f>
        <v>0</v>
      </c>
      <c r="K78" s="152">
        <f>SUMPRODUCT('[1]表九之二（需明确收支对象级次的录入表）'!E$7:E$9*(LEFT('[1]表九之二（需明确收支对象级次的录入表）'!$B$7:$B$9,LEN($H78))=$H78))+SUMPRODUCT('[1]表九之三（其它收支录入表）'!E$6:E$282*(LEFT('[1]表九之三（其它收支录入表）'!$B$6:$B$282,LEN($H78))=$H78))</f>
        <v>0</v>
      </c>
      <c r="L78" s="152">
        <f>SUMPRODUCT('[1]表九之二（需明确收支对象级次的录入表）'!I$7:I$9*(LEFT('[1]表九之二（需明确收支对象级次的录入表）'!$B$7:$B$9,LEN($H78))=$H78))+SUMPRODUCT('[1]表九之三（其它收支录入表）'!F$6:F$282*(LEFT('[1]表九之三（其它收支录入表）'!$B$6:$B$282,LEN($H78))=$H78))</f>
        <v>0</v>
      </c>
      <c r="M78" s="154" t="str">
        <f t="shared" si="8"/>
        <v/>
      </c>
      <c r="N78" s="154" t="str">
        <f t="shared" si="9"/>
        <v/>
      </c>
    </row>
    <row r="79" s="134" customFormat="1" ht="17.1" customHeight="1" spans="1:14">
      <c r="A79" s="150"/>
      <c r="B79" s="150"/>
      <c r="C79" s="161"/>
      <c r="D79" s="162"/>
      <c r="E79" s="162"/>
      <c r="F79" s="163"/>
      <c r="G79" s="163"/>
      <c r="H79" s="150" t="s">
        <v>3259</v>
      </c>
      <c r="I79" s="150" t="s">
        <v>3167</v>
      </c>
      <c r="J79" s="157">
        <f>SUMPRODUCT('[1]表九之二（需明确收支对象级次的录入表）'!D$7:D$9*(LEFT('[1]表九之二（需明确收支对象级次的录入表）'!$B$7:$B$9,LEN($H79))=$H79))+SUMPRODUCT('[1]表九之三（其它收支录入表）'!D$6:D$282*(LEFT('[1]表九之三（其它收支录入表）'!$B$6:$B$282,LEN($H79))=$H79))</f>
        <v>0</v>
      </c>
      <c r="K79" s="158">
        <f>SUMPRODUCT('[1]表九之二（需明确收支对象级次的录入表）'!E$7:E$9*(LEFT('[1]表九之二（需明确收支对象级次的录入表）'!$B$7:$B$9,LEN($H79))=$H79))+SUMPRODUCT('[1]表九之三（其它收支录入表）'!E$6:E$282*(LEFT('[1]表九之三（其它收支录入表）'!$B$6:$B$282,LEN($H79))=$H79))</f>
        <v>0</v>
      </c>
      <c r="L79" s="158">
        <f>SUMPRODUCT('[1]表九之二（需明确收支对象级次的录入表）'!I$7:I$9*(LEFT('[1]表九之二（需明确收支对象级次的录入表）'!$B$7:$B$9,LEN($H79))=$H79))+SUMPRODUCT('[1]表九之三（其它收支录入表）'!F$6:F$282*(LEFT('[1]表九之三（其它收支录入表）'!$B$6:$B$282,LEN($H79))=$H79))</f>
        <v>0</v>
      </c>
      <c r="M79" s="154" t="str">
        <f t="shared" si="8"/>
        <v/>
      </c>
      <c r="N79" s="154" t="str">
        <f t="shared" si="9"/>
        <v/>
      </c>
    </row>
    <row r="80" s="134" customFormat="1" ht="17.1" customHeight="1" spans="1:14">
      <c r="A80" s="150"/>
      <c r="B80" s="150"/>
      <c r="C80" s="161"/>
      <c r="D80" s="162"/>
      <c r="E80" s="162"/>
      <c r="F80" s="163"/>
      <c r="G80" s="163"/>
      <c r="H80" s="150" t="s">
        <v>3260</v>
      </c>
      <c r="I80" s="150" t="s">
        <v>3171</v>
      </c>
      <c r="J80" s="157">
        <f>SUMPRODUCT('[1]表九之二（需明确收支对象级次的录入表）'!D$7:D$9*(LEFT('[1]表九之二（需明确收支对象级次的录入表）'!$B$7:$B$9,LEN($H80))=$H80))+SUMPRODUCT('[1]表九之三（其它收支录入表）'!D$6:D$282*(LEFT('[1]表九之三（其它收支录入表）'!$B$6:$B$282,LEN($H80))=$H80))</f>
        <v>0</v>
      </c>
      <c r="K80" s="158">
        <f>SUMPRODUCT('[1]表九之二（需明确收支对象级次的录入表）'!E$7:E$9*(LEFT('[1]表九之二（需明确收支对象级次的录入表）'!$B$7:$B$9,LEN($H80))=$H80))+SUMPRODUCT('[1]表九之三（其它收支录入表）'!E$6:E$282*(LEFT('[1]表九之三（其它收支录入表）'!$B$6:$B$282,LEN($H80))=$H80))</f>
        <v>0</v>
      </c>
      <c r="L80" s="158">
        <f>SUMPRODUCT('[1]表九之二（需明确收支对象级次的录入表）'!I$7:I$9*(LEFT('[1]表九之二（需明确收支对象级次的录入表）'!$B$7:$B$9,LEN($H80))=$H80))+SUMPRODUCT('[1]表九之三（其它收支录入表）'!F$6:F$282*(LEFT('[1]表九之三（其它收支录入表）'!$B$6:$B$282,LEN($H80))=$H80))</f>
        <v>0</v>
      </c>
      <c r="M80" s="154" t="str">
        <f t="shared" si="8"/>
        <v/>
      </c>
      <c r="N80" s="154" t="str">
        <f t="shared" si="9"/>
        <v/>
      </c>
    </row>
    <row r="81" s="134" customFormat="1" ht="17.1" customHeight="1" spans="1:14">
      <c r="A81" s="150"/>
      <c r="B81" s="150"/>
      <c r="C81" s="161"/>
      <c r="D81" s="162"/>
      <c r="E81" s="162"/>
      <c r="F81" s="163"/>
      <c r="G81" s="163"/>
      <c r="H81" s="150" t="s">
        <v>3261</v>
      </c>
      <c r="I81" s="150" t="s">
        <v>3262</v>
      </c>
      <c r="J81" s="157">
        <f>SUMPRODUCT('[1]表九之二（需明确收支对象级次的录入表）'!D$7:D$9*(LEFT('[1]表九之二（需明确收支对象级次的录入表）'!$B$7:$B$9,LEN($H81))=$H81))+SUMPRODUCT('[1]表九之三（其它收支录入表）'!D$6:D$282*(LEFT('[1]表九之三（其它收支录入表）'!$B$6:$B$282,LEN($H81))=$H81))</f>
        <v>0</v>
      </c>
      <c r="K81" s="158">
        <f>SUMPRODUCT('[1]表九之二（需明确收支对象级次的录入表）'!E$7:E$9*(LEFT('[1]表九之二（需明确收支对象级次的录入表）'!$B$7:$B$9,LEN($H81))=$H81))+SUMPRODUCT('[1]表九之三（其它收支录入表）'!E$6:E$282*(LEFT('[1]表九之三（其它收支录入表）'!$B$6:$B$282,LEN($H81))=$H81))</f>
        <v>0</v>
      </c>
      <c r="L81" s="158">
        <f>SUMPRODUCT('[1]表九之二（需明确收支对象级次的录入表）'!I$7:I$9*(LEFT('[1]表九之二（需明确收支对象级次的录入表）'!$B$7:$B$9,LEN($H81))=$H81))+SUMPRODUCT('[1]表九之三（其它收支录入表）'!F$6:F$282*(LEFT('[1]表九之三（其它收支录入表）'!$B$6:$B$282,LEN($H81))=$H81))</f>
        <v>0</v>
      </c>
      <c r="M81" s="154" t="str">
        <f t="shared" si="8"/>
        <v/>
      </c>
      <c r="N81" s="154" t="str">
        <f t="shared" si="9"/>
        <v/>
      </c>
    </row>
    <row r="82" s="134" customFormat="1" ht="17.1" customHeight="1" spans="1:14">
      <c r="A82" s="150"/>
      <c r="B82" s="150"/>
      <c r="C82" s="161"/>
      <c r="D82" s="162"/>
      <c r="E82" s="162"/>
      <c r="F82" s="163"/>
      <c r="G82" s="163"/>
      <c r="H82" s="150" t="s">
        <v>3263</v>
      </c>
      <c r="I82" s="150" t="s">
        <v>3264</v>
      </c>
      <c r="J82" s="152">
        <f>SUMPRODUCT('[1]表九之二（需明确收支对象级次的录入表）'!D$7:D$9*(LEFT('[1]表九之二（需明确收支对象级次的录入表）'!$B$7:$B$9,LEN($H82))=$H82))+SUMPRODUCT('[1]表九之三（其它收支录入表）'!D$6:D$282*(LEFT('[1]表九之三（其它收支录入表）'!$B$6:$B$282,LEN($H82))=$H82))</f>
        <v>0</v>
      </c>
      <c r="K82" s="152">
        <f>SUMPRODUCT('[1]表九之二（需明确收支对象级次的录入表）'!E$7:E$9*(LEFT('[1]表九之二（需明确收支对象级次的录入表）'!$B$7:$B$9,LEN($H82))=$H82))+SUMPRODUCT('[1]表九之三（其它收支录入表）'!E$6:E$282*(LEFT('[1]表九之三（其它收支录入表）'!$B$6:$B$282,LEN($H82))=$H82))</f>
        <v>0</v>
      </c>
      <c r="L82" s="152">
        <f>SUMPRODUCT('[1]表九之二（需明确收支对象级次的录入表）'!I$7:I$9*(LEFT('[1]表九之二（需明确收支对象级次的录入表）'!$B$7:$B$9,LEN($H82))=$H82))+SUMPRODUCT('[1]表九之三（其它收支录入表）'!F$6:F$282*(LEFT('[1]表九之三（其它收支录入表）'!$B$6:$B$282,LEN($H82))=$H82))</f>
        <v>0</v>
      </c>
      <c r="M82" s="154" t="str">
        <f t="shared" si="8"/>
        <v/>
      </c>
      <c r="N82" s="154" t="str">
        <f t="shared" si="9"/>
        <v/>
      </c>
    </row>
    <row r="83" s="134" customFormat="1" ht="17.1" customHeight="1" spans="1:14">
      <c r="A83" s="150"/>
      <c r="B83" s="150"/>
      <c r="C83" s="161"/>
      <c r="D83" s="162"/>
      <c r="E83" s="162"/>
      <c r="F83" s="163"/>
      <c r="G83" s="163"/>
      <c r="H83" s="150" t="s">
        <v>3265</v>
      </c>
      <c r="I83" s="150" t="s">
        <v>3234</v>
      </c>
      <c r="J83" s="157">
        <f>SUMPRODUCT('[1]表九之二（需明确收支对象级次的录入表）'!D$7:D$9*(LEFT('[1]表九之二（需明确收支对象级次的录入表）'!$B$7:$B$9,LEN($H83))=$H83))+SUMPRODUCT('[1]表九之三（其它收支录入表）'!D$6:D$282*(LEFT('[1]表九之三（其它收支录入表）'!$B$6:$B$282,LEN($H83))=$H83))</f>
        <v>0</v>
      </c>
      <c r="K83" s="158">
        <f>SUMPRODUCT('[1]表九之二（需明确收支对象级次的录入表）'!E$7:E$9*(LEFT('[1]表九之二（需明确收支对象级次的录入表）'!$B$7:$B$9,LEN($H83))=$H83))+SUMPRODUCT('[1]表九之三（其它收支录入表）'!E$6:E$282*(LEFT('[1]表九之三（其它收支录入表）'!$B$6:$B$282,LEN($H83))=$H83))</f>
        <v>0</v>
      </c>
      <c r="L83" s="158">
        <f>SUMPRODUCT('[1]表九之二（需明确收支对象级次的录入表）'!I$7:I$9*(LEFT('[1]表九之二（需明确收支对象级次的录入表）'!$B$7:$B$9,LEN($H83))=$H83))+SUMPRODUCT('[1]表九之三（其它收支录入表）'!F$6:F$282*(LEFT('[1]表九之三（其它收支录入表）'!$B$6:$B$282,LEN($H83))=$H83))</f>
        <v>0</v>
      </c>
      <c r="M83" s="154" t="str">
        <f t="shared" si="8"/>
        <v/>
      </c>
      <c r="N83" s="154" t="str">
        <f t="shared" si="9"/>
        <v/>
      </c>
    </row>
    <row r="84" s="134" customFormat="1" ht="17.1" customHeight="1" spans="1:14">
      <c r="A84" s="150"/>
      <c r="B84" s="150"/>
      <c r="C84" s="161"/>
      <c r="D84" s="162"/>
      <c r="E84" s="162"/>
      <c r="F84" s="163"/>
      <c r="G84" s="163"/>
      <c r="H84" s="150" t="s">
        <v>3266</v>
      </c>
      <c r="I84" s="150" t="s">
        <v>3236</v>
      </c>
      <c r="J84" s="157">
        <f>SUMPRODUCT('[1]表九之二（需明确收支对象级次的录入表）'!D$7:D$9*(LEFT('[1]表九之二（需明确收支对象级次的录入表）'!$B$7:$B$9,LEN($H84))=$H84))+SUMPRODUCT('[1]表九之三（其它收支录入表）'!D$6:D$282*(LEFT('[1]表九之三（其它收支录入表）'!$B$6:$B$282,LEN($H84))=$H84))</f>
        <v>0</v>
      </c>
      <c r="K84" s="158">
        <f>SUMPRODUCT('[1]表九之二（需明确收支对象级次的录入表）'!E$7:E$9*(LEFT('[1]表九之二（需明确收支对象级次的录入表）'!$B$7:$B$9,LEN($H84))=$H84))+SUMPRODUCT('[1]表九之三（其它收支录入表）'!E$6:E$282*(LEFT('[1]表九之三（其它收支录入表）'!$B$6:$B$282,LEN($H84))=$H84))</f>
        <v>0</v>
      </c>
      <c r="L84" s="158">
        <f>SUMPRODUCT('[1]表九之二（需明确收支对象级次的录入表）'!I$7:I$9*(LEFT('[1]表九之二（需明确收支对象级次的录入表）'!$B$7:$B$9,LEN($H84))=$H84))+SUMPRODUCT('[1]表九之三（其它收支录入表）'!F$6:F$282*(LEFT('[1]表九之三（其它收支录入表）'!$B$6:$B$282,LEN($H84))=$H84))</f>
        <v>0</v>
      </c>
      <c r="M84" s="154" t="str">
        <f t="shared" si="8"/>
        <v/>
      </c>
      <c r="N84" s="154" t="str">
        <f t="shared" si="9"/>
        <v/>
      </c>
    </row>
    <row r="85" s="134" customFormat="1" ht="17.1" customHeight="1" spans="1:14">
      <c r="A85" s="150"/>
      <c r="B85" s="150"/>
      <c r="C85" s="161"/>
      <c r="D85" s="162"/>
      <c r="E85" s="162"/>
      <c r="F85" s="163"/>
      <c r="G85" s="163"/>
      <c r="H85" s="150" t="s">
        <v>3267</v>
      </c>
      <c r="I85" s="150" t="s">
        <v>3238</v>
      </c>
      <c r="J85" s="157">
        <f>SUMPRODUCT('[1]表九之二（需明确收支对象级次的录入表）'!D$7:D$9*(LEFT('[1]表九之二（需明确收支对象级次的录入表）'!$B$7:$B$9,LEN($H85))=$H85))+SUMPRODUCT('[1]表九之三（其它收支录入表）'!D$6:D$282*(LEFT('[1]表九之三（其它收支录入表）'!$B$6:$B$282,LEN($H85))=$H85))</f>
        <v>0</v>
      </c>
      <c r="K85" s="158">
        <f>SUMPRODUCT('[1]表九之二（需明确收支对象级次的录入表）'!E$7:E$9*(LEFT('[1]表九之二（需明确收支对象级次的录入表）'!$B$7:$B$9,LEN($H85))=$H85))+SUMPRODUCT('[1]表九之三（其它收支录入表）'!E$6:E$282*(LEFT('[1]表九之三（其它收支录入表）'!$B$6:$B$282,LEN($H85))=$H85))</f>
        <v>0</v>
      </c>
      <c r="L85" s="158">
        <f>SUMPRODUCT('[1]表九之二（需明确收支对象级次的录入表）'!I$7:I$9*(LEFT('[1]表九之二（需明确收支对象级次的录入表）'!$B$7:$B$9,LEN($H85))=$H85))+SUMPRODUCT('[1]表九之三（其它收支录入表）'!F$6:F$282*(LEFT('[1]表九之三（其它收支录入表）'!$B$6:$B$282,LEN($H85))=$H85))</f>
        <v>0</v>
      </c>
      <c r="M85" s="154" t="str">
        <f t="shared" si="8"/>
        <v/>
      </c>
      <c r="N85" s="154" t="str">
        <f t="shared" si="9"/>
        <v/>
      </c>
    </row>
    <row r="86" s="134" customFormat="1" ht="17.1" customHeight="1" spans="1:14">
      <c r="A86" s="150"/>
      <c r="B86" s="150"/>
      <c r="C86" s="161"/>
      <c r="D86" s="162"/>
      <c r="E86" s="162"/>
      <c r="F86" s="163"/>
      <c r="G86" s="163"/>
      <c r="H86" s="150" t="s">
        <v>3268</v>
      </c>
      <c r="I86" s="150" t="s">
        <v>3240</v>
      </c>
      <c r="J86" s="157">
        <f>SUMPRODUCT('[1]表九之二（需明确收支对象级次的录入表）'!D$7:D$9*(LEFT('[1]表九之二（需明确收支对象级次的录入表）'!$B$7:$B$9,LEN($H86))=$H86))+SUMPRODUCT('[1]表九之三（其它收支录入表）'!D$6:D$282*(LEFT('[1]表九之三（其它收支录入表）'!$B$6:$B$282,LEN($H86))=$H86))</f>
        <v>0</v>
      </c>
      <c r="K86" s="158">
        <f>SUMPRODUCT('[1]表九之二（需明确收支对象级次的录入表）'!E$7:E$9*(LEFT('[1]表九之二（需明确收支对象级次的录入表）'!$B$7:$B$9,LEN($H86))=$H86))+SUMPRODUCT('[1]表九之三（其它收支录入表）'!E$6:E$282*(LEFT('[1]表九之三（其它收支录入表）'!$B$6:$B$282,LEN($H86))=$H86))</f>
        <v>0</v>
      </c>
      <c r="L86" s="158">
        <f>SUMPRODUCT('[1]表九之二（需明确收支对象级次的录入表）'!I$7:I$9*(LEFT('[1]表九之二（需明确收支对象级次的录入表）'!$B$7:$B$9,LEN($H86))=$H86))+SUMPRODUCT('[1]表九之三（其它收支录入表）'!F$6:F$282*(LEFT('[1]表九之三（其它收支录入表）'!$B$6:$B$282,LEN($H86))=$H86))</f>
        <v>0</v>
      </c>
      <c r="M86" s="154" t="str">
        <f t="shared" si="8"/>
        <v/>
      </c>
      <c r="N86" s="154" t="str">
        <f t="shared" si="9"/>
        <v/>
      </c>
    </row>
    <row r="87" s="134" customFormat="1" ht="17.1" customHeight="1" spans="1:14">
      <c r="A87" s="150"/>
      <c r="B87" s="150"/>
      <c r="C87" s="161"/>
      <c r="D87" s="162"/>
      <c r="E87" s="162"/>
      <c r="F87" s="163"/>
      <c r="G87" s="163"/>
      <c r="H87" s="150" t="s">
        <v>3269</v>
      </c>
      <c r="I87" s="150" t="s">
        <v>3270</v>
      </c>
      <c r="J87" s="157">
        <f>SUMPRODUCT('[1]表九之二（需明确收支对象级次的录入表）'!D$7:D$9*(LEFT('[1]表九之二（需明确收支对象级次的录入表）'!$B$7:$B$9,LEN($H87))=$H87))+SUMPRODUCT('[1]表九之三（其它收支录入表）'!D$6:D$282*(LEFT('[1]表九之三（其它收支录入表）'!$B$6:$B$282,LEN($H87))=$H87))</f>
        <v>0</v>
      </c>
      <c r="K87" s="158">
        <f>SUMPRODUCT('[1]表九之二（需明确收支对象级次的录入表）'!E$7:E$9*(LEFT('[1]表九之二（需明确收支对象级次的录入表）'!$B$7:$B$9,LEN($H87))=$H87))+SUMPRODUCT('[1]表九之三（其它收支录入表）'!E$6:E$282*(LEFT('[1]表九之三（其它收支录入表）'!$B$6:$B$282,LEN($H87))=$H87))</f>
        <v>0</v>
      </c>
      <c r="L87" s="158">
        <f>SUMPRODUCT('[1]表九之二（需明确收支对象级次的录入表）'!I$7:I$9*(LEFT('[1]表九之二（需明确收支对象级次的录入表）'!$B$7:$B$9,LEN($H87))=$H87))+SUMPRODUCT('[1]表九之三（其它收支录入表）'!F$6:F$282*(LEFT('[1]表九之三（其它收支录入表）'!$B$6:$B$282,LEN($H87))=$H87))</f>
        <v>0</v>
      </c>
      <c r="M87" s="154" t="str">
        <f t="shared" si="8"/>
        <v/>
      </c>
      <c r="N87" s="154" t="str">
        <f t="shared" si="9"/>
        <v/>
      </c>
    </row>
    <row r="88" s="134" customFormat="1" ht="17.1" customHeight="1" spans="1:14">
      <c r="A88" s="150"/>
      <c r="B88" s="150"/>
      <c r="C88" s="161"/>
      <c r="D88" s="162"/>
      <c r="E88" s="162"/>
      <c r="F88" s="163"/>
      <c r="G88" s="163"/>
      <c r="H88" s="150" t="s">
        <v>3271</v>
      </c>
      <c r="I88" s="150" t="s">
        <v>3272</v>
      </c>
      <c r="J88" s="152">
        <f>SUMPRODUCT('[1]表九之二（需明确收支对象级次的录入表）'!D$7:D$9*(LEFT('[1]表九之二（需明确收支对象级次的录入表）'!$B$7:$B$9,LEN($H88))=$H88))+SUMPRODUCT('[1]表九之三（其它收支录入表）'!D$6:D$282*(LEFT('[1]表九之三（其它收支录入表）'!$B$6:$B$282,LEN($H88))=$H88))</f>
        <v>0</v>
      </c>
      <c r="K88" s="152">
        <f>SUMPRODUCT('[1]表九之二（需明确收支对象级次的录入表）'!E$7:E$9*(LEFT('[1]表九之二（需明确收支对象级次的录入表）'!$B$7:$B$9,LEN($H88))=$H88))+SUMPRODUCT('[1]表九之三（其它收支录入表）'!E$6:E$282*(LEFT('[1]表九之三（其它收支录入表）'!$B$6:$B$282,LEN($H88))=$H88))</f>
        <v>0</v>
      </c>
      <c r="L88" s="152">
        <f>SUMPRODUCT('[1]表九之二（需明确收支对象级次的录入表）'!I$7:I$9*(LEFT('[1]表九之二（需明确收支对象级次的录入表）'!$B$7:$B$9,LEN($H88))=$H88))+SUMPRODUCT('[1]表九之三（其它收支录入表）'!F$6:F$282*(LEFT('[1]表九之三（其它收支录入表）'!$B$6:$B$282,LEN($H88))=$H88))</f>
        <v>0</v>
      </c>
      <c r="M88" s="154" t="str">
        <f t="shared" si="8"/>
        <v/>
      </c>
      <c r="N88" s="154" t="str">
        <f t="shared" si="9"/>
        <v/>
      </c>
    </row>
    <row r="89" s="134" customFormat="1" ht="17.1" customHeight="1" spans="1:14">
      <c r="A89" s="150"/>
      <c r="B89" s="150"/>
      <c r="C89" s="161"/>
      <c r="D89" s="162"/>
      <c r="E89" s="162"/>
      <c r="F89" s="163"/>
      <c r="G89" s="163"/>
      <c r="H89" s="150" t="s">
        <v>3273</v>
      </c>
      <c r="I89" s="150" t="s">
        <v>3246</v>
      </c>
      <c r="J89" s="157">
        <f>SUMPRODUCT('[1]表九之二（需明确收支对象级次的录入表）'!D$7:D$9*(LEFT('[1]表九之二（需明确收支对象级次的录入表）'!$B$7:$B$9,LEN($H89))=$H89))+SUMPRODUCT('[1]表九之三（其它收支录入表）'!D$6:D$282*(LEFT('[1]表九之三（其它收支录入表）'!$B$6:$B$282,LEN($H89))=$H89))</f>
        <v>0</v>
      </c>
      <c r="K89" s="158">
        <f>SUMPRODUCT('[1]表九之二（需明确收支对象级次的录入表）'!E$7:E$9*(LEFT('[1]表九之二（需明确收支对象级次的录入表）'!$B$7:$B$9,LEN($H89))=$H89))+SUMPRODUCT('[1]表九之三（其它收支录入表）'!E$6:E$282*(LEFT('[1]表九之三（其它收支录入表）'!$B$6:$B$282,LEN($H89))=$H89))</f>
        <v>0</v>
      </c>
      <c r="L89" s="158">
        <f>SUMPRODUCT('[1]表九之二（需明确收支对象级次的录入表）'!I$7:I$9*(LEFT('[1]表九之二（需明确收支对象级次的录入表）'!$B$7:$B$9,LEN($H89))=$H89))+SUMPRODUCT('[1]表九之三（其它收支录入表）'!F$6:F$282*(LEFT('[1]表九之三（其它收支录入表）'!$B$6:$B$282,LEN($H89))=$H89))</f>
        <v>0</v>
      </c>
      <c r="M89" s="154" t="str">
        <f t="shared" si="8"/>
        <v/>
      </c>
      <c r="N89" s="154" t="str">
        <f t="shared" si="9"/>
        <v/>
      </c>
    </row>
    <row r="90" s="134" customFormat="1" ht="17.1" customHeight="1" spans="1:14">
      <c r="A90" s="150"/>
      <c r="B90" s="150"/>
      <c r="C90" s="161"/>
      <c r="D90" s="162"/>
      <c r="E90" s="162"/>
      <c r="F90" s="163"/>
      <c r="G90" s="163"/>
      <c r="H90" s="150" t="s">
        <v>3274</v>
      </c>
      <c r="I90" s="150" t="s">
        <v>3275</v>
      </c>
      <c r="J90" s="157">
        <f>SUMPRODUCT('[1]表九之二（需明确收支对象级次的录入表）'!D$7:D$9*(LEFT('[1]表九之二（需明确收支对象级次的录入表）'!$B$7:$B$9,LEN($H90))=$H90))+SUMPRODUCT('[1]表九之三（其它收支录入表）'!D$6:D$282*(LEFT('[1]表九之三（其它收支录入表）'!$B$6:$B$282,LEN($H90))=$H90))</f>
        <v>0</v>
      </c>
      <c r="K90" s="158">
        <f>SUMPRODUCT('[1]表九之二（需明确收支对象级次的录入表）'!E$7:E$9*(LEFT('[1]表九之二（需明确收支对象级次的录入表）'!$B$7:$B$9,LEN($H90))=$H90))+SUMPRODUCT('[1]表九之三（其它收支录入表）'!E$6:E$282*(LEFT('[1]表九之三（其它收支录入表）'!$B$6:$B$282,LEN($H90))=$H90))</f>
        <v>0</v>
      </c>
      <c r="L90" s="158">
        <f>SUMPRODUCT('[1]表九之二（需明确收支对象级次的录入表）'!I$7:I$9*(LEFT('[1]表九之二（需明确收支对象级次的录入表）'!$B$7:$B$9,LEN($H90))=$H90))+SUMPRODUCT('[1]表九之三（其它收支录入表）'!F$6:F$282*(LEFT('[1]表九之三（其它收支录入表）'!$B$6:$B$282,LEN($H90))=$H90))</f>
        <v>0</v>
      </c>
      <c r="M90" s="154" t="str">
        <f t="shared" si="8"/>
        <v/>
      </c>
      <c r="N90" s="154" t="str">
        <f t="shared" si="9"/>
        <v/>
      </c>
    </row>
    <row r="91" s="134" customFormat="1" ht="17.1" customHeight="1" spans="1:14">
      <c r="A91" s="150"/>
      <c r="B91" s="150"/>
      <c r="C91" s="161"/>
      <c r="D91" s="162"/>
      <c r="E91" s="162"/>
      <c r="F91" s="163"/>
      <c r="G91" s="163"/>
      <c r="H91" s="150" t="s">
        <v>3276</v>
      </c>
      <c r="I91" s="150" t="s">
        <v>3277</v>
      </c>
      <c r="J91" s="152">
        <f>SUMPRODUCT('[1]表九之二（需明确收支对象级次的录入表）'!D$7:D$9*(LEFT('[1]表九之二（需明确收支对象级次的录入表）'!$B$7:$B$9,LEN($H91))=$H91))+SUMPRODUCT('[1]表九之三（其它收支录入表）'!D$6:D$282*(LEFT('[1]表九之三（其它收支录入表）'!$B$6:$B$282,LEN($H91))=$H91))</f>
        <v>0</v>
      </c>
      <c r="K91" s="152">
        <f>SUMPRODUCT('[1]表九之二（需明确收支对象级次的录入表）'!E$7:E$9*(LEFT('[1]表九之二（需明确收支对象级次的录入表）'!$B$7:$B$9,LEN($H91))=$H91))+SUMPRODUCT('[1]表九之三（其它收支录入表）'!E$6:E$282*(LEFT('[1]表九之三（其它收支录入表）'!$B$6:$B$282,LEN($H91))=$H91))</f>
        <v>0</v>
      </c>
      <c r="L91" s="152">
        <f>SUMPRODUCT('[1]表九之二（需明确收支对象级次的录入表）'!I$7:I$9*(LEFT('[1]表九之二（需明确收支对象级次的录入表）'!$B$7:$B$9,LEN($H91))=$H91))+SUMPRODUCT('[1]表九之三（其它收支录入表）'!F$6:F$282*(LEFT('[1]表九之三（其它收支录入表）'!$B$6:$B$282,LEN($H91))=$H91))</f>
        <v>0</v>
      </c>
      <c r="M91" s="154" t="str">
        <f t="shared" si="8"/>
        <v/>
      </c>
      <c r="N91" s="154" t="str">
        <f t="shared" si="9"/>
        <v/>
      </c>
    </row>
    <row r="92" s="134" customFormat="1" ht="17.1" customHeight="1" spans="1:14">
      <c r="A92" s="150"/>
      <c r="B92" s="150"/>
      <c r="C92" s="161"/>
      <c r="D92" s="162"/>
      <c r="E92" s="162"/>
      <c r="F92" s="163"/>
      <c r="G92" s="163"/>
      <c r="H92" s="150" t="s">
        <v>3278</v>
      </c>
      <c r="I92" s="160" t="s">
        <v>3167</v>
      </c>
      <c r="J92" s="157">
        <f>SUMPRODUCT('[1]表九之二（需明确收支对象级次的录入表）'!D$7:D$9*(LEFT('[1]表九之二（需明确收支对象级次的录入表）'!$B$7:$B$9,LEN($H92))=$H92))+SUMPRODUCT('[1]表九之三（其它收支录入表）'!D$6:D$282*(LEFT('[1]表九之三（其它收支录入表）'!$B$6:$B$282,LEN($H92))=$H92))</f>
        <v>0</v>
      </c>
      <c r="K92" s="158">
        <f>SUMPRODUCT('[1]表九之二（需明确收支对象级次的录入表）'!E$7:E$9*(LEFT('[1]表九之二（需明确收支对象级次的录入表）'!$B$7:$B$9,LEN($H92))=$H92))+SUMPRODUCT('[1]表九之三（其它收支录入表）'!E$6:E$282*(LEFT('[1]表九之三（其它收支录入表）'!$B$6:$B$282,LEN($H92))=$H92))</f>
        <v>0</v>
      </c>
      <c r="L92" s="158">
        <f>SUMPRODUCT('[1]表九之二（需明确收支对象级次的录入表）'!I$7:I$9*(LEFT('[1]表九之二（需明确收支对象级次的录入表）'!$B$7:$B$9,LEN($H92))=$H92))+SUMPRODUCT('[1]表九之三（其它收支录入表）'!F$6:F$282*(LEFT('[1]表九之三（其它收支录入表）'!$B$6:$B$282,LEN($H92))=$H92))</f>
        <v>0</v>
      </c>
      <c r="M92" s="154" t="str">
        <f t="shared" si="8"/>
        <v/>
      </c>
      <c r="N92" s="154" t="str">
        <f t="shared" si="9"/>
        <v/>
      </c>
    </row>
    <row r="93" s="134" customFormat="1" ht="17.1" customHeight="1" spans="1:14">
      <c r="A93" s="150"/>
      <c r="B93" s="150"/>
      <c r="C93" s="161"/>
      <c r="D93" s="162"/>
      <c r="E93" s="162"/>
      <c r="F93" s="163"/>
      <c r="G93" s="163"/>
      <c r="H93" s="150" t="s">
        <v>3279</v>
      </c>
      <c r="I93" s="160" t="s">
        <v>3171</v>
      </c>
      <c r="J93" s="157">
        <f>SUMPRODUCT('[1]表九之二（需明确收支对象级次的录入表）'!D$7:D$9*(LEFT('[1]表九之二（需明确收支对象级次的录入表）'!$B$7:$B$9,LEN($H93))=$H93))+SUMPRODUCT('[1]表九之三（其它收支录入表）'!D$6:D$282*(LEFT('[1]表九之三（其它收支录入表）'!$B$6:$B$282,LEN($H93))=$H93))</f>
        <v>0</v>
      </c>
      <c r="K93" s="158">
        <f>SUMPRODUCT('[1]表九之二（需明确收支对象级次的录入表）'!E$7:E$9*(LEFT('[1]表九之二（需明确收支对象级次的录入表）'!$B$7:$B$9,LEN($H93))=$H93))+SUMPRODUCT('[1]表九之三（其它收支录入表）'!E$6:E$282*(LEFT('[1]表九之三（其它收支录入表）'!$B$6:$B$282,LEN($H93))=$H93))</f>
        <v>0</v>
      </c>
      <c r="L93" s="158">
        <f>SUMPRODUCT('[1]表九之二（需明确收支对象级次的录入表）'!I$7:I$9*(LEFT('[1]表九之二（需明确收支对象级次的录入表）'!$B$7:$B$9,LEN($H93))=$H93))+SUMPRODUCT('[1]表九之三（其它收支录入表）'!F$6:F$282*(LEFT('[1]表九之三（其它收支录入表）'!$B$6:$B$282,LEN($H93))=$H93))</f>
        <v>0</v>
      </c>
      <c r="M93" s="154" t="str">
        <f t="shared" si="8"/>
        <v/>
      </c>
      <c r="N93" s="154" t="str">
        <f t="shared" si="9"/>
        <v/>
      </c>
    </row>
    <row r="94" s="134" customFormat="1" ht="17.1" customHeight="1" spans="1:14">
      <c r="A94" s="150"/>
      <c r="B94" s="150"/>
      <c r="C94" s="161"/>
      <c r="D94" s="162"/>
      <c r="E94" s="162"/>
      <c r="F94" s="163"/>
      <c r="G94" s="163"/>
      <c r="H94" s="150" t="s">
        <v>3280</v>
      </c>
      <c r="I94" s="160" t="s">
        <v>3175</v>
      </c>
      <c r="J94" s="157">
        <f>SUMPRODUCT('[1]表九之二（需明确收支对象级次的录入表）'!D$7:D$9*(LEFT('[1]表九之二（需明确收支对象级次的录入表）'!$B$7:$B$9,LEN($H94))=$H94))+SUMPRODUCT('[1]表九之三（其它收支录入表）'!D$6:D$282*(LEFT('[1]表九之三（其它收支录入表）'!$B$6:$B$282,LEN($H94))=$H94))</f>
        <v>0</v>
      </c>
      <c r="K94" s="158">
        <f>SUMPRODUCT('[1]表九之二（需明确收支对象级次的录入表）'!E$7:E$9*(LEFT('[1]表九之二（需明确收支对象级次的录入表）'!$B$7:$B$9,LEN($H94))=$H94))+SUMPRODUCT('[1]表九之三（其它收支录入表）'!E$6:E$282*(LEFT('[1]表九之三（其它收支录入表）'!$B$6:$B$282,LEN($H94))=$H94))</f>
        <v>0</v>
      </c>
      <c r="L94" s="158">
        <f>SUMPRODUCT('[1]表九之二（需明确收支对象级次的录入表）'!I$7:I$9*(LEFT('[1]表九之二（需明确收支对象级次的录入表）'!$B$7:$B$9,LEN($H94))=$H94))+SUMPRODUCT('[1]表九之三（其它收支录入表）'!F$6:F$282*(LEFT('[1]表九之三（其它收支录入表）'!$B$6:$B$282,LEN($H94))=$H94))</f>
        <v>0</v>
      </c>
      <c r="M94" s="154" t="str">
        <f t="shared" si="8"/>
        <v/>
      </c>
      <c r="N94" s="154" t="str">
        <f t="shared" si="9"/>
        <v/>
      </c>
    </row>
    <row r="95" s="134" customFormat="1" ht="17.1" customHeight="1" spans="1:14">
      <c r="A95" s="150"/>
      <c r="B95" s="150"/>
      <c r="C95" s="161"/>
      <c r="D95" s="162"/>
      <c r="E95" s="162"/>
      <c r="F95" s="163"/>
      <c r="G95" s="163"/>
      <c r="H95" s="150" t="s">
        <v>3281</v>
      </c>
      <c r="I95" s="150" t="s">
        <v>3179</v>
      </c>
      <c r="J95" s="157">
        <f>SUMPRODUCT('[1]表九之二（需明确收支对象级次的录入表）'!D$7:D$9*(LEFT('[1]表九之二（需明确收支对象级次的录入表）'!$B$7:$B$9,LEN($H95))=$H95))+SUMPRODUCT('[1]表九之三（其它收支录入表）'!D$6:D$282*(LEFT('[1]表九之三（其它收支录入表）'!$B$6:$B$282,LEN($H95))=$H95))</f>
        <v>0</v>
      </c>
      <c r="K95" s="158">
        <f>SUMPRODUCT('[1]表九之二（需明确收支对象级次的录入表）'!E$7:E$9*(LEFT('[1]表九之二（需明确收支对象级次的录入表）'!$B$7:$B$9,LEN($H95))=$H95))+SUMPRODUCT('[1]表九之三（其它收支录入表）'!E$6:E$282*(LEFT('[1]表九之三（其它收支录入表）'!$B$6:$B$282,LEN($H95))=$H95))</f>
        <v>0</v>
      </c>
      <c r="L95" s="158">
        <f>SUMPRODUCT('[1]表九之二（需明确收支对象级次的录入表）'!I$7:I$9*(LEFT('[1]表九之二（需明确收支对象级次的录入表）'!$B$7:$B$9,LEN($H95))=$H95))+SUMPRODUCT('[1]表九之三（其它收支录入表）'!F$6:F$282*(LEFT('[1]表九之三（其它收支录入表）'!$B$6:$B$282,LEN($H95))=$H95))</f>
        <v>0</v>
      </c>
      <c r="M95" s="154" t="str">
        <f t="shared" si="8"/>
        <v/>
      </c>
      <c r="N95" s="154" t="str">
        <f t="shared" si="9"/>
        <v/>
      </c>
    </row>
    <row r="96" s="134" customFormat="1" ht="17.1" customHeight="1" spans="1:14">
      <c r="A96" s="150"/>
      <c r="B96" s="150"/>
      <c r="C96" s="161"/>
      <c r="D96" s="162"/>
      <c r="E96" s="162"/>
      <c r="F96" s="163"/>
      <c r="G96" s="163"/>
      <c r="H96" s="150" t="s">
        <v>3282</v>
      </c>
      <c r="I96" s="160" t="s">
        <v>3191</v>
      </c>
      <c r="J96" s="157">
        <f>SUMPRODUCT('[1]表九之二（需明确收支对象级次的录入表）'!D$7:D$9*(LEFT('[1]表九之二（需明确收支对象级次的录入表）'!$B$7:$B$9,LEN($H96))=$H96))+SUMPRODUCT('[1]表九之三（其它收支录入表）'!D$6:D$282*(LEFT('[1]表九之三（其它收支录入表）'!$B$6:$B$282,LEN($H96))=$H96))</f>
        <v>0</v>
      </c>
      <c r="K96" s="158">
        <f>SUMPRODUCT('[1]表九之二（需明确收支对象级次的录入表）'!E$7:E$9*(LEFT('[1]表九之二（需明确收支对象级次的录入表）'!$B$7:$B$9,LEN($H96))=$H96))+SUMPRODUCT('[1]表九之三（其它收支录入表）'!E$6:E$282*(LEFT('[1]表九之三（其它收支录入表）'!$B$6:$B$282,LEN($H96))=$H96))</f>
        <v>0</v>
      </c>
      <c r="L96" s="158">
        <f>SUMPRODUCT('[1]表九之二（需明确收支对象级次的录入表）'!I$7:I$9*(LEFT('[1]表九之二（需明确收支对象级次的录入表）'!$B$7:$B$9,LEN($H96))=$H96))+SUMPRODUCT('[1]表九之三（其它收支录入表）'!F$6:F$282*(LEFT('[1]表九之三（其它收支录入表）'!$B$6:$B$282,LEN($H96))=$H96))</f>
        <v>0</v>
      </c>
      <c r="M96" s="154" t="str">
        <f t="shared" si="8"/>
        <v/>
      </c>
      <c r="N96" s="154" t="str">
        <f t="shared" si="9"/>
        <v/>
      </c>
    </row>
    <row r="97" s="134" customFormat="1" ht="17.1" customHeight="1" spans="1:14">
      <c r="A97" s="150"/>
      <c r="B97" s="150"/>
      <c r="C97" s="161"/>
      <c r="D97" s="162"/>
      <c r="E97" s="162"/>
      <c r="F97" s="163"/>
      <c r="G97" s="163"/>
      <c r="H97" s="150" t="s">
        <v>3283</v>
      </c>
      <c r="I97" s="160" t="s">
        <v>3199</v>
      </c>
      <c r="J97" s="157">
        <f>SUMPRODUCT('[1]表九之二（需明确收支对象级次的录入表）'!D$7:D$9*(LEFT('[1]表九之二（需明确收支对象级次的录入表）'!$B$7:$B$9,LEN($H97))=$H97))+SUMPRODUCT('[1]表九之三（其它收支录入表）'!D$6:D$282*(LEFT('[1]表九之三（其它收支录入表）'!$B$6:$B$282,LEN($H97))=$H97))</f>
        <v>0</v>
      </c>
      <c r="K97" s="158">
        <f>SUMPRODUCT('[1]表九之二（需明确收支对象级次的录入表）'!E$7:E$9*(LEFT('[1]表九之二（需明确收支对象级次的录入表）'!$B$7:$B$9,LEN($H97))=$H97))+SUMPRODUCT('[1]表九之三（其它收支录入表）'!E$6:E$282*(LEFT('[1]表九之三（其它收支录入表）'!$B$6:$B$282,LEN($H97))=$H97))</f>
        <v>0</v>
      </c>
      <c r="L97" s="158">
        <f>SUMPRODUCT('[1]表九之二（需明确收支对象级次的录入表）'!I$7:I$9*(LEFT('[1]表九之二（需明确收支对象级次的录入表）'!$B$7:$B$9,LEN($H97))=$H97))+SUMPRODUCT('[1]表九之三（其它收支录入表）'!F$6:F$282*(LEFT('[1]表九之三（其它收支录入表）'!$B$6:$B$282,LEN($H97))=$H97))</f>
        <v>0</v>
      </c>
      <c r="M97" s="154" t="str">
        <f t="shared" si="8"/>
        <v/>
      </c>
      <c r="N97" s="154" t="str">
        <f t="shared" si="9"/>
        <v/>
      </c>
    </row>
    <row r="98" s="134" customFormat="1" ht="17.1" customHeight="1" spans="1:14">
      <c r="A98" s="150"/>
      <c r="B98" s="150"/>
      <c r="C98" s="161"/>
      <c r="D98" s="162"/>
      <c r="E98" s="162"/>
      <c r="F98" s="163"/>
      <c r="G98" s="163"/>
      <c r="H98" s="150" t="s">
        <v>3284</v>
      </c>
      <c r="I98" s="160" t="s">
        <v>3203</v>
      </c>
      <c r="J98" s="157">
        <f>SUMPRODUCT('[1]表九之二（需明确收支对象级次的录入表）'!D$7:D$9*(LEFT('[1]表九之二（需明确收支对象级次的录入表）'!$B$7:$B$9,LEN($H98))=$H98))+SUMPRODUCT('[1]表九之三（其它收支录入表）'!D$6:D$282*(LEFT('[1]表九之三（其它收支录入表）'!$B$6:$B$282,LEN($H98))=$H98))</f>
        <v>0</v>
      </c>
      <c r="K98" s="158">
        <f>SUMPRODUCT('[1]表九之二（需明确收支对象级次的录入表）'!E$7:E$9*(LEFT('[1]表九之二（需明确收支对象级次的录入表）'!$B$7:$B$9,LEN($H98))=$H98))+SUMPRODUCT('[1]表九之三（其它收支录入表）'!E$6:E$282*(LEFT('[1]表九之三（其它收支录入表）'!$B$6:$B$282,LEN($H98))=$H98))</f>
        <v>0</v>
      </c>
      <c r="L98" s="158">
        <f>SUMPRODUCT('[1]表九之二（需明确收支对象级次的录入表）'!I$7:I$9*(LEFT('[1]表九之二（需明确收支对象级次的录入表）'!$B$7:$B$9,LEN($H98))=$H98))+SUMPRODUCT('[1]表九之三（其它收支录入表）'!F$6:F$282*(LEFT('[1]表九之三（其它收支录入表）'!$B$6:$B$282,LEN($H98))=$H98))</f>
        <v>0</v>
      </c>
      <c r="M98" s="154" t="str">
        <f t="shared" si="8"/>
        <v/>
      </c>
      <c r="N98" s="154" t="str">
        <f t="shared" si="9"/>
        <v/>
      </c>
    </row>
    <row r="99" s="134" customFormat="1" ht="17.1" customHeight="1" spans="1:14">
      <c r="A99" s="150"/>
      <c r="B99" s="150"/>
      <c r="C99" s="161"/>
      <c r="D99" s="162"/>
      <c r="E99" s="162"/>
      <c r="F99" s="163"/>
      <c r="G99" s="163"/>
      <c r="H99" s="150" t="s">
        <v>3285</v>
      </c>
      <c r="I99" s="150" t="s">
        <v>3286</v>
      </c>
      <c r="J99" s="157">
        <f>SUMPRODUCT('[1]表九之二（需明确收支对象级次的录入表）'!D$7:D$9*(LEFT('[1]表九之二（需明确收支对象级次的录入表）'!$B$7:$B$9,LEN($H99))=$H99))+SUMPRODUCT('[1]表九之三（其它收支录入表）'!D$6:D$282*(LEFT('[1]表九之三（其它收支录入表）'!$B$6:$B$282,LEN($H99))=$H99))</f>
        <v>0</v>
      </c>
      <c r="K99" s="158">
        <f>SUMPRODUCT('[1]表九之二（需明确收支对象级次的录入表）'!E$7:E$9*(LEFT('[1]表九之二（需明确收支对象级次的录入表）'!$B$7:$B$9,LEN($H99))=$H99))+SUMPRODUCT('[1]表九之三（其它收支录入表）'!E$6:E$282*(LEFT('[1]表九之三（其它收支录入表）'!$B$6:$B$282,LEN($H99))=$H99))</f>
        <v>0</v>
      </c>
      <c r="L99" s="158">
        <f>SUMPRODUCT('[1]表九之二（需明确收支对象级次的录入表）'!I$7:I$9*(LEFT('[1]表九之二（需明确收支对象级次的录入表）'!$B$7:$B$9,LEN($H99))=$H99))+SUMPRODUCT('[1]表九之三（其它收支录入表）'!F$6:F$282*(LEFT('[1]表九之三（其它收支录入表）'!$B$6:$B$282,LEN($H99))=$H99))</f>
        <v>0</v>
      </c>
      <c r="M99" s="154" t="str">
        <f t="shared" si="8"/>
        <v/>
      </c>
      <c r="N99" s="154" t="str">
        <f t="shared" si="9"/>
        <v/>
      </c>
    </row>
    <row r="100" s="134" customFormat="1" ht="17.1" customHeight="1" spans="1:14">
      <c r="A100" s="150"/>
      <c r="B100" s="150"/>
      <c r="C100" s="161"/>
      <c r="D100" s="162"/>
      <c r="E100" s="162"/>
      <c r="F100" s="163"/>
      <c r="G100" s="163"/>
      <c r="H100" s="150" t="s">
        <v>1523</v>
      </c>
      <c r="I100" s="160" t="s">
        <v>2883</v>
      </c>
      <c r="J100" s="152">
        <f>SUMPRODUCT('[1]表九之二（需明确收支对象级次的录入表）'!D$7:D$9*(LEFT('[1]表九之二（需明确收支对象级次的录入表）'!$B$7:$B$9,LEN($H100))=$H100))+SUMPRODUCT('[1]表九之三（其它收支录入表）'!D$6:D$282*(LEFT('[1]表九之三（其它收支录入表）'!$B$6:$B$282,LEN($H100))=$H100))</f>
        <v>442</v>
      </c>
      <c r="K100" s="152">
        <f>SUMPRODUCT('[1]表九之二（需明确收支对象级次的录入表）'!E$7:E$9*(LEFT('[1]表九之二（需明确收支对象级次的录入表）'!$B$7:$B$9,LEN($H100))=$H100))+SUMPRODUCT('[1]表九之三（其它收支录入表）'!E$6:E$282*(LEFT('[1]表九之三（其它收支录入表）'!$B$6:$B$282,LEN($H100))=$H100))</f>
        <v>220</v>
      </c>
      <c r="L100" s="152">
        <f>SUMPRODUCT('[1]表九之二（需明确收支对象级次的录入表）'!I$7:I$9*(LEFT('[1]表九之二（需明确收支对象级次的录入表）'!$B$7:$B$9,LEN($H100))=$H100))+SUMPRODUCT('[1]表九之三（其它收支录入表）'!F$6:F$282*(LEFT('[1]表九之三（其它收支录入表）'!$B$6:$B$282,LEN($H100))=$H100))</f>
        <v>192</v>
      </c>
      <c r="M100" s="154">
        <f t="shared" si="8"/>
        <v>0.434389140271493</v>
      </c>
      <c r="N100" s="154">
        <f t="shared" si="9"/>
        <v>0.872727272727273</v>
      </c>
    </row>
    <row r="101" s="134" customFormat="1" ht="17.1" customHeight="1" spans="1:14">
      <c r="A101" s="150"/>
      <c r="B101" s="150"/>
      <c r="C101" s="161"/>
      <c r="D101" s="162"/>
      <c r="E101" s="162"/>
      <c r="F101" s="163"/>
      <c r="G101" s="163"/>
      <c r="H101" s="150" t="s">
        <v>3287</v>
      </c>
      <c r="I101" s="160" t="s">
        <v>3288</v>
      </c>
      <c r="J101" s="152">
        <f>SUMPRODUCT('[1]表九之二（需明确收支对象级次的录入表）'!D$7:D$9*(LEFT('[1]表九之二（需明确收支对象级次的录入表）'!$B$7:$B$9,LEN($H101))=$H101))+SUMPRODUCT('[1]表九之三（其它收支录入表）'!D$6:D$282*(LEFT('[1]表九之三（其它收支录入表）'!$B$6:$B$282,LEN($H101))=$H101))</f>
        <v>8</v>
      </c>
      <c r="K101" s="152">
        <f>SUMPRODUCT('[1]表九之二（需明确收支对象级次的录入表）'!E$7:E$9*(LEFT('[1]表九之二（需明确收支对象级次的录入表）'!$B$7:$B$9,LEN($H101))=$H101))+SUMPRODUCT('[1]表九之三（其它收支录入表）'!E$6:E$282*(LEFT('[1]表九之三（其它收支录入表）'!$B$6:$B$282,LEN($H101))=$H101))</f>
        <v>0</v>
      </c>
      <c r="L101" s="152">
        <f>SUMPRODUCT('[1]表九之二（需明确收支对象级次的录入表）'!I$7:I$9*(LEFT('[1]表九之二（需明确收支对象级次的录入表）'!$B$7:$B$9,LEN($H101))=$H101))+SUMPRODUCT('[1]表九之三（其它收支录入表）'!F$6:F$282*(LEFT('[1]表九之三（其它收支录入表）'!$B$6:$B$282,LEN($H101))=$H101))</f>
        <v>192</v>
      </c>
      <c r="M101" s="154">
        <f t="shared" si="8"/>
        <v>24</v>
      </c>
      <c r="N101" s="154" t="str">
        <f t="shared" si="9"/>
        <v/>
      </c>
    </row>
    <row r="102" s="134" customFormat="1" ht="17.1" customHeight="1" spans="1:14">
      <c r="A102" s="150"/>
      <c r="B102" s="150"/>
      <c r="C102" s="161"/>
      <c r="D102" s="162"/>
      <c r="E102" s="162"/>
      <c r="F102" s="163"/>
      <c r="G102" s="163"/>
      <c r="H102" s="150" t="s">
        <v>3289</v>
      </c>
      <c r="I102" s="160" t="s">
        <v>3290</v>
      </c>
      <c r="J102" s="157">
        <f>SUMPRODUCT('[1]表九之二（需明确收支对象级次的录入表）'!D$7:D$9*(LEFT('[1]表九之二（需明确收支对象级次的录入表）'!$B$7:$B$9,LEN($H102))=$H102))+SUMPRODUCT('[1]表九之三（其它收支录入表）'!D$6:D$282*(LEFT('[1]表九之三（其它收支录入表）'!$B$6:$B$282,LEN($H102))=$H102))</f>
        <v>8</v>
      </c>
      <c r="K102" s="158">
        <f>SUMPRODUCT('[1]表九之二（需明确收支对象级次的录入表）'!E$7:E$9*(LEFT('[1]表九之二（需明确收支对象级次的录入表）'!$B$7:$B$9,LEN($H102))=$H102))+SUMPRODUCT('[1]表九之三（其它收支录入表）'!E$6:E$282*(LEFT('[1]表九之三（其它收支录入表）'!$B$6:$B$282,LEN($H102))=$H102))</f>
        <v>0</v>
      </c>
      <c r="L102" s="158">
        <f>SUMPRODUCT('[1]表九之二（需明确收支对象级次的录入表）'!I$7:I$9*(LEFT('[1]表九之二（需明确收支对象级次的录入表）'!$B$7:$B$9,LEN($H102))=$H102))+SUMPRODUCT('[1]表九之三（其它收支录入表）'!F$6:F$282*(LEFT('[1]表九之三（其它收支录入表）'!$B$6:$B$282,LEN($H102))=$H102))</f>
        <v>192</v>
      </c>
      <c r="M102" s="154">
        <f t="shared" si="8"/>
        <v>24</v>
      </c>
      <c r="N102" s="154" t="str">
        <f t="shared" si="9"/>
        <v/>
      </c>
    </row>
    <row r="103" s="134" customFormat="1" ht="17.1" customHeight="1" spans="1:14">
      <c r="A103" s="150"/>
      <c r="B103" s="150"/>
      <c r="C103" s="161"/>
      <c r="D103" s="162"/>
      <c r="E103" s="162"/>
      <c r="F103" s="163"/>
      <c r="G103" s="163"/>
      <c r="H103" s="150" t="s">
        <v>3291</v>
      </c>
      <c r="I103" s="160" t="s">
        <v>3292</v>
      </c>
      <c r="J103" s="157">
        <f>SUMPRODUCT('[1]表九之二（需明确收支对象级次的录入表）'!D$7:D$9*(LEFT('[1]表九之二（需明确收支对象级次的录入表）'!$B$7:$B$9,LEN($H103))=$H103))+SUMPRODUCT('[1]表九之三（其它收支录入表）'!D$6:D$282*(LEFT('[1]表九之三（其它收支录入表）'!$B$6:$B$282,LEN($H103))=$H103))</f>
        <v>0</v>
      </c>
      <c r="K103" s="158">
        <f>SUMPRODUCT('[1]表九之二（需明确收支对象级次的录入表）'!E$7:E$9*(LEFT('[1]表九之二（需明确收支对象级次的录入表）'!$B$7:$B$9,LEN($H103))=$H103))+SUMPRODUCT('[1]表九之三（其它收支录入表）'!E$6:E$282*(LEFT('[1]表九之三（其它收支录入表）'!$B$6:$B$282,LEN($H103))=$H103))</f>
        <v>0</v>
      </c>
      <c r="L103" s="158">
        <f>SUMPRODUCT('[1]表九之二（需明确收支对象级次的录入表）'!I$7:I$9*(LEFT('[1]表九之二（需明确收支对象级次的录入表）'!$B$7:$B$9,LEN($H103))=$H103))+SUMPRODUCT('[1]表九之三（其它收支录入表）'!F$6:F$282*(LEFT('[1]表九之三（其它收支录入表）'!$B$6:$B$282,LEN($H103))=$H103))</f>
        <v>0</v>
      </c>
      <c r="M103" s="154" t="str">
        <f t="shared" si="8"/>
        <v/>
      </c>
      <c r="N103" s="154" t="str">
        <f t="shared" si="9"/>
        <v/>
      </c>
    </row>
    <row r="104" s="134" customFormat="1" ht="17.1" customHeight="1" spans="1:14">
      <c r="A104" s="150"/>
      <c r="B104" s="150"/>
      <c r="C104" s="161"/>
      <c r="D104" s="162"/>
      <c r="E104" s="162"/>
      <c r="F104" s="163"/>
      <c r="G104" s="163"/>
      <c r="H104" s="150" t="s">
        <v>3293</v>
      </c>
      <c r="I104" s="160" t="s">
        <v>3294</v>
      </c>
      <c r="J104" s="157">
        <f>SUMPRODUCT('[1]表九之二（需明确收支对象级次的录入表）'!D$7:D$9*(LEFT('[1]表九之二（需明确收支对象级次的录入表）'!$B$7:$B$9,LEN($H104))=$H104))+SUMPRODUCT('[1]表九之三（其它收支录入表）'!D$6:D$282*(LEFT('[1]表九之三（其它收支录入表）'!$B$6:$B$282,LEN($H104))=$H104))</f>
        <v>0</v>
      </c>
      <c r="K104" s="158">
        <f>SUMPRODUCT('[1]表九之二（需明确收支对象级次的录入表）'!E$7:E$9*(LEFT('[1]表九之二（需明确收支对象级次的录入表）'!$B$7:$B$9,LEN($H104))=$H104))+SUMPRODUCT('[1]表九之三（其它收支录入表）'!E$6:E$282*(LEFT('[1]表九之三（其它收支录入表）'!$B$6:$B$282,LEN($H104))=$H104))</f>
        <v>0</v>
      </c>
      <c r="L104" s="158">
        <f>SUMPRODUCT('[1]表九之二（需明确收支对象级次的录入表）'!I$7:I$9*(LEFT('[1]表九之二（需明确收支对象级次的录入表）'!$B$7:$B$9,LEN($H104))=$H104))+SUMPRODUCT('[1]表九之三（其它收支录入表）'!F$6:F$282*(LEFT('[1]表九之三（其它收支录入表）'!$B$6:$B$282,LEN($H104))=$H104))</f>
        <v>0</v>
      </c>
      <c r="M104" s="154" t="str">
        <f t="shared" si="8"/>
        <v/>
      </c>
      <c r="N104" s="154" t="str">
        <f t="shared" si="9"/>
        <v/>
      </c>
    </row>
    <row r="105" s="134" customFormat="1" ht="17.1" customHeight="1" spans="1:14">
      <c r="A105" s="150"/>
      <c r="B105" s="150"/>
      <c r="C105" s="161"/>
      <c r="D105" s="162"/>
      <c r="E105" s="162"/>
      <c r="F105" s="163"/>
      <c r="G105" s="163"/>
      <c r="H105" s="150" t="s">
        <v>3295</v>
      </c>
      <c r="I105" s="150" t="s">
        <v>3296</v>
      </c>
      <c r="J105" s="157">
        <f>SUMPRODUCT('[1]表九之二（需明确收支对象级次的录入表）'!D$7:D$9*(LEFT('[1]表九之二（需明确收支对象级次的录入表）'!$B$7:$B$9,LEN($H105))=$H105))+SUMPRODUCT('[1]表九之三（其它收支录入表）'!D$6:D$282*(LEFT('[1]表九之三（其它收支录入表）'!$B$6:$B$282,LEN($H105))=$H105))</f>
        <v>0</v>
      </c>
      <c r="K105" s="158">
        <f>SUMPRODUCT('[1]表九之二（需明确收支对象级次的录入表）'!E$7:E$9*(LEFT('[1]表九之二（需明确收支对象级次的录入表）'!$B$7:$B$9,LEN($H105))=$H105))+SUMPRODUCT('[1]表九之三（其它收支录入表）'!E$6:E$282*(LEFT('[1]表九之三（其它收支录入表）'!$B$6:$B$282,LEN($H105))=$H105))</f>
        <v>0</v>
      </c>
      <c r="L105" s="158">
        <f>SUMPRODUCT('[1]表九之二（需明确收支对象级次的录入表）'!I$7:I$9*(LEFT('[1]表九之二（需明确收支对象级次的录入表）'!$B$7:$B$9,LEN($H105))=$H105))+SUMPRODUCT('[1]表九之三（其它收支录入表）'!F$6:F$282*(LEFT('[1]表九之三（其它收支录入表）'!$B$6:$B$282,LEN($H105))=$H105))</f>
        <v>0</v>
      </c>
      <c r="M105" s="154" t="str">
        <f t="shared" si="8"/>
        <v/>
      </c>
      <c r="N105" s="154" t="str">
        <f t="shared" si="9"/>
        <v/>
      </c>
    </row>
    <row r="106" s="134" customFormat="1" ht="17.1" customHeight="1" spans="1:14">
      <c r="A106" s="150"/>
      <c r="B106" s="150"/>
      <c r="C106" s="161"/>
      <c r="D106" s="162"/>
      <c r="E106" s="162"/>
      <c r="F106" s="163"/>
      <c r="G106" s="163"/>
      <c r="H106" s="150" t="s">
        <v>3297</v>
      </c>
      <c r="I106" s="160" t="s">
        <v>3298</v>
      </c>
      <c r="J106" s="152">
        <f>SUMPRODUCT('[1]表九之二（需明确收支对象级次的录入表）'!D$7:D$9*(LEFT('[1]表九之二（需明确收支对象级次的录入表）'!$B$7:$B$9,LEN($H106))=$H106))+SUMPRODUCT('[1]表九之三（其它收支录入表）'!D$6:D$282*(LEFT('[1]表九之三（其它收支录入表）'!$B$6:$B$282,LEN($H106))=$H106))</f>
        <v>0</v>
      </c>
      <c r="K106" s="152">
        <f>SUMPRODUCT('[1]表九之二（需明确收支对象级次的录入表）'!E$7:E$9*(LEFT('[1]表九之二（需明确收支对象级次的录入表）'!$B$7:$B$9,LEN($H106))=$H106))+SUMPRODUCT('[1]表九之三（其它收支录入表）'!E$6:E$282*(LEFT('[1]表九之三（其它收支录入表）'!$B$6:$B$282,LEN($H106))=$H106))</f>
        <v>0</v>
      </c>
      <c r="L106" s="152">
        <f>SUMPRODUCT('[1]表九之二（需明确收支对象级次的录入表）'!I$7:I$9*(LEFT('[1]表九之二（需明确收支对象级次的录入表）'!$B$7:$B$9,LEN($H106))=$H106))+SUMPRODUCT('[1]表九之三（其它收支录入表）'!F$6:F$282*(LEFT('[1]表九之三（其它收支录入表）'!$B$6:$B$282,LEN($H106))=$H106))</f>
        <v>0</v>
      </c>
      <c r="M106" s="154" t="str">
        <f t="shared" si="8"/>
        <v/>
      </c>
      <c r="N106" s="154" t="str">
        <f t="shared" si="9"/>
        <v/>
      </c>
    </row>
    <row r="107" s="134" customFormat="1" ht="17.1" customHeight="1" spans="1:14">
      <c r="A107" s="150"/>
      <c r="B107" s="150"/>
      <c r="C107" s="161"/>
      <c r="D107" s="162"/>
      <c r="E107" s="162"/>
      <c r="F107" s="163"/>
      <c r="G107" s="163"/>
      <c r="H107" s="150" t="s">
        <v>3299</v>
      </c>
      <c r="I107" s="160" t="s">
        <v>3290</v>
      </c>
      <c r="J107" s="157">
        <f>SUMPRODUCT('[1]表九之二（需明确收支对象级次的录入表）'!D$7:D$9*(LEFT('[1]表九之二（需明确收支对象级次的录入表）'!$B$7:$B$9,LEN($H107))=$H107))+SUMPRODUCT('[1]表九之三（其它收支录入表）'!D$6:D$282*(LEFT('[1]表九之三（其它收支录入表）'!$B$6:$B$282,LEN($H107))=$H107))</f>
        <v>0</v>
      </c>
      <c r="K107" s="158">
        <f>SUMPRODUCT('[1]表九之二（需明确收支对象级次的录入表）'!E$7:E$9*(LEFT('[1]表九之二（需明确收支对象级次的录入表）'!$B$7:$B$9,LEN($H107))=$H107))+SUMPRODUCT('[1]表九之三（其它收支录入表）'!E$6:E$282*(LEFT('[1]表九之三（其它收支录入表）'!$B$6:$B$282,LEN($H107))=$H107))</f>
        <v>0</v>
      </c>
      <c r="L107" s="158">
        <f>SUMPRODUCT('[1]表九之二（需明确收支对象级次的录入表）'!I$7:I$9*(LEFT('[1]表九之二（需明确收支对象级次的录入表）'!$B$7:$B$9,LEN($H107))=$H107))+SUMPRODUCT('[1]表九之三（其它收支录入表）'!F$6:F$282*(LEFT('[1]表九之三（其它收支录入表）'!$B$6:$B$282,LEN($H107))=$H107))</f>
        <v>0</v>
      </c>
      <c r="M107" s="154" t="str">
        <f t="shared" si="8"/>
        <v/>
      </c>
      <c r="N107" s="154" t="str">
        <f t="shared" si="9"/>
        <v/>
      </c>
    </row>
    <row r="108" s="134" customFormat="1" ht="17.1" customHeight="1" spans="1:14">
      <c r="A108" s="150"/>
      <c r="B108" s="150"/>
      <c r="C108" s="161"/>
      <c r="D108" s="162"/>
      <c r="E108" s="162"/>
      <c r="F108" s="163"/>
      <c r="G108" s="163"/>
      <c r="H108" s="150" t="s">
        <v>3300</v>
      </c>
      <c r="I108" s="160" t="s">
        <v>3292</v>
      </c>
      <c r="J108" s="157">
        <f>SUMPRODUCT('[1]表九之二（需明确收支对象级次的录入表）'!D$7:D$9*(LEFT('[1]表九之二（需明确收支对象级次的录入表）'!$B$7:$B$9,LEN($H108))=$H108))+SUMPRODUCT('[1]表九之三（其它收支录入表）'!D$6:D$282*(LEFT('[1]表九之三（其它收支录入表）'!$B$6:$B$282,LEN($H108))=$H108))</f>
        <v>0</v>
      </c>
      <c r="K108" s="158">
        <f>SUMPRODUCT('[1]表九之二（需明确收支对象级次的录入表）'!E$7:E$9*(LEFT('[1]表九之二（需明确收支对象级次的录入表）'!$B$7:$B$9,LEN($H108))=$H108))+SUMPRODUCT('[1]表九之三（其它收支录入表）'!E$6:E$282*(LEFT('[1]表九之三（其它收支录入表）'!$B$6:$B$282,LEN($H108))=$H108))</f>
        <v>0</v>
      </c>
      <c r="L108" s="158">
        <f>SUMPRODUCT('[1]表九之二（需明确收支对象级次的录入表）'!I$7:I$9*(LEFT('[1]表九之二（需明确收支对象级次的录入表）'!$B$7:$B$9,LEN($H108))=$H108))+SUMPRODUCT('[1]表九之三（其它收支录入表）'!F$6:F$282*(LEFT('[1]表九之三（其它收支录入表）'!$B$6:$B$282,LEN($H108))=$H108))</f>
        <v>0</v>
      </c>
      <c r="M108" s="154" t="str">
        <f t="shared" si="8"/>
        <v/>
      </c>
      <c r="N108" s="154" t="str">
        <f t="shared" si="9"/>
        <v/>
      </c>
    </row>
    <row r="109" s="134" customFormat="1" ht="17.1" customHeight="1" spans="1:14">
      <c r="A109" s="150"/>
      <c r="B109" s="150"/>
      <c r="C109" s="161"/>
      <c r="D109" s="162"/>
      <c r="E109" s="162"/>
      <c r="F109" s="163"/>
      <c r="G109" s="163"/>
      <c r="H109" s="150" t="s">
        <v>3301</v>
      </c>
      <c r="I109" s="160" t="s">
        <v>3302</v>
      </c>
      <c r="J109" s="157">
        <f>SUMPRODUCT('[1]表九之二（需明确收支对象级次的录入表）'!D$7:D$9*(LEFT('[1]表九之二（需明确收支对象级次的录入表）'!$B$7:$B$9,LEN($H109))=$H109))+SUMPRODUCT('[1]表九之三（其它收支录入表）'!D$6:D$282*(LEFT('[1]表九之三（其它收支录入表）'!$B$6:$B$282,LEN($H109))=$H109))</f>
        <v>0</v>
      </c>
      <c r="K109" s="158">
        <f>SUMPRODUCT('[1]表九之二（需明确收支对象级次的录入表）'!E$7:E$9*(LEFT('[1]表九之二（需明确收支对象级次的录入表）'!$B$7:$B$9,LEN($H109))=$H109))+SUMPRODUCT('[1]表九之三（其它收支录入表）'!E$6:E$282*(LEFT('[1]表九之三（其它收支录入表）'!$B$6:$B$282,LEN($H109))=$H109))</f>
        <v>0</v>
      </c>
      <c r="L109" s="158">
        <f>SUMPRODUCT('[1]表九之二（需明确收支对象级次的录入表）'!I$7:I$9*(LEFT('[1]表九之二（需明确收支对象级次的录入表）'!$B$7:$B$9,LEN($H109))=$H109))+SUMPRODUCT('[1]表九之三（其它收支录入表）'!F$6:F$282*(LEFT('[1]表九之三（其它收支录入表）'!$B$6:$B$282,LEN($H109))=$H109))</f>
        <v>0</v>
      </c>
      <c r="M109" s="154" t="str">
        <f t="shared" si="8"/>
        <v/>
      </c>
      <c r="N109" s="154" t="str">
        <f t="shared" si="9"/>
        <v/>
      </c>
    </row>
    <row r="110" s="134" customFormat="1" ht="17.1" customHeight="1" spans="1:14">
      <c r="A110" s="150"/>
      <c r="B110" s="150"/>
      <c r="C110" s="161"/>
      <c r="D110" s="162"/>
      <c r="E110" s="162"/>
      <c r="F110" s="163"/>
      <c r="G110" s="163"/>
      <c r="H110" s="150" t="s">
        <v>3303</v>
      </c>
      <c r="I110" s="160" t="s">
        <v>3304</v>
      </c>
      <c r="J110" s="157">
        <f>SUMPRODUCT('[1]表九之二（需明确收支对象级次的录入表）'!D$7:D$9*(LEFT('[1]表九之二（需明确收支对象级次的录入表）'!$B$7:$B$9,LEN($H110))=$H110))+SUMPRODUCT('[1]表九之三（其它收支录入表）'!D$6:D$282*(LEFT('[1]表九之三（其它收支录入表）'!$B$6:$B$282,LEN($H110))=$H110))</f>
        <v>0</v>
      </c>
      <c r="K110" s="158">
        <f>SUMPRODUCT('[1]表九之二（需明确收支对象级次的录入表）'!E$7:E$9*(LEFT('[1]表九之二（需明确收支对象级次的录入表）'!$B$7:$B$9,LEN($H110))=$H110))+SUMPRODUCT('[1]表九之三（其它收支录入表）'!E$6:E$282*(LEFT('[1]表九之三（其它收支录入表）'!$B$6:$B$282,LEN($H110))=$H110))</f>
        <v>0</v>
      </c>
      <c r="L110" s="158">
        <f>SUMPRODUCT('[1]表九之二（需明确收支对象级次的录入表）'!I$7:I$9*(LEFT('[1]表九之二（需明确收支对象级次的录入表）'!$B$7:$B$9,LEN($H110))=$H110))+SUMPRODUCT('[1]表九之三（其它收支录入表）'!F$6:F$282*(LEFT('[1]表九之三（其它收支录入表）'!$B$6:$B$282,LEN($H110))=$H110))</f>
        <v>0</v>
      </c>
      <c r="M110" s="154" t="str">
        <f t="shared" si="8"/>
        <v/>
      </c>
      <c r="N110" s="154" t="str">
        <f t="shared" si="9"/>
        <v/>
      </c>
    </row>
    <row r="111" s="134" customFormat="1" ht="17.1" customHeight="1" spans="1:14">
      <c r="A111" s="150"/>
      <c r="B111" s="150"/>
      <c r="C111" s="161"/>
      <c r="D111" s="162"/>
      <c r="E111" s="162"/>
      <c r="F111" s="163"/>
      <c r="G111" s="163"/>
      <c r="H111" s="150" t="s">
        <v>3305</v>
      </c>
      <c r="I111" s="160" t="s">
        <v>3306</v>
      </c>
      <c r="J111" s="152">
        <f>SUMPRODUCT('[1]表九之二（需明确收支对象级次的录入表）'!D$7:D$9*(LEFT('[1]表九之二（需明确收支对象级次的录入表）'!$B$7:$B$9,LEN($H111))=$H111))+SUMPRODUCT('[1]表九之三（其它收支录入表）'!D$6:D$282*(LEFT('[1]表九之三（其它收支录入表）'!$B$6:$B$282,LEN($H111))=$H111))</f>
        <v>0</v>
      </c>
      <c r="K111" s="152">
        <f>SUMPRODUCT('[1]表九之二（需明确收支对象级次的录入表）'!E$7:E$9*(LEFT('[1]表九之二（需明确收支对象级次的录入表）'!$B$7:$B$9,LEN($H111))=$H111))+SUMPRODUCT('[1]表九之三（其它收支录入表）'!E$6:E$282*(LEFT('[1]表九之三（其它收支录入表）'!$B$6:$B$282,LEN($H111))=$H111))</f>
        <v>0</v>
      </c>
      <c r="L111" s="152">
        <f>SUMPRODUCT('[1]表九之二（需明确收支对象级次的录入表）'!I$7:I$9*(LEFT('[1]表九之二（需明确收支对象级次的录入表）'!$B$7:$B$9,LEN($H111))=$H111))+SUMPRODUCT('[1]表九之三（其它收支录入表）'!F$6:F$282*(LEFT('[1]表九之三（其它收支录入表）'!$B$6:$B$282,LEN($H111))=$H111))</f>
        <v>0</v>
      </c>
      <c r="M111" s="154" t="str">
        <f t="shared" si="8"/>
        <v/>
      </c>
      <c r="N111" s="154" t="str">
        <f t="shared" si="9"/>
        <v/>
      </c>
    </row>
    <row r="112" s="134" customFormat="1" ht="17.1" customHeight="1" spans="1:14">
      <c r="A112" s="150"/>
      <c r="B112" s="150"/>
      <c r="C112" s="161"/>
      <c r="D112" s="162"/>
      <c r="E112" s="162"/>
      <c r="F112" s="163"/>
      <c r="G112" s="163"/>
      <c r="H112" s="150" t="s">
        <v>3307</v>
      </c>
      <c r="I112" s="160" t="s">
        <v>3308</v>
      </c>
      <c r="J112" s="157">
        <f>SUMPRODUCT('[1]表九之二（需明确收支对象级次的录入表）'!D$7:D$9*(LEFT('[1]表九之二（需明确收支对象级次的录入表）'!$B$7:$B$9,LEN($H112))=$H112))+SUMPRODUCT('[1]表九之三（其它收支录入表）'!D$6:D$282*(LEFT('[1]表九之三（其它收支录入表）'!$B$6:$B$282,LEN($H112))=$H112))</f>
        <v>0</v>
      </c>
      <c r="K112" s="158">
        <f>SUMPRODUCT('[1]表九之二（需明确收支对象级次的录入表）'!E$7:E$9*(LEFT('[1]表九之二（需明确收支对象级次的录入表）'!$B$7:$B$9,LEN($H112))=$H112))+SUMPRODUCT('[1]表九之三（其它收支录入表）'!E$6:E$282*(LEFT('[1]表九之三（其它收支录入表）'!$B$6:$B$282,LEN($H112))=$H112))</f>
        <v>0</v>
      </c>
      <c r="L112" s="158">
        <f>SUMPRODUCT('[1]表九之二（需明确收支对象级次的录入表）'!I$7:I$9*(LEFT('[1]表九之二（需明确收支对象级次的录入表）'!$B$7:$B$9,LEN($H112))=$H112))+SUMPRODUCT('[1]表九之三（其它收支录入表）'!F$6:F$282*(LEFT('[1]表九之三（其它收支录入表）'!$B$6:$B$282,LEN($H112))=$H112))</f>
        <v>0</v>
      </c>
      <c r="M112" s="154" t="str">
        <f t="shared" si="8"/>
        <v/>
      </c>
      <c r="N112" s="154" t="str">
        <f t="shared" si="9"/>
        <v/>
      </c>
    </row>
    <row r="113" s="134" customFormat="1" ht="17.1" customHeight="1" spans="1:14">
      <c r="A113" s="150"/>
      <c r="B113" s="150"/>
      <c r="C113" s="161"/>
      <c r="D113" s="162"/>
      <c r="E113" s="162"/>
      <c r="F113" s="163"/>
      <c r="G113" s="163"/>
      <c r="H113" s="150" t="s">
        <v>3309</v>
      </c>
      <c r="I113" s="160" t="s">
        <v>3310</v>
      </c>
      <c r="J113" s="157">
        <f>SUMPRODUCT('[1]表九之二（需明确收支对象级次的录入表）'!D$7:D$9*(LEFT('[1]表九之二（需明确收支对象级次的录入表）'!$B$7:$B$9,LEN($H113))=$H113))+SUMPRODUCT('[1]表九之三（其它收支录入表）'!D$6:D$282*(LEFT('[1]表九之三（其它收支录入表）'!$B$6:$B$282,LEN($H113))=$H113))</f>
        <v>0</v>
      </c>
      <c r="K113" s="158">
        <f>SUMPRODUCT('[1]表九之二（需明确收支对象级次的录入表）'!E$7:E$9*(LEFT('[1]表九之二（需明确收支对象级次的录入表）'!$B$7:$B$9,LEN($H113))=$H113))+SUMPRODUCT('[1]表九之三（其它收支录入表）'!E$6:E$282*(LEFT('[1]表九之三（其它收支录入表）'!$B$6:$B$282,LEN($H113))=$H113))</f>
        <v>0</v>
      </c>
      <c r="L113" s="158">
        <f>SUMPRODUCT('[1]表九之二（需明确收支对象级次的录入表）'!I$7:I$9*(LEFT('[1]表九之二（需明确收支对象级次的录入表）'!$B$7:$B$9,LEN($H113))=$H113))+SUMPRODUCT('[1]表九之三（其它收支录入表）'!F$6:F$282*(LEFT('[1]表九之三（其它收支录入表）'!$B$6:$B$282,LEN($H113))=$H113))</f>
        <v>0</v>
      </c>
      <c r="M113" s="154" t="str">
        <f t="shared" si="8"/>
        <v/>
      </c>
      <c r="N113" s="154" t="str">
        <f t="shared" si="9"/>
        <v/>
      </c>
    </row>
    <row r="114" s="134" customFormat="1" ht="17.1" customHeight="1" spans="1:14">
      <c r="A114" s="150"/>
      <c r="B114" s="150"/>
      <c r="C114" s="161"/>
      <c r="D114" s="162"/>
      <c r="E114" s="162"/>
      <c r="F114" s="163"/>
      <c r="G114" s="163"/>
      <c r="H114" s="150" t="s">
        <v>3311</v>
      </c>
      <c r="I114" s="160" t="s">
        <v>3312</v>
      </c>
      <c r="J114" s="157">
        <f>SUMPRODUCT('[1]表九之二（需明确收支对象级次的录入表）'!D$7:D$9*(LEFT('[1]表九之二（需明确收支对象级次的录入表）'!$B$7:$B$9,LEN($H114))=$H114))+SUMPRODUCT('[1]表九之三（其它收支录入表）'!D$6:D$282*(LEFT('[1]表九之三（其它收支录入表）'!$B$6:$B$282,LEN($H114))=$H114))</f>
        <v>0</v>
      </c>
      <c r="K114" s="158">
        <f>SUMPRODUCT('[1]表九之二（需明确收支对象级次的录入表）'!E$7:E$9*(LEFT('[1]表九之二（需明确收支对象级次的录入表）'!$B$7:$B$9,LEN($H114))=$H114))+SUMPRODUCT('[1]表九之三（其它收支录入表）'!E$6:E$282*(LEFT('[1]表九之三（其它收支录入表）'!$B$6:$B$282,LEN($H114))=$H114))</f>
        <v>0</v>
      </c>
      <c r="L114" s="158">
        <f>SUMPRODUCT('[1]表九之二（需明确收支对象级次的录入表）'!I$7:I$9*(LEFT('[1]表九之二（需明确收支对象级次的录入表）'!$B$7:$B$9,LEN($H114))=$H114))+SUMPRODUCT('[1]表九之三（其它收支录入表）'!F$6:F$282*(LEFT('[1]表九之三（其它收支录入表）'!$B$6:$B$282,LEN($H114))=$H114))</f>
        <v>0</v>
      </c>
      <c r="M114" s="154" t="str">
        <f t="shared" si="8"/>
        <v/>
      </c>
      <c r="N114" s="154" t="str">
        <f t="shared" si="9"/>
        <v/>
      </c>
    </row>
    <row r="115" s="134" customFormat="1" ht="17.1" customHeight="1" spans="1:14">
      <c r="A115" s="150"/>
      <c r="B115" s="150"/>
      <c r="C115" s="161"/>
      <c r="D115" s="162"/>
      <c r="E115" s="162"/>
      <c r="F115" s="163"/>
      <c r="G115" s="163"/>
      <c r="H115" s="150" t="s">
        <v>3313</v>
      </c>
      <c r="I115" s="160" t="s">
        <v>3314</v>
      </c>
      <c r="J115" s="157">
        <f>SUMPRODUCT('[1]表九之二（需明确收支对象级次的录入表）'!D$7:D$9*(LEFT('[1]表九之二（需明确收支对象级次的录入表）'!$B$7:$B$9,LEN($H115))=$H115))+SUMPRODUCT('[1]表九之三（其它收支录入表）'!D$6:D$282*(LEFT('[1]表九之三（其它收支录入表）'!$B$6:$B$282,LEN($H115))=$H115))</f>
        <v>0</v>
      </c>
      <c r="K115" s="158">
        <f>SUMPRODUCT('[1]表九之二（需明确收支对象级次的录入表）'!E$7:E$9*(LEFT('[1]表九之二（需明确收支对象级次的录入表）'!$B$7:$B$9,LEN($H115))=$H115))+SUMPRODUCT('[1]表九之三（其它收支录入表）'!E$6:E$282*(LEFT('[1]表九之三（其它收支录入表）'!$B$6:$B$282,LEN($H115))=$H115))</f>
        <v>0</v>
      </c>
      <c r="L115" s="158">
        <f>SUMPRODUCT('[1]表九之二（需明确收支对象级次的录入表）'!I$7:I$9*(LEFT('[1]表九之二（需明确收支对象级次的录入表）'!$B$7:$B$9,LEN($H115))=$H115))+SUMPRODUCT('[1]表九之三（其它收支录入表）'!F$6:F$282*(LEFT('[1]表九之三（其它收支录入表）'!$B$6:$B$282,LEN($H115))=$H115))</f>
        <v>0</v>
      </c>
      <c r="M115" s="154" t="str">
        <f t="shared" si="8"/>
        <v/>
      </c>
      <c r="N115" s="154" t="str">
        <f t="shared" si="9"/>
        <v/>
      </c>
    </row>
    <row r="116" s="134" customFormat="1" ht="17.1" customHeight="1" spans="1:14">
      <c r="A116" s="150"/>
      <c r="B116" s="150"/>
      <c r="C116" s="161"/>
      <c r="D116" s="162"/>
      <c r="E116" s="162"/>
      <c r="F116" s="163"/>
      <c r="G116" s="163"/>
      <c r="H116" s="150" t="s">
        <v>3315</v>
      </c>
      <c r="I116" s="160" t="s">
        <v>3316</v>
      </c>
      <c r="J116" s="152">
        <f>SUMPRODUCT('[1]表九之二（需明确收支对象级次的录入表）'!D$7:D$9*(LEFT('[1]表九之二（需明确收支对象级次的录入表）'!$B$7:$B$9,LEN($H116))=$H116))+SUMPRODUCT('[1]表九之三（其它收支录入表）'!D$6:D$282*(LEFT('[1]表九之三（其它收支录入表）'!$B$6:$B$282,LEN($H116))=$H116))</f>
        <v>0</v>
      </c>
      <c r="K116" s="152">
        <f>SUMPRODUCT('[1]表九之二（需明确收支对象级次的录入表）'!E$7:E$9*(LEFT('[1]表九之二（需明确收支对象级次的录入表）'!$B$7:$B$9,LEN($H116))=$H116))+SUMPRODUCT('[1]表九之三（其它收支录入表）'!E$6:E$282*(LEFT('[1]表九之三（其它收支录入表）'!$B$6:$B$282,LEN($H116))=$H116))</f>
        <v>0</v>
      </c>
      <c r="L116" s="152">
        <f>SUMPRODUCT('[1]表九之二（需明确收支对象级次的录入表）'!I$7:I$9*(LEFT('[1]表九之二（需明确收支对象级次的录入表）'!$B$7:$B$9,LEN($H116))=$H116))+SUMPRODUCT('[1]表九之三（其它收支录入表）'!F$6:F$282*(LEFT('[1]表九之三（其它收支录入表）'!$B$6:$B$282,LEN($H116))=$H116))</f>
        <v>0</v>
      </c>
      <c r="M116" s="154" t="str">
        <f t="shared" si="8"/>
        <v/>
      </c>
      <c r="N116" s="154" t="str">
        <f t="shared" si="9"/>
        <v/>
      </c>
    </row>
    <row r="117" s="134" customFormat="1" ht="17.1" customHeight="1" spans="1:14">
      <c r="A117" s="150"/>
      <c r="B117" s="150"/>
      <c r="C117" s="161"/>
      <c r="D117" s="162"/>
      <c r="E117" s="162"/>
      <c r="F117" s="163"/>
      <c r="G117" s="163"/>
      <c r="H117" s="150" t="s">
        <v>3317</v>
      </c>
      <c r="I117" s="150" t="s">
        <v>3290</v>
      </c>
      <c r="J117" s="157">
        <f>SUMPRODUCT('[1]表九之二（需明确收支对象级次的录入表）'!D$7:D$9*(LEFT('[1]表九之二（需明确收支对象级次的录入表）'!$B$7:$B$9,LEN($H117))=$H117))+SUMPRODUCT('[1]表九之三（其它收支录入表）'!D$6:D$282*(LEFT('[1]表九之三（其它收支录入表）'!$B$6:$B$282,LEN($H117))=$H117))</f>
        <v>0</v>
      </c>
      <c r="K117" s="158">
        <f>SUMPRODUCT('[1]表九之二（需明确收支对象级次的录入表）'!E$7:E$9*(LEFT('[1]表九之二（需明确收支对象级次的录入表）'!$B$7:$B$9,LEN($H117))=$H117))+SUMPRODUCT('[1]表九之三（其它收支录入表）'!E$6:E$282*(LEFT('[1]表九之三（其它收支录入表）'!$B$6:$B$282,LEN($H117))=$H117))</f>
        <v>0</v>
      </c>
      <c r="L117" s="158">
        <f>SUMPRODUCT('[1]表九之二（需明确收支对象级次的录入表）'!I$7:I$9*(LEFT('[1]表九之二（需明确收支对象级次的录入表）'!$B$7:$B$9,LEN($H117))=$H117))+SUMPRODUCT('[1]表九之三（其它收支录入表）'!F$6:F$282*(LEFT('[1]表九之三（其它收支录入表）'!$B$6:$B$282,LEN($H117))=$H117))</f>
        <v>0</v>
      </c>
      <c r="M117" s="154" t="str">
        <f t="shared" si="8"/>
        <v/>
      </c>
      <c r="N117" s="154" t="str">
        <f t="shared" si="9"/>
        <v/>
      </c>
    </row>
    <row r="118" s="134" customFormat="1" ht="17.1" customHeight="1" spans="1:14">
      <c r="A118" s="150"/>
      <c r="B118" s="150"/>
      <c r="C118" s="161"/>
      <c r="D118" s="162"/>
      <c r="E118" s="162"/>
      <c r="F118" s="163"/>
      <c r="G118" s="163"/>
      <c r="H118" s="150" t="s">
        <v>3318</v>
      </c>
      <c r="I118" s="150" t="s">
        <v>3319</v>
      </c>
      <c r="J118" s="157">
        <f>SUMPRODUCT('[1]表九之二（需明确收支对象级次的录入表）'!D$7:D$9*(LEFT('[1]表九之二（需明确收支对象级次的录入表）'!$B$7:$B$9,LEN($H118))=$H118))+SUMPRODUCT('[1]表九之三（其它收支录入表）'!D$6:D$282*(LEFT('[1]表九之三（其它收支录入表）'!$B$6:$B$282,LEN($H118))=$H118))</f>
        <v>0</v>
      </c>
      <c r="K118" s="158">
        <f>SUMPRODUCT('[1]表九之二（需明确收支对象级次的录入表）'!E$7:E$9*(LEFT('[1]表九之二（需明确收支对象级次的录入表）'!$B$7:$B$9,LEN($H118))=$H118))+SUMPRODUCT('[1]表九之三（其它收支录入表）'!E$6:E$282*(LEFT('[1]表九之三（其它收支录入表）'!$B$6:$B$282,LEN($H118))=$H118))</f>
        <v>0</v>
      </c>
      <c r="L118" s="158">
        <f>SUMPRODUCT('[1]表九之二（需明确收支对象级次的录入表）'!I$7:I$9*(LEFT('[1]表九之二（需明确收支对象级次的录入表）'!$B$7:$B$9,LEN($H118))=$H118))+SUMPRODUCT('[1]表九之三（其它收支录入表）'!F$6:F$282*(LEFT('[1]表九之三（其它收支录入表）'!$B$6:$B$282,LEN($H118))=$H118))</f>
        <v>0</v>
      </c>
      <c r="M118" s="154" t="str">
        <f t="shared" si="8"/>
        <v/>
      </c>
      <c r="N118" s="154" t="str">
        <f t="shared" si="9"/>
        <v/>
      </c>
    </row>
    <row r="119" s="134" customFormat="1" ht="17.1" customHeight="1" spans="1:14">
      <c r="A119" s="150"/>
      <c r="B119" s="150"/>
      <c r="C119" s="161"/>
      <c r="D119" s="162"/>
      <c r="E119" s="162"/>
      <c r="F119" s="163"/>
      <c r="G119" s="163"/>
      <c r="H119" s="150" t="s">
        <v>3320</v>
      </c>
      <c r="I119" s="150" t="s">
        <v>3321</v>
      </c>
      <c r="J119" s="152">
        <f>SUMPRODUCT('[1]表九之二（需明确收支对象级次的录入表）'!D$7:D$9*(LEFT('[1]表九之二（需明确收支对象级次的录入表）'!$B$7:$B$9,LEN($H119))=$H119))+SUMPRODUCT('[1]表九之三（其它收支录入表）'!D$6:D$282*(LEFT('[1]表九之三（其它收支录入表）'!$B$6:$B$282,LEN($H119))=$H119))</f>
        <v>0</v>
      </c>
      <c r="K119" s="152">
        <f>SUMPRODUCT('[1]表九之二（需明确收支对象级次的录入表）'!E$7:E$9*(LEFT('[1]表九之二（需明确收支对象级次的录入表）'!$B$7:$B$9,LEN($H119))=$H119))+SUMPRODUCT('[1]表九之三（其它收支录入表）'!E$6:E$282*(LEFT('[1]表九之三（其它收支录入表）'!$B$6:$B$282,LEN($H119))=$H119))</f>
        <v>0</v>
      </c>
      <c r="L119" s="152">
        <f>SUMPRODUCT('[1]表九之二（需明确收支对象级次的录入表）'!I$7:I$9*(LEFT('[1]表九之二（需明确收支对象级次的录入表）'!$B$7:$B$9,LEN($H119))=$H119))+SUMPRODUCT('[1]表九之三（其它收支录入表）'!F$6:F$282*(LEFT('[1]表九之三（其它收支录入表）'!$B$6:$B$282,LEN($H119))=$H119))</f>
        <v>0</v>
      </c>
      <c r="M119" s="154" t="str">
        <f t="shared" si="8"/>
        <v/>
      </c>
      <c r="N119" s="154" t="str">
        <f t="shared" si="9"/>
        <v/>
      </c>
    </row>
    <row r="120" s="134" customFormat="1" ht="17.1" customHeight="1" spans="1:14">
      <c r="A120" s="150"/>
      <c r="B120" s="150"/>
      <c r="C120" s="161"/>
      <c r="D120" s="162"/>
      <c r="E120" s="162"/>
      <c r="F120" s="163"/>
      <c r="G120" s="163"/>
      <c r="H120" s="150" t="s">
        <v>3322</v>
      </c>
      <c r="I120" s="150" t="s">
        <v>3308</v>
      </c>
      <c r="J120" s="157">
        <f>SUMPRODUCT('[1]表九之二（需明确收支对象级次的录入表）'!D$7:D$9*(LEFT('[1]表九之二（需明确收支对象级次的录入表）'!$B$7:$B$9,LEN($H120))=$H120))+SUMPRODUCT('[1]表九之三（其它收支录入表）'!D$6:D$282*(LEFT('[1]表九之三（其它收支录入表）'!$B$6:$B$282,LEN($H120))=$H120))</f>
        <v>0</v>
      </c>
      <c r="K120" s="158">
        <f>SUMPRODUCT('[1]表九之二（需明确收支对象级次的录入表）'!E$7:E$9*(LEFT('[1]表九之二（需明确收支对象级次的录入表）'!$B$7:$B$9,LEN($H120))=$H120))+SUMPRODUCT('[1]表九之三（其它收支录入表）'!E$6:E$282*(LEFT('[1]表九之三（其它收支录入表）'!$B$6:$B$282,LEN($H120))=$H120))</f>
        <v>0</v>
      </c>
      <c r="L120" s="158">
        <f>SUMPRODUCT('[1]表九之二（需明确收支对象级次的录入表）'!I$7:I$9*(LEFT('[1]表九之二（需明确收支对象级次的录入表）'!$B$7:$B$9,LEN($H120))=$H120))+SUMPRODUCT('[1]表九之三（其它收支录入表）'!F$6:F$282*(LEFT('[1]表九之三（其它收支录入表）'!$B$6:$B$282,LEN($H120))=$H120))</f>
        <v>0</v>
      </c>
      <c r="M120" s="154" t="str">
        <f t="shared" si="8"/>
        <v/>
      </c>
      <c r="N120" s="154" t="str">
        <f t="shared" si="9"/>
        <v/>
      </c>
    </row>
    <row r="121" s="134" customFormat="1" ht="17.1" customHeight="1" spans="1:14">
      <c r="A121" s="150"/>
      <c r="B121" s="150"/>
      <c r="C121" s="161"/>
      <c r="D121" s="162"/>
      <c r="E121" s="162"/>
      <c r="F121" s="163"/>
      <c r="G121" s="163"/>
      <c r="H121" s="150" t="s">
        <v>3323</v>
      </c>
      <c r="I121" s="150" t="s">
        <v>3324</v>
      </c>
      <c r="J121" s="157">
        <f>SUMPRODUCT('[1]表九之二（需明确收支对象级次的录入表）'!D$7:D$9*(LEFT('[1]表九之二（需明确收支对象级次的录入表）'!$B$7:$B$9,LEN($H121))=$H121))+SUMPRODUCT('[1]表九之三（其它收支录入表）'!D$6:D$282*(LEFT('[1]表九之三（其它收支录入表）'!$B$6:$B$282,LEN($H121))=$H121))</f>
        <v>0</v>
      </c>
      <c r="K121" s="158">
        <f>SUMPRODUCT('[1]表九之二（需明确收支对象级次的录入表）'!E$7:E$9*(LEFT('[1]表九之二（需明确收支对象级次的录入表）'!$B$7:$B$9,LEN($H121))=$H121))+SUMPRODUCT('[1]表九之三（其它收支录入表）'!E$6:E$282*(LEFT('[1]表九之三（其它收支录入表）'!$B$6:$B$282,LEN($H121))=$H121))</f>
        <v>0</v>
      </c>
      <c r="L121" s="158">
        <f>SUMPRODUCT('[1]表九之二（需明确收支对象级次的录入表）'!I$7:I$9*(LEFT('[1]表九之二（需明确收支对象级次的录入表）'!$B$7:$B$9,LEN($H121))=$H121))+SUMPRODUCT('[1]表九之三（其它收支录入表）'!F$6:F$282*(LEFT('[1]表九之三（其它收支录入表）'!$B$6:$B$282,LEN($H121))=$H121))</f>
        <v>0</v>
      </c>
      <c r="M121" s="154" t="str">
        <f t="shared" si="8"/>
        <v/>
      </c>
      <c r="N121" s="154" t="str">
        <f t="shared" si="9"/>
        <v/>
      </c>
    </row>
    <row r="122" s="134" customFormat="1" ht="17.1" customHeight="1" spans="1:14">
      <c r="A122" s="150"/>
      <c r="B122" s="150"/>
      <c r="C122" s="161"/>
      <c r="D122" s="162"/>
      <c r="E122" s="162"/>
      <c r="F122" s="163"/>
      <c r="G122" s="163"/>
      <c r="H122" s="150" t="s">
        <v>3325</v>
      </c>
      <c r="I122" s="150" t="s">
        <v>3312</v>
      </c>
      <c r="J122" s="157">
        <f>SUMPRODUCT('[1]表九之二（需明确收支对象级次的录入表）'!D$7:D$9*(LEFT('[1]表九之二（需明确收支对象级次的录入表）'!$B$7:$B$9,LEN($H122))=$H122))+SUMPRODUCT('[1]表九之三（其它收支录入表）'!D$6:D$282*(LEFT('[1]表九之三（其它收支录入表）'!$B$6:$B$282,LEN($H122))=$H122))</f>
        <v>0</v>
      </c>
      <c r="K122" s="158">
        <f>SUMPRODUCT('[1]表九之二（需明确收支对象级次的录入表）'!E$7:E$9*(LEFT('[1]表九之二（需明确收支对象级次的录入表）'!$B$7:$B$9,LEN($H122))=$H122))+SUMPRODUCT('[1]表九之三（其它收支录入表）'!E$6:E$282*(LEFT('[1]表九之三（其它收支录入表）'!$B$6:$B$282,LEN($H122))=$H122))</f>
        <v>0</v>
      </c>
      <c r="L122" s="158">
        <f>SUMPRODUCT('[1]表九之二（需明确收支对象级次的录入表）'!I$7:I$9*(LEFT('[1]表九之二（需明确收支对象级次的录入表）'!$B$7:$B$9,LEN($H122))=$H122))+SUMPRODUCT('[1]表九之三（其它收支录入表）'!F$6:F$282*(LEFT('[1]表九之三（其它收支录入表）'!$B$6:$B$282,LEN($H122))=$H122))</f>
        <v>0</v>
      </c>
      <c r="M122" s="154" t="str">
        <f t="shared" si="8"/>
        <v/>
      </c>
      <c r="N122" s="154" t="str">
        <f t="shared" si="9"/>
        <v/>
      </c>
    </row>
    <row r="123" s="134" customFormat="1" ht="17.1" customHeight="1" spans="1:14">
      <c r="A123" s="150"/>
      <c r="B123" s="150"/>
      <c r="C123" s="161"/>
      <c r="D123" s="162"/>
      <c r="E123" s="162"/>
      <c r="F123" s="163"/>
      <c r="G123" s="163"/>
      <c r="H123" s="150" t="s">
        <v>3326</v>
      </c>
      <c r="I123" s="150" t="s">
        <v>3327</v>
      </c>
      <c r="J123" s="157">
        <f>SUMPRODUCT('[1]表九之二（需明确收支对象级次的录入表）'!D$7:D$9*(LEFT('[1]表九之二（需明确收支对象级次的录入表）'!$B$7:$B$9,LEN($H123))=$H123))+SUMPRODUCT('[1]表九之三（其它收支录入表）'!D$6:D$282*(LEFT('[1]表九之三（其它收支录入表）'!$B$6:$B$282,LEN($H123))=$H123))</f>
        <v>0</v>
      </c>
      <c r="K123" s="158">
        <f>SUMPRODUCT('[1]表九之二（需明确收支对象级次的录入表）'!E$7:E$9*(LEFT('[1]表九之二（需明确收支对象级次的录入表）'!$B$7:$B$9,LEN($H123))=$H123))+SUMPRODUCT('[1]表九之三（其它收支录入表）'!E$6:E$282*(LEFT('[1]表九之三（其它收支录入表）'!$B$6:$B$282,LEN($H123))=$H123))</f>
        <v>0</v>
      </c>
      <c r="L123" s="158">
        <f>SUMPRODUCT('[1]表九之二（需明确收支对象级次的录入表）'!I$7:I$9*(LEFT('[1]表九之二（需明确收支对象级次的录入表）'!$B$7:$B$9,LEN($H123))=$H123))+SUMPRODUCT('[1]表九之三（其它收支录入表）'!F$6:F$282*(LEFT('[1]表九之三（其它收支录入表）'!$B$6:$B$282,LEN($H123))=$H123))</f>
        <v>0</v>
      </c>
      <c r="M123" s="154" t="str">
        <f t="shared" si="8"/>
        <v/>
      </c>
      <c r="N123" s="154" t="str">
        <f t="shared" si="9"/>
        <v/>
      </c>
    </row>
    <row r="124" s="134" customFormat="1" ht="17.1" customHeight="1" spans="1:14">
      <c r="A124" s="150"/>
      <c r="B124" s="150"/>
      <c r="C124" s="161"/>
      <c r="D124" s="162"/>
      <c r="E124" s="162"/>
      <c r="F124" s="163"/>
      <c r="G124" s="163"/>
      <c r="H124" s="150" t="s">
        <v>3328</v>
      </c>
      <c r="I124" s="164" t="s">
        <v>3329</v>
      </c>
      <c r="J124" s="152">
        <f>SUMPRODUCT('[1]表九之二（需明确收支对象级次的录入表）'!D$7:D$9*(LEFT('[1]表九之二（需明确收支对象级次的录入表）'!$B$7:$B$9,LEN($H124))=$H124))+SUMPRODUCT('[1]表九之三（其它收支录入表）'!D$6:D$282*(LEFT('[1]表九之三（其它收支录入表）'!$B$6:$B$282,LEN($H124))=$H124))</f>
        <v>434</v>
      </c>
      <c r="K124" s="152">
        <f>SUMPRODUCT('[1]表九之二（需明确收支对象级次的录入表）'!E$7:E$9*(LEFT('[1]表九之二（需明确收支对象级次的录入表）'!$B$7:$B$9,LEN($H124))=$H124))+SUMPRODUCT('[1]表九之三（其它收支录入表）'!E$6:E$282*(LEFT('[1]表九之三（其它收支录入表）'!$B$6:$B$282,LEN($H124))=$H124))</f>
        <v>220</v>
      </c>
      <c r="L124" s="152">
        <f>SUMPRODUCT('[1]表九之二（需明确收支对象级次的录入表）'!I$7:I$9*(LEFT('[1]表九之二（需明确收支对象级次的录入表）'!$B$7:$B$9,LEN($H124))=$H124))+SUMPRODUCT('[1]表九之三（其它收支录入表）'!F$6:F$282*(LEFT('[1]表九之三（其它收支录入表）'!$B$6:$B$282,LEN($H124))=$H124))</f>
        <v>0</v>
      </c>
      <c r="M124" s="154">
        <f t="shared" si="8"/>
        <v>0</v>
      </c>
      <c r="N124" s="154">
        <f t="shared" si="9"/>
        <v>0</v>
      </c>
    </row>
    <row r="125" s="134" customFormat="1" ht="17.1" customHeight="1" spans="1:14">
      <c r="A125" s="150"/>
      <c r="B125" s="150"/>
      <c r="C125" s="161"/>
      <c r="D125" s="162"/>
      <c r="E125" s="162"/>
      <c r="F125" s="163"/>
      <c r="G125" s="163"/>
      <c r="H125" s="406" t="s">
        <v>3330</v>
      </c>
      <c r="I125" s="164" t="s">
        <v>3331</v>
      </c>
      <c r="J125" s="157">
        <f>SUMPRODUCT('[1]表九之二（需明确收支对象级次的录入表）'!D$7:D$9*(LEFT('[1]表九之二（需明确收支对象级次的录入表）'!$B$7:$B$9,LEN($H125))=$H125))+SUMPRODUCT('[1]表九之三（其它收支录入表）'!D$6:D$282*(LEFT('[1]表九之三（其它收支录入表）'!$B$6:$B$282,LEN($H125))=$H125))</f>
        <v>192</v>
      </c>
      <c r="K125" s="158">
        <f>SUMPRODUCT('[1]表九之二（需明确收支对象级次的录入表）'!E$7:E$9*(LEFT('[1]表九之二（需明确收支对象级次的录入表）'!$B$7:$B$9,LEN($H125))=$H125))+SUMPRODUCT('[1]表九之三（其它收支录入表）'!E$6:E$282*(LEFT('[1]表九之三（其它收支录入表）'!$B$6:$B$282,LEN($H125))=$H125))</f>
        <v>170</v>
      </c>
      <c r="L125" s="158">
        <f>SUMPRODUCT('[1]表九之二（需明确收支对象级次的录入表）'!I$7:I$9*(LEFT('[1]表九之二（需明确收支对象级次的录入表）'!$B$7:$B$9,LEN($H125))=$H125))+SUMPRODUCT('[1]表九之三（其它收支录入表）'!F$6:F$282*(LEFT('[1]表九之三（其它收支录入表）'!$B$6:$B$282,LEN($H125))=$H125))</f>
        <v>0</v>
      </c>
      <c r="M125" s="154">
        <f t="shared" si="8"/>
        <v>0</v>
      </c>
      <c r="N125" s="154">
        <f t="shared" si="9"/>
        <v>0</v>
      </c>
    </row>
    <row r="126" s="134" customFormat="1" ht="17.1" customHeight="1" spans="1:14">
      <c r="A126" s="150"/>
      <c r="B126" s="150"/>
      <c r="C126" s="161"/>
      <c r="D126" s="162"/>
      <c r="E126" s="162"/>
      <c r="F126" s="163"/>
      <c r="G126" s="163"/>
      <c r="H126" s="406" t="s">
        <v>3332</v>
      </c>
      <c r="I126" s="164" t="s">
        <v>3333</v>
      </c>
      <c r="J126" s="157">
        <f>SUMPRODUCT('[1]表九之二（需明确收支对象级次的录入表）'!D$7:D$9*(LEFT('[1]表九之二（需明确收支对象级次的录入表）'!$B$7:$B$9,LEN($H126))=$H126))+SUMPRODUCT('[1]表九之三（其它收支录入表）'!D$6:D$282*(LEFT('[1]表九之三（其它收支录入表）'!$B$6:$B$282,LEN($H126))=$H126))</f>
        <v>242</v>
      </c>
      <c r="K126" s="158">
        <f>SUMPRODUCT('[1]表九之二（需明确收支对象级次的录入表）'!E$7:E$9*(LEFT('[1]表九之二（需明确收支对象级次的录入表）'!$B$7:$B$9,LEN($H126))=$H126))+SUMPRODUCT('[1]表九之三（其它收支录入表）'!E$6:E$282*(LEFT('[1]表九之三（其它收支录入表）'!$B$6:$B$282,LEN($H126))=$H126))</f>
        <v>50</v>
      </c>
      <c r="L126" s="158">
        <f>SUMPRODUCT('[1]表九之二（需明确收支对象级次的录入表）'!I$7:I$9*(LEFT('[1]表九之二（需明确收支对象级次的录入表）'!$B$7:$B$9,LEN($H126))=$H126))+SUMPRODUCT('[1]表九之三（其它收支录入表）'!F$6:F$282*(LEFT('[1]表九之三（其它收支录入表）'!$B$6:$B$282,LEN($H126))=$H126))</f>
        <v>0</v>
      </c>
      <c r="M126" s="154">
        <f t="shared" si="8"/>
        <v>0</v>
      </c>
      <c r="N126" s="154">
        <f t="shared" si="9"/>
        <v>0</v>
      </c>
    </row>
    <row r="127" s="134" customFormat="1" ht="17.1" customHeight="1" spans="1:14">
      <c r="A127" s="150"/>
      <c r="B127" s="150"/>
      <c r="C127" s="161"/>
      <c r="D127" s="162"/>
      <c r="E127" s="162"/>
      <c r="F127" s="163"/>
      <c r="G127" s="163"/>
      <c r="H127" s="406" t="s">
        <v>3334</v>
      </c>
      <c r="I127" s="164" t="s">
        <v>3335</v>
      </c>
      <c r="J127" s="157">
        <f>SUMPRODUCT('[1]表九之二（需明确收支对象级次的录入表）'!D$7:D$9*(LEFT('[1]表九之二（需明确收支对象级次的录入表）'!$B$7:$B$9,LEN($H127))=$H127))+SUMPRODUCT('[1]表九之三（其它收支录入表）'!D$6:D$282*(LEFT('[1]表九之三（其它收支录入表）'!$B$6:$B$282,LEN($H127))=$H127))</f>
        <v>0</v>
      </c>
      <c r="K127" s="158">
        <f>SUMPRODUCT('[1]表九之二（需明确收支对象级次的录入表）'!E$7:E$9*(LEFT('[1]表九之二（需明确收支对象级次的录入表）'!$B$7:$B$9,LEN($H127))=$H127))+SUMPRODUCT('[1]表九之三（其它收支录入表）'!E$6:E$282*(LEFT('[1]表九之三（其它收支录入表）'!$B$6:$B$282,LEN($H127))=$H127))</f>
        <v>0</v>
      </c>
      <c r="L127" s="158">
        <f>SUMPRODUCT('[1]表九之二（需明确收支对象级次的录入表）'!I$7:I$9*(LEFT('[1]表九之二（需明确收支对象级次的录入表）'!$B$7:$B$9,LEN($H127))=$H127))+SUMPRODUCT('[1]表九之三（其它收支录入表）'!F$6:F$282*(LEFT('[1]表九之三（其它收支录入表）'!$B$6:$B$282,LEN($H127))=$H127))</f>
        <v>0</v>
      </c>
      <c r="M127" s="154" t="str">
        <f t="shared" si="8"/>
        <v/>
      </c>
      <c r="N127" s="154" t="str">
        <f t="shared" si="9"/>
        <v/>
      </c>
    </row>
    <row r="128" s="134" customFormat="1" ht="17.1" customHeight="1" spans="1:14">
      <c r="A128" s="150"/>
      <c r="B128" s="150"/>
      <c r="C128" s="161"/>
      <c r="D128" s="162"/>
      <c r="E128" s="162"/>
      <c r="F128" s="163"/>
      <c r="G128" s="163"/>
      <c r="H128" s="406" t="s">
        <v>3336</v>
      </c>
      <c r="I128" s="164" t="s">
        <v>3337</v>
      </c>
      <c r="J128" s="152">
        <f>SUMPRODUCT('[1]表九之二（需明确收支对象级次的录入表）'!D$7:D$9*(LEFT('[1]表九之二（需明确收支对象级次的录入表）'!$B$7:$B$9,LEN($H128))=$H128))+SUMPRODUCT('[1]表九之三（其它收支录入表）'!D$6:D$282*(LEFT('[1]表九之三（其它收支录入表）'!$B$6:$B$282,LEN($H128))=$H128))</f>
        <v>0</v>
      </c>
      <c r="K128" s="152">
        <f>SUMPRODUCT('[1]表九之二（需明确收支对象级次的录入表）'!E$7:E$9*(LEFT('[1]表九之二（需明确收支对象级次的录入表）'!$B$7:$B$9,LEN($H128))=$H128))+SUMPRODUCT('[1]表九之三（其它收支录入表）'!E$6:E$282*(LEFT('[1]表九之三（其它收支录入表）'!$B$6:$B$282,LEN($H128))=$H128))</f>
        <v>0</v>
      </c>
      <c r="L128" s="152">
        <f>SUMPRODUCT('[1]表九之二（需明确收支对象级次的录入表）'!I$7:I$9*(LEFT('[1]表九之二（需明确收支对象级次的录入表）'!$B$7:$B$9,LEN($H128))=$H128))+SUMPRODUCT('[1]表九之三（其它收支录入表）'!F$6:F$282*(LEFT('[1]表九之三（其它收支录入表）'!$B$6:$B$282,LEN($H128))=$H128))</f>
        <v>0</v>
      </c>
      <c r="M128" s="154" t="str">
        <f t="shared" si="8"/>
        <v/>
      </c>
      <c r="N128" s="154" t="str">
        <f t="shared" si="9"/>
        <v/>
      </c>
    </row>
    <row r="129" s="134" customFormat="1" ht="17.1" customHeight="1" spans="1:14">
      <c r="A129" s="150"/>
      <c r="B129" s="150"/>
      <c r="C129" s="161"/>
      <c r="D129" s="162"/>
      <c r="E129" s="162"/>
      <c r="F129" s="163"/>
      <c r="G129" s="163"/>
      <c r="H129" s="406" t="s">
        <v>3338</v>
      </c>
      <c r="I129" s="164" t="s">
        <v>3331</v>
      </c>
      <c r="J129" s="157">
        <f>SUMPRODUCT('[1]表九之二（需明确收支对象级次的录入表）'!D$7:D$9*(LEFT('[1]表九之二（需明确收支对象级次的录入表）'!$B$7:$B$9,LEN($H129))=$H129))+SUMPRODUCT('[1]表九之三（其它收支录入表）'!D$6:D$282*(LEFT('[1]表九之三（其它收支录入表）'!$B$6:$B$282,LEN($H129))=$H129))</f>
        <v>0</v>
      </c>
      <c r="K129" s="158">
        <f>SUMPRODUCT('[1]表九之二（需明确收支对象级次的录入表）'!E$7:E$9*(LEFT('[1]表九之二（需明确收支对象级次的录入表）'!$B$7:$B$9,LEN($H129))=$H129))+SUMPRODUCT('[1]表九之三（其它收支录入表）'!E$6:E$282*(LEFT('[1]表九之三（其它收支录入表）'!$B$6:$B$282,LEN($H129))=$H129))</f>
        <v>0</v>
      </c>
      <c r="L129" s="158">
        <f>SUMPRODUCT('[1]表九之二（需明确收支对象级次的录入表）'!I$7:I$9*(LEFT('[1]表九之二（需明确收支对象级次的录入表）'!$B$7:$B$9,LEN($H129))=$H129))+SUMPRODUCT('[1]表九之三（其它收支录入表）'!F$6:F$282*(LEFT('[1]表九之三（其它收支录入表）'!$B$6:$B$282,LEN($H129))=$H129))</f>
        <v>0</v>
      </c>
      <c r="M129" s="154" t="str">
        <f t="shared" si="8"/>
        <v/>
      </c>
      <c r="N129" s="154" t="str">
        <f t="shared" si="9"/>
        <v/>
      </c>
    </row>
    <row r="130" s="134" customFormat="1" ht="17.1" customHeight="1" spans="1:14">
      <c r="A130" s="150"/>
      <c r="B130" s="150"/>
      <c r="C130" s="161"/>
      <c r="D130" s="162"/>
      <c r="E130" s="162"/>
      <c r="F130" s="163"/>
      <c r="G130" s="163"/>
      <c r="H130" s="406" t="s">
        <v>3339</v>
      </c>
      <c r="I130" s="164" t="s">
        <v>3333</v>
      </c>
      <c r="J130" s="157">
        <f>SUMPRODUCT('[1]表九之二（需明确收支对象级次的录入表）'!D$7:D$9*(LEFT('[1]表九之二（需明确收支对象级次的录入表）'!$B$7:$B$9,LEN($H130))=$H130))+SUMPRODUCT('[1]表九之三（其它收支录入表）'!D$6:D$282*(LEFT('[1]表九之三（其它收支录入表）'!$B$6:$B$282,LEN($H130))=$H130))</f>
        <v>0</v>
      </c>
      <c r="K130" s="158">
        <f>SUMPRODUCT('[1]表九之二（需明确收支对象级次的录入表）'!E$7:E$9*(LEFT('[1]表九之二（需明确收支对象级次的录入表）'!$B$7:$B$9,LEN($H130))=$H130))+SUMPRODUCT('[1]表九之三（其它收支录入表）'!E$6:E$282*(LEFT('[1]表九之三（其它收支录入表）'!$B$6:$B$282,LEN($H130))=$H130))</f>
        <v>0</v>
      </c>
      <c r="L130" s="158">
        <f>SUMPRODUCT('[1]表九之二（需明确收支对象级次的录入表）'!I$7:I$9*(LEFT('[1]表九之二（需明确收支对象级次的录入表）'!$B$7:$B$9,LEN($H130))=$H130))+SUMPRODUCT('[1]表九之三（其它收支录入表）'!F$6:F$282*(LEFT('[1]表九之三（其它收支录入表）'!$B$6:$B$282,LEN($H130))=$H130))</f>
        <v>0</v>
      </c>
      <c r="M130" s="154" t="str">
        <f t="shared" si="8"/>
        <v/>
      </c>
      <c r="N130" s="154" t="str">
        <f t="shared" si="9"/>
        <v/>
      </c>
    </row>
    <row r="131" s="134" customFormat="1" ht="17.1" customHeight="1" spans="1:14">
      <c r="A131" s="150"/>
      <c r="B131" s="150"/>
      <c r="C131" s="161"/>
      <c r="D131" s="162"/>
      <c r="E131" s="162"/>
      <c r="F131" s="163"/>
      <c r="G131" s="163"/>
      <c r="H131" s="406" t="s">
        <v>3340</v>
      </c>
      <c r="I131" s="164" t="s">
        <v>3341</v>
      </c>
      <c r="J131" s="157">
        <f>SUMPRODUCT('[1]表九之二（需明确收支对象级次的录入表）'!D$7:D$9*(LEFT('[1]表九之二（需明确收支对象级次的录入表）'!$B$7:$B$9,LEN($H131))=$H131))+SUMPRODUCT('[1]表九之三（其它收支录入表）'!D$6:D$282*(LEFT('[1]表九之三（其它收支录入表）'!$B$6:$B$282,LEN($H131))=$H131))</f>
        <v>0</v>
      </c>
      <c r="K131" s="158">
        <f>SUMPRODUCT('[1]表九之二（需明确收支对象级次的录入表）'!E$7:E$9*(LEFT('[1]表九之二（需明确收支对象级次的录入表）'!$B$7:$B$9,LEN($H131))=$H131))+SUMPRODUCT('[1]表九之三（其它收支录入表）'!E$6:E$282*(LEFT('[1]表九之三（其它收支录入表）'!$B$6:$B$282,LEN($H131))=$H131))</f>
        <v>0</v>
      </c>
      <c r="L131" s="158">
        <f>SUMPRODUCT('[1]表九之二（需明确收支对象级次的录入表）'!I$7:I$9*(LEFT('[1]表九之二（需明确收支对象级次的录入表）'!$B$7:$B$9,LEN($H131))=$H131))+SUMPRODUCT('[1]表九之三（其它收支录入表）'!F$6:F$282*(LEFT('[1]表九之三（其它收支录入表）'!$B$6:$B$282,LEN($H131))=$H131))</f>
        <v>0</v>
      </c>
      <c r="M131" s="154" t="str">
        <f t="shared" si="8"/>
        <v/>
      </c>
      <c r="N131" s="154" t="str">
        <f t="shared" si="9"/>
        <v/>
      </c>
    </row>
    <row r="132" s="134" customFormat="1" ht="17.1" customHeight="1" spans="1:14">
      <c r="A132" s="150"/>
      <c r="B132" s="150"/>
      <c r="C132" s="161"/>
      <c r="D132" s="162"/>
      <c r="E132" s="162"/>
      <c r="F132" s="163"/>
      <c r="G132" s="163"/>
      <c r="H132" s="406" t="s">
        <v>3342</v>
      </c>
      <c r="I132" s="164" t="s">
        <v>3343</v>
      </c>
      <c r="J132" s="152">
        <f>SUMPRODUCT('[1]表九之二（需明确收支对象级次的录入表）'!D$7:D$9*(LEFT('[1]表九之二（需明确收支对象级次的录入表）'!$B$7:$B$9,LEN($H132))=$H132))+SUMPRODUCT('[1]表九之三（其它收支录入表）'!D$6:D$282*(LEFT('[1]表九之三（其它收支录入表）'!$B$6:$B$282,LEN($H132))=$H132))</f>
        <v>0</v>
      </c>
      <c r="K132" s="152">
        <f>SUMPRODUCT('[1]表九之二（需明确收支对象级次的录入表）'!E$7:E$9*(LEFT('[1]表九之二（需明确收支对象级次的录入表）'!$B$7:$B$9,LEN($H132))=$H132))+SUMPRODUCT('[1]表九之三（其它收支录入表）'!E$6:E$282*(LEFT('[1]表九之三（其它收支录入表）'!$B$6:$B$282,LEN($H132))=$H132))</f>
        <v>0</v>
      </c>
      <c r="L132" s="152">
        <f>SUMPRODUCT('[1]表九之二（需明确收支对象级次的录入表）'!I$7:I$9*(LEFT('[1]表九之二（需明确收支对象级次的录入表）'!$B$7:$B$9,LEN($H132))=$H132))+SUMPRODUCT('[1]表九之三（其它收支录入表）'!F$6:F$282*(LEFT('[1]表九之三（其它收支录入表）'!$B$6:$B$282,LEN($H132))=$H132))</f>
        <v>0</v>
      </c>
      <c r="M132" s="154" t="str">
        <f t="shared" si="8"/>
        <v/>
      </c>
      <c r="N132" s="154" t="str">
        <f t="shared" si="9"/>
        <v/>
      </c>
    </row>
    <row r="133" s="134" customFormat="1" ht="17.1" customHeight="1" spans="1:14">
      <c r="A133" s="150"/>
      <c r="B133" s="150"/>
      <c r="C133" s="161"/>
      <c r="D133" s="162"/>
      <c r="E133" s="162"/>
      <c r="F133" s="163"/>
      <c r="G133" s="163"/>
      <c r="H133" s="406" t="s">
        <v>3344</v>
      </c>
      <c r="I133" s="164" t="s">
        <v>3333</v>
      </c>
      <c r="J133" s="157">
        <f>SUMPRODUCT('[1]表九之二（需明确收支对象级次的录入表）'!D$7:D$9*(LEFT('[1]表九之二（需明确收支对象级次的录入表）'!$B$7:$B$9,LEN($H133))=$H133))+SUMPRODUCT('[1]表九之三（其它收支录入表）'!D$6:D$282*(LEFT('[1]表九之三（其它收支录入表）'!$B$6:$B$282,LEN($H133))=$H133))</f>
        <v>0</v>
      </c>
      <c r="K133" s="158">
        <f>SUMPRODUCT('[1]表九之二（需明确收支对象级次的录入表）'!E$7:E$9*(LEFT('[1]表九之二（需明确收支对象级次的录入表）'!$B$7:$B$9,LEN($H133))=$H133))+SUMPRODUCT('[1]表九之三（其它收支录入表）'!E$6:E$282*(LEFT('[1]表九之三（其它收支录入表）'!$B$6:$B$282,LEN($H133))=$H133))</f>
        <v>0</v>
      </c>
      <c r="L133" s="158">
        <f>SUMPRODUCT('[1]表九之二（需明确收支对象级次的录入表）'!I$7:I$9*(LEFT('[1]表九之二（需明确收支对象级次的录入表）'!$B$7:$B$9,LEN($H133))=$H133))+SUMPRODUCT('[1]表九之三（其它收支录入表）'!F$6:F$282*(LEFT('[1]表九之三（其它收支录入表）'!$B$6:$B$282,LEN($H133))=$H133))</f>
        <v>0</v>
      </c>
      <c r="M133" s="154" t="str">
        <f t="shared" si="8"/>
        <v/>
      </c>
      <c r="N133" s="154" t="str">
        <f t="shared" si="9"/>
        <v/>
      </c>
    </row>
    <row r="134" s="134" customFormat="1" ht="17.1" customHeight="1" spans="1:14">
      <c r="A134" s="150"/>
      <c r="B134" s="150"/>
      <c r="C134" s="161"/>
      <c r="D134" s="162"/>
      <c r="E134" s="162"/>
      <c r="F134" s="163"/>
      <c r="G134" s="163"/>
      <c r="H134" s="406" t="s">
        <v>3345</v>
      </c>
      <c r="I134" s="164" t="s">
        <v>3346</v>
      </c>
      <c r="J134" s="157">
        <f>SUMPRODUCT('[1]表九之二（需明确收支对象级次的录入表）'!D$7:D$9*(LEFT('[1]表九之二（需明确收支对象级次的录入表）'!$B$7:$B$9,LEN($H134))=$H134))+SUMPRODUCT('[1]表九之三（其它收支录入表）'!D$6:D$282*(LEFT('[1]表九之三（其它收支录入表）'!$B$6:$B$282,LEN($H134))=$H134))</f>
        <v>0</v>
      </c>
      <c r="K134" s="158">
        <f>SUMPRODUCT('[1]表九之二（需明确收支对象级次的录入表）'!E$7:E$9*(LEFT('[1]表九之二（需明确收支对象级次的录入表）'!$B$7:$B$9,LEN($H134))=$H134))+SUMPRODUCT('[1]表九之三（其它收支录入表）'!E$6:E$282*(LEFT('[1]表九之三（其它收支录入表）'!$B$6:$B$282,LEN($H134))=$H134))</f>
        <v>0</v>
      </c>
      <c r="L134" s="158">
        <f>SUMPRODUCT('[1]表九之二（需明确收支对象级次的录入表）'!I$7:I$9*(LEFT('[1]表九之二（需明确收支对象级次的录入表）'!$B$7:$B$9,LEN($H134))=$H134))+SUMPRODUCT('[1]表九之三（其它收支录入表）'!F$6:F$282*(LEFT('[1]表九之三（其它收支录入表）'!$B$6:$B$282,LEN($H134))=$H134))</f>
        <v>0</v>
      </c>
      <c r="M134" s="154" t="str">
        <f t="shared" si="8"/>
        <v/>
      </c>
      <c r="N134" s="154" t="str">
        <f t="shared" si="9"/>
        <v/>
      </c>
    </row>
    <row r="135" s="134" customFormat="1" ht="17.1" customHeight="1" spans="1:14">
      <c r="A135" s="150"/>
      <c r="B135" s="150"/>
      <c r="C135" s="161"/>
      <c r="D135" s="162"/>
      <c r="E135" s="162"/>
      <c r="F135" s="163"/>
      <c r="G135" s="163"/>
      <c r="H135" s="150" t="s">
        <v>1723</v>
      </c>
      <c r="I135" s="150" t="s">
        <v>2884</v>
      </c>
      <c r="J135" s="152">
        <f>SUMPRODUCT('[1]表九之二（需明确收支对象级次的录入表）'!D$7:D$9*(LEFT('[1]表九之二（需明确收支对象级次的录入表）'!$B$7:$B$9,LEN($H135))=$H135))+SUMPRODUCT('[1]表九之三（其它收支录入表）'!D$6:D$282*(LEFT('[1]表九之三（其它收支录入表）'!$B$6:$B$282,LEN($H135))=$H135))</f>
        <v>0</v>
      </c>
      <c r="K135" s="152">
        <f>SUMPRODUCT('[1]表九之二（需明确收支对象级次的录入表）'!E$7:E$9*(LEFT('[1]表九之二（需明确收支对象级次的录入表）'!$B$7:$B$9,LEN($H135))=$H135))+SUMPRODUCT('[1]表九之三（其它收支录入表）'!E$6:E$282*(LEFT('[1]表九之三（其它收支录入表）'!$B$6:$B$282,LEN($H135))=$H135))</f>
        <v>0</v>
      </c>
      <c r="L135" s="152">
        <f>SUMPRODUCT('[1]表九之二（需明确收支对象级次的录入表）'!I$7:I$9*(LEFT('[1]表九之二（需明确收支对象级次的录入表）'!$B$7:$B$9,LEN($H135))=$H135))+SUMPRODUCT('[1]表九之三（其它收支录入表）'!F$6:F$282*(LEFT('[1]表九之三（其它收支录入表）'!$B$6:$B$282,LEN($H135))=$H135))</f>
        <v>0</v>
      </c>
      <c r="M135" s="154" t="str">
        <f t="shared" ref="M135:M198" si="10">IFERROR($L135/J135,"")</f>
        <v/>
      </c>
      <c r="N135" s="154" t="str">
        <f t="shared" ref="N135:N198" si="11">IFERROR($L135/K135,"")</f>
        <v/>
      </c>
    </row>
    <row r="136" s="134" customFormat="1" ht="17.1" customHeight="1" spans="1:14">
      <c r="A136" s="150"/>
      <c r="B136" s="150"/>
      <c r="C136" s="161"/>
      <c r="D136" s="162"/>
      <c r="E136" s="162"/>
      <c r="F136" s="163"/>
      <c r="G136" s="163"/>
      <c r="H136" s="150" t="s">
        <v>3347</v>
      </c>
      <c r="I136" s="150" t="s">
        <v>3348</v>
      </c>
      <c r="J136" s="152">
        <f>SUMPRODUCT('[1]表九之二（需明确收支对象级次的录入表）'!D$7:D$9*(LEFT('[1]表九之二（需明确收支对象级次的录入表）'!$B$7:$B$9,LEN($H136))=$H136))+SUMPRODUCT('[1]表九之三（其它收支录入表）'!D$6:D$282*(LEFT('[1]表九之三（其它收支录入表）'!$B$6:$B$282,LEN($H136))=$H136))</f>
        <v>0</v>
      </c>
      <c r="K136" s="152">
        <f>SUMPRODUCT('[1]表九之二（需明确收支对象级次的录入表）'!E$7:E$9*(LEFT('[1]表九之二（需明确收支对象级次的录入表）'!$B$7:$B$9,LEN($H136))=$H136))+SUMPRODUCT('[1]表九之三（其它收支录入表）'!E$6:E$282*(LEFT('[1]表九之三（其它收支录入表）'!$B$6:$B$282,LEN($H136))=$H136))</f>
        <v>0</v>
      </c>
      <c r="L136" s="152">
        <f>SUMPRODUCT('[1]表九之二（需明确收支对象级次的录入表）'!I$7:I$9*(LEFT('[1]表九之二（需明确收支对象级次的录入表）'!$B$7:$B$9,LEN($H136))=$H136))+SUMPRODUCT('[1]表九之三（其它收支录入表）'!F$6:F$282*(LEFT('[1]表九之三（其它收支录入表）'!$B$6:$B$282,LEN($H136))=$H136))</f>
        <v>0</v>
      </c>
      <c r="M136" s="154" t="str">
        <f t="shared" si="10"/>
        <v/>
      </c>
      <c r="N136" s="154" t="str">
        <f t="shared" si="11"/>
        <v/>
      </c>
    </row>
    <row r="137" s="134" customFormat="1" ht="17.1" customHeight="1" spans="1:14">
      <c r="A137" s="150"/>
      <c r="B137" s="150"/>
      <c r="C137" s="161"/>
      <c r="D137" s="162"/>
      <c r="E137" s="162"/>
      <c r="F137" s="163"/>
      <c r="G137" s="163"/>
      <c r="H137" s="150" t="s">
        <v>3349</v>
      </c>
      <c r="I137" s="150" t="s">
        <v>3350</v>
      </c>
      <c r="J137" s="157">
        <f>SUMPRODUCT('[1]表九之二（需明确收支对象级次的录入表）'!D$7:D$9*(LEFT('[1]表九之二（需明确收支对象级次的录入表）'!$B$7:$B$9,LEN($H137))=$H137))+SUMPRODUCT('[1]表九之三（其它收支录入表）'!D$6:D$282*(LEFT('[1]表九之三（其它收支录入表）'!$B$6:$B$282,LEN($H137))=$H137))</f>
        <v>0</v>
      </c>
      <c r="K137" s="158">
        <f>SUMPRODUCT('[1]表九之二（需明确收支对象级次的录入表）'!E$7:E$9*(LEFT('[1]表九之二（需明确收支对象级次的录入表）'!$B$7:$B$9,LEN($H137))=$H137))+SUMPRODUCT('[1]表九之三（其它收支录入表）'!E$6:E$282*(LEFT('[1]表九之三（其它收支录入表）'!$B$6:$B$282,LEN($H137))=$H137))</f>
        <v>0</v>
      </c>
      <c r="L137" s="158">
        <f>SUMPRODUCT('[1]表九之二（需明确收支对象级次的录入表）'!I$7:I$9*(LEFT('[1]表九之二（需明确收支对象级次的录入表）'!$B$7:$B$9,LEN($H137))=$H137))+SUMPRODUCT('[1]表九之三（其它收支录入表）'!F$6:F$282*(LEFT('[1]表九之三（其它收支录入表）'!$B$6:$B$282,LEN($H137))=$H137))</f>
        <v>0</v>
      </c>
      <c r="M137" s="154" t="str">
        <f t="shared" si="10"/>
        <v/>
      </c>
      <c r="N137" s="154" t="str">
        <f t="shared" si="11"/>
        <v/>
      </c>
    </row>
    <row r="138" s="134" customFormat="1" ht="17.1" customHeight="1" spans="1:14">
      <c r="A138" s="150"/>
      <c r="B138" s="150"/>
      <c r="C138" s="161"/>
      <c r="D138" s="162"/>
      <c r="E138" s="162"/>
      <c r="F138" s="163"/>
      <c r="G138" s="163"/>
      <c r="H138" s="150" t="s">
        <v>3351</v>
      </c>
      <c r="I138" s="150" t="s">
        <v>3352</v>
      </c>
      <c r="J138" s="157">
        <f>SUMPRODUCT('[1]表九之二（需明确收支对象级次的录入表）'!D$7:D$9*(LEFT('[1]表九之二（需明确收支对象级次的录入表）'!$B$7:$B$9,LEN($H138))=$H138))+SUMPRODUCT('[1]表九之三（其它收支录入表）'!D$6:D$282*(LEFT('[1]表九之三（其它收支录入表）'!$B$6:$B$282,LEN($H138))=$H138))</f>
        <v>0</v>
      </c>
      <c r="K138" s="158">
        <f>SUMPRODUCT('[1]表九之二（需明确收支对象级次的录入表）'!E$7:E$9*(LEFT('[1]表九之二（需明确收支对象级次的录入表）'!$B$7:$B$9,LEN($H138))=$H138))+SUMPRODUCT('[1]表九之三（其它收支录入表）'!E$6:E$282*(LEFT('[1]表九之三（其它收支录入表）'!$B$6:$B$282,LEN($H138))=$H138))</f>
        <v>0</v>
      </c>
      <c r="L138" s="158">
        <f>SUMPRODUCT('[1]表九之二（需明确收支对象级次的录入表）'!I$7:I$9*(LEFT('[1]表九之二（需明确收支对象级次的录入表）'!$B$7:$B$9,LEN($H138))=$H138))+SUMPRODUCT('[1]表九之三（其它收支录入表）'!F$6:F$282*(LEFT('[1]表九之三（其它收支录入表）'!$B$6:$B$282,LEN($H138))=$H138))</f>
        <v>0</v>
      </c>
      <c r="M138" s="154" t="str">
        <f t="shared" si="10"/>
        <v/>
      </c>
      <c r="N138" s="154" t="str">
        <f t="shared" si="11"/>
        <v/>
      </c>
    </row>
    <row r="139" s="134" customFormat="1" ht="17.1" customHeight="1" spans="1:14">
      <c r="A139" s="150"/>
      <c r="B139" s="150"/>
      <c r="C139" s="161"/>
      <c r="D139" s="162"/>
      <c r="E139" s="162"/>
      <c r="F139" s="163"/>
      <c r="G139" s="163"/>
      <c r="H139" s="150" t="s">
        <v>3353</v>
      </c>
      <c r="I139" s="150" t="s">
        <v>3354</v>
      </c>
      <c r="J139" s="157">
        <f>SUMPRODUCT('[1]表九之二（需明确收支对象级次的录入表）'!D$7:D$9*(LEFT('[1]表九之二（需明确收支对象级次的录入表）'!$B$7:$B$9,LEN($H139))=$H139))+SUMPRODUCT('[1]表九之三（其它收支录入表）'!D$6:D$282*(LEFT('[1]表九之三（其它收支录入表）'!$B$6:$B$282,LEN($H139))=$H139))</f>
        <v>0</v>
      </c>
      <c r="K139" s="158">
        <f>SUMPRODUCT('[1]表九之二（需明确收支对象级次的录入表）'!E$7:E$9*(LEFT('[1]表九之二（需明确收支对象级次的录入表）'!$B$7:$B$9,LEN($H139))=$H139))+SUMPRODUCT('[1]表九之三（其它收支录入表）'!E$6:E$282*(LEFT('[1]表九之三（其它收支录入表）'!$B$6:$B$282,LEN($H139))=$H139))</f>
        <v>0</v>
      </c>
      <c r="L139" s="158">
        <f>SUMPRODUCT('[1]表九之二（需明确收支对象级次的录入表）'!I$7:I$9*(LEFT('[1]表九之二（需明确收支对象级次的录入表）'!$B$7:$B$9,LEN($H139))=$H139))+SUMPRODUCT('[1]表九之三（其它收支录入表）'!F$6:F$282*(LEFT('[1]表九之三（其它收支录入表）'!$B$6:$B$282,LEN($H139))=$H139))</f>
        <v>0</v>
      </c>
      <c r="M139" s="154" t="str">
        <f t="shared" si="10"/>
        <v/>
      </c>
      <c r="N139" s="154" t="str">
        <f t="shared" si="11"/>
        <v/>
      </c>
    </row>
    <row r="140" s="134" customFormat="1" ht="17.1" customHeight="1" spans="1:14">
      <c r="A140" s="150"/>
      <c r="B140" s="150"/>
      <c r="C140" s="161"/>
      <c r="D140" s="162"/>
      <c r="E140" s="162"/>
      <c r="F140" s="163"/>
      <c r="G140" s="163"/>
      <c r="H140" s="150" t="s">
        <v>3355</v>
      </c>
      <c r="I140" s="150" t="s">
        <v>3356</v>
      </c>
      <c r="J140" s="157">
        <f>SUMPRODUCT('[1]表九之二（需明确收支对象级次的录入表）'!D$7:D$9*(LEFT('[1]表九之二（需明确收支对象级次的录入表）'!$B$7:$B$9,LEN($H140))=$H140))+SUMPRODUCT('[1]表九之三（其它收支录入表）'!D$6:D$282*(LEFT('[1]表九之三（其它收支录入表）'!$B$6:$B$282,LEN($H140))=$H140))</f>
        <v>0</v>
      </c>
      <c r="K140" s="158">
        <f>SUMPRODUCT('[1]表九之二（需明确收支对象级次的录入表）'!E$7:E$9*(LEFT('[1]表九之二（需明确收支对象级次的录入表）'!$B$7:$B$9,LEN($H140))=$H140))+SUMPRODUCT('[1]表九之三（其它收支录入表）'!E$6:E$282*(LEFT('[1]表九之三（其它收支录入表）'!$B$6:$B$282,LEN($H140))=$H140))</f>
        <v>0</v>
      </c>
      <c r="L140" s="158">
        <f>SUMPRODUCT('[1]表九之二（需明确收支对象级次的录入表）'!I$7:I$9*(LEFT('[1]表九之二（需明确收支对象级次的录入表）'!$B$7:$B$9,LEN($H140))=$H140))+SUMPRODUCT('[1]表九之三（其它收支录入表）'!F$6:F$282*(LEFT('[1]表九之三（其它收支录入表）'!$B$6:$B$282,LEN($H140))=$H140))</f>
        <v>0</v>
      </c>
      <c r="M140" s="154" t="str">
        <f t="shared" si="10"/>
        <v/>
      </c>
      <c r="N140" s="154" t="str">
        <f t="shared" si="11"/>
        <v/>
      </c>
    </row>
    <row r="141" s="134" customFormat="1" ht="17.1" customHeight="1" spans="1:14">
      <c r="A141" s="150"/>
      <c r="B141" s="150"/>
      <c r="C141" s="161"/>
      <c r="D141" s="162"/>
      <c r="E141" s="162"/>
      <c r="F141" s="163"/>
      <c r="G141" s="163"/>
      <c r="H141" s="150" t="s">
        <v>3357</v>
      </c>
      <c r="I141" s="150" t="s">
        <v>3358</v>
      </c>
      <c r="J141" s="152">
        <f>SUMPRODUCT('[1]表九之二（需明确收支对象级次的录入表）'!D$7:D$9*(LEFT('[1]表九之二（需明确收支对象级次的录入表）'!$B$7:$B$9,LEN($H141))=$H141))+SUMPRODUCT('[1]表九之三（其它收支录入表）'!D$6:D$282*(LEFT('[1]表九之三（其它收支录入表）'!$B$6:$B$282,LEN($H141))=$H141))</f>
        <v>0</v>
      </c>
      <c r="K141" s="152">
        <f>SUMPRODUCT('[1]表九之二（需明确收支对象级次的录入表）'!E$7:E$9*(LEFT('[1]表九之二（需明确收支对象级次的录入表）'!$B$7:$B$9,LEN($H141))=$H141))+SUMPRODUCT('[1]表九之三（其它收支录入表）'!E$6:E$282*(LEFT('[1]表九之三（其它收支录入表）'!$B$6:$B$282,LEN($H141))=$H141))</f>
        <v>0</v>
      </c>
      <c r="L141" s="152">
        <f>SUMPRODUCT('[1]表九之二（需明确收支对象级次的录入表）'!I$7:I$9*(LEFT('[1]表九之二（需明确收支对象级次的录入表）'!$B$7:$B$9,LEN($H141))=$H141))+SUMPRODUCT('[1]表九之三（其它收支录入表）'!F$6:F$282*(LEFT('[1]表九之三（其它收支录入表）'!$B$6:$B$282,LEN($H141))=$H141))</f>
        <v>0</v>
      </c>
      <c r="M141" s="154" t="str">
        <f t="shared" si="10"/>
        <v/>
      </c>
      <c r="N141" s="154" t="str">
        <f t="shared" si="11"/>
        <v/>
      </c>
    </row>
    <row r="142" s="134" customFormat="1" ht="17.1" customHeight="1" spans="1:14">
      <c r="A142" s="150"/>
      <c r="B142" s="150"/>
      <c r="C142" s="161"/>
      <c r="D142" s="162"/>
      <c r="E142" s="162"/>
      <c r="F142" s="163"/>
      <c r="G142" s="163"/>
      <c r="H142" s="150" t="s">
        <v>3359</v>
      </c>
      <c r="I142" s="150" t="s">
        <v>3354</v>
      </c>
      <c r="J142" s="157">
        <f>SUMPRODUCT('[1]表九之二（需明确收支对象级次的录入表）'!D$7:D$9*(LEFT('[1]表九之二（需明确收支对象级次的录入表）'!$B$7:$B$9,LEN($H142))=$H142))+SUMPRODUCT('[1]表九之三（其它收支录入表）'!D$6:D$282*(LEFT('[1]表九之三（其它收支录入表）'!$B$6:$B$282,LEN($H142))=$H142))</f>
        <v>0</v>
      </c>
      <c r="K142" s="158">
        <f>SUMPRODUCT('[1]表九之二（需明确收支对象级次的录入表）'!E$7:E$9*(LEFT('[1]表九之二（需明确收支对象级次的录入表）'!$B$7:$B$9,LEN($H142))=$H142))+SUMPRODUCT('[1]表九之三（其它收支录入表）'!E$6:E$282*(LEFT('[1]表九之三（其它收支录入表）'!$B$6:$B$282,LEN($H142))=$H142))</f>
        <v>0</v>
      </c>
      <c r="L142" s="158">
        <f>SUMPRODUCT('[1]表九之二（需明确收支对象级次的录入表）'!I$7:I$9*(LEFT('[1]表九之二（需明确收支对象级次的录入表）'!$B$7:$B$9,LEN($H142))=$H142))+SUMPRODUCT('[1]表九之三（其它收支录入表）'!F$6:F$282*(LEFT('[1]表九之三（其它收支录入表）'!$B$6:$B$282,LEN($H142))=$H142))</f>
        <v>0</v>
      </c>
      <c r="M142" s="154" t="str">
        <f t="shared" si="10"/>
        <v/>
      </c>
      <c r="N142" s="154" t="str">
        <f t="shared" si="11"/>
        <v/>
      </c>
    </row>
    <row r="143" s="134" customFormat="1" ht="17.1" customHeight="1" spans="1:14">
      <c r="A143" s="150"/>
      <c r="B143" s="150"/>
      <c r="C143" s="161"/>
      <c r="D143" s="162"/>
      <c r="E143" s="162"/>
      <c r="F143" s="163"/>
      <c r="G143" s="163"/>
      <c r="H143" s="150" t="s">
        <v>3360</v>
      </c>
      <c r="I143" s="150" t="s">
        <v>3361</v>
      </c>
      <c r="J143" s="157">
        <f>SUMPRODUCT('[1]表九之二（需明确收支对象级次的录入表）'!D$7:D$9*(LEFT('[1]表九之二（需明确收支对象级次的录入表）'!$B$7:$B$9,LEN($H143))=$H143))+SUMPRODUCT('[1]表九之三（其它收支录入表）'!D$6:D$282*(LEFT('[1]表九之三（其它收支录入表）'!$B$6:$B$282,LEN($H143))=$H143))</f>
        <v>0</v>
      </c>
      <c r="K143" s="158">
        <f>SUMPRODUCT('[1]表九之二（需明确收支对象级次的录入表）'!E$7:E$9*(LEFT('[1]表九之二（需明确收支对象级次的录入表）'!$B$7:$B$9,LEN($H143))=$H143))+SUMPRODUCT('[1]表九之三（其它收支录入表）'!E$6:E$282*(LEFT('[1]表九之三（其它收支录入表）'!$B$6:$B$282,LEN($H143))=$H143))</f>
        <v>0</v>
      </c>
      <c r="L143" s="158">
        <f>SUMPRODUCT('[1]表九之二（需明确收支对象级次的录入表）'!I$7:I$9*(LEFT('[1]表九之二（需明确收支对象级次的录入表）'!$B$7:$B$9,LEN($H143))=$H143))+SUMPRODUCT('[1]表九之三（其它收支录入表）'!F$6:F$282*(LEFT('[1]表九之三（其它收支录入表）'!$B$6:$B$282,LEN($H143))=$H143))</f>
        <v>0</v>
      </c>
      <c r="M143" s="154" t="str">
        <f t="shared" si="10"/>
        <v/>
      </c>
      <c r="N143" s="154" t="str">
        <f t="shared" si="11"/>
        <v/>
      </c>
    </row>
    <row r="144" s="134" customFormat="1" ht="17.1" customHeight="1" spans="1:14">
      <c r="A144" s="150"/>
      <c r="B144" s="150"/>
      <c r="C144" s="161"/>
      <c r="D144" s="162"/>
      <c r="E144" s="162"/>
      <c r="F144" s="163"/>
      <c r="G144" s="163"/>
      <c r="H144" s="150" t="s">
        <v>3362</v>
      </c>
      <c r="I144" s="150" t="s">
        <v>3363</v>
      </c>
      <c r="J144" s="157">
        <f>SUMPRODUCT('[1]表九之二（需明确收支对象级次的录入表）'!D$7:D$9*(LEFT('[1]表九之二（需明确收支对象级次的录入表）'!$B$7:$B$9,LEN($H144))=$H144))+SUMPRODUCT('[1]表九之三（其它收支录入表）'!D$6:D$282*(LEFT('[1]表九之三（其它收支录入表）'!$B$6:$B$282,LEN($H144))=$H144))</f>
        <v>0</v>
      </c>
      <c r="K144" s="158">
        <f>SUMPRODUCT('[1]表九之二（需明确收支对象级次的录入表）'!E$7:E$9*(LEFT('[1]表九之二（需明确收支对象级次的录入表）'!$B$7:$B$9,LEN($H144))=$H144))+SUMPRODUCT('[1]表九之三（其它收支录入表）'!E$6:E$282*(LEFT('[1]表九之三（其它收支录入表）'!$B$6:$B$282,LEN($H144))=$H144))</f>
        <v>0</v>
      </c>
      <c r="L144" s="158">
        <f>SUMPRODUCT('[1]表九之二（需明确收支对象级次的录入表）'!I$7:I$9*(LEFT('[1]表九之二（需明确收支对象级次的录入表）'!$B$7:$B$9,LEN($H144))=$H144))+SUMPRODUCT('[1]表九之三（其它收支录入表）'!F$6:F$282*(LEFT('[1]表九之三（其它收支录入表）'!$B$6:$B$282,LEN($H144))=$H144))</f>
        <v>0</v>
      </c>
      <c r="M144" s="154" t="str">
        <f t="shared" si="10"/>
        <v/>
      </c>
      <c r="N144" s="154" t="str">
        <f t="shared" si="11"/>
        <v/>
      </c>
    </row>
    <row r="145" s="134" customFormat="1" ht="17.1" customHeight="1" spans="1:14">
      <c r="A145" s="150"/>
      <c r="B145" s="150"/>
      <c r="C145" s="161"/>
      <c r="D145" s="162"/>
      <c r="E145" s="162"/>
      <c r="F145" s="163"/>
      <c r="G145" s="163"/>
      <c r="H145" s="150" t="s">
        <v>3364</v>
      </c>
      <c r="I145" s="150" t="s">
        <v>3365</v>
      </c>
      <c r="J145" s="157">
        <f>SUMPRODUCT('[1]表九之二（需明确收支对象级次的录入表）'!D$7:D$9*(LEFT('[1]表九之二（需明确收支对象级次的录入表）'!$B$7:$B$9,LEN($H145))=$H145))+SUMPRODUCT('[1]表九之三（其它收支录入表）'!D$6:D$282*(LEFT('[1]表九之三（其它收支录入表）'!$B$6:$B$282,LEN($H145))=$H145))</f>
        <v>0</v>
      </c>
      <c r="K145" s="158">
        <f>SUMPRODUCT('[1]表九之二（需明确收支对象级次的录入表）'!E$7:E$9*(LEFT('[1]表九之二（需明确收支对象级次的录入表）'!$B$7:$B$9,LEN($H145))=$H145))+SUMPRODUCT('[1]表九之三（其它收支录入表）'!E$6:E$282*(LEFT('[1]表九之三（其它收支录入表）'!$B$6:$B$282,LEN($H145))=$H145))</f>
        <v>0</v>
      </c>
      <c r="L145" s="158">
        <f>SUMPRODUCT('[1]表九之二（需明确收支对象级次的录入表）'!I$7:I$9*(LEFT('[1]表九之二（需明确收支对象级次的录入表）'!$B$7:$B$9,LEN($H145))=$H145))+SUMPRODUCT('[1]表九之三（其它收支录入表）'!F$6:F$282*(LEFT('[1]表九之三（其它收支录入表）'!$B$6:$B$282,LEN($H145))=$H145))</f>
        <v>0</v>
      </c>
      <c r="M145" s="154" t="str">
        <f t="shared" si="10"/>
        <v/>
      </c>
      <c r="N145" s="154" t="str">
        <f t="shared" si="11"/>
        <v/>
      </c>
    </row>
    <row r="146" s="134" customFormat="1" ht="17.1" customHeight="1" spans="1:14">
      <c r="A146" s="150"/>
      <c r="B146" s="150"/>
      <c r="C146" s="161"/>
      <c r="D146" s="162"/>
      <c r="E146" s="162"/>
      <c r="F146" s="163"/>
      <c r="G146" s="163"/>
      <c r="H146" s="150" t="s">
        <v>3366</v>
      </c>
      <c r="I146" s="150" t="s">
        <v>3367</v>
      </c>
      <c r="J146" s="152">
        <f>SUMPRODUCT('[1]表九之二（需明确收支对象级次的录入表）'!D$7:D$9*(LEFT('[1]表九之二（需明确收支对象级次的录入表）'!$B$7:$B$9,LEN($H146))=$H146))+SUMPRODUCT('[1]表九之三（其它收支录入表）'!D$6:D$282*(LEFT('[1]表九之三（其它收支录入表）'!$B$6:$B$282,LEN($H146))=$H146))</f>
        <v>0</v>
      </c>
      <c r="K146" s="152">
        <f>SUMPRODUCT('[1]表九之二（需明确收支对象级次的录入表）'!E$7:E$9*(LEFT('[1]表九之二（需明确收支对象级次的录入表）'!$B$7:$B$9,LEN($H146))=$H146))+SUMPRODUCT('[1]表九之三（其它收支录入表）'!E$6:E$282*(LEFT('[1]表九之三（其它收支录入表）'!$B$6:$B$282,LEN($H146))=$H146))</f>
        <v>0</v>
      </c>
      <c r="L146" s="152">
        <f>SUMPRODUCT('[1]表九之二（需明确收支对象级次的录入表）'!I$7:I$9*(LEFT('[1]表九之二（需明确收支对象级次的录入表）'!$B$7:$B$9,LEN($H146))=$H146))+SUMPRODUCT('[1]表九之三（其它收支录入表）'!F$6:F$282*(LEFT('[1]表九之三（其它收支录入表）'!$B$6:$B$282,LEN($H146))=$H146))</f>
        <v>0</v>
      </c>
      <c r="M146" s="154" t="str">
        <f t="shared" si="10"/>
        <v/>
      </c>
      <c r="N146" s="154" t="str">
        <f t="shared" si="11"/>
        <v/>
      </c>
    </row>
    <row r="147" s="134" customFormat="1" ht="17.1" customHeight="1" spans="1:14">
      <c r="A147" s="150"/>
      <c r="B147" s="150"/>
      <c r="C147" s="161"/>
      <c r="D147" s="162"/>
      <c r="E147" s="162"/>
      <c r="F147" s="163"/>
      <c r="G147" s="163"/>
      <c r="H147" s="150" t="s">
        <v>3368</v>
      </c>
      <c r="I147" s="150" t="s">
        <v>3369</v>
      </c>
      <c r="J147" s="157">
        <f>SUMPRODUCT('[1]表九之二（需明确收支对象级次的录入表）'!D$7:D$9*(LEFT('[1]表九之二（需明确收支对象级次的录入表）'!$B$7:$B$9,LEN($H147))=$H147))+SUMPRODUCT('[1]表九之三（其它收支录入表）'!D$6:D$282*(LEFT('[1]表九之三（其它收支录入表）'!$B$6:$B$282,LEN($H147))=$H147))</f>
        <v>0</v>
      </c>
      <c r="K147" s="158">
        <f>SUMPRODUCT('[1]表九之二（需明确收支对象级次的录入表）'!E$7:E$9*(LEFT('[1]表九之二（需明确收支对象级次的录入表）'!$B$7:$B$9,LEN($H147))=$H147))+SUMPRODUCT('[1]表九之三（其它收支录入表）'!E$6:E$282*(LEFT('[1]表九之三（其它收支录入表）'!$B$6:$B$282,LEN($H147))=$H147))</f>
        <v>0</v>
      </c>
      <c r="L147" s="158">
        <f>SUMPRODUCT('[1]表九之二（需明确收支对象级次的录入表）'!I$7:I$9*(LEFT('[1]表九之二（需明确收支对象级次的录入表）'!$B$7:$B$9,LEN($H147))=$H147))+SUMPRODUCT('[1]表九之三（其它收支录入表）'!F$6:F$282*(LEFT('[1]表九之三（其它收支录入表）'!$B$6:$B$282,LEN($H147))=$H147))</f>
        <v>0</v>
      </c>
      <c r="M147" s="154" t="str">
        <f t="shared" si="10"/>
        <v/>
      </c>
      <c r="N147" s="154" t="str">
        <f t="shared" si="11"/>
        <v/>
      </c>
    </row>
    <row r="148" s="134" customFormat="1" ht="17.1" customHeight="1" spans="1:14">
      <c r="A148" s="150"/>
      <c r="B148" s="150"/>
      <c r="C148" s="161"/>
      <c r="D148" s="162"/>
      <c r="E148" s="162"/>
      <c r="F148" s="163"/>
      <c r="G148" s="163"/>
      <c r="H148" s="150" t="s">
        <v>3370</v>
      </c>
      <c r="I148" s="150" t="s">
        <v>3371</v>
      </c>
      <c r="J148" s="157">
        <f>SUMPRODUCT('[1]表九之二（需明确收支对象级次的录入表）'!D$7:D$9*(LEFT('[1]表九之二（需明确收支对象级次的录入表）'!$B$7:$B$9,LEN($H148))=$H148))+SUMPRODUCT('[1]表九之三（其它收支录入表）'!D$6:D$282*(LEFT('[1]表九之三（其它收支录入表）'!$B$6:$B$282,LEN($H148))=$H148))</f>
        <v>0</v>
      </c>
      <c r="K148" s="158">
        <f>SUMPRODUCT('[1]表九之二（需明确收支对象级次的录入表）'!E$7:E$9*(LEFT('[1]表九之二（需明确收支对象级次的录入表）'!$B$7:$B$9,LEN($H148))=$H148))+SUMPRODUCT('[1]表九之三（其它收支录入表）'!E$6:E$282*(LEFT('[1]表九之三（其它收支录入表）'!$B$6:$B$282,LEN($H148))=$H148))</f>
        <v>0</v>
      </c>
      <c r="L148" s="158">
        <f>SUMPRODUCT('[1]表九之二（需明确收支对象级次的录入表）'!I$7:I$9*(LEFT('[1]表九之二（需明确收支对象级次的录入表）'!$B$7:$B$9,LEN($H148))=$H148))+SUMPRODUCT('[1]表九之三（其它收支录入表）'!F$6:F$282*(LEFT('[1]表九之三（其它收支录入表）'!$B$6:$B$282,LEN($H148))=$H148))</f>
        <v>0</v>
      </c>
      <c r="M148" s="154" t="str">
        <f t="shared" si="10"/>
        <v/>
      </c>
      <c r="N148" s="154" t="str">
        <f t="shared" si="11"/>
        <v/>
      </c>
    </row>
    <row r="149" s="134" customFormat="1" ht="17.1" customHeight="1" spans="1:14">
      <c r="A149" s="150"/>
      <c r="B149" s="150"/>
      <c r="C149" s="161"/>
      <c r="D149" s="162"/>
      <c r="E149" s="162"/>
      <c r="F149" s="163"/>
      <c r="G149" s="163"/>
      <c r="H149" s="150" t="s">
        <v>3372</v>
      </c>
      <c r="I149" s="150" t="s">
        <v>3373</v>
      </c>
      <c r="J149" s="157">
        <f>SUMPRODUCT('[1]表九之二（需明确收支对象级次的录入表）'!D$7:D$9*(LEFT('[1]表九之二（需明确收支对象级次的录入表）'!$B$7:$B$9,LEN($H149))=$H149))+SUMPRODUCT('[1]表九之三（其它收支录入表）'!D$6:D$282*(LEFT('[1]表九之三（其它收支录入表）'!$B$6:$B$282,LEN($H149))=$H149))</f>
        <v>0</v>
      </c>
      <c r="K149" s="158">
        <f>SUMPRODUCT('[1]表九之二（需明确收支对象级次的录入表）'!E$7:E$9*(LEFT('[1]表九之二（需明确收支对象级次的录入表）'!$B$7:$B$9,LEN($H149))=$H149))+SUMPRODUCT('[1]表九之三（其它收支录入表）'!E$6:E$282*(LEFT('[1]表九之三（其它收支录入表）'!$B$6:$B$282,LEN($H149))=$H149))</f>
        <v>0</v>
      </c>
      <c r="L149" s="158">
        <f>SUMPRODUCT('[1]表九之二（需明确收支对象级次的录入表）'!I$7:I$9*(LEFT('[1]表九之二（需明确收支对象级次的录入表）'!$B$7:$B$9,LEN($H149))=$H149))+SUMPRODUCT('[1]表九之三（其它收支录入表）'!F$6:F$282*(LEFT('[1]表九之三（其它收支录入表）'!$B$6:$B$282,LEN($H149))=$H149))</f>
        <v>0</v>
      </c>
      <c r="M149" s="154" t="str">
        <f t="shared" si="10"/>
        <v/>
      </c>
      <c r="N149" s="154" t="str">
        <f t="shared" si="11"/>
        <v/>
      </c>
    </row>
    <row r="150" s="134" customFormat="1" ht="17.1" customHeight="1" spans="1:14">
      <c r="A150" s="150"/>
      <c r="B150" s="150"/>
      <c r="C150" s="161"/>
      <c r="D150" s="162"/>
      <c r="E150" s="162"/>
      <c r="F150" s="163"/>
      <c r="G150" s="163"/>
      <c r="H150" s="150" t="s">
        <v>3374</v>
      </c>
      <c r="I150" s="150" t="s">
        <v>3375</v>
      </c>
      <c r="J150" s="157">
        <f>SUMPRODUCT('[1]表九之二（需明确收支对象级次的录入表）'!D$7:D$9*(LEFT('[1]表九之二（需明确收支对象级次的录入表）'!$B$7:$B$9,LEN($H150))=$H150))+SUMPRODUCT('[1]表九之三（其它收支录入表）'!D$6:D$282*(LEFT('[1]表九之三（其它收支录入表）'!$B$6:$B$282,LEN($H150))=$H150))</f>
        <v>0</v>
      </c>
      <c r="K150" s="158">
        <f>SUMPRODUCT('[1]表九之二（需明确收支对象级次的录入表）'!E$7:E$9*(LEFT('[1]表九之二（需明确收支对象级次的录入表）'!$B$7:$B$9,LEN($H150))=$H150))+SUMPRODUCT('[1]表九之三（其它收支录入表）'!E$6:E$282*(LEFT('[1]表九之三（其它收支录入表）'!$B$6:$B$282,LEN($H150))=$H150))</f>
        <v>0</v>
      </c>
      <c r="L150" s="158">
        <f>SUMPRODUCT('[1]表九之二（需明确收支对象级次的录入表）'!I$7:I$9*(LEFT('[1]表九之二（需明确收支对象级次的录入表）'!$B$7:$B$9,LEN($H150))=$H150))+SUMPRODUCT('[1]表九之三（其它收支录入表）'!F$6:F$282*(LEFT('[1]表九之三（其它收支录入表）'!$B$6:$B$282,LEN($H150))=$H150))</f>
        <v>0</v>
      </c>
      <c r="M150" s="154" t="str">
        <f t="shared" si="10"/>
        <v/>
      </c>
      <c r="N150" s="154" t="str">
        <f t="shared" si="11"/>
        <v/>
      </c>
    </row>
    <row r="151" s="134" customFormat="1" ht="17.1" customHeight="1" spans="1:14">
      <c r="A151" s="150"/>
      <c r="B151" s="150"/>
      <c r="C151" s="161"/>
      <c r="D151" s="162"/>
      <c r="E151" s="162"/>
      <c r="F151" s="163"/>
      <c r="G151" s="163"/>
      <c r="H151" s="150" t="s">
        <v>3376</v>
      </c>
      <c r="I151" s="150" t="s">
        <v>3377</v>
      </c>
      <c r="J151" s="157">
        <f>SUMPRODUCT('[1]表九之二（需明确收支对象级次的录入表）'!D$7:D$9*(LEFT('[1]表九之二（需明确收支对象级次的录入表）'!$B$7:$B$9,LEN($H151))=$H151))+SUMPRODUCT('[1]表九之三（其它收支录入表）'!D$6:D$282*(LEFT('[1]表九之三（其它收支录入表）'!$B$6:$B$282,LEN($H151))=$H151))</f>
        <v>0</v>
      </c>
      <c r="K151" s="158">
        <f>SUMPRODUCT('[1]表九之二（需明确收支对象级次的录入表）'!E$7:E$9*(LEFT('[1]表九之二（需明确收支对象级次的录入表）'!$B$7:$B$9,LEN($H151))=$H151))+SUMPRODUCT('[1]表九之三（其它收支录入表）'!E$6:E$282*(LEFT('[1]表九之三（其它收支录入表）'!$B$6:$B$282,LEN($H151))=$H151))</f>
        <v>0</v>
      </c>
      <c r="L151" s="158">
        <f>SUMPRODUCT('[1]表九之二（需明确收支对象级次的录入表）'!I$7:I$9*(LEFT('[1]表九之二（需明确收支对象级次的录入表）'!$B$7:$B$9,LEN($H151))=$H151))+SUMPRODUCT('[1]表九之三（其它收支录入表）'!F$6:F$282*(LEFT('[1]表九之三（其它收支录入表）'!$B$6:$B$282,LEN($H151))=$H151))</f>
        <v>0</v>
      </c>
      <c r="M151" s="154" t="str">
        <f t="shared" si="10"/>
        <v/>
      </c>
      <c r="N151" s="154" t="str">
        <f t="shared" si="11"/>
        <v/>
      </c>
    </row>
    <row r="152" s="134" customFormat="1" ht="17.1" customHeight="1" spans="1:14">
      <c r="A152" s="150"/>
      <c r="B152" s="150"/>
      <c r="C152" s="161"/>
      <c r="D152" s="162"/>
      <c r="E152" s="162"/>
      <c r="F152" s="163"/>
      <c r="G152" s="163"/>
      <c r="H152" s="150" t="s">
        <v>3378</v>
      </c>
      <c r="I152" s="150" t="s">
        <v>3379</v>
      </c>
      <c r="J152" s="157">
        <f>SUMPRODUCT('[1]表九之二（需明确收支对象级次的录入表）'!D$7:D$9*(LEFT('[1]表九之二（需明确收支对象级次的录入表）'!$B$7:$B$9,LEN($H152))=$H152))+SUMPRODUCT('[1]表九之三（其它收支录入表）'!D$6:D$282*(LEFT('[1]表九之三（其它收支录入表）'!$B$6:$B$282,LEN($H152))=$H152))</f>
        <v>0</v>
      </c>
      <c r="K152" s="158">
        <f>SUMPRODUCT('[1]表九之二（需明确收支对象级次的录入表）'!E$7:E$9*(LEFT('[1]表九之二（需明确收支对象级次的录入表）'!$B$7:$B$9,LEN($H152))=$H152))+SUMPRODUCT('[1]表九之三（其它收支录入表）'!E$6:E$282*(LEFT('[1]表九之三（其它收支录入表）'!$B$6:$B$282,LEN($H152))=$H152))</f>
        <v>0</v>
      </c>
      <c r="L152" s="158">
        <f>SUMPRODUCT('[1]表九之二（需明确收支对象级次的录入表）'!I$7:I$9*(LEFT('[1]表九之二（需明确收支对象级次的录入表）'!$B$7:$B$9,LEN($H152))=$H152))+SUMPRODUCT('[1]表九之三（其它收支录入表）'!F$6:F$282*(LEFT('[1]表九之三（其它收支录入表）'!$B$6:$B$282,LEN($H152))=$H152))</f>
        <v>0</v>
      </c>
      <c r="M152" s="154" t="str">
        <f t="shared" si="10"/>
        <v/>
      </c>
      <c r="N152" s="154" t="str">
        <f t="shared" si="11"/>
        <v/>
      </c>
    </row>
    <row r="153" s="134" customFormat="1" ht="17.1" customHeight="1" spans="1:14">
      <c r="A153" s="150"/>
      <c r="B153" s="150"/>
      <c r="C153" s="161"/>
      <c r="D153" s="162"/>
      <c r="E153" s="162"/>
      <c r="F153" s="163"/>
      <c r="G153" s="163"/>
      <c r="H153" s="150" t="s">
        <v>3380</v>
      </c>
      <c r="I153" s="150" t="s">
        <v>3381</v>
      </c>
      <c r="J153" s="157">
        <f>SUMPRODUCT('[1]表九之二（需明确收支对象级次的录入表）'!D$7:D$9*(LEFT('[1]表九之二（需明确收支对象级次的录入表）'!$B$7:$B$9,LEN($H153))=$H153))+SUMPRODUCT('[1]表九之三（其它收支录入表）'!D$6:D$282*(LEFT('[1]表九之三（其它收支录入表）'!$B$6:$B$282,LEN($H153))=$H153))</f>
        <v>0</v>
      </c>
      <c r="K153" s="158">
        <f>SUMPRODUCT('[1]表九之二（需明确收支对象级次的录入表）'!E$7:E$9*(LEFT('[1]表九之二（需明确收支对象级次的录入表）'!$B$7:$B$9,LEN($H153))=$H153))+SUMPRODUCT('[1]表九之三（其它收支录入表）'!E$6:E$282*(LEFT('[1]表九之三（其它收支录入表）'!$B$6:$B$282,LEN($H153))=$H153))</f>
        <v>0</v>
      </c>
      <c r="L153" s="158">
        <f>SUMPRODUCT('[1]表九之二（需明确收支对象级次的录入表）'!I$7:I$9*(LEFT('[1]表九之二（需明确收支对象级次的录入表）'!$B$7:$B$9,LEN($H153))=$H153))+SUMPRODUCT('[1]表九之三（其它收支录入表）'!F$6:F$282*(LEFT('[1]表九之三（其它收支录入表）'!$B$6:$B$282,LEN($H153))=$H153))</f>
        <v>0</v>
      </c>
      <c r="M153" s="154" t="str">
        <f t="shared" si="10"/>
        <v/>
      </c>
      <c r="N153" s="154" t="str">
        <f t="shared" si="11"/>
        <v/>
      </c>
    </row>
    <row r="154" s="134" customFormat="1" ht="17.1" customHeight="1" spans="1:14">
      <c r="A154" s="150"/>
      <c r="B154" s="150"/>
      <c r="C154" s="161"/>
      <c r="D154" s="162"/>
      <c r="E154" s="162"/>
      <c r="F154" s="163"/>
      <c r="G154" s="163"/>
      <c r="H154" s="150" t="s">
        <v>3382</v>
      </c>
      <c r="I154" s="150" t="s">
        <v>3383</v>
      </c>
      <c r="J154" s="157">
        <f>SUMPRODUCT('[1]表九之二（需明确收支对象级次的录入表）'!D$7:D$9*(LEFT('[1]表九之二（需明确收支对象级次的录入表）'!$B$7:$B$9,LEN($H154))=$H154))+SUMPRODUCT('[1]表九之三（其它收支录入表）'!D$6:D$282*(LEFT('[1]表九之三（其它收支录入表）'!$B$6:$B$282,LEN($H154))=$H154))</f>
        <v>0</v>
      </c>
      <c r="K154" s="158">
        <f>SUMPRODUCT('[1]表九之二（需明确收支对象级次的录入表）'!E$7:E$9*(LEFT('[1]表九之二（需明确收支对象级次的录入表）'!$B$7:$B$9,LEN($H154))=$H154))+SUMPRODUCT('[1]表九之三（其它收支录入表）'!E$6:E$282*(LEFT('[1]表九之三（其它收支录入表）'!$B$6:$B$282,LEN($H154))=$H154))</f>
        <v>0</v>
      </c>
      <c r="L154" s="158">
        <f>SUMPRODUCT('[1]表九之二（需明确收支对象级次的录入表）'!I$7:I$9*(LEFT('[1]表九之二（需明确收支对象级次的录入表）'!$B$7:$B$9,LEN($H154))=$H154))+SUMPRODUCT('[1]表九之三（其它收支录入表）'!F$6:F$282*(LEFT('[1]表九之三（其它收支录入表）'!$B$6:$B$282,LEN($H154))=$H154))</f>
        <v>0</v>
      </c>
      <c r="M154" s="154" t="str">
        <f t="shared" si="10"/>
        <v/>
      </c>
      <c r="N154" s="154" t="str">
        <f t="shared" si="11"/>
        <v/>
      </c>
    </row>
    <row r="155" s="134" customFormat="1" ht="17.1" customHeight="1" spans="1:14">
      <c r="A155" s="150"/>
      <c r="B155" s="150"/>
      <c r="C155" s="161"/>
      <c r="D155" s="162"/>
      <c r="E155" s="162"/>
      <c r="F155" s="163"/>
      <c r="G155" s="163"/>
      <c r="H155" s="150" t="s">
        <v>3384</v>
      </c>
      <c r="I155" s="150" t="s">
        <v>3385</v>
      </c>
      <c r="J155" s="152">
        <f>SUMPRODUCT('[1]表九之二（需明确收支对象级次的录入表）'!D$7:D$9*(LEFT('[1]表九之二（需明确收支对象级次的录入表）'!$B$7:$B$9,LEN($H155))=$H155))+SUMPRODUCT('[1]表九之三（其它收支录入表）'!D$6:D$282*(LEFT('[1]表九之三（其它收支录入表）'!$B$6:$B$282,LEN($H155))=$H155))</f>
        <v>0</v>
      </c>
      <c r="K155" s="152">
        <f>SUMPRODUCT('[1]表九之二（需明确收支对象级次的录入表）'!E$7:E$9*(LEFT('[1]表九之二（需明确收支对象级次的录入表）'!$B$7:$B$9,LEN($H155))=$H155))+SUMPRODUCT('[1]表九之三（其它收支录入表）'!E$6:E$282*(LEFT('[1]表九之三（其它收支录入表）'!$B$6:$B$282,LEN($H155))=$H155))</f>
        <v>0</v>
      </c>
      <c r="L155" s="152">
        <f>SUMPRODUCT('[1]表九之二（需明确收支对象级次的录入表）'!I$7:I$9*(LEFT('[1]表九之二（需明确收支对象级次的录入表）'!$B$7:$B$9,LEN($H155))=$H155))+SUMPRODUCT('[1]表九之三（其它收支录入表）'!F$6:F$282*(LEFT('[1]表九之三（其它收支录入表）'!$B$6:$B$282,LEN($H155))=$H155))</f>
        <v>0</v>
      </c>
      <c r="M155" s="154" t="str">
        <f t="shared" si="10"/>
        <v/>
      </c>
      <c r="N155" s="154" t="str">
        <f t="shared" si="11"/>
        <v/>
      </c>
    </row>
    <row r="156" s="134" customFormat="1" ht="17.1" customHeight="1" spans="1:14">
      <c r="A156" s="150"/>
      <c r="B156" s="150"/>
      <c r="C156" s="161"/>
      <c r="D156" s="162"/>
      <c r="E156" s="162"/>
      <c r="F156" s="163"/>
      <c r="G156" s="163"/>
      <c r="H156" s="150" t="s">
        <v>3386</v>
      </c>
      <c r="I156" s="150" t="s">
        <v>3387</v>
      </c>
      <c r="J156" s="157">
        <f>SUMPRODUCT('[1]表九之二（需明确收支对象级次的录入表）'!D$7:D$9*(LEFT('[1]表九之二（需明确收支对象级次的录入表）'!$B$7:$B$9,LEN($H156))=$H156))+SUMPRODUCT('[1]表九之三（其它收支录入表）'!D$6:D$282*(LEFT('[1]表九之三（其它收支录入表）'!$B$6:$B$282,LEN($H156))=$H156))</f>
        <v>0</v>
      </c>
      <c r="K156" s="158">
        <f>SUMPRODUCT('[1]表九之二（需明确收支对象级次的录入表）'!E$7:E$9*(LEFT('[1]表九之二（需明确收支对象级次的录入表）'!$B$7:$B$9,LEN($H156))=$H156))+SUMPRODUCT('[1]表九之三（其它收支录入表）'!E$6:E$282*(LEFT('[1]表九之三（其它收支录入表）'!$B$6:$B$282,LEN($H156))=$H156))</f>
        <v>0</v>
      </c>
      <c r="L156" s="158">
        <f>SUMPRODUCT('[1]表九之二（需明确收支对象级次的录入表）'!I$7:I$9*(LEFT('[1]表九之二（需明确收支对象级次的录入表）'!$B$7:$B$9,LEN($H156))=$H156))+SUMPRODUCT('[1]表九之三（其它收支录入表）'!F$6:F$282*(LEFT('[1]表九之三（其它收支录入表）'!$B$6:$B$282,LEN($H156))=$H156))</f>
        <v>0</v>
      </c>
      <c r="M156" s="154" t="str">
        <f t="shared" si="10"/>
        <v/>
      </c>
      <c r="N156" s="154" t="str">
        <f t="shared" si="11"/>
        <v/>
      </c>
    </row>
    <row r="157" s="134" customFormat="1" ht="17.1" customHeight="1" spans="1:14">
      <c r="A157" s="150"/>
      <c r="B157" s="150"/>
      <c r="C157" s="161"/>
      <c r="D157" s="162"/>
      <c r="E157" s="162"/>
      <c r="F157" s="163"/>
      <c r="G157" s="163"/>
      <c r="H157" s="150" t="s">
        <v>3388</v>
      </c>
      <c r="I157" s="150" t="s">
        <v>3389</v>
      </c>
      <c r="J157" s="157">
        <f>SUMPRODUCT('[1]表九之二（需明确收支对象级次的录入表）'!D$7:D$9*(LEFT('[1]表九之二（需明确收支对象级次的录入表）'!$B$7:$B$9,LEN($H157))=$H157))+SUMPRODUCT('[1]表九之三（其它收支录入表）'!D$6:D$282*(LEFT('[1]表九之三（其它收支录入表）'!$B$6:$B$282,LEN($H157))=$H157))</f>
        <v>0</v>
      </c>
      <c r="K157" s="158">
        <f>SUMPRODUCT('[1]表九之二（需明确收支对象级次的录入表）'!E$7:E$9*(LEFT('[1]表九之二（需明确收支对象级次的录入表）'!$B$7:$B$9,LEN($H157))=$H157))+SUMPRODUCT('[1]表九之三（其它收支录入表）'!E$6:E$282*(LEFT('[1]表九之三（其它收支录入表）'!$B$6:$B$282,LEN($H157))=$H157))</f>
        <v>0</v>
      </c>
      <c r="L157" s="158">
        <f>SUMPRODUCT('[1]表九之二（需明确收支对象级次的录入表）'!I$7:I$9*(LEFT('[1]表九之二（需明确收支对象级次的录入表）'!$B$7:$B$9,LEN($H157))=$H157))+SUMPRODUCT('[1]表九之三（其它收支录入表）'!F$6:F$282*(LEFT('[1]表九之三（其它收支录入表）'!$B$6:$B$282,LEN($H157))=$H157))</f>
        <v>0</v>
      </c>
      <c r="M157" s="154" t="str">
        <f t="shared" si="10"/>
        <v/>
      </c>
      <c r="N157" s="154" t="str">
        <f t="shared" si="11"/>
        <v/>
      </c>
    </row>
    <row r="158" s="134" customFormat="1" ht="17.1" customHeight="1" spans="1:14">
      <c r="A158" s="150"/>
      <c r="B158" s="150"/>
      <c r="C158" s="161"/>
      <c r="D158" s="162"/>
      <c r="E158" s="162"/>
      <c r="F158" s="163"/>
      <c r="G158" s="163"/>
      <c r="H158" s="150" t="s">
        <v>3390</v>
      </c>
      <c r="I158" s="150" t="s">
        <v>3391</v>
      </c>
      <c r="J158" s="157">
        <f>SUMPRODUCT('[1]表九之二（需明确收支对象级次的录入表）'!D$7:D$9*(LEFT('[1]表九之二（需明确收支对象级次的录入表）'!$B$7:$B$9,LEN($H158))=$H158))+SUMPRODUCT('[1]表九之三（其它收支录入表）'!D$6:D$282*(LEFT('[1]表九之三（其它收支录入表）'!$B$6:$B$282,LEN($H158))=$H158))</f>
        <v>0</v>
      </c>
      <c r="K158" s="158">
        <f>SUMPRODUCT('[1]表九之二（需明确收支对象级次的录入表）'!E$7:E$9*(LEFT('[1]表九之二（需明确收支对象级次的录入表）'!$B$7:$B$9,LEN($H158))=$H158))+SUMPRODUCT('[1]表九之三（其它收支录入表）'!E$6:E$282*(LEFT('[1]表九之三（其它收支录入表）'!$B$6:$B$282,LEN($H158))=$H158))</f>
        <v>0</v>
      </c>
      <c r="L158" s="158">
        <f>SUMPRODUCT('[1]表九之二（需明确收支对象级次的录入表）'!I$7:I$9*(LEFT('[1]表九之二（需明确收支对象级次的录入表）'!$B$7:$B$9,LEN($H158))=$H158))+SUMPRODUCT('[1]表九之三（其它收支录入表）'!F$6:F$282*(LEFT('[1]表九之三（其它收支录入表）'!$B$6:$B$282,LEN($H158))=$H158))</f>
        <v>0</v>
      </c>
      <c r="M158" s="154" t="str">
        <f t="shared" si="10"/>
        <v/>
      </c>
      <c r="N158" s="154" t="str">
        <f t="shared" si="11"/>
        <v/>
      </c>
    </row>
    <row r="159" s="134" customFormat="1" ht="17.1" customHeight="1" spans="1:14">
      <c r="A159" s="150"/>
      <c r="B159" s="150"/>
      <c r="C159" s="161"/>
      <c r="D159" s="162"/>
      <c r="E159" s="162"/>
      <c r="F159" s="163"/>
      <c r="G159" s="163"/>
      <c r="H159" s="150" t="s">
        <v>3392</v>
      </c>
      <c r="I159" s="150" t="s">
        <v>3393</v>
      </c>
      <c r="J159" s="157">
        <f>SUMPRODUCT('[1]表九之二（需明确收支对象级次的录入表）'!D$7:D$9*(LEFT('[1]表九之二（需明确收支对象级次的录入表）'!$B$7:$B$9,LEN($H159))=$H159))+SUMPRODUCT('[1]表九之三（其它收支录入表）'!D$6:D$282*(LEFT('[1]表九之三（其它收支录入表）'!$B$6:$B$282,LEN($H159))=$H159))</f>
        <v>0</v>
      </c>
      <c r="K159" s="158">
        <f>SUMPRODUCT('[1]表九之二（需明确收支对象级次的录入表）'!E$7:E$9*(LEFT('[1]表九之二（需明确收支对象级次的录入表）'!$B$7:$B$9,LEN($H159))=$H159))+SUMPRODUCT('[1]表九之三（其它收支录入表）'!E$6:E$282*(LEFT('[1]表九之三（其它收支录入表）'!$B$6:$B$282,LEN($H159))=$H159))</f>
        <v>0</v>
      </c>
      <c r="L159" s="158">
        <f>SUMPRODUCT('[1]表九之二（需明确收支对象级次的录入表）'!I$7:I$9*(LEFT('[1]表九之二（需明确收支对象级次的录入表）'!$B$7:$B$9,LEN($H159))=$H159))+SUMPRODUCT('[1]表九之三（其它收支录入表）'!F$6:F$282*(LEFT('[1]表九之三（其它收支录入表）'!$B$6:$B$282,LEN($H159))=$H159))</f>
        <v>0</v>
      </c>
      <c r="M159" s="154" t="str">
        <f t="shared" si="10"/>
        <v/>
      </c>
      <c r="N159" s="154" t="str">
        <f t="shared" si="11"/>
        <v/>
      </c>
    </row>
    <row r="160" s="134" customFormat="1" ht="17.1" customHeight="1" spans="1:14">
      <c r="A160" s="150"/>
      <c r="B160" s="150"/>
      <c r="C160" s="161"/>
      <c r="D160" s="162"/>
      <c r="E160" s="162"/>
      <c r="F160" s="163"/>
      <c r="G160" s="163"/>
      <c r="H160" s="150" t="s">
        <v>3394</v>
      </c>
      <c r="I160" s="150" t="s">
        <v>3395</v>
      </c>
      <c r="J160" s="157">
        <f>SUMPRODUCT('[1]表九之二（需明确收支对象级次的录入表）'!D$7:D$9*(LEFT('[1]表九之二（需明确收支对象级次的录入表）'!$B$7:$B$9,LEN($H160))=$H160))+SUMPRODUCT('[1]表九之三（其它收支录入表）'!D$6:D$282*(LEFT('[1]表九之三（其它收支录入表）'!$B$6:$B$282,LEN($H160))=$H160))</f>
        <v>0</v>
      </c>
      <c r="K160" s="158">
        <f>SUMPRODUCT('[1]表九之二（需明确收支对象级次的录入表）'!E$7:E$9*(LEFT('[1]表九之二（需明确收支对象级次的录入表）'!$B$7:$B$9,LEN($H160))=$H160))+SUMPRODUCT('[1]表九之三（其它收支录入表）'!E$6:E$282*(LEFT('[1]表九之三（其它收支录入表）'!$B$6:$B$282,LEN($H160))=$H160))</f>
        <v>0</v>
      </c>
      <c r="L160" s="158">
        <f>SUMPRODUCT('[1]表九之二（需明确收支对象级次的录入表）'!I$7:I$9*(LEFT('[1]表九之二（需明确收支对象级次的录入表）'!$B$7:$B$9,LEN($H160))=$H160))+SUMPRODUCT('[1]表九之三（其它收支录入表）'!F$6:F$282*(LEFT('[1]表九之三（其它收支录入表）'!$B$6:$B$282,LEN($H160))=$H160))</f>
        <v>0</v>
      </c>
      <c r="M160" s="154" t="str">
        <f t="shared" si="10"/>
        <v/>
      </c>
      <c r="N160" s="154" t="str">
        <f t="shared" si="11"/>
        <v/>
      </c>
    </row>
    <row r="161" s="134" customFormat="1" ht="17.1" customHeight="1" spans="1:14">
      <c r="A161" s="150"/>
      <c r="B161" s="150"/>
      <c r="C161" s="161"/>
      <c r="D161" s="162"/>
      <c r="E161" s="162"/>
      <c r="F161" s="163"/>
      <c r="G161" s="163"/>
      <c r="H161" s="150" t="s">
        <v>3396</v>
      </c>
      <c r="I161" s="150" t="s">
        <v>3397</v>
      </c>
      <c r="J161" s="157">
        <f>SUMPRODUCT('[1]表九之二（需明确收支对象级次的录入表）'!D$7:D$9*(LEFT('[1]表九之二（需明确收支对象级次的录入表）'!$B$7:$B$9,LEN($H161))=$H161))+SUMPRODUCT('[1]表九之三（其它收支录入表）'!D$6:D$282*(LEFT('[1]表九之三（其它收支录入表）'!$B$6:$B$282,LEN($H161))=$H161))</f>
        <v>0</v>
      </c>
      <c r="K161" s="158">
        <f>SUMPRODUCT('[1]表九之二（需明确收支对象级次的录入表）'!E$7:E$9*(LEFT('[1]表九之二（需明确收支对象级次的录入表）'!$B$7:$B$9,LEN($H161))=$H161))+SUMPRODUCT('[1]表九之三（其它收支录入表）'!E$6:E$282*(LEFT('[1]表九之三（其它收支录入表）'!$B$6:$B$282,LEN($H161))=$H161))</f>
        <v>0</v>
      </c>
      <c r="L161" s="158">
        <f>SUMPRODUCT('[1]表九之二（需明确收支对象级次的录入表）'!I$7:I$9*(LEFT('[1]表九之二（需明确收支对象级次的录入表）'!$B$7:$B$9,LEN($H161))=$H161))+SUMPRODUCT('[1]表九之三（其它收支录入表）'!F$6:F$282*(LEFT('[1]表九之三（其它收支录入表）'!$B$6:$B$282,LEN($H161))=$H161))</f>
        <v>0</v>
      </c>
      <c r="M161" s="154" t="str">
        <f t="shared" si="10"/>
        <v/>
      </c>
      <c r="N161" s="154" t="str">
        <f t="shared" si="11"/>
        <v/>
      </c>
    </row>
    <row r="162" s="134" customFormat="1" ht="17.1" customHeight="1" spans="1:14">
      <c r="A162" s="150"/>
      <c r="B162" s="150"/>
      <c r="C162" s="161"/>
      <c r="D162" s="162"/>
      <c r="E162" s="162"/>
      <c r="F162" s="163"/>
      <c r="G162" s="163"/>
      <c r="H162" s="150" t="s">
        <v>3398</v>
      </c>
      <c r="I162" s="150" t="s">
        <v>3399</v>
      </c>
      <c r="J162" s="152">
        <f>SUMPRODUCT('[1]表九之二（需明确收支对象级次的录入表）'!D$7:D$9*(LEFT('[1]表九之二（需明确收支对象级次的录入表）'!$B$7:$B$9,LEN($H162))=$H162))+SUMPRODUCT('[1]表九之三（其它收支录入表）'!D$6:D$282*(LEFT('[1]表九之三（其它收支录入表）'!$B$6:$B$282,LEN($H162))=$H162))</f>
        <v>0</v>
      </c>
      <c r="K162" s="152">
        <f>SUMPRODUCT('[1]表九之二（需明确收支对象级次的录入表）'!E$7:E$9*(LEFT('[1]表九之二（需明确收支对象级次的录入表）'!$B$7:$B$9,LEN($H162))=$H162))+SUMPRODUCT('[1]表九之三（其它收支录入表）'!E$6:E$282*(LEFT('[1]表九之三（其它收支录入表）'!$B$6:$B$282,LEN($H162))=$H162))</f>
        <v>0</v>
      </c>
      <c r="L162" s="152">
        <f>SUMPRODUCT('[1]表九之二（需明确收支对象级次的录入表）'!I$7:I$9*(LEFT('[1]表九之二（需明确收支对象级次的录入表）'!$B$7:$B$9,LEN($H162))=$H162))+SUMPRODUCT('[1]表九之三（其它收支录入表）'!F$6:F$282*(LEFT('[1]表九之三（其它收支录入表）'!$B$6:$B$282,LEN($H162))=$H162))</f>
        <v>0</v>
      </c>
      <c r="M162" s="154" t="str">
        <f t="shared" si="10"/>
        <v/>
      </c>
      <c r="N162" s="154" t="str">
        <f t="shared" si="11"/>
        <v/>
      </c>
    </row>
    <row r="163" s="134" customFormat="1" ht="17.1" customHeight="1" spans="1:14">
      <c r="A163" s="150"/>
      <c r="B163" s="150"/>
      <c r="C163" s="161"/>
      <c r="D163" s="162"/>
      <c r="E163" s="162"/>
      <c r="F163" s="163"/>
      <c r="G163" s="163"/>
      <c r="H163" s="150" t="s">
        <v>3400</v>
      </c>
      <c r="I163" s="150" t="s">
        <v>3401</v>
      </c>
      <c r="J163" s="157">
        <f>SUMPRODUCT('[1]表九之二（需明确收支对象级次的录入表）'!D$7:D$9*(LEFT('[1]表九之二（需明确收支对象级次的录入表）'!$B$7:$B$9,LEN($H163))=$H163))+SUMPRODUCT('[1]表九之三（其它收支录入表）'!D$6:D$282*(LEFT('[1]表九之三（其它收支录入表）'!$B$6:$B$282,LEN($H163))=$H163))</f>
        <v>0</v>
      </c>
      <c r="K163" s="158">
        <f>SUMPRODUCT('[1]表九之二（需明确收支对象级次的录入表）'!E$7:E$9*(LEFT('[1]表九之二（需明确收支对象级次的录入表）'!$B$7:$B$9,LEN($H163))=$H163))+SUMPRODUCT('[1]表九之三（其它收支录入表）'!E$6:E$282*(LEFT('[1]表九之三（其它收支录入表）'!$B$6:$B$282,LEN($H163))=$H163))</f>
        <v>0</v>
      </c>
      <c r="L163" s="158">
        <f>SUMPRODUCT('[1]表九之二（需明确收支对象级次的录入表）'!I$7:I$9*(LEFT('[1]表九之二（需明确收支对象级次的录入表）'!$B$7:$B$9,LEN($H163))=$H163))+SUMPRODUCT('[1]表九之三（其它收支录入表）'!F$6:F$282*(LEFT('[1]表九之三（其它收支录入表）'!$B$6:$B$282,LEN($H163))=$H163))</f>
        <v>0</v>
      </c>
      <c r="M163" s="154" t="str">
        <f t="shared" si="10"/>
        <v/>
      </c>
      <c r="N163" s="154" t="str">
        <f t="shared" si="11"/>
        <v/>
      </c>
    </row>
    <row r="164" s="134" customFormat="1" ht="17.1" customHeight="1" spans="1:14">
      <c r="A164" s="150"/>
      <c r="B164" s="150"/>
      <c r="C164" s="161"/>
      <c r="D164" s="162"/>
      <c r="E164" s="162"/>
      <c r="F164" s="163"/>
      <c r="G164" s="163"/>
      <c r="H164" s="150" t="s">
        <v>3402</v>
      </c>
      <c r="I164" s="150" t="s">
        <v>3403</v>
      </c>
      <c r="J164" s="157">
        <f>SUMPRODUCT('[1]表九之二（需明确收支对象级次的录入表）'!D$7:D$9*(LEFT('[1]表九之二（需明确收支对象级次的录入表）'!$B$7:$B$9,LEN($H164))=$H164))+SUMPRODUCT('[1]表九之三（其它收支录入表）'!D$6:D$282*(LEFT('[1]表九之三（其它收支录入表）'!$B$6:$B$282,LEN($H164))=$H164))</f>
        <v>0</v>
      </c>
      <c r="K164" s="158">
        <f>SUMPRODUCT('[1]表九之二（需明确收支对象级次的录入表）'!E$7:E$9*(LEFT('[1]表九之二（需明确收支对象级次的录入表）'!$B$7:$B$9,LEN($H164))=$H164))+SUMPRODUCT('[1]表九之三（其它收支录入表）'!E$6:E$282*(LEFT('[1]表九之三（其它收支录入表）'!$B$6:$B$282,LEN($H164))=$H164))</f>
        <v>0</v>
      </c>
      <c r="L164" s="158">
        <f>SUMPRODUCT('[1]表九之二（需明确收支对象级次的录入表）'!I$7:I$9*(LEFT('[1]表九之二（需明确收支对象级次的录入表）'!$B$7:$B$9,LEN($H164))=$H164))+SUMPRODUCT('[1]表九之三（其它收支录入表）'!F$6:F$282*(LEFT('[1]表九之三（其它收支录入表）'!$B$6:$B$282,LEN($H164))=$H164))</f>
        <v>0</v>
      </c>
      <c r="M164" s="154" t="str">
        <f t="shared" si="10"/>
        <v/>
      </c>
      <c r="N164" s="154" t="str">
        <f t="shared" si="11"/>
        <v/>
      </c>
    </row>
    <row r="165" s="134" customFormat="1" ht="17.1" customHeight="1" spans="1:14">
      <c r="A165" s="150"/>
      <c r="B165" s="150"/>
      <c r="C165" s="161"/>
      <c r="D165" s="162"/>
      <c r="E165" s="162"/>
      <c r="F165" s="163"/>
      <c r="G165" s="163"/>
      <c r="H165" s="150" t="s">
        <v>3404</v>
      </c>
      <c r="I165" s="150" t="s">
        <v>3405</v>
      </c>
      <c r="J165" s="157">
        <f>SUMPRODUCT('[1]表九之二（需明确收支对象级次的录入表）'!D$7:D$9*(LEFT('[1]表九之二（需明确收支对象级次的录入表）'!$B$7:$B$9,LEN($H165))=$H165))+SUMPRODUCT('[1]表九之三（其它收支录入表）'!D$6:D$282*(LEFT('[1]表九之三（其它收支录入表）'!$B$6:$B$282,LEN($H165))=$H165))</f>
        <v>0</v>
      </c>
      <c r="K165" s="158">
        <f>SUMPRODUCT('[1]表九之二（需明确收支对象级次的录入表）'!E$7:E$9*(LEFT('[1]表九之二（需明确收支对象级次的录入表）'!$B$7:$B$9,LEN($H165))=$H165))+SUMPRODUCT('[1]表九之三（其它收支录入表）'!E$6:E$282*(LEFT('[1]表九之三（其它收支录入表）'!$B$6:$B$282,LEN($H165))=$H165))</f>
        <v>0</v>
      </c>
      <c r="L165" s="158">
        <f>SUMPRODUCT('[1]表九之二（需明确收支对象级次的录入表）'!I$7:I$9*(LEFT('[1]表九之二（需明确收支对象级次的录入表）'!$B$7:$B$9,LEN($H165))=$H165))+SUMPRODUCT('[1]表九之三（其它收支录入表）'!F$6:F$282*(LEFT('[1]表九之三（其它收支录入表）'!$B$6:$B$282,LEN($H165))=$H165))</f>
        <v>0</v>
      </c>
      <c r="M165" s="154" t="str">
        <f t="shared" si="10"/>
        <v/>
      </c>
      <c r="N165" s="154" t="str">
        <f t="shared" si="11"/>
        <v/>
      </c>
    </row>
    <row r="166" s="134" customFormat="1" ht="17.1" customHeight="1" spans="1:14">
      <c r="A166" s="150"/>
      <c r="B166" s="150"/>
      <c r="C166" s="161"/>
      <c r="D166" s="162"/>
      <c r="E166" s="162"/>
      <c r="F166" s="163"/>
      <c r="G166" s="163"/>
      <c r="H166" s="150" t="s">
        <v>3406</v>
      </c>
      <c r="I166" s="150" t="s">
        <v>3407</v>
      </c>
      <c r="J166" s="157">
        <f>SUMPRODUCT('[1]表九之二（需明确收支对象级次的录入表）'!D$7:D$9*(LEFT('[1]表九之二（需明确收支对象级次的录入表）'!$B$7:$B$9,LEN($H166))=$H166))+SUMPRODUCT('[1]表九之三（其它收支录入表）'!D$6:D$282*(LEFT('[1]表九之三（其它收支录入表）'!$B$6:$B$282,LEN($H166))=$H166))</f>
        <v>0</v>
      </c>
      <c r="K166" s="158">
        <f>SUMPRODUCT('[1]表九之二（需明确收支对象级次的录入表）'!E$7:E$9*(LEFT('[1]表九之二（需明确收支对象级次的录入表）'!$B$7:$B$9,LEN($H166))=$H166))+SUMPRODUCT('[1]表九之三（其它收支录入表）'!E$6:E$282*(LEFT('[1]表九之三（其它收支录入表）'!$B$6:$B$282,LEN($H166))=$H166))</f>
        <v>0</v>
      </c>
      <c r="L166" s="158">
        <f>SUMPRODUCT('[1]表九之二（需明确收支对象级次的录入表）'!I$7:I$9*(LEFT('[1]表九之二（需明确收支对象级次的录入表）'!$B$7:$B$9,LEN($H166))=$H166))+SUMPRODUCT('[1]表九之三（其它收支录入表）'!F$6:F$282*(LEFT('[1]表九之三（其它收支录入表）'!$B$6:$B$282,LEN($H166))=$H166))</f>
        <v>0</v>
      </c>
      <c r="M166" s="154" t="str">
        <f t="shared" si="10"/>
        <v/>
      </c>
      <c r="N166" s="154" t="str">
        <f t="shared" si="11"/>
        <v/>
      </c>
    </row>
    <row r="167" s="134" customFormat="1" ht="17.1" customHeight="1" spans="1:14">
      <c r="A167" s="150"/>
      <c r="B167" s="150"/>
      <c r="C167" s="161"/>
      <c r="D167" s="162"/>
      <c r="E167" s="162"/>
      <c r="F167" s="163"/>
      <c r="G167" s="163"/>
      <c r="H167" s="150" t="s">
        <v>3408</v>
      </c>
      <c r="I167" s="150" t="s">
        <v>3409</v>
      </c>
      <c r="J167" s="157">
        <f>SUMPRODUCT('[1]表九之二（需明确收支对象级次的录入表）'!D$7:D$9*(LEFT('[1]表九之二（需明确收支对象级次的录入表）'!$B$7:$B$9,LEN($H167))=$H167))+SUMPRODUCT('[1]表九之三（其它收支录入表）'!D$6:D$282*(LEFT('[1]表九之三（其它收支录入表）'!$B$6:$B$282,LEN($H167))=$H167))</f>
        <v>0</v>
      </c>
      <c r="K167" s="158">
        <f>SUMPRODUCT('[1]表九之二（需明确收支对象级次的录入表）'!E$7:E$9*(LEFT('[1]表九之二（需明确收支对象级次的录入表）'!$B$7:$B$9,LEN($H167))=$H167))+SUMPRODUCT('[1]表九之三（其它收支录入表）'!E$6:E$282*(LEFT('[1]表九之三（其它收支录入表）'!$B$6:$B$282,LEN($H167))=$H167))</f>
        <v>0</v>
      </c>
      <c r="L167" s="158">
        <f>SUMPRODUCT('[1]表九之二（需明确收支对象级次的录入表）'!I$7:I$9*(LEFT('[1]表九之二（需明确收支对象级次的录入表）'!$B$7:$B$9,LEN($H167))=$H167))+SUMPRODUCT('[1]表九之三（其它收支录入表）'!F$6:F$282*(LEFT('[1]表九之三（其它收支录入表）'!$B$6:$B$282,LEN($H167))=$H167))</f>
        <v>0</v>
      </c>
      <c r="M167" s="154" t="str">
        <f t="shared" si="10"/>
        <v/>
      </c>
      <c r="N167" s="154" t="str">
        <f t="shared" si="11"/>
        <v/>
      </c>
    </row>
    <row r="168" s="134" customFormat="1" ht="17.1" customHeight="1" spans="1:14">
      <c r="A168" s="150"/>
      <c r="B168" s="150"/>
      <c r="C168" s="161"/>
      <c r="D168" s="162"/>
      <c r="E168" s="162"/>
      <c r="F168" s="163"/>
      <c r="G168" s="163"/>
      <c r="H168" s="150" t="s">
        <v>3410</v>
      </c>
      <c r="I168" s="150" t="s">
        <v>3411</v>
      </c>
      <c r="J168" s="157">
        <f>SUMPRODUCT('[1]表九之二（需明确收支对象级次的录入表）'!D$7:D$9*(LEFT('[1]表九之二（需明确收支对象级次的录入表）'!$B$7:$B$9,LEN($H168))=$H168))+SUMPRODUCT('[1]表九之三（其它收支录入表）'!D$6:D$282*(LEFT('[1]表九之三（其它收支录入表）'!$B$6:$B$282,LEN($H168))=$H168))</f>
        <v>0</v>
      </c>
      <c r="K168" s="158">
        <f>SUMPRODUCT('[1]表九之二（需明确收支对象级次的录入表）'!E$7:E$9*(LEFT('[1]表九之二（需明确收支对象级次的录入表）'!$B$7:$B$9,LEN($H168))=$H168))+SUMPRODUCT('[1]表九之三（其它收支录入表）'!E$6:E$282*(LEFT('[1]表九之三（其它收支录入表）'!$B$6:$B$282,LEN($H168))=$H168))</f>
        <v>0</v>
      </c>
      <c r="L168" s="158">
        <f>SUMPRODUCT('[1]表九之二（需明确收支对象级次的录入表）'!I$7:I$9*(LEFT('[1]表九之二（需明确收支对象级次的录入表）'!$B$7:$B$9,LEN($H168))=$H168))+SUMPRODUCT('[1]表九之三（其它收支录入表）'!F$6:F$282*(LEFT('[1]表九之三（其它收支录入表）'!$B$6:$B$282,LEN($H168))=$H168))</f>
        <v>0</v>
      </c>
      <c r="M168" s="154" t="str">
        <f t="shared" si="10"/>
        <v/>
      </c>
      <c r="N168" s="154" t="str">
        <f t="shared" si="11"/>
        <v/>
      </c>
    </row>
    <row r="169" s="134" customFormat="1" ht="17.1" customHeight="1" spans="1:14">
      <c r="A169" s="150"/>
      <c r="B169" s="150"/>
      <c r="C169" s="161"/>
      <c r="D169" s="162"/>
      <c r="E169" s="162"/>
      <c r="F169" s="163"/>
      <c r="G169" s="163"/>
      <c r="H169" s="150" t="s">
        <v>3412</v>
      </c>
      <c r="I169" s="150" t="s">
        <v>3413</v>
      </c>
      <c r="J169" s="157">
        <f>SUMPRODUCT('[1]表九之二（需明确收支对象级次的录入表）'!D$7:D$9*(LEFT('[1]表九之二（需明确收支对象级次的录入表）'!$B$7:$B$9,LEN($H169))=$H169))+SUMPRODUCT('[1]表九之三（其它收支录入表）'!D$6:D$282*(LEFT('[1]表九之三（其它收支录入表）'!$B$6:$B$282,LEN($H169))=$H169))</f>
        <v>0</v>
      </c>
      <c r="K169" s="158">
        <f>SUMPRODUCT('[1]表九之二（需明确收支对象级次的录入表）'!E$7:E$9*(LEFT('[1]表九之二（需明确收支对象级次的录入表）'!$B$7:$B$9,LEN($H169))=$H169))+SUMPRODUCT('[1]表九之三（其它收支录入表）'!E$6:E$282*(LEFT('[1]表九之三（其它收支录入表）'!$B$6:$B$282,LEN($H169))=$H169))</f>
        <v>0</v>
      </c>
      <c r="L169" s="158">
        <f>SUMPRODUCT('[1]表九之二（需明确收支对象级次的录入表）'!I$7:I$9*(LEFT('[1]表九之二（需明确收支对象级次的录入表）'!$B$7:$B$9,LEN($H169))=$H169))+SUMPRODUCT('[1]表九之三（其它收支录入表）'!F$6:F$282*(LEFT('[1]表九之三（其它收支录入表）'!$B$6:$B$282,LEN($H169))=$H169))</f>
        <v>0</v>
      </c>
      <c r="M169" s="154" t="str">
        <f t="shared" si="10"/>
        <v/>
      </c>
      <c r="N169" s="154" t="str">
        <f t="shared" si="11"/>
        <v/>
      </c>
    </row>
    <row r="170" s="134" customFormat="1" ht="17.1" customHeight="1" spans="1:14">
      <c r="A170" s="150"/>
      <c r="B170" s="150"/>
      <c r="C170" s="161"/>
      <c r="D170" s="162"/>
      <c r="E170" s="162"/>
      <c r="F170" s="163"/>
      <c r="G170" s="163"/>
      <c r="H170" s="150" t="s">
        <v>3414</v>
      </c>
      <c r="I170" s="150" t="s">
        <v>3415</v>
      </c>
      <c r="J170" s="157">
        <f>SUMPRODUCT('[1]表九之二（需明确收支对象级次的录入表）'!D$7:D$9*(LEFT('[1]表九之二（需明确收支对象级次的录入表）'!$B$7:$B$9,LEN($H170))=$H170))+SUMPRODUCT('[1]表九之三（其它收支录入表）'!D$6:D$282*(LEFT('[1]表九之三（其它收支录入表）'!$B$6:$B$282,LEN($H170))=$H170))</f>
        <v>0</v>
      </c>
      <c r="K170" s="158">
        <f>SUMPRODUCT('[1]表九之二（需明确收支对象级次的录入表）'!E$7:E$9*(LEFT('[1]表九之二（需明确收支对象级次的录入表）'!$B$7:$B$9,LEN($H170))=$H170))+SUMPRODUCT('[1]表九之三（其它收支录入表）'!E$6:E$282*(LEFT('[1]表九之三（其它收支录入表）'!$B$6:$B$282,LEN($H170))=$H170))</f>
        <v>0</v>
      </c>
      <c r="L170" s="158">
        <f>SUMPRODUCT('[1]表九之二（需明确收支对象级次的录入表）'!I$7:I$9*(LEFT('[1]表九之二（需明确收支对象级次的录入表）'!$B$7:$B$9,LEN($H170))=$H170))+SUMPRODUCT('[1]表九之三（其它收支录入表）'!F$6:F$282*(LEFT('[1]表九之三（其它收支录入表）'!$B$6:$B$282,LEN($H170))=$H170))</f>
        <v>0</v>
      </c>
      <c r="M170" s="154" t="str">
        <f t="shared" si="10"/>
        <v/>
      </c>
      <c r="N170" s="154" t="str">
        <f t="shared" si="11"/>
        <v/>
      </c>
    </row>
    <row r="171" s="134" customFormat="1" ht="17.1" customHeight="1" spans="1:14">
      <c r="A171" s="150"/>
      <c r="B171" s="150"/>
      <c r="C171" s="161"/>
      <c r="D171" s="162"/>
      <c r="E171" s="162"/>
      <c r="F171" s="163"/>
      <c r="G171" s="163"/>
      <c r="H171" s="150" t="s">
        <v>3416</v>
      </c>
      <c r="I171" s="150" t="s">
        <v>3417</v>
      </c>
      <c r="J171" s="157">
        <f>SUMPRODUCT('[1]表九之二（需明确收支对象级次的录入表）'!D$7:D$9*(LEFT('[1]表九之二（需明确收支对象级次的录入表）'!$B$7:$B$9,LEN($H171))=$H171))+SUMPRODUCT('[1]表九之三（其它收支录入表）'!D$6:D$282*(LEFT('[1]表九之三（其它收支录入表）'!$B$6:$B$282,LEN($H171))=$H171))</f>
        <v>0</v>
      </c>
      <c r="K171" s="158">
        <f>SUMPRODUCT('[1]表九之二（需明确收支对象级次的录入表）'!E$7:E$9*(LEFT('[1]表九之二（需明确收支对象级次的录入表）'!$B$7:$B$9,LEN($H171))=$H171))+SUMPRODUCT('[1]表九之三（其它收支录入表）'!E$6:E$282*(LEFT('[1]表九之三（其它收支录入表）'!$B$6:$B$282,LEN($H171))=$H171))</f>
        <v>0</v>
      </c>
      <c r="L171" s="158">
        <f>SUMPRODUCT('[1]表九之二（需明确收支对象级次的录入表）'!I$7:I$9*(LEFT('[1]表九之二（需明确收支对象级次的录入表）'!$B$7:$B$9,LEN($H171))=$H171))+SUMPRODUCT('[1]表九之三（其它收支录入表）'!F$6:F$282*(LEFT('[1]表九之三（其它收支录入表）'!$B$6:$B$282,LEN($H171))=$H171))</f>
        <v>0</v>
      </c>
      <c r="M171" s="154" t="str">
        <f t="shared" si="10"/>
        <v/>
      </c>
      <c r="N171" s="154" t="str">
        <f t="shared" si="11"/>
        <v/>
      </c>
    </row>
    <row r="172" s="134" customFormat="1" ht="17.1" customHeight="1" spans="1:14">
      <c r="A172" s="150"/>
      <c r="B172" s="150"/>
      <c r="C172" s="161"/>
      <c r="D172" s="162"/>
      <c r="E172" s="162"/>
      <c r="F172" s="163"/>
      <c r="G172" s="163"/>
      <c r="H172" s="150" t="s">
        <v>3418</v>
      </c>
      <c r="I172" s="150" t="s">
        <v>3419</v>
      </c>
      <c r="J172" s="152">
        <f>SUMPRODUCT('[1]表九之二（需明确收支对象级次的录入表）'!D$7:D$9*(LEFT('[1]表九之二（需明确收支对象级次的录入表）'!$B$7:$B$9,LEN($H172))=$H172))+SUMPRODUCT('[1]表九之三（其它收支录入表）'!D$6:D$282*(LEFT('[1]表九之三（其它收支录入表）'!$B$6:$B$282,LEN($H172))=$H172))</f>
        <v>0</v>
      </c>
      <c r="K172" s="152">
        <f>SUMPRODUCT('[1]表九之二（需明确收支对象级次的录入表）'!E$7:E$9*(LEFT('[1]表九之二（需明确收支对象级次的录入表）'!$B$7:$B$9,LEN($H172))=$H172))+SUMPRODUCT('[1]表九之三（其它收支录入表）'!E$6:E$282*(LEFT('[1]表九之三（其它收支录入表）'!$B$6:$B$282,LEN($H172))=$H172))</f>
        <v>0</v>
      </c>
      <c r="L172" s="152">
        <f>SUMPRODUCT('[1]表九之二（需明确收支对象级次的录入表）'!I$7:I$9*(LEFT('[1]表九之二（需明确收支对象级次的录入表）'!$B$7:$B$9,LEN($H172))=$H172))+SUMPRODUCT('[1]表九之三（其它收支录入表）'!F$6:F$282*(LEFT('[1]表九之三（其它收支录入表）'!$B$6:$B$282,LEN($H172))=$H172))</f>
        <v>0</v>
      </c>
      <c r="M172" s="154" t="str">
        <f t="shared" si="10"/>
        <v/>
      </c>
      <c r="N172" s="154" t="str">
        <f t="shared" si="11"/>
        <v/>
      </c>
    </row>
    <row r="173" s="134" customFormat="1" ht="17.1" customHeight="1" spans="1:14">
      <c r="A173" s="150"/>
      <c r="B173" s="150"/>
      <c r="C173" s="161"/>
      <c r="D173" s="162"/>
      <c r="E173" s="162"/>
      <c r="F173" s="163"/>
      <c r="G173" s="163"/>
      <c r="H173" s="150" t="s">
        <v>3420</v>
      </c>
      <c r="I173" s="150" t="s">
        <v>3350</v>
      </c>
      <c r="J173" s="157">
        <f>SUMPRODUCT('[1]表九之二（需明确收支对象级次的录入表）'!D$7:D$9*(LEFT('[1]表九之二（需明确收支对象级次的录入表）'!$B$7:$B$9,LEN($H173))=$H173))+SUMPRODUCT('[1]表九之三（其它收支录入表）'!D$6:D$282*(LEFT('[1]表九之三（其它收支录入表）'!$B$6:$B$282,LEN($H173))=$H173))</f>
        <v>0</v>
      </c>
      <c r="K173" s="158">
        <f>SUMPRODUCT('[1]表九之二（需明确收支对象级次的录入表）'!E$7:E$9*(LEFT('[1]表九之二（需明确收支对象级次的录入表）'!$B$7:$B$9,LEN($H173))=$H173))+SUMPRODUCT('[1]表九之三（其它收支录入表）'!E$6:E$282*(LEFT('[1]表九之三（其它收支录入表）'!$B$6:$B$282,LEN($H173))=$H173))</f>
        <v>0</v>
      </c>
      <c r="L173" s="158">
        <f>SUMPRODUCT('[1]表九之二（需明确收支对象级次的录入表）'!I$7:I$9*(LEFT('[1]表九之二（需明确收支对象级次的录入表）'!$B$7:$B$9,LEN($H173))=$H173))+SUMPRODUCT('[1]表九之三（其它收支录入表）'!F$6:F$282*(LEFT('[1]表九之三（其它收支录入表）'!$B$6:$B$282,LEN($H173))=$H173))</f>
        <v>0</v>
      </c>
      <c r="M173" s="154" t="str">
        <f t="shared" si="10"/>
        <v/>
      </c>
      <c r="N173" s="154" t="str">
        <f t="shared" si="11"/>
        <v/>
      </c>
    </row>
    <row r="174" s="134" customFormat="1" ht="17.1" customHeight="1" spans="1:14">
      <c r="A174" s="150"/>
      <c r="B174" s="150"/>
      <c r="C174" s="161"/>
      <c r="D174" s="162"/>
      <c r="E174" s="162"/>
      <c r="F174" s="163"/>
      <c r="G174" s="163"/>
      <c r="H174" s="150" t="s">
        <v>3421</v>
      </c>
      <c r="I174" s="150" t="s">
        <v>3422</v>
      </c>
      <c r="J174" s="157">
        <f>SUMPRODUCT('[1]表九之二（需明确收支对象级次的录入表）'!D$7:D$9*(LEFT('[1]表九之二（需明确收支对象级次的录入表）'!$B$7:$B$9,LEN($H174))=$H174))+SUMPRODUCT('[1]表九之三（其它收支录入表）'!D$6:D$282*(LEFT('[1]表九之三（其它收支录入表）'!$B$6:$B$282,LEN($H174))=$H174))</f>
        <v>0</v>
      </c>
      <c r="K174" s="158">
        <f>SUMPRODUCT('[1]表九之二（需明确收支对象级次的录入表）'!E$7:E$9*(LEFT('[1]表九之二（需明确收支对象级次的录入表）'!$B$7:$B$9,LEN($H174))=$H174))+SUMPRODUCT('[1]表九之三（其它收支录入表）'!E$6:E$282*(LEFT('[1]表九之三（其它收支录入表）'!$B$6:$B$282,LEN($H174))=$H174))</f>
        <v>0</v>
      </c>
      <c r="L174" s="158">
        <f>SUMPRODUCT('[1]表九之二（需明确收支对象级次的录入表）'!I$7:I$9*(LEFT('[1]表九之二（需明确收支对象级次的录入表）'!$B$7:$B$9,LEN($H174))=$H174))+SUMPRODUCT('[1]表九之三（其它收支录入表）'!F$6:F$282*(LEFT('[1]表九之三（其它收支录入表）'!$B$6:$B$282,LEN($H174))=$H174))</f>
        <v>0</v>
      </c>
      <c r="M174" s="154" t="str">
        <f t="shared" si="10"/>
        <v/>
      </c>
      <c r="N174" s="154" t="str">
        <f t="shared" si="11"/>
        <v/>
      </c>
    </row>
    <row r="175" s="134" customFormat="1" ht="17.1" customHeight="1" spans="1:14">
      <c r="A175" s="150"/>
      <c r="B175" s="150"/>
      <c r="C175" s="161"/>
      <c r="D175" s="162"/>
      <c r="E175" s="162"/>
      <c r="F175" s="163"/>
      <c r="G175" s="163"/>
      <c r="H175" s="150" t="s">
        <v>3423</v>
      </c>
      <c r="I175" s="150" t="s">
        <v>3424</v>
      </c>
      <c r="J175" s="152">
        <f>SUMPRODUCT('[1]表九之二（需明确收支对象级次的录入表）'!D$7:D$9*(LEFT('[1]表九之二（需明确收支对象级次的录入表）'!$B$7:$B$9,LEN($H175))=$H175))+SUMPRODUCT('[1]表九之三（其它收支录入表）'!D$6:D$282*(LEFT('[1]表九之三（其它收支录入表）'!$B$6:$B$282,LEN($H175))=$H175))</f>
        <v>0</v>
      </c>
      <c r="K175" s="152">
        <f>SUMPRODUCT('[1]表九之二（需明确收支对象级次的录入表）'!E$7:E$9*(LEFT('[1]表九之二（需明确收支对象级次的录入表）'!$B$7:$B$9,LEN($H175))=$H175))+SUMPRODUCT('[1]表九之三（其它收支录入表）'!E$6:E$282*(LEFT('[1]表九之三（其它收支录入表）'!$B$6:$B$282,LEN($H175))=$H175))</f>
        <v>0</v>
      </c>
      <c r="L175" s="152">
        <f>SUMPRODUCT('[1]表九之二（需明确收支对象级次的录入表）'!I$7:I$9*(LEFT('[1]表九之二（需明确收支对象级次的录入表）'!$B$7:$B$9,LEN($H175))=$H175))+SUMPRODUCT('[1]表九之三（其它收支录入表）'!F$6:F$282*(LEFT('[1]表九之三（其它收支录入表）'!$B$6:$B$282,LEN($H175))=$H175))</f>
        <v>0</v>
      </c>
      <c r="M175" s="154" t="str">
        <f t="shared" si="10"/>
        <v/>
      </c>
      <c r="N175" s="154" t="str">
        <f t="shared" si="11"/>
        <v/>
      </c>
    </row>
    <row r="176" s="134" customFormat="1" ht="17.1" customHeight="1" spans="1:14">
      <c r="A176" s="150"/>
      <c r="B176" s="150"/>
      <c r="C176" s="161"/>
      <c r="D176" s="162"/>
      <c r="E176" s="162"/>
      <c r="F176" s="163"/>
      <c r="G176" s="163"/>
      <c r="H176" s="150" t="s">
        <v>3425</v>
      </c>
      <c r="I176" s="150" t="s">
        <v>3350</v>
      </c>
      <c r="J176" s="157">
        <f>SUMPRODUCT('[1]表九之二（需明确收支对象级次的录入表）'!D$7:D$9*(LEFT('[1]表九之二（需明确收支对象级次的录入表）'!$B$7:$B$9,LEN($H176))=$H176))+SUMPRODUCT('[1]表九之三（其它收支录入表）'!D$6:D$282*(LEFT('[1]表九之三（其它收支录入表）'!$B$6:$B$282,LEN($H176))=$H176))</f>
        <v>0</v>
      </c>
      <c r="K176" s="158">
        <f>SUMPRODUCT('[1]表九之二（需明确收支对象级次的录入表）'!E$7:E$9*(LEFT('[1]表九之二（需明确收支对象级次的录入表）'!$B$7:$B$9,LEN($H176))=$H176))+SUMPRODUCT('[1]表九之三（其它收支录入表）'!E$6:E$282*(LEFT('[1]表九之三（其它收支录入表）'!$B$6:$B$282,LEN($H176))=$H176))</f>
        <v>0</v>
      </c>
      <c r="L176" s="158">
        <f>SUMPRODUCT('[1]表九之二（需明确收支对象级次的录入表）'!I$7:I$9*(LEFT('[1]表九之二（需明确收支对象级次的录入表）'!$B$7:$B$9,LEN($H176))=$H176))+SUMPRODUCT('[1]表九之三（其它收支录入表）'!F$6:F$282*(LEFT('[1]表九之三（其它收支录入表）'!$B$6:$B$282,LEN($H176))=$H176))</f>
        <v>0</v>
      </c>
      <c r="M176" s="154" t="str">
        <f t="shared" si="10"/>
        <v/>
      </c>
      <c r="N176" s="154" t="str">
        <f t="shared" si="11"/>
        <v/>
      </c>
    </row>
    <row r="177" s="134" customFormat="1" ht="17.1" customHeight="1" spans="1:14">
      <c r="A177" s="150"/>
      <c r="B177" s="150"/>
      <c r="C177" s="161"/>
      <c r="D177" s="162"/>
      <c r="E177" s="162"/>
      <c r="F177" s="163"/>
      <c r="G177" s="163"/>
      <c r="H177" s="150" t="s">
        <v>3426</v>
      </c>
      <c r="I177" s="150" t="s">
        <v>3427</v>
      </c>
      <c r="J177" s="157">
        <f>SUMPRODUCT('[1]表九之二（需明确收支对象级次的录入表）'!D$7:D$9*(LEFT('[1]表九之二（需明确收支对象级次的录入表）'!$B$7:$B$9,LEN($H177))=$H177))+SUMPRODUCT('[1]表九之三（其它收支录入表）'!D$6:D$282*(LEFT('[1]表九之三（其它收支录入表）'!$B$6:$B$282,LEN($H177))=$H177))</f>
        <v>0</v>
      </c>
      <c r="K177" s="158">
        <f>SUMPRODUCT('[1]表九之二（需明确收支对象级次的录入表）'!E$7:E$9*(LEFT('[1]表九之二（需明确收支对象级次的录入表）'!$B$7:$B$9,LEN($H177))=$H177))+SUMPRODUCT('[1]表九之三（其它收支录入表）'!E$6:E$282*(LEFT('[1]表九之三（其它收支录入表）'!$B$6:$B$282,LEN($H177))=$H177))</f>
        <v>0</v>
      </c>
      <c r="L177" s="158">
        <f>SUMPRODUCT('[1]表九之二（需明确收支对象级次的录入表）'!I$7:I$9*(LEFT('[1]表九之二（需明确收支对象级次的录入表）'!$B$7:$B$9,LEN($H177))=$H177))+SUMPRODUCT('[1]表九之三（其它收支录入表）'!F$6:F$282*(LEFT('[1]表九之三（其它收支录入表）'!$B$6:$B$282,LEN($H177))=$H177))</f>
        <v>0</v>
      </c>
      <c r="M177" s="154" t="str">
        <f t="shared" si="10"/>
        <v/>
      </c>
      <c r="N177" s="154" t="str">
        <f t="shared" si="11"/>
        <v/>
      </c>
    </row>
    <row r="178" s="134" customFormat="1" ht="17.1" customHeight="1" spans="1:14">
      <c r="A178" s="150"/>
      <c r="B178" s="150"/>
      <c r="C178" s="161"/>
      <c r="D178" s="162"/>
      <c r="E178" s="162"/>
      <c r="F178" s="163"/>
      <c r="G178" s="163"/>
      <c r="H178" s="150" t="s">
        <v>3428</v>
      </c>
      <c r="I178" s="150" t="s">
        <v>3429</v>
      </c>
      <c r="J178" s="157">
        <f>SUMPRODUCT('[1]表九之二（需明确收支对象级次的录入表）'!D$7:D$9*(LEFT('[1]表九之二（需明确收支对象级次的录入表）'!$B$7:$B$9,LEN($H178))=$H178))+SUMPRODUCT('[1]表九之三（其它收支录入表）'!D$6:D$282*(LEFT('[1]表九之三（其它收支录入表）'!$B$6:$B$282,LEN($H178))=$H178))</f>
        <v>0</v>
      </c>
      <c r="K178" s="158">
        <f>SUMPRODUCT('[1]表九之二（需明确收支对象级次的录入表）'!E$7:E$9*(LEFT('[1]表九之二（需明确收支对象级次的录入表）'!$B$7:$B$9,LEN($H178))=$H178))+SUMPRODUCT('[1]表九之三（其它收支录入表）'!E$6:E$282*(LEFT('[1]表九之三（其它收支录入表）'!$B$6:$B$282,LEN($H178))=$H178))</f>
        <v>0</v>
      </c>
      <c r="L178" s="158">
        <f>SUMPRODUCT('[1]表九之二（需明确收支对象级次的录入表）'!I$7:I$9*(LEFT('[1]表九之二（需明确收支对象级次的录入表）'!$B$7:$B$9,LEN($H178))=$H178))+SUMPRODUCT('[1]表九之三（其它收支录入表）'!F$6:F$282*(LEFT('[1]表九之三（其它收支录入表）'!$B$6:$B$282,LEN($H178))=$H178))</f>
        <v>0</v>
      </c>
      <c r="M178" s="154" t="str">
        <f t="shared" si="10"/>
        <v/>
      </c>
      <c r="N178" s="154" t="str">
        <f t="shared" si="11"/>
        <v/>
      </c>
    </row>
    <row r="179" s="134" customFormat="1" ht="17.1" customHeight="1" spans="1:14">
      <c r="A179" s="150"/>
      <c r="B179" s="150"/>
      <c r="C179" s="161"/>
      <c r="D179" s="162"/>
      <c r="E179" s="162"/>
      <c r="F179" s="163"/>
      <c r="G179" s="163"/>
      <c r="H179" s="150" t="s">
        <v>1826</v>
      </c>
      <c r="I179" s="150" t="s">
        <v>2885</v>
      </c>
      <c r="J179" s="152">
        <f>SUMPRODUCT('[1]表九之二（需明确收支对象级次的录入表）'!D$7:D$9*(LEFT('[1]表九之二（需明确收支对象级次的录入表）'!$B$7:$B$9,LEN($H179))=$H179))+SUMPRODUCT('[1]表九之三（其它收支录入表）'!D$6:D$282*(LEFT('[1]表九之三（其它收支录入表）'!$B$6:$B$282,LEN($H179))=$H179))</f>
        <v>0</v>
      </c>
      <c r="K179" s="152">
        <f>SUMPRODUCT('[1]表九之二（需明确收支对象级次的录入表）'!E$7:E$9*(LEFT('[1]表九之二（需明确收支对象级次的录入表）'!$B$7:$B$9,LEN($H179))=$H179))+SUMPRODUCT('[1]表九之三（其它收支录入表）'!E$6:E$282*(LEFT('[1]表九之三（其它收支录入表）'!$B$6:$B$282,LEN($H179))=$H179))</f>
        <v>0</v>
      </c>
      <c r="L179" s="152">
        <f>SUMPRODUCT('[1]表九之二（需明确收支对象级次的录入表）'!I$7:I$9*(LEFT('[1]表九之二（需明确收支对象级次的录入表）'!$B$7:$B$9,LEN($H179))=$H179))+SUMPRODUCT('[1]表九之三（其它收支录入表）'!F$6:F$282*(LEFT('[1]表九之三（其它收支录入表）'!$B$6:$B$282,LEN($H179))=$H179))</f>
        <v>0</v>
      </c>
      <c r="M179" s="154" t="str">
        <f t="shared" si="10"/>
        <v/>
      </c>
      <c r="N179" s="154" t="str">
        <f t="shared" si="11"/>
        <v/>
      </c>
    </row>
    <row r="180" s="134" customFormat="1" ht="17.1" customHeight="1" spans="1:14">
      <c r="A180" s="150"/>
      <c r="B180" s="150"/>
      <c r="C180" s="161"/>
      <c r="D180" s="162"/>
      <c r="E180" s="162"/>
      <c r="F180" s="163"/>
      <c r="G180" s="163"/>
      <c r="H180" s="150" t="s">
        <v>3430</v>
      </c>
      <c r="I180" s="150" t="s">
        <v>3431</v>
      </c>
      <c r="J180" s="152">
        <f>SUMPRODUCT('[1]表九之二（需明确收支对象级次的录入表）'!D$7:D$9*(LEFT('[1]表九之二（需明确收支对象级次的录入表）'!$B$7:$B$9,LEN($H180))=$H180))+SUMPRODUCT('[1]表九之三（其它收支录入表）'!D$6:D$282*(LEFT('[1]表九之三（其它收支录入表）'!$B$6:$B$282,LEN($H180))=$H180))</f>
        <v>0</v>
      </c>
      <c r="K180" s="152">
        <f>SUMPRODUCT('[1]表九之二（需明确收支对象级次的录入表）'!E$7:E$9*(LEFT('[1]表九之二（需明确收支对象级次的录入表）'!$B$7:$B$9,LEN($H180))=$H180))+SUMPRODUCT('[1]表九之三（其它收支录入表）'!E$6:E$282*(LEFT('[1]表九之三（其它收支录入表）'!$B$6:$B$282,LEN($H180))=$H180))</f>
        <v>0</v>
      </c>
      <c r="L180" s="152">
        <f>SUMPRODUCT('[1]表九之二（需明确收支对象级次的录入表）'!I$7:I$9*(LEFT('[1]表九之二（需明确收支对象级次的录入表）'!$B$7:$B$9,LEN($H180))=$H180))+SUMPRODUCT('[1]表九之三（其它收支录入表）'!F$6:F$282*(LEFT('[1]表九之三（其它收支录入表）'!$B$6:$B$282,LEN($H180))=$H180))</f>
        <v>0</v>
      </c>
      <c r="M180" s="154" t="str">
        <f t="shared" si="10"/>
        <v/>
      </c>
      <c r="N180" s="154" t="str">
        <f t="shared" si="11"/>
        <v/>
      </c>
    </row>
    <row r="181" s="134" customFormat="1" ht="17.1" customHeight="1" spans="1:14">
      <c r="A181" s="150"/>
      <c r="B181" s="150"/>
      <c r="C181" s="161"/>
      <c r="D181" s="162"/>
      <c r="E181" s="162"/>
      <c r="F181" s="163"/>
      <c r="G181" s="163"/>
      <c r="H181" s="150" t="s">
        <v>3432</v>
      </c>
      <c r="I181" s="150" t="s">
        <v>3433</v>
      </c>
      <c r="J181" s="157">
        <f>SUMPRODUCT('[1]表九之二（需明确收支对象级次的录入表）'!D$7:D$9*(LEFT('[1]表九之二（需明确收支对象级次的录入表）'!$B$7:$B$9,LEN($H181))=$H181))+SUMPRODUCT('[1]表九之三（其它收支录入表）'!D$6:D$282*(LEFT('[1]表九之三（其它收支录入表）'!$B$6:$B$282,LEN($H181))=$H181))</f>
        <v>0</v>
      </c>
      <c r="K181" s="158">
        <f>SUMPRODUCT('[1]表九之二（需明确收支对象级次的录入表）'!E$7:E$9*(LEFT('[1]表九之二（需明确收支对象级次的录入表）'!$B$7:$B$9,LEN($H181))=$H181))+SUMPRODUCT('[1]表九之三（其它收支录入表）'!E$6:E$282*(LEFT('[1]表九之三（其它收支录入表）'!$B$6:$B$282,LEN($H181))=$H181))</f>
        <v>0</v>
      </c>
      <c r="L181" s="158">
        <f>SUMPRODUCT('[1]表九之二（需明确收支对象级次的录入表）'!I$7:I$9*(LEFT('[1]表九之二（需明确收支对象级次的录入表）'!$B$7:$B$9,LEN($H181))=$H181))+SUMPRODUCT('[1]表九之三（其它收支录入表）'!F$6:F$282*(LEFT('[1]表九之三（其它收支录入表）'!$B$6:$B$282,LEN($H181))=$H181))</f>
        <v>0</v>
      </c>
      <c r="M181" s="154" t="str">
        <f t="shared" si="10"/>
        <v/>
      </c>
      <c r="N181" s="154" t="str">
        <f t="shared" si="11"/>
        <v/>
      </c>
    </row>
    <row r="182" s="134" customFormat="1" ht="17.1" customHeight="1" spans="1:14">
      <c r="A182" s="150"/>
      <c r="B182" s="150"/>
      <c r="C182" s="161"/>
      <c r="D182" s="162"/>
      <c r="E182" s="162"/>
      <c r="F182" s="163"/>
      <c r="G182" s="163"/>
      <c r="H182" s="150" t="s">
        <v>3434</v>
      </c>
      <c r="I182" s="160" t="s">
        <v>3435</v>
      </c>
      <c r="J182" s="157">
        <f>SUMPRODUCT('[1]表九之二（需明确收支对象级次的录入表）'!D$7:D$9*(LEFT('[1]表九之二（需明确收支对象级次的录入表）'!$B$7:$B$9,LEN($H182))=$H182))+SUMPRODUCT('[1]表九之三（其它收支录入表）'!D$6:D$282*(LEFT('[1]表九之三（其它收支录入表）'!$B$6:$B$282,LEN($H182))=$H182))</f>
        <v>0</v>
      </c>
      <c r="K182" s="158">
        <f>SUMPRODUCT('[1]表九之二（需明确收支对象级次的录入表）'!E$7:E$9*(LEFT('[1]表九之二（需明确收支对象级次的录入表）'!$B$7:$B$9,LEN($H182))=$H182))+SUMPRODUCT('[1]表九之三（其它收支录入表）'!E$6:E$282*(LEFT('[1]表九之三（其它收支录入表）'!$B$6:$B$282,LEN($H182))=$H182))</f>
        <v>0</v>
      </c>
      <c r="L182" s="158">
        <f>SUMPRODUCT('[1]表九之二（需明确收支对象级次的录入表）'!I$7:I$9*(LEFT('[1]表九之二（需明确收支对象级次的录入表）'!$B$7:$B$9,LEN($H182))=$H182))+SUMPRODUCT('[1]表九之三（其它收支录入表）'!F$6:F$282*(LEFT('[1]表九之三（其它收支录入表）'!$B$6:$B$282,LEN($H182))=$H182))</f>
        <v>0</v>
      </c>
      <c r="M182" s="154" t="str">
        <f t="shared" si="10"/>
        <v/>
      </c>
      <c r="N182" s="154" t="str">
        <f t="shared" si="11"/>
        <v/>
      </c>
    </row>
    <row r="183" s="134" customFormat="1" ht="17.1" customHeight="1" spans="1:14">
      <c r="A183" s="150"/>
      <c r="B183" s="150"/>
      <c r="C183" s="161"/>
      <c r="D183" s="162"/>
      <c r="E183" s="162"/>
      <c r="F183" s="163"/>
      <c r="G183" s="163"/>
      <c r="H183" s="150" t="s">
        <v>3436</v>
      </c>
      <c r="I183" s="160" t="s">
        <v>3437</v>
      </c>
      <c r="J183" s="157">
        <f>SUMPRODUCT('[1]表九之二（需明确收支对象级次的录入表）'!D$7:D$9*(LEFT('[1]表九之二（需明确收支对象级次的录入表）'!$B$7:$B$9,LEN($H183))=$H183))+SUMPRODUCT('[1]表九之三（其它收支录入表）'!D$6:D$282*(LEFT('[1]表九之三（其它收支录入表）'!$B$6:$B$282,LEN($H183))=$H183))</f>
        <v>0</v>
      </c>
      <c r="K183" s="158">
        <f>SUMPRODUCT('[1]表九之二（需明确收支对象级次的录入表）'!E$7:E$9*(LEFT('[1]表九之二（需明确收支对象级次的录入表）'!$B$7:$B$9,LEN($H183))=$H183))+SUMPRODUCT('[1]表九之三（其它收支录入表）'!E$6:E$282*(LEFT('[1]表九之三（其它收支录入表）'!$B$6:$B$282,LEN($H183))=$H183))</f>
        <v>0</v>
      </c>
      <c r="L183" s="158">
        <f>SUMPRODUCT('[1]表九之二（需明确收支对象级次的录入表）'!I$7:I$9*(LEFT('[1]表九之二（需明确收支对象级次的录入表）'!$B$7:$B$9,LEN($H183))=$H183))+SUMPRODUCT('[1]表九之三（其它收支录入表）'!F$6:F$282*(LEFT('[1]表九之三（其它收支录入表）'!$B$6:$B$282,LEN($H183))=$H183))</f>
        <v>0</v>
      </c>
      <c r="M183" s="154" t="str">
        <f t="shared" si="10"/>
        <v/>
      </c>
      <c r="N183" s="154" t="str">
        <f t="shared" si="11"/>
        <v/>
      </c>
    </row>
    <row r="184" s="134" customFormat="1" ht="17.1" customHeight="1" spans="1:14">
      <c r="A184" s="150"/>
      <c r="B184" s="150"/>
      <c r="C184" s="161"/>
      <c r="D184" s="162"/>
      <c r="E184" s="162"/>
      <c r="F184" s="163"/>
      <c r="G184" s="163"/>
      <c r="H184" s="150" t="s">
        <v>1968</v>
      </c>
      <c r="I184" s="150" t="s">
        <v>2887</v>
      </c>
      <c r="J184" s="152">
        <f>SUMPRODUCT('[1]表九之二（需明确收支对象级次的录入表）'!D$7:D$9*(LEFT('[1]表九之二（需明确收支对象级次的录入表）'!$B$7:$B$9,LEN($H184))=$H184))+SUMPRODUCT('[1]表九之三（其它收支录入表）'!D$6:D$282*(LEFT('[1]表九之三（其它收支录入表）'!$B$6:$B$282,LEN($H184))=$H184))</f>
        <v>0</v>
      </c>
      <c r="K184" s="152">
        <f>SUMPRODUCT('[1]表九之二（需明确收支对象级次的录入表）'!E$7:E$9*(LEFT('[1]表九之二（需明确收支对象级次的录入表）'!$B$7:$B$9,LEN($H184))=$H184))+SUMPRODUCT('[1]表九之三（其它收支录入表）'!E$6:E$282*(LEFT('[1]表九之三（其它收支录入表）'!$B$6:$B$282,LEN($H184))=$H184))</f>
        <v>0</v>
      </c>
      <c r="L184" s="152">
        <f>SUMPRODUCT('[1]表九之二（需明确收支对象级次的录入表）'!I$7:I$9*(LEFT('[1]表九之二（需明确收支对象级次的录入表）'!$B$7:$B$9,LEN($H184))=$H184))+SUMPRODUCT('[1]表九之三（其它收支录入表）'!F$6:F$282*(LEFT('[1]表九之三（其它收支录入表）'!$B$6:$B$282,LEN($H184))=$H184))</f>
        <v>0</v>
      </c>
      <c r="M184" s="154" t="str">
        <f t="shared" si="10"/>
        <v/>
      </c>
      <c r="N184" s="154" t="str">
        <f t="shared" si="11"/>
        <v/>
      </c>
    </row>
    <row r="185" s="134" customFormat="1" ht="17.1" customHeight="1" spans="1:14">
      <c r="A185" s="150"/>
      <c r="B185" s="150"/>
      <c r="C185" s="161"/>
      <c r="D185" s="162"/>
      <c r="E185" s="162"/>
      <c r="F185" s="163"/>
      <c r="G185" s="163"/>
      <c r="H185" s="406" t="s">
        <v>2012</v>
      </c>
      <c r="I185" s="165" t="s">
        <v>2803</v>
      </c>
      <c r="J185" s="152">
        <f>SUMPRODUCT('[1]表九之二（需明确收支对象级次的录入表）'!D$7:D$9*(LEFT('[1]表九之二（需明确收支对象级次的录入表）'!$B$7:$B$9,LEN($H185))=$H185))+SUMPRODUCT('[1]表九之三（其它收支录入表）'!D$6:D$282*(LEFT('[1]表九之三（其它收支录入表）'!$B$6:$B$282,LEN($H185))=$H185))</f>
        <v>0</v>
      </c>
      <c r="K185" s="152">
        <f>SUMPRODUCT('[1]表九之二（需明确收支对象级次的录入表）'!E$7:E$9*(LEFT('[1]表九之二（需明确收支对象级次的录入表）'!$B$7:$B$9,LEN($H185))=$H185))+SUMPRODUCT('[1]表九之三（其它收支录入表）'!E$6:E$282*(LEFT('[1]表九之三（其它收支录入表）'!$B$6:$B$282,LEN($H185))=$H185))</f>
        <v>0</v>
      </c>
      <c r="L185" s="152">
        <f>SUMPRODUCT('[1]表九之二（需明确收支对象级次的录入表）'!I$7:I$9*(LEFT('[1]表九之二（需明确收支对象级次的录入表）'!$B$7:$B$9,LEN($H185))=$H185))+SUMPRODUCT('[1]表九之三（其它收支录入表）'!F$6:F$282*(LEFT('[1]表九之三（其它收支录入表）'!$B$6:$B$282,LEN($H185))=$H185))</f>
        <v>0</v>
      </c>
      <c r="M185" s="154" t="str">
        <f t="shared" si="10"/>
        <v/>
      </c>
      <c r="N185" s="154" t="str">
        <f t="shared" si="11"/>
        <v/>
      </c>
    </row>
    <row r="186" s="134" customFormat="1" ht="17.1" customHeight="1" spans="1:14">
      <c r="A186" s="150"/>
      <c r="B186" s="150"/>
      <c r="C186" s="161"/>
      <c r="D186" s="162"/>
      <c r="E186" s="162"/>
      <c r="F186" s="163"/>
      <c r="G186" s="163"/>
      <c r="H186" s="150" t="s">
        <v>3438</v>
      </c>
      <c r="I186" s="160" t="s">
        <v>3439</v>
      </c>
      <c r="J186" s="157">
        <f>SUMPRODUCT('[1]表九之二（需明确收支对象级次的录入表）'!D$7:D$9*(LEFT('[1]表九之二（需明确收支对象级次的录入表）'!$B$7:$B$9,LEN($H186))=$H186))+SUMPRODUCT('[1]表九之三（其它收支录入表）'!D$6:D$282*(LEFT('[1]表九之三（其它收支录入表）'!$B$6:$B$282,LEN($H186))=$H186))</f>
        <v>0</v>
      </c>
      <c r="K186" s="158">
        <f>SUMPRODUCT('[1]表九之二（需明确收支对象级次的录入表）'!E$7:E$9*(LEFT('[1]表九之二（需明确收支对象级次的录入表）'!$B$7:$B$9,LEN($H186))=$H186))+SUMPRODUCT('[1]表九之三（其它收支录入表）'!E$6:E$282*(LEFT('[1]表九之三（其它收支录入表）'!$B$6:$B$282,LEN($H186))=$H186))</f>
        <v>0</v>
      </c>
      <c r="L186" s="158">
        <f>SUMPRODUCT('[1]表九之二（需明确收支对象级次的录入表）'!I$7:I$9*(LEFT('[1]表九之二（需明确收支对象级次的录入表）'!$B$7:$B$9,LEN($H186))=$H186))+SUMPRODUCT('[1]表九之三（其它收支录入表）'!F$6:F$282*(LEFT('[1]表九之三（其它收支录入表）'!$B$6:$B$282,LEN($H186))=$H186))</f>
        <v>0</v>
      </c>
      <c r="M186" s="154" t="str">
        <f t="shared" si="10"/>
        <v/>
      </c>
      <c r="N186" s="154" t="str">
        <f t="shared" si="11"/>
        <v/>
      </c>
    </row>
    <row r="187" s="134" customFormat="1" ht="17.1" customHeight="1" spans="1:14">
      <c r="A187" s="150"/>
      <c r="B187" s="150"/>
      <c r="C187" s="161"/>
      <c r="D187" s="162"/>
      <c r="E187" s="162"/>
      <c r="F187" s="163"/>
      <c r="G187" s="163"/>
      <c r="H187" s="150" t="s">
        <v>3440</v>
      </c>
      <c r="I187" s="160" t="s">
        <v>3441</v>
      </c>
      <c r="J187" s="157">
        <f>SUMPRODUCT('[1]表九之二（需明确收支对象级次的录入表）'!D$7:D$9*(LEFT('[1]表九之二（需明确收支对象级次的录入表）'!$B$7:$B$9,LEN($H187))=$H187))+SUMPRODUCT('[1]表九之三（其它收支录入表）'!D$6:D$282*(LEFT('[1]表九之三（其它收支录入表）'!$B$6:$B$282,LEN($H187))=$H187))</f>
        <v>0</v>
      </c>
      <c r="K187" s="158">
        <f>SUMPRODUCT('[1]表九之二（需明确收支对象级次的录入表）'!E$7:E$9*(LEFT('[1]表九之二（需明确收支对象级次的录入表）'!$B$7:$B$9,LEN($H187))=$H187))+SUMPRODUCT('[1]表九之三（其它收支录入表）'!E$6:E$282*(LEFT('[1]表九之三（其它收支录入表）'!$B$6:$B$282,LEN($H187))=$H187))</f>
        <v>0</v>
      </c>
      <c r="L187" s="158">
        <f>SUMPRODUCT('[1]表九之二（需明确收支对象级次的录入表）'!I$7:I$9*(LEFT('[1]表九之二（需明确收支对象级次的录入表）'!$B$7:$B$9,LEN($H187))=$H187))+SUMPRODUCT('[1]表九之三（其它收支录入表）'!F$6:F$282*(LEFT('[1]表九之三（其它收支录入表）'!$B$6:$B$282,LEN($H187))=$H187))</f>
        <v>0</v>
      </c>
      <c r="M187" s="154" t="str">
        <f t="shared" si="10"/>
        <v/>
      </c>
      <c r="N187" s="154" t="str">
        <f t="shared" si="11"/>
        <v/>
      </c>
    </row>
    <row r="188" s="134" customFormat="1" ht="17.1" customHeight="1" spans="1:14">
      <c r="A188" s="150"/>
      <c r="B188" s="150"/>
      <c r="C188" s="161"/>
      <c r="D188" s="162"/>
      <c r="E188" s="162"/>
      <c r="F188" s="163"/>
      <c r="G188" s="163"/>
      <c r="H188" s="150" t="s">
        <v>2339</v>
      </c>
      <c r="I188" s="150" t="s">
        <v>2893</v>
      </c>
      <c r="J188" s="152">
        <f>SUMPRODUCT('[1]表九之二（需明确收支对象级次的录入表）'!D$7:D$9*(LEFT('[1]表九之二（需明确收支对象级次的录入表）'!$B$7:$B$9,LEN($H188))=$H188))+SUMPRODUCT('[1]表九之三（其它收支录入表）'!D$6:D$282*(LEFT('[1]表九之三（其它收支录入表）'!$B$6:$B$282,LEN($H188))=$H188))</f>
        <v>44885</v>
      </c>
      <c r="K188" s="152">
        <f>SUMPRODUCT('[1]表九之二（需明确收支对象级次的录入表）'!E$7:E$9*(LEFT('[1]表九之二（需明确收支对象级次的录入表）'!$B$7:$B$9,LEN($H188))=$H188))+SUMPRODUCT('[1]表九之三（其它收支录入表）'!E$6:E$282*(LEFT('[1]表九之三（其它收支录入表）'!$B$6:$B$282,LEN($H188))=$H188))</f>
        <v>66846</v>
      </c>
      <c r="L188" s="152">
        <f>SUMPRODUCT('[1]表九之二（需明确收支对象级次的录入表）'!I$7:I$9*(LEFT('[1]表九之二（需明确收支对象级次的录入表）'!$B$7:$B$9,LEN($H188))=$H188))+SUMPRODUCT('[1]表九之三（其它收支录入表）'!F$6:F$282*(LEFT('[1]表九之三（其它收支录入表）'!$B$6:$B$282,LEN($H188))=$H188))</f>
        <v>2293</v>
      </c>
      <c r="M188" s="154">
        <f t="shared" si="10"/>
        <v>0.0510861089450819</v>
      </c>
      <c r="N188" s="154">
        <f t="shared" si="11"/>
        <v>0.0343027256679532</v>
      </c>
    </row>
    <row r="189" s="134" customFormat="1" ht="17.1" customHeight="1" spans="1:14">
      <c r="A189" s="150"/>
      <c r="B189" s="150"/>
      <c r="C189" s="161"/>
      <c r="D189" s="162"/>
      <c r="E189" s="162"/>
      <c r="F189" s="163"/>
      <c r="G189" s="163"/>
      <c r="H189" s="150" t="s">
        <v>3442</v>
      </c>
      <c r="I189" s="150" t="s">
        <v>3443</v>
      </c>
      <c r="J189" s="152">
        <f>SUMPRODUCT('[1]表九之二（需明确收支对象级次的录入表）'!D$7:D$9*(LEFT('[1]表九之二（需明确收支对象级次的录入表）'!$B$7:$B$9,LEN($H189))=$H189))+SUMPRODUCT('[1]表九之三（其它收支录入表）'!D$6:D$282*(LEFT('[1]表九之三（其它收支录入表）'!$B$6:$B$282,LEN($H189))=$H189))</f>
        <v>44300</v>
      </c>
      <c r="K189" s="152">
        <f>SUMPRODUCT('[1]表九之二（需明确收支对象级次的录入表）'!E$7:E$9*(LEFT('[1]表九之二（需明确收支对象级次的录入表）'!$B$7:$B$9,LEN($H189))=$H189))+SUMPRODUCT('[1]表九之三（其它收支录入表）'!E$6:E$282*(LEFT('[1]表九之三（其它收支录入表）'!$B$6:$B$282,LEN($H189))=$H189))</f>
        <v>66131</v>
      </c>
      <c r="L189" s="152">
        <f>SUMPRODUCT('[1]表九之二（需明确收支对象级次的录入表）'!I$7:I$9*(LEFT('[1]表九之二（需明确收支对象级次的录入表）'!$B$7:$B$9,LEN($H189))=$H189))+SUMPRODUCT('[1]表九之三（其它收支录入表）'!F$6:F$282*(LEFT('[1]表九之三（其它收支录入表）'!$B$6:$B$282,LEN($H189))=$H189))</f>
        <v>1700</v>
      </c>
      <c r="M189" s="154">
        <f t="shared" si="10"/>
        <v>0.0383747178329571</v>
      </c>
      <c r="N189" s="154">
        <f t="shared" si="11"/>
        <v>0.0257065521464971</v>
      </c>
    </row>
    <row r="190" s="134" customFormat="1" ht="17.1" customHeight="1" spans="1:14">
      <c r="A190" s="150"/>
      <c r="B190" s="150"/>
      <c r="C190" s="161"/>
      <c r="D190" s="162"/>
      <c r="E190" s="162"/>
      <c r="F190" s="163"/>
      <c r="G190" s="163"/>
      <c r="H190" s="150" t="s">
        <v>3444</v>
      </c>
      <c r="I190" s="150" t="s">
        <v>3445</v>
      </c>
      <c r="J190" s="157">
        <f>SUMPRODUCT('[1]表九之二（需明确收支对象级次的录入表）'!D$7:D$9*(LEFT('[1]表九之二（需明确收支对象级次的录入表）'!$B$7:$B$9,LEN($H190))=$H190))+SUMPRODUCT('[1]表九之三（其它收支录入表）'!D$6:D$282*(LEFT('[1]表九之三（其它收支录入表）'!$B$6:$B$282,LEN($H190))=$H190))</f>
        <v>0</v>
      </c>
      <c r="K190" s="158">
        <f>SUMPRODUCT('[1]表九之二（需明确收支对象级次的录入表）'!E$7:E$9*(LEFT('[1]表九之二（需明确收支对象级次的录入表）'!$B$7:$B$9,LEN($H190))=$H190))+SUMPRODUCT('[1]表九之三（其它收支录入表）'!E$6:E$282*(LEFT('[1]表九之三（其它收支录入表）'!$B$6:$B$282,LEN($H190))=$H190))</f>
        <v>0</v>
      </c>
      <c r="L190" s="158">
        <f>SUMPRODUCT('[1]表九之二（需明确收支对象级次的录入表）'!I$7:I$9*(LEFT('[1]表九之二（需明确收支对象级次的录入表）'!$B$7:$B$9,LEN($H190))=$H190))+SUMPRODUCT('[1]表九之三（其它收支录入表）'!F$6:F$282*(LEFT('[1]表九之三（其它收支录入表）'!$B$6:$B$282,LEN($H190))=$H190))</f>
        <v>0</v>
      </c>
      <c r="M190" s="154" t="str">
        <f t="shared" si="10"/>
        <v/>
      </c>
      <c r="N190" s="154" t="str">
        <f t="shared" si="11"/>
        <v/>
      </c>
    </row>
    <row r="191" s="134" customFormat="1" ht="17.1" customHeight="1" spans="1:14">
      <c r="A191" s="150"/>
      <c r="B191" s="150"/>
      <c r="C191" s="161"/>
      <c r="D191" s="162"/>
      <c r="E191" s="162"/>
      <c r="F191" s="163"/>
      <c r="G191" s="163"/>
      <c r="H191" s="150" t="s">
        <v>3446</v>
      </c>
      <c r="I191" s="150" t="s">
        <v>3447</v>
      </c>
      <c r="J191" s="157">
        <f>SUMPRODUCT('[1]表九之二（需明确收支对象级次的录入表）'!D$7:D$9*(LEFT('[1]表九之二（需明确收支对象级次的录入表）'!$B$7:$B$9,LEN($H191))=$H191))+SUMPRODUCT('[1]表九之三（其它收支录入表）'!D$6:D$282*(LEFT('[1]表九之三（其它收支录入表）'!$B$6:$B$282,LEN($H191))=$H191))</f>
        <v>44300</v>
      </c>
      <c r="K191" s="158">
        <f>SUMPRODUCT('[1]表九之二（需明确收支对象级次的录入表）'!E$7:E$9*(LEFT('[1]表九之二（需明确收支对象级次的录入表）'!$B$7:$B$9,LEN($H191))=$H191))+SUMPRODUCT('[1]表九之三（其它收支录入表）'!E$6:E$282*(LEFT('[1]表九之三（其它收支录入表）'!$B$6:$B$282,LEN($H191))=$H191))</f>
        <v>66131</v>
      </c>
      <c r="L191" s="158">
        <f>SUMPRODUCT('[1]表九之二（需明确收支对象级次的录入表）'!I$7:I$9*(LEFT('[1]表九之二（需明确收支对象级次的录入表）'!$B$7:$B$9,LEN($H191))=$H191))+SUMPRODUCT('[1]表九之三（其它收支录入表）'!F$6:F$282*(LEFT('[1]表九之三（其它收支录入表）'!$B$6:$B$282,LEN($H191))=$H191))</f>
        <v>1700</v>
      </c>
      <c r="M191" s="154">
        <f t="shared" si="10"/>
        <v>0.0383747178329571</v>
      </c>
      <c r="N191" s="154">
        <f t="shared" si="11"/>
        <v>0.0257065521464971</v>
      </c>
    </row>
    <row r="192" s="134" customFormat="1" ht="17.1" customHeight="1" spans="1:14">
      <c r="A192" s="150"/>
      <c r="B192" s="150"/>
      <c r="C192" s="161"/>
      <c r="D192" s="162"/>
      <c r="E192" s="162"/>
      <c r="F192" s="163"/>
      <c r="G192" s="163"/>
      <c r="H192" s="150" t="s">
        <v>3448</v>
      </c>
      <c r="I192" s="150" t="s">
        <v>3449</v>
      </c>
      <c r="J192" s="157">
        <f>SUMPRODUCT('[1]表九之二（需明确收支对象级次的录入表）'!D$7:D$9*(LEFT('[1]表九之二（需明确收支对象级次的录入表）'!$B$7:$B$9,LEN($H192))=$H192))+SUMPRODUCT('[1]表九之三（其它收支录入表）'!D$6:D$282*(LEFT('[1]表九之三（其它收支录入表）'!$B$6:$B$282,LEN($H192))=$H192))</f>
        <v>0</v>
      </c>
      <c r="K192" s="158">
        <f>SUMPRODUCT('[1]表九之二（需明确收支对象级次的录入表）'!E$7:E$9*(LEFT('[1]表九之二（需明确收支对象级次的录入表）'!$B$7:$B$9,LEN($H192))=$H192))+SUMPRODUCT('[1]表九之三（其它收支录入表）'!E$6:E$282*(LEFT('[1]表九之三（其它收支录入表）'!$B$6:$B$282,LEN($H192))=$H192))</f>
        <v>0</v>
      </c>
      <c r="L192" s="158">
        <f>SUMPRODUCT('[1]表九之二（需明确收支对象级次的录入表）'!I$7:I$9*(LEFT('[1]表九之二（需明确收支对象级次的录入表）'!$B$7:$B$9,LEN($H192))=$H192))+SUMPRODUCT('[1]表九之三（其它收支录入表）'!F$6:F$282*(LEFT('[1]表九之三（其它收支录入表）'!$B$6:$B$282,LEN($H192))=$H192))</f>
        <v>0</v>
      </c>
      <c r="M192" s="154" t="str">
        <f t="shared" si="10"/>
        <v/>
      </c>
      <c r="N192" s="154" t="str">
        <f t="shared" si="11"/>
        <v/>
      </c>
    </row>
    <row r="193" s="134" customFormat="1" ht="17.1" customHeight="1" spans="1:14">
      <c r="A193" s="150"/>
      <c r="B193" s="150"/>
      <c r="C193" s="161"/>
      <c r="D193" s="162"/>
      <c r="E193" s="162"/>
      <c r="F193" s="163"/>
      <c r="G193" s="163"/>
      <c r="H193" s="150" t="s">
        <v>3450</v>
      </c>
      <c r="I193" s="150" t="s">
        <v>3451</v>
      </c>
      <c r="J193" s="152">
        <f>SUMPRODUCT('[1]表九之二（需明确收支对象级次的录入表）'!D$7:D$9*(LEFT('[1]表九之二（需明确收支对象级次的录入表）'!$B$7:$B$9,LEN($H193))=$H193))+SUMPRODUCT('[1]表九之三（其它收支录入表）'!D$6:D$282*(LEFT('[1]表九之三（其它收支录入表）'!$B$6:$B$282,LEN($H193))=$H193))</f>
        <v>0</v>
      </c>
      <c r="K193" s="152">
        <f>SUMPRODUCT('[1]表九之二（需明确收支对象级次的录入表）'!E$7:E$9*(LEFT('[1]表九之二（需明确收支对象级次的录入表）'!$B$7:$B$9,LEN($H193))=$H193))+SUMPRODUCT('[1]表九之三（其它收支录入表）'!E$6:E$282*(LEFT('[1]表九之三（其它收支录入表）'!$B$6:$B$282,LEN($H193))=$H193))</f>
        <v>0</v>
      </c>
      <c r="L193" s="152">
        <f>SUMPRODUCT('[1]表九之二（需明确收支对象级次的录入表）'!I$7:I$9*(LEFT('[1]表九之二（需明确收支对象级次的录入表）'!$B$7:$B$9,LEN($H193))=$H193))+SUMPRODUCT('[1]表九之三（其它收支录入表）'!F$6:F$282*(LEFT('[1]表九之三（其它收支录入表）'!$B$6:$B$282,LEN($H193))=$H193))</f>
        <v>0</v>
      </c>
      <c r="M193" s="154" t="str">
        <f t="shared" si="10"/>
        <v/>
      </c>
      <c r="N193" s="154" t="str">
        <f t="shared" si="11"/>
        <v/>
      </c>
    </row>
    <row r="194" s="134" customFormat="1" ht="17.1" customHeight="1" spans="1:14">
      <c r="A194" s="150"/>
      <c r="B194" s="150"/>
      <c r="C194" s="161"/>
      <c r="D194" s="162"/>
      <c r="E194" s="162"/>
      <c r="F194" s="163"/>
      <c r="G194" s="163"/>
      <c r="H194" s="150" t="s">
        <v>3452</v>
      </c>
      <c r="I194" s="150" t="s">
        <v>3453</v>
      </c>
      <c r="J194" s="157">
        <f>SUMPRODUCT('[1]表九之二（需明确收支对象级次的录入表）'!D$7:D$9*(LEFT('[1]表九之二（需明确收支对象级次的录入表）'!$B$7:$B$9,LEN($H194))=$H194))+SUMPRODUCT('[1]表九之三（其它收支录入表）'!D$6:D$282*(LEFT('[1]表九之三（其它收支录入表）'!$B$6:$B$282,LEN($H194))=$H194))</f>
        <v>0</v>
      </c>
      <c r="K194" s="158">
        <f>SUMPRODUCT('[1]表九之二（需明确收支对象级次的录入表）'!E$7:E$9*(LEFT('[1]表九之二（需明确收支对象级次的录入表）'!$B$7:$B$9,LEN($H194))=$H194))+SUMPRODUCT('[1]表九之三（其它收支录入表）'!E$6:E$282*(LEFT('[1]表九之三（其它收支录入表）'!$B$6:$B$282,LEN($H194))=$H194))</f>
        <v>0</v>
      </c>
      <c r="L194" s="158">
        <f>SUMPRODUCT('[1]表九之二（需明确收支对象级次的录入表）'!I$7:I$9*(LEFT('[1]表九之二（需明确收支对象级次的录入表）'!$B$7:$B$9,LEN($H194))=$H194))+SUMPRODUCT('[1]表九之三（其它收支录入表）'!F$6:F$282*(LEFT('[1]表九之三（其它收支录入表）'!$B$6:$B$282,LEN($H194))=$H194))</f>
        <v>0</v>
      </c>
      <c r="M194" s="154" t="str">
        <f t="shared" si="10"/>
        <v/>
      </c>
      <c r="N194" s="154" t="str">
        <f t="shared" si="11"/>
        <v/>
      </c>
    </row>
    <row r="195" s="134" customFormat="1" ht="17.1" customHeight="1" spans="1:14">
      <c r="A195" s="150"/>
      <c r="B195" s="150"/>
      <c r="C195" s="161"/>
      <c r="D195" s="162"/>
      <c r="E195" s="162"/>
      <c r="F195" s="163"/>
      <c r="G195" s="163"/>
      <c r="H195" s="150" t="s">
        <v>3454</v>
      </c>
      <c r="I195" s="150" t="s">
        <v>3455</v>
      </c>
      <c r="J195" s="157">
        <f>SUMPRODUCT('[1]表九之二（需明确收支对象级次的录入表）'!D$7:D$9*(LEFT('[1]表九之二（需明确收支对象级次的录入表）'!$B$7:$B$9,LEN($H195))=$H195))+SUMPRODUCT('[1]表九之三（其它收支录入表）'!D$6:D$282*(LEFT('[1]表九之三（其它收支录入表）'!$B$6:$B$282,LEN($H195))=$H195))</f>
        <v>0</v>
      </c>
      <c r="K195" s="158">
        <f>SUMPRODUCT('[1]表九之二（需明确收支对象级次的录入表）'!E$7:E$9*(LEFT('[1]表九之二（需明确收支对象级次的录入表）'!$B$7:$B$9,LEN($H195))=$H195))+SUMPRODUCT('[1]表九之三（其它收支录入表）'!E$6:E$282*(LEFT('[1]表九之三（其它收支录入表）'!$B$6:$B$282,LEN($H195))=$H195))</f>
        <v>0</v>
      </c>
      <c r="L195" s="158">
        <f>SUMPRODUCT('[1]表九之二（需明确收支对象级次的录入表）'!I$7:I$9*(LEFT('[1]表九之二（需明确收支对象级次的录入表）'!$B$7:$B$9,LEN($H195))=$H195))+SUMPRODUCT('[1]表九之三（其它收支录入表）'!F$6:F$282*(LEFT('[1]表九之三（其它收支录入表）'!$B$6:$B$282,LEN($H195))=$H195))</f>
        <v>0</v>
      </c>
      <c r="M195" s="154" t="str">
        <f t="shared" si="10"/>
        <v/>
      </c>
      <c r="N195" s="154" t="str">
        <f t="shared" si="11"/>
        <v/>
      </c>
    </row>
    <row r="196" s="134" customFormat="1" ht="17.1" customHeight="1" spans="1:14">
      <c r="A196" s="150"/>
      <c r="B196" s="150"/>
      <c r="C196" s="161"/>
      <c r="D196" s="162"/>
      <c r="E196" s="162"/>
      <c r="F196" s="163"/>
      <c r="G196" s="163"/>
      <c r="H196" s="150" t="s">
        <v>3456</v>
      </c>
      <c r="I196" s="150" t="s">
        <v>3457</v>
      </c>
      <c r="J196" s="157">
        <f>SUMPRODUCT('[1]表九之二（需明确收支对象级次的录入表）'!D$7:D$9*(LEFT('[1]表九之二（需明确收支对象级次的录入表）'!$B$7:$B$9,LEN($H196))=$H196))+SUMPRODUCT('[1]表九之三（其它收支录入表）'!D$6:D$282*(LEFT('[1]表九之三（其它收支录入表）'!$B$6:$B$282,LEN($H196))=$H196))</f>
        <v>0</v>
      </c>
      <c r="K196" s="158">
        <f>SUMPRODUCT('[1]表九之二（需明确收支对象级次的录入表）'!E$7:E$9*(LEFT('[1]表九之二（需明确收支对象级次的录入表）'!$B$7:$B$9,LEN($H196))=$H196))+SUMPRODUCT('[1]表九之三（其它收支录入表）'!E$6:E$282*(LEFT('[1]表九之三（其它收支录入表）'!$B$6:$B$282,LEN($H196))=$H196))</f>
        <v>0</v>
      </c>
      <c r="L196" s="158">
        <f>SUMPRODUCT('[1]表九之二（需明确收支对象级次的录入表）'!I$7:I$9*(LEFT('[1]表九之二（需明确收支对象级次的录入表）'!$B$7:$B$9,LEN($H196))=$H196))+SUMPRODUCT('[1]表九之三（其它收支录入表）'!F$6:F$282*(LEFT('[1]表九之三（其它收支录入表）'!$B$6:$B$282,LEN($H196))=$H196))</f>
        <v>0</v>
      </c>
      <c r="M196" s="154" t="str">
        <f t="shared" si="10"/>
        <v/>
      </c>
      <c r="N196" s="154" t="str">
        <f t="shared" si="11"/>
        <v/>
      </c>
    </row>
    <row r="197" s="134" customFormat="1" ht="17.1" customHeight="1" spans="1:14">
      <c r="A197" s="150"/>
      <c r="B197" s="150"/>
      <c r="C197" s="161"/>
      <c r="D197" s="162"/>
      <c r="E197" s="162"/>
      <c r="F197" s="163"/>
      <c r="G197" s="163"/>
      <c r="H197" s="150" t="s">
        <v>3458</v>
      </c>
      <c r="I197" s="150" t="s">
        <v>3459</v>
      </c>
      <c r="J197" s="157">
        <f>SUMPRODUCT('[1]表九之二（需明确收支对象级次的录入表）'!D$7:D$9*(LEFT('[1]表九之二（需明确收支对象级次的录入表）'!$B$7:$B$9,LEN($H197))=$H197))+SUMPRODUCT('[1]表九之三（其它收支录入表）'!D$6:D$282*(LEFT('[1]表九之三（其它收支录入表）'!$B$6:$B$282,LEN($H197))=$H197))</f>
        <v>0</v>
      </c>
      <c r="K197" s="158">
        <f>SUMPRODUCT('[1]表九之二（需明确收支对象级次的录入表）'!E$7:E$9*(LEFT('[1]表九之二（需明确收支对象级次的录入表）'!$B$7:$B$9,LEN($H197))=$H197))+SUMPRODUCT('[1]表九之三（其它收支录入表）'!E$6:E$282*(LEFT('[1]表九之三（其它收支录入表）'!$B$6:$B$282,LEN($H197))=$H197))</f>
        <v>0</v>
      </c>
      <c r="L197" s="158">
        <f>SUMPRODUCT('[1]表九之二（需明确收支对象级次的录入表）'!I$7:I$9*(LEFT('[1]表九之二（需明确收支对象级次的录入表）'!$B$7:$B$9,LEN($H197))=$H197))+SUMPRODUCT('[1]表九之三（其它收支录入表）'!F$6:F$282*(LEFT('[1]表九之三（其它收支录入表）'!$B$6:$B$282,LEN($H197))=$H197))</f>
        <v>0</v>
      </c>
      <c r="M197" s="154" t="str">
        <f t="shared" si="10"/>
        <v/>
      </c>
      <c r="N197" s="154" t="str">
        <f t="shared" si="11"/>
        <v/>
      </c>
    </row>
    <row r="198" s="134" customFormat="1" ht="17.1" customHeight="1" spans="1:14">
      <c r="A198" s="150"/>
      <c r="B198" s="150"/>
      <c r="C198" s="161"/>
      <c r="D198" s="162"/>
      <c r="E198" s="162"/>
      <c r="F198" s="163"/>
      <c r="G198" s="163"/>
      <c r="H198" s="150" t="s">
        <v>3460</v>
      </c>
      <c r="I198" s="150" t="s">
        <v>3461</v>
      </c>
      <c r="J198" s="157">
        <f>SUMPRODUCT('[1]表九之二（需明确收支对象级次的录入表）'!D$7:D$9*(LEFT('[1]表九之二（需明确收支对象级次的录入表）'!$B$7:$B$9,LEN($H198))=$H198))+SUMPRODUCT('[1]表九之三（其它收支录入表）'!D$6:D$282*(LEFT('[1]表九之三（其它收支录入表）'!$B$6:$B$282,LEN($H198))=$H198))</f>
        <v>0</v>
      </c>
      <c r="K198" s="158">
        <f>SUMPRODUCT('[1]表九之二（需明确收支对象级次的录入表）'!E$7:E$9*(LEFT('[1]表九之二（需明确收支对象级次的录入表）'!$B$7:$B$9,LEN($H198))=$H198))+SUMPRODUCT('[1]表九之三（其它收支录入表）'!E$6:E$282*(LEFT('[1]表九之三（其它收支录入表）'!$B$6:$B$282,LEN($H198))=$H198))</f>
        <v>0</v>
      </c>
      <c r="L198" s="158">
        <f>SUMPRODUCT('[1]表九之二（需明确收支对象级次的录入表）'!I$7:I$9*(LEFT('[1]表九之二（需明确收支对象级次的录入表）'!$B$7:$B$9,LEN($H198))=$H198))+SUMPRODUCT('[1]表九之三（其它收支录入表）'!F$6:F$282*(LEFT('[1]表九之三（其它收支录入表）'!$B$6:$B$282,LEN($H198))=$H198))</f>
        <v>0</v>
      </c>
      <c r="M198" s="154" t="str">
        <f t="shared" si="10"/>
        <v/>
      </c>
      <c r="N198" s="154" t="str">
        <f t="shared" si="11"/>
        <v/>
      </c>
    </row>
    <row r="199" s="134" customFormat="1" ht="17.1" customHeight="1" spans="1:14">
      <c r="A199" s="150"/>
      <c r="B199" s="150"/>
      <c r="C199" s="161"/>
      <c r="D199" s="162"/>
      <c r="E199" s="162"/>
      <c r="F199" s="163"/>
      <c r="G199" s="163"/>
      <c r="H199" s="150" t="s">
        <v>3462</v>
      </c>
      <c r="I199" s="150" t="s">
        <v>3463</v>
      </c>
      <c r="J199" s="157">
        <f>SUMPRODUCT('[1]表九之二（需明确收支对象级次的录入表）'!D$7:D$9*(LEFT('[1]表九之二（需明确收支对象级次的录入表）'!$B$7:$B$9,LEN($H199))=$H199))+SUMPRODUCT('[1]表九之三（其它收支录入表）'!D$6:D$282*(LEFT('[1]表九之三（其它收支录入表）'!$B$6:$B$282,LEN($H199))=$H199))</f>
        <v>0</v>
      </c>
      <c r="K199" s="158">
        <f>SUMPRODUCT('[1]表九之二（需明确收支对象级次的录入表）'!E$7:E$9*(LEFT('[1]表九之二（需明确收支对象级次的录入表）'!$B$7:$B$9,LEN($H199))=$H199))+SUMPRODUCT('[1]表九之三（其它收支录入表）'!E$6:E$282*(LEFT('[1]表九之三（其它收支录入表）'!$B$6:$B$282,LEN($H199))=$H199))</f>
        <v>0</v>
      </c>
      <c r="L199" s="158">
        <f>SUMPRODUCT('[1]表九之二（需明确收支对象级次的录入表）'!I$7:I$9*(LEFT('[1]表九之二（需明确收支对象级次的录入表）'!$B$7:$B$9,LEN($H199))=$H199))+SUMPRODUCT('[1]表九之三（其它收支录入表）'!F$6:F$282*(LEFT('[1]表九之三（其它收支录入表）'!$B$6:$B$282,LEN($H199))=$H199))</f>
        <v>0</v>
      </c>
      <c r="M199" s="154" t="str">
        <f t="shared" ref="M199:M262" si="12">IFERROR($L199/J199,"")</f>
        <v/>
      </c>
      <c r="N199" s="154" t="str">
        <f t="shared" ref="N199:N262" si="13">IFERROR($L199/K199,"")</f>
        <v/>
      </c>
    </row>
    <row r="200" s="134" customFormat="1" ht="17.1" customHeight="1" spans="1:14">
      <c r="A200" s="150"/>
      <c r="B200" s="150"/>
      <c r="C200" s="161"/>
      <c r="D200" s="162"/>
      <c r="E200" s="162"/>
      <c r="F200" s="163"/>
      <c r="G200" s="163"/>
      <c r="H200" s="150" t="s">
        <v>3464</v>
      </c>
      <c r="I200" s="150" t="s">
        <v>3465</v>
      </c>
      <c r="J200" s="157">
        <f>SUMPRODUCT('[1]表九之二（需明确收支对象级次的录入表）'!D$7:D$9*(LEFT('[1]表九之二（需明确收支对象级次的录入表）'!$B$7:$B$9,LEN($H200))=$H200))+SUMPRODUCT('[1]表九之三（其它收支录入表）'!D$6:D$282*(LEFT('[1]表九之三（其它收支录入表）'!$B$6:$B$282,LEN($H200))=$H200))</f>
        <v>0</v>
      </c>
      <c r="K200" s="158">
        <f>SUMPRODUCT('[1]表九之二（需明确收支对象级次的录入表）'!E$7:E$9*(LEFT('[1]表九之二（需明确收支对象级次的录入表）'!$B$7:$B$9,LEN($H200))=$H200))+SUMPRODUCT('[1]表九之三（其它收支录入表）'!E$6:E$282*(LEFT('[1]表九之三（其它收支录入表）'!$B$6:$B$282,LEN($H200))=$H200))</f>
        <v>0</v>
      </c>
      <c r="L200" s="158">
        <f>SUMPRODUCT('[1]表九之二（需明确收支对象级次的录入表）'!I$7:I$9*(LEFT('[1]表九之二（需明确收支对象级次的录入表）'!$B$7:$B$9,LEN($H200))=$H200))+SUMPRODUCT('[1]表九之三（其它收支录入表）'!F$6:F$282*(LEFT('[1]表九之三（其它收支录入表）'!$B$6:$B$282,LEN($H200))=$H200))</f>
        <v>0</v>
      </c>
      <c r="M200" s="154" t="str">
        <f t="shared" si="12"/>
        <v/>
      </c>
      <c r="N200" s="154" t="str">
        <f t="shared" si="13"/>
        <v/>
      </c>
    </row>
    <row r="201" s="134" customFormat="1" ht="17.1" customHeight="1" spans="1:14">
      <c r="A201" s="150"/>
      <c r="B201" s="150"/>
      <c r="C201" s="161"/>
      <c r="D201" s="162"/>
      <c r="E201" s="162"/>
      <c r="F201" s="163"/>
      <c r="G201" s="163"/>
      <c r="H201" s="150" t="s">
        <v>3466</v>
      </c>
      <c r="I201" s="150" t="s">
        <v>3467</v>
      </c>
      <c r="J201" s="157">
        <f>SUMPRODUCT('[1]表九之二（需明确收支对象级次的录入表）'!D$7:D$9*(LEFT('[1]表九之二（需明确收支对象级次的录入表）'!$B$7:$B$9,LEN($H201))=$H201))+SUMPRODUCT('[1]表九之三（其它收支录入表）'!D$6:D$282*(LEFT('[1]表九之三（其它收支录入表）'!$B$6:$B$282,LEN($H201))=$H201))</f>
        <v>0</v>
      </c>
      <c r="K201" s="158">
        <f>SUMPRODUCT('[1]表九之二（需明确收支对象级次的录入表）'!E$7:E$9*(LEFT('[1]表九之二（需明确收支对象级次的录入表）'!$B$7:$B$9,LEN($H201))=$H201))+SUMPRODUCT('[1]表九之三（其它收支录入表）'!E$6:E$282*(LEFT('[1]表九之三（其它收支录入表）'!$B$6:$B$282,LEN($H201))=$H201))</f>
        <v>0</v>
      </c>
      <c r="L201" s="158">
        <f>SUMPRODUCT('[1]表九之二（需明确收支对象级次的录入表）'!I$7:I$9*(LEFT('[1]表九之二（需明确收支对象级次的录入表）'!$B$7:$B$9,LEN($H201))=$H201))+SUMPRODUCT('[1]表九之三（其它收支录入表）'!F$6:F$282*(LEFT('[1]表九之三（其它收支录入表）'!$B$6:$B$282,LEN($H201))=$H201))</f>
        <v>0</v>
      </c>
      <c r="M201" s="154" t="str">
        <f t="shared" si="12"/>
        <v/>
      </c>
      <c r="N201" s="154" t="str">
        <f t="shared" si="13"/>
        <v/>
      </c>
    </row>
    <row r="202" s="134" customFormat="1" ht="17.1" customHeight="1" spans="1:14">
      <c r="A202" s="150"/>
      <c r="B202" s="150"/>
      <c r="C202" s="161"/>
      <c r="D202" s="162"/>
      <c r="E202" s="162"/>
      <c r="F202" s="163"/>
      <c r="G202" s="163"/>
      <c r="H202" s="150" t="s">
        <v>3468</v>
      </c>
      <c r="I202" s="150" t="s">
        <v>3469</v>
      </c>
      <c r="J202" s="157">
        <f>SUMPRODUCT('[1]表九之二（需明确收支对象级次的录入表）'!D$7:D$9*(LEFT('[1]表九之二（需明确收支对象级次的录入表）'!$B$7:$B$9,LEN($H202))=$H202))+SUMPRODUCT('[1]表九之三（其它收支录入表）'!D$6:D$282*(LEFT('[1]表九之三（其它收支录入表）'!$B$6:$B$282,LEN($H202))=$H202))</f>
        <v>0</v>
      </c>
      <c r="K202" s="158">
        <f>SUMPRODUCT('[1]表九之二（需明确收支对象级次的录入表）'!E$7:E$9*(LEFT('[1]表九之二（需明确收支对象级次的录入表）'!$B$7:$B$9,LEN($H202))=$H202))+SUMPRODUCT('[1]表九之三（其它收支录入表）'!E$6:E$282*(LEFT('[1]表九之三（其它收支录入表）'!$B$6:$B$282,LEN($H202))=$H202))</f>
        <v>0</v>
      </c>
      <c r="L202" s="158">
        <f>SUMPRODUCT('[1]表九之二（需明确收支对象级次的录入表）'!I$7:I$9*(LEFT('[1]表九之二（需明确收支对象级次的录入表）'!$B$7:$B$9,LEN($H202))=$H202))+SUMPRODUCT('[1]表九之三（其它收支录入表）'!F$6:F$282*(LEFT('[1]表九之三（其它收支录入表）'!$B$6:$B$282,LEN($H202))=$H202))</f>
        <v>0</v>
      </c>
      <c r="M202" s="154" t="str">
        <f t="shared" si="12"/>
        <v/>
      </c>
      <c r="N202" s="154" t="str">
        <f t="shared" si="13"/>
        <v/>
      </c>
    </row>
    <row r="203" s="134" customFormat="1" ht="17.1" customHeight="1" spans="1:14">
      <c r="A203" s="150"/>
      <c r="B203" s="150"/>
      <c r="C203" s="161"/>
      <c r="D203" s="162"/>
      <c r="E203" s="162"/>
      <c r="F203" s="163"/>
      <c r="G203" s="163"/>
      <c r="H203" s="406" t="s">
        <v>3470</v>
      </c>
      <c r="I203" s="165" t="s">
        <v>3471</v>
      </c>
      <c r="J203" s="157">
        <f>SUMPRODUCT('[1]表九之二（需明确收支对象级次的录入表）'!D$7:D$9*(LEFT('[1]表九之二（需明确收支对象级次的录入表）'!$B$7:$B$9,LEN($H203))=$H203))+SUMPRODUCT('[1]表九之三（其它收支录入表）'!D$6:D$282*(LEFT('[1]表九之三（其它收支录入表）'!$B$6:$B$282,LEN($H203))=$H203))</f>
        <v>0</v>
      </c>
      <c r="K203" s="158">
        <f>SUMPRODUCT('[1]表九之二（需明确收支对象级次的录入表）'!E$7:E$9*(LEFT('[1]表九之二（需明确收支对象级次的录入表）'!$B$7:$B$9,LEN($H203))=$H203))+SUMPRODUCT('[1]表九之三（其它收支录入表）'!E$6:E$282*(LEFT('[1]表九之三（其它收支录入表）'!$B$6:$B$282,LEN($H203))=$H203))</f>
        <v>0</v>
      </c>
      <c r="L203" s="158">
        <f>SUMPRODUCT('[1]表九之二（需明确收支对象级次的录入表）'!I$7:I$9*(LEFT('[1]表九之二（需明确收支对象级次的录入表）'!$B$7:$B$9,LEN($H203))=$H203))+SUMPRODUCT('[1]表九之三（其它收支录入表）'!F$6:F$282*(LEFT('[1]表九之三（其它收支录入表）'!$B$6:$B$282,LEN($H203))=$H203))</f>
        <v>0</v>
      </c>
      <c r="M203" s="154" t="str">
        <f t="shared" si="12"/>
        <v/>
      </c>
      <c r="N203" s="154" t="str">
        <f t="shared" si="13"/>
        <v/>
      </c>
    </row>
    <row r="204" s="134" customFormat="1" ht="17.1" customHeight="1" spans="1:14">
      <c r="A204" s="150"/>
      <c r="B204" s="150"/>
      <c r="C204" s="161"/>
      <c r="D204" s="162"/>
      <c r="E204" s="162"/>
      <c r="F204" s="163"/>
      <c r="G204" s="163"/>
      <c r="H204" s="150" t="s">
        <v>3472</v>
      </c>
      <c r="I204" s="150" t="s">
        <v>3473</v>
      </c>
      <c r="J204" s="152">
        <f>SUMPRODUCT('[1]表九之二（需明确收支对象级次的录入表）'!D$7:D$9*(LEFT('[1]表九之二（需明确收支对象级次的录入表）'!$B$7:$B$9,LEN($H204))=$H204))+SUMPRODUCT('[1]表九之三（其它收支录入表）'!D$6:D$282*(LEFT('[1]表九之三（其它收支录入表）'!$B$6:$B$282,LEN($H204))=$H204))</f>
        <v>585</v>
      </c>
      <c r="K204" s="152">
        <f>SUMPRODUCT('[1]表九之二（需明确收支对象级次的录入表）'!E$7:E$9*(LEFT('[1]表九之二（需明确收支对象级次的录入表）'!$B$7:$B$9,LEN($H204))=$H204))+SUMPRODUCT('[1]表九之三（其它收支录入表）'!E$6:E$282*(LEFT('[1]表九之三（其它收支录入表）'!$B$6:$B$282,LEN($H204))=$H204))</f>
        <v>715</v>
      </c>
      <c r="L204" s="152">
        <f>SUMPRODUCT('[1]表九之二（需明确收支对象级次的录入表）'!I$7:I$9*(LEFT('[1]表九之二（需明确收支对象级次的录入表）'!$B$7:$B$9,LEN($H204))=$H204))+SUMPRODUCT('[1]表九之三（其它收支录入表）'!F$6:F$282*(LEFT('[1]表九之三（其它收支录入表）'!$B$6:$B$282,LEN($H204))=$H204))</f>
        <v>593</v>
      </c>
      <c r="M204" s="154">
        <f t="shared" si="12"/>
        <v>1.01367521367521</v>
      </c>
      <c r="N204" s="154">
        <f t="shared" si="13"/>
        <v>0.829370629370629</v>
      </c>
    </row>
    <row r="205" s="134" customFormat="1" ht="17.1" customHeight="1" spans="1:14">
      <c r="A205" s="150"/>
      <c r="B205" s="150"/>
      <c r="C205" s="161"/>
      <c r="D205" s="162"/>
      <c r="E205" s="162"/>
      <c r="F205" s="163"/>
      <c r="G205" s="163"/>
      <c r="H205" s="150" t="s">
        <v>3474</v>
      </c>
      <c r="I205" s="150" t="s">
        <v>3475</v>
      </c>
      <c r="J205" s="157">
        <f>SUMPRODUCT('[1]表九之二（需明确收支对象级次的录入表）'!D$7:D$9*(LEFT('[1]表九之二（需明确收支对象级次的录入表）'!$B$7:$B$9,LEN($H205))=$H205))+SUMPRODUCT('[1]表九之三（其它收支录入表）'!D$6:D$282*(LEFT('[1]表九之三（其它收支录入表）'!$B$6:$B$282,LEN($H205))=$H205))</f>
        <v>0</v>
      </c>
      <c r="K205" s="158">
        <f>SUMPRODUCT('[1]表九之二（需明确收支对象级次的录入表）'!E$7:E$9*(LEFT('[1]表九之二（需明确收支对象级次的录入表）'!$B$7:$B$9,LEN($H205))=$H205))+SUMPRODUCT('[1]表九之三（其它收支录入表）'!E$6:E$282*(LEFT('[1]表九之三（其它收支录入表）'!$B$6:$B$282,LEN($H205))=$H205))</f>
        <v>0</v>
      </c>
      <c r="L205" s="158">
        <f>SUMPRODUCT('[1]表九之二（需明确收支对象级次的录入表）'!I$7:I$9*(LEFT('[1]表九之二（需明确收支对象级次的录入表）'!$B$7:$B$9,LEN($H205))=$H205))+SUMPRODUCT('[1]表九之三（其它收支录入表）'!F$6:F$282*(LEFT('[1]表九之三（其它收支录入表）'!$B$6:$B$282,LEN($H205))=$H205))</f>
        <v>0</v>
      </c>
      <c r="M205" s="154" t="str">
        <f t="shared" si="12"/>
        <v/>
      </c>
      <c r="N205" s="154" t="str">
        <f t="shared" si="13"/>
        <v/>
      </c>
    </row>
    <row r="206" s="134" customFormat="1" ht="17.1" customHeight="1" spans="1:14">
      <c r="A206" s="150"/>
      <c r="B206" s="150"/>
      <c r="C206" s="161"/>
      <c r="D206" s="162"/>
      <c r="E206" s="162"/>
      <c r="F206" s="163"/>
      <c r="G206" s="163"/>
      <c r="H206" s="150" t="s">
        <v>3476</v>
      </c>
      <c r="I206" s="150" t="s">
        <v>3477</v>
      </c>
      <c r="J206" s="157">
        <f>SUMPRODUCT('[1]表九之二（需明确收支对象级次的录入表）'!D$7:D$9*(LEFT('[1]表九之二（需明确收支对象级次的录入表）'!$B$7:$B$9,LEN($H206))=$H206))+SUMPRODUCT('[1]表九之三（其它收支录入表）'!D$6:D$282*(LEFT('[1]表九之三（其它收支录入表）'!$B$6:$B$282,LEN($H206))=$H206))</f>
        <v>120</v>
      </c>
      <c r="K206" s="158">
        <f>SUMPRODUCT('[1]表九之二（需明确收支对象级次的录入表）'!E$7:E$9*(LEFT('[1]表九之二（需明确收支对象级次的录入表）'!$B$7:$B$9,LEN($H206))=$H206))+SUMPRODUCT('[1]表九之三（其它收支录入表）'!E$6:E$282*(LEFT('[1]表九之三（其它收支录入表）'!$B$6:$B$282,LEN($H206))=$H206))</f>
        <v>683</v>
      </c>
      <c r="L206" s="158">
        <f>SUMPRODUCT('[1]表九之二（需明确收支对象级次的录入表）'!I$7:I$9*(LEFT('[1]表九之二（需明确收支对象级次的录入表）'!$B$7:$B$9,LEN($H206))=$H206))+SUMPRODUCT('[1]表九之三（其它收支录入表）'!F$6:F$282*(LEFT('[1]表九之三（其它收支录入表）'!$B$6:$B$282,LEN($H206))=$H206))</f>
        <v>593</v>
      </c>
      <c r="M206" s="154">
        <f t="shared" si="12"/>
        <v>4.94166666666667</v>
      </c>
      <c r="N206" s="154">
        <f t="shared" si="13"/>
        <v>0.868228404099561</v>
      </c>
    </row>
    <row r="207" s="134" customFormat="1" ht="17.1" customHeight="1" spans="1:14">
      <c r="A207" s="150"/>
      <c r="B207" s="150"/>
      <c r="C207" s="161"/>
      <c r="D207" s="162"/>
      <c r="E207" s="162"/>
      <c r="F207" s="163"/>
      <c r="G207" s="163"/>
      <c r="H207" s="150" t="s">
        <v>3478</v>
      </c>
      <c r="I207" s="150" t="s">
        <v>3479</v>
      </c>
      <c r="J207" s="157">
        <f>SUMPRODUCT('[1]表九之二（需明确收支对象级次的录入表）'!D$7:D$9*(LEFT('[1]表九之二（需明确收支对象级次的录入表）'!$B$7:$B$9,LEN($H207))=$H207))+SUMPRODUCT('[1]表九之三（其它收支录入表）'!D$6:D$282*(LEFT('[1]表九之三（其它收支录入表）'!$B$6:$B$282,LEN($H207))=$H207))</f>
        <v>280</v>
      </c>
      <c r="K207" s="158">
        <f>SUMPRODUCT('[1]表九之二（需明确收支对象级次的录入表）'!E$7:E$9*(LEFT('[1]表九之二（需明确收支对象级次的录入表）'!$B$7:$B$9,LEN($H207))=$H207))+SUMPRODUCT('[1]表九之三（其它收支录入表）'!E$6:E$282*(LEFT('[1]表九之三（其它收支录入表）'!$B$6:$B$282,LEN($H207))=$H207))</f>
        <v>28</v>
      </c>
      <c r="L207" s="158">
        <f>SUMPRODUCT('[1]表九之二（需明确收支对象级次的录入表）'!I$7:I$9*(LEFT('[1]表九之二（需明确收支对象级次的录入表）'!$B$7:$B$9,LEN($H207))=$H207))+SUMPRODUCT('[1]表九之三（其它收支录入表）'!F$6:F$282*(LEFT('[1]表九之三（其它收支录入表）'!$B$6:$B$282,LEN($H207))=$H207))</f>
        <v>0</v>
      </c>
      <c r="M207" s="154">
        <f t="shared" si="12"/>
        <v>0</v>
      </c>
      <c r="N207" s="154">
        <f t="shared" si="13"/>
        <v>0</v>
      </c>
    </row>
    <row r="208" s="134" customFormat="1" ht="17.1" customHeight="1" spans="1:14">
      <c r="A208" s="150"/>
      <c r="B208" s="150"/>
      <c r="C208" s="161"/>
      <c r="D208" s="162"/>
      <c r="E208" s="162"/>
      <c r="F208" s="163"/>
      <c r="G208" s="163"/>
      <c r="H208" s="150" t="s">
        <v>3480</v>
      </c>
      <c r="I208" s="155" t="s">
        <v>3481</v>
      </c>
      <c r="J208" s="157">
        <f>SUMPRODUCT('[1]表九之二（需明确收支对象级次的录入表）'!D$7:D$9*(LEFT('[1]表九之二（需明确收支对象级次的录入表）'!$B$7:$B$9,LEN($H208))=$H208))+SUMPRODUCT('[1]表九之三（其它收支录入表）'!D$6:D$282*(LEFT('[1]表九之三（其它收支录入表）'!$B$6:$B$282,LEN($H208))=$H208))</f>
        <v>0</v>
      </c>
      <c r="K208" s="158">
        <f>SUMPRODUCT('[1]表九之二（需明确收支对象级次的录入表）'!E$7:E$9*(LEFT('[1]表九之二（需明确收支对象级次的录入表）'!$B$7:$B$9,LEN($H208))=$H208))+SUMPRODUCT('[1]表九之三（其它收支录入表）'!E$6:E$282*(LEFT('[1]表九之三（其它收支录入表）'!$B$6:$B$282,LEN($H208))=$H208))</f>
        <v>0</v>
      </c>
      <c r="L208" s="158">
        <f>SUMPRODUCT('[1]表九之二（需明确收支对象级次的录入表）'!I$7:I$9*(LEFT('[1]表九之二（需明确收支对象级次的录入表）'!$B$7:$B$9,LEN($H208))=$H208))+SUMPRODUCT('[1]表九之三（其它收支录入表）'!F$6:F$282*(LEFT('[1]表九之三（其它收支录入表）'!$B$6:$B$282,LEN($H208))=$H208))</f>
        <v>0</v>
      </c>
      <c r="M208" s="154" t="str">
        <f t="shared" si="12"/>
        <v/>
      </c>
      <c r="N208" s="154" t="str">
        <f t="shared" si="13"/>
        <v/>
      </c>
    </row>
    <row r="209" s="134" customFormat="1" ht="17.1" customHeight="1" spans="1:14">
      <c r="A209" s="150"/>
      <c r="B209" s="150"/>
      <c r="C209" s="161"/>
      <c r="D209" s="162"/>
      <c r="E209" s="162"/>
      <c r="F209" s="163"/>
      <c r="G209" s="163"/>
      <c r="H209" s="150" t="s">
        <v>3482</v>
      </c>
      <c r="I209" s="150" t="s">
        <v>3483</v>
      </c>
      <c r="J209" s="157">
        <f>SUMPRODUCT('[1]表九之二（需明确收支对象级次的录入表）'!D$7:D$9*(LEFT('[1]表九之二（需明确收支对象级次的录入表）'!$B$7:$B$9,LEN($H209))=$H209))+SUMPRODUCT('[1]表九之三（其它收支录入表）'!D$6:D$282*(LEFT('[1]表九之三（其它收支录入表）'!$B$6:$B$282,LEN($H209))=$H209))</f>
        <v>0</v>
      </c>
      <c r="K209" s="158">
        <f>SUMPRODUCT('[1]表九之二（需明确收支对象级次的录入表）'!E$7:E$9*(LEFT('[1]表九之二（需明确收支对象级次的录入表）'!$B$7:$B$9,LEN($H209))=$H209))+SUMPRODUCT('[1]表九之三（其它收支录入表）'!E$6:E$282*(LEFT('[1]表九之三（其它收支录入表）'!$B$6:$B$282,LEN($H209))=$H209))</f>
        <v>0</v>
      </c>
      <c r="L209" s="158">
        <f>SUMPRODUCT('[1]表九之二（需明确收支对象级次的录入表）'!I$7:I$9*(LEFT('[1]表九之二（需明确收支对象级次的录入表）'!$B$7:$B$9,LEN($H209))=$H209))+SUMPRODUCT('[1]表九之三（其它收支录入表）'!F$6:F$282*(LEFT('[1]表九之三（其它收支录入表）'!$B$6:$B$282,LEN($H209))=$H209))</f>
        <v>0</v>
      </c>
      <c r="M209" s="154" t="str">
        <f t="shared" si="12"/>
        <v/>
      </c>
      <c r="N209" s="154" t="str">
        <f t="shared" si="13"/>
        <v/>
      </c>
    </row>
    <row r="210" s="134" customFormat="1" ht="17.1" customHeight="1" spans="1:14">
      <c r="A210" s="150"/>
      <c r="B210" s="150"/>
      <c r="C210" s="161"/>
      <c r="D210" s="162"/>
      <c r="E210" s="162"/>
      <c r="F210" s="163"/>
      <c r="G210" s="163"/>
      <c r="H210" s="150" t="s">
        <v>3484</v>
      </c>
      <c r="I210" s="150" t="s">
        <v>3485</v>
      </c>
      <c r="J210" s="157">
        <f>SUMPRODUCT('[1]表九之二（需明确收支对象级次的录入表）'!D$7:D$9*(LEFT('[1]表九之二（需明确收支对象级次的录入表）'!$B$7:$B$9,LEN($H210))=$H210))+SUMPRODUCT('[1]表九之三（其它收支录入表）'!D$6:D$282*(LEFT('[1]表九之三（其它收支录入表）'!$B$6:$B$282,LEN($H210))=$H210))</f>
        <v>185</v>
      </c>
      <c r="K210" s="158">
        <f>SUMPRODUCT('[1]表九之二（需明确收支对象级次的录入表）'!E$7:E$9*(LEFT('[1]表九之二（需明确收支对象级次的录入表）'!$B$7:$B$9,LEN($H210))=$H210))+SUMPRODUCT('[1]表九之三（其它收支录入表）'!E$6:E$282*(LEFT('[1]表九之三（其它收支录入表）'!$B$6:$B$282,LEN($H210))=$H210))</f>
        <v>4</v>
      </c>
      <c r="L210" s="158">
        <f>SUMPRODUCT('[1]表九之二（需明确收支对象级次的录入表）'!I$7:I$9*(LEFT('[1]表九之二（需明确收支对象级次的录入表）'!$B$7:$B$9,LEN($H210))=$H210))+SUMPRODUCT('[1]表九之三（其它收支录入表）'!F$6:F$282*(LEFT('[1]表九之三（其它收支录入表）'!$B$6:$B$282,LEN($H210))=$H210))</f>
        <v>0</v>
      </c>
      <c r="M210" s="154">
        <f t="shared" si="12"/>
        <v>0</v>
      </c>
      <c r="N210" s="154">
        <f t="shared" si="13"/>
        <v>0</v>
      </c>
    </row>
    <row r="211" s="134" customFormat="1" ht="17.1" customHeight="1" spans="1:14">
      <c r="A211" s="150"/>
      <c r="B211" s="150"/>
      <c r="C211" s="161"/>
      <c r="D211" s="162"/>
      <c r="E211" s="162"/>
      <c r="F211" s="163"/>
      <c r="G211" s="163"/>
      <c r="H211" s="150" t="s">
        <v>3486</v>
      </c>
      <c r="I211" s="150" t="s">
        <v>3487</v>
      </c>
      <c r="J211" s="157">
        <f>SUMPRODUCT('[1]表九之二（需明确收支对象级次的录入表）'!D$7:D$9*(LEFT('[1]表九之二（需明确收支对象级次的录入表）'!$B$7:$B$9,LEN($H211))=$H211))+SUMPRODUCT('[1]表九之三（其它收支录入表）'!D$6:D$282*(LEFT('[1]表九之三（其它收支录入表）'!$B$6:$B$282,LEN($H211))=$H211))</f>
        <v>0</v>
      </c>
      <c r="K211" s="158">
        <f>SUMPRODUCT('[1]表九之二（需明确收支对象级次的录入表）'!E$7:E$9*(LEFT('[1]表九之二（需明确收支对象级次的录入表）'!$B$7:$B$9,LEN($H211))=$H211))+SUMPRODUCT('[1]表九之三（其它收支录入表）'!E$6:E$282*(LEFT('[1]表九之三（其它收支录入表）'!$B$6:$B$282,LEN($H211))=$H211))</f>
        <v>0</v>
      </c>
      <c r="L211" s="158">
        <f>SUMPRODUCT('[1]表九之二（需明确收支对象级次的录入表）'!I$7:I$9*(LEFT('[1]表九之二（需明确收支对象级次的录入表）'!$B$7:$B$9,LEN($H211))=$H211))+SUMPRODUCT('[1]表九之三（其它收支录入表）'!F$6:F$282*(LEFT('[1]表九之三（其它收支录入表）'!$B$6:$B$282,LEN($H211))=$H211))</f>
        <v>0</v>
      </c>
      <c r="M211" s="154" t="str">
        <f t="shared" si="12"/>
        <v/>
      </c>
      <c r="N211" s="154" t="str">
        <f t="shared" si="13"/>
        <v/>
      </c>
    </row>
    <row r="212" s="134" customFormat="1" ht="17.1" customHeight="1" spans="1:14">
      <c r="A212" s="150"/>
      <c r="B212" s="150"/>
      <c r="C212" s="161"/>
      <c r="D212" s="162"/>
      <c r="E212" s="162"/>
      <c r="F212" s="163"/>
      <c r="G212" s="163"/>
      <c r="H212" s="150" t="s">
        <v>3488</v>
      </c>
      <c r="I212" s="150" t="s">
        <v>3489</v>
      </c>
      <c r="J212" s="157">
        <f>SUMPRODUCT('[1]表九之二（需明确收支对象级次的录入表）'!D$7:D$9*(LEFT('[1]表九之二（需明确收支对象级次的录入表）'!$B$7:$B$9,LEN($H212))=$H212))+SUMPRODUCT('[1]表九之三（其它收支录入表）'!D$6:D$282*(LEFT('[1]表九之三（其它收支录入表）'!$B$6:$B$282,LEN($H212))=$H212))</f>
        <v>0</v>
      </c>
      <c r="K212" s="158">
        <f>SUMPRODUCT('[1]表九之二（需明确收支对象级次的录入表）'!E$7:E$9*(LEFT('[1]表九之二（需明确收支对象级次的录入表）'!$B$7:$B$9,LEN($H212))=$H212))+SUMPRODUCT('[1]表九之三（其它收支录入表）'!E$6:E$282*(LEFT('[1]表九之三（其它收支录入表）'!$B$6:$B$282,LEN($H212))=$H212))</f>
        <v>0</v>
      </c>
      <c r="L212" s="158">
        <f>SUMPRODUCT('[1]表九之二（需明确收支对象级次的录入表）'!I$7:I$9*(LEFT('[1]表九之二（需明确收支对象级次的录入表）'!$B$7:$B$9,LEN($H212))=$H212))+SUMPRODUCT('[1]表九之三（其它收支录入表）'!F$6:F$282*(LEFT('[1]表九之三（其它收支录入表）'!$B$6:$B$282,LEN($H212))=$H212))</f>
        <v>0</v>
      </c>
      <c r="M212" s="154" t="str">
        <f t="shared" si="12"/>
        <v/>
      </c>
      <c r="N212" s="154" t="str">
        <f t="shared" si="13"/>
        <v/>
      </c>
    </row>
    <row r="213" s="134" customFormat="1" ht="17.1" customHeight="1" spans="1:14">
      <c r="A213" s="150"/>
      <c r="B213" s="150"/>
      <c r="C213" s="161"/>
      <c r="D213" s="162"/>
      <c r="E213" s="162"/>
      <c r="F213" s="163"/>
      <c r="G213" s="163"/>
      <c r="H213" s="150" t="s">
        <v>3490</v>
      </c>
      <c r="I213" s="150" t="s">
        <v>3491</v>
      </c>
      <c r="J213" s="157">
        <f>SUMPRODUCT('[1]表九之二（需明确收支对象级次的录入表）'!D$7:D$9*(LEFT('[1]表九之二（需明确收支对象级次的录入表）'!$B$7:$B$9,LEN($H213))=$H213))+SUMPRODUCT('[1]表九之三（其它收支录入表）'!D$6:D$282*(LEFT('[1]表九之三（其它收支录入表）'!$B$6:$B$282,LEN($H213))=$H213))</f>
        <v>0</v>
      </c>
      <c r="K213" s="158">
        <f>SUMPRODUCT('[1]表九之二（需明确收支对象级次的录入表）'!E$7:E$9*(LEFT('[1]表九之二（需明确收支对象级次的录入表）'!$B$7:$B$9,LEN($H213))=$H213))+SUMPRODUCT('[1]表九之三（其它收支录入表）'!E$6:E$282*(LEFT('[1]表九之三（其它收支录入表）'!$B$6:$B$282,LEN($H213))=$H213))</f>
        <v>0</v>
      </c>
      <c r="L213" s="158">
        <f>SUMPRODUCT('[1]表九之二（需明确收支对象级次的录入表）'!I$7:I$9*(LEFT('[1]表九之二（需明确收支对象级次的录入表）'!$B$7:$B$9,LEN($H213))=$H213))+SUMPRODUCT('[1]表九之三（其它收支录入表）'!F$6:F$282*(LEFT('[1]表九之三（其它收支录入表）'!$B$6:$B$282,LEN($H213))=$H213))</f>
        <v>0</v>
      </c>
      <c r="M213" s="154" t="str">
        <f t="shared" si="12"/>
        <v/>
      </c>
      <c r="N213" s="154" t="str">
        <f t="shared" si="13"/>
        <v/>
      </c>
    </row>
    <row r="214" s="134" customFormat="1" ht="17.1" customHeight="1" spans="1:14">
      <c r="A214" s="150"/>
      <c r="B214" s="150"/>
      <c r="C214" s="161"/>
      <c r="D214" s="162"/>
      <c r="E214" s="162"/>
      <c r="F214" s="163"/>
      <c r="G214" s="163"/>
      <c r="H214" s="150" t="s">
        <v>3492</v>
      </c>
      <c r="I214" s="150" t="s">
        <v>3493</v>
      </c>
      <c r="J214" s="157">
        <f>SUMPRODUCT('[1]表九之二（需明确收支对象级次的录入表）'!D$7:D$9*(LEFT('[1]表九之二（需明确收支对象级次的录入表）'!$B$7:$B$9,LEN($H214))=$H214))+SUMPRODUCT('[1]表九之三（其它收支录入表）'!D$6:D$282*(LEFT('[1]表九之三（其它收支录入表）'!$B$6:$B$282,LEN($H214))=$H214))</f>
        <v>0</v>
      </c>
      <c r="K214" s="158">
        <f>SUMPRODUCT('[1]表九之二（需明确收支对象级次的录入表）'!E$7:E$9*(LEFT('[1]表九之二（需明确收支对象级次的录入表）'!$B$7:$B$9,LEN($H214))=$H214))+SUMPRODUCT('[1]表九之三（其它收支录入表）'!E$6:E$282*(LEFT('[1]表九之三（其它收支录入表）'!$B$6:$B$282,LEN($H214))=$H214))</f>
        <v>0</v>
      </c>
      <c r="L214" s="158">
        <f>SUMPRODUCT('[1]表九之二（需明确收支对象级次的录入表）'!I$7:I$9*(LEFT('[1]表九之二（需明确收支对象级次的录入表）'!$B$7:$B$9,LEN($H214))=$H214))+SUMPRODUCT('[1]表九之三（其它收支录入表）'!F$6:F$282*(LEFT('[1]表九之三（其它收支录入表）'!$B$6:$B$282,LEN($H214))=$H214))</f>
        <v>0</v>
      </c>
      <c r="M214" s="154" t="str">
        <f t="shared" si="12"/>
        <v/>
      </c>
      <c r="N214" s="154" t="str">
        <f t="shared" si="13"/>
        <v/>
      </c>
    </row>
    <row r="215" s="134" customFormat="1" ht="17.1" customHeight="1" spans="1:14">
      <c r="A215" s="150"/>
      <c r="B215" s="150"/>
      <c r="C215" s="161"/>
      <c r="D215" s="162"/>
      <c r="E215" s="162"/>
      <c r="F215" s="163"/>
      <c r="G215" s="163"/>
      <c r="H215" s="150" t="s">
        <v>3494</v>
      </c>
      <c r="I215" s="150" t="s">
        <v>3495</v>
      </c>
      <c r="J215" s="157">
        <f>SUMPRODUCT('[1]表九之二（需明确收支对象级次的录入表）'!D$7:D$9*(LEFT('[1]表九之二（需明确收支对象级次的录入表）'!$B$7:$B$9,LEN($H215))=$H215))+SUMPRODUCT('[1]表九之三（其它收支录入表）'!D$6:D$282*(LEFT('[1]表九之三（其它收支录入表）'!$B$6:$B$282,LEN($H215))=$H215))</f>
        <v>0</v>
      </c>
      <c r="K215" s="158">
        <f>SUMPRODUCT('[1]表九之二（需明确收支对象级次的录入表）'!E$7:E$9*(LEFT('[1]表九之二（需明确收支对象级次的录入表）'!$B$7:$B$9,LEN($H215))=$H215))+SUMPRODUCT('[1]表九之三（其它收支录入表）'!E$6:E$282*(LEFT('[1]表九之三（其它收支录入表）'!$B$6:$B$282,LEN($H215))=$H215))</f>
        <v>0</v>
      </c>
      <c r="L215" s="158">
        <f>SUMPRODUCT('[1]表九之二（需明确收支对象级次的录入表）'!I$7:I$9*(LEFT('[1]表九之二（需明确收支对象级次的录入表）'!$B$7:$B$9,LEN($H215))=$H215))+SUMPRODUCT('[1]表九之三（其它收支录入表）'!F$6:F$282*(LEFT('[1]表九之三（其它收支录入表）'!$B$6:$B$282,LEN($H215))=$H215))</f>
        <v>0</v>
      </c>
      <c r="M215" s="154" t="str">
        <f t="shared" si="12"/>
        <v/>
      </c>
      <c r="N215" s="154" t="str">
        <f t="shared" si="13"/>
        <v/>
      </c>
    </row>
    <row r="216" s="134" customFormat="1" ht="17.1" customHeight="1" spans="1:14">
      <c r="A216" s="150"/>
      <c r="B216" s="150"/>
      <c r="C216" s="161"/>
      <c r="D216" s="162"/>
      <c r="E216" s="162"/>
      <c r="F216" s="163"/>
      <c r="G216" s="163"/>
      <c r="H216" s="150" t="s">
        <v>2344</v>
      </c>
      <c r="I216" s="150" t="s">
        <v>2894</v>
      </c>
      <c r="J216" s="152">
        <f>SUMPRODUCT('[1]表九之二（需明确收支对象级次的录入表）'!D$7:D$9*(LEFT('[1]表九之二（需明确收支对象级次的录入表）'!$B$7:$B$9,LEN($H216))=$H216))+SUMPRODUCT('[1]表九之三（其它收支录入表）'!D$6:D$282*(LEFT('[1]表九之三（其它收支录入表）'!$B$6:$B$282,LEN($H216))=$H216))</f>
        <v>13168</v>
      </c>
      <c r="K216" s="152">
        <f>SUMPRODUCT('[1]表九之二（需明确收支对象级次的录入表）'!E$7:E$9*(LEFT('[1]表九之二（需明确收支对象级次的录入表）'!$B$7:$B$9,LEN($H216))=$H216))+SUMPRODUCT('[1]表九之三（其它收支录入表）'!E$6:E$282*(LEFT('[1]表九之三（其它收支录入表）'!$B$6:$B$282,LEN($H216))=$H216))</f>
        <v>13898</v>
      </c>
      <c r="L216" s="152">
        <f>SUMPRODUCT('[1]表九之二（需明确收支对象级次的录入表）'!I$7:I$9*(LEFT('[1]表九之二（需明确收支对象级次的录入表）'!$B$7:$B$9,LEN($H216))=$H216))+SUMPRODUCT('[1]表九之三（其它收支录入表）'!F$6:F$282*(LEFT('[1]表九之三（其它收支录入表）'!$B$6:$B$282,LEN($H216))=$H216))</f>
        <v>14872</v>
      </c>
      <c r="M216" s="154">
        <f t="shared" si="12"/>
        <v>1.12940461725395</v>
      </c>
      <c r="N216" s="154">
        <f t="shared" si="13"/>
        <v>1.07008202619082</v>
      </c>
    </row>
    <row r="217" s="134" customFormat="1" ht="17.1" customHeight="1" spans="1:14">
      <c r="A217" s="150"/>
      <c r="B217" s="150"/>
      <c r="C217" s="161"/>
      <c r="D217" s="162"/>
      <c r="E217" s="162"/>
      <c r="F217" s="163"/>
      <c r="G217" s="163"/>
      <c r="H217" s="150" t="s">
        <v>3496</v>
      </c>
      <c r="I217" s="150" t="s">
        <v>3497</v>
      </c>
      <c r="J217" s="152">
        <f>SUMPRODUCT('[1]表九之二（需明确收支对象级次的录入表）'!D$7:D$9*(LEFT('[1]表九之二（需明确收支对象级次的录入表）'!$B$7:$B$9,LEN($H217))=$H217))+SUMPRODUCT('[1]表九之三（其它收支录入表）'!D$6:D$282*(LEFT('[1]表九之三（其它收支录入表）'!$B$6:$B$282,LEN($H217))=$H217))</f>
        <v>13168</v>
      </c>
      <c r="K217" s="152">
        <f>SUMPRODUCT('[1]表九之二（需明确收支对象级次的录入表）'!E$7:E$9*(LEFT('[1]表九之二（需明确收支对象级次的录入表）'!$B$7:$B$9,LEN($H217))=$H217))+SUMPRODUCT('[1]表九之三（其它收支录入表）'!E$6:E$282*(LEFT('[1]表九之三（其它收支录入表）'!$B$6:$B$282,LEN($H217))=$H217))</f>
        <v>13898</v>
      </c>
      <c r="L217" s="152">
        <f>SUMPRODUCT('[1]表九之二（需明确收支对象级次的录入表）'!I$7:I$9*(LEFT('[1]表九之二（需明确收支对象级次的录入表）'!$B$7:$B$9,LEN($H217))=$H217))+SUMPRODUCT('[1]表九之三（其它收支录入表）'!F$6:F$282*(LEFT('[1]表九之三（其它收支录入表）'!$B$6:$B$282,LEN($H217))=$H217))</f>
        <v>14872</v>
      </c>
      <c r="M217" s="154">
        <f t="shared" si="12"/>
        <v>1.12940461725395</v>
      </c>
      <c r="N217" s="154">
        <f t="shared" si="13"/>
        <v>1.07008202619082</v>
      </c>
    </row>
    <row r="218" s="134" customFormat="1" ht="17.1" customHeight="1" spans="1:14">
      <c r="A218" s="150"/>
      <c r="B218" s="150"/>
      <c r="C218" s="161"/>
      <c r="D218" s="162"/>
      <c r="E218" s="162"/>
      <c r="F218" s="163"/>
      <c r="G218" s="163"/>
      <c r="H218" s="150" t="s">
        <v>3498</v>
      </c>
      <c r="I218" s="150" t="s">
        <v>3499</v>
      </c>
      <c r="J218" s="157">
        <f>SUMPRODUCT('[1]表九之二（需明确收支对象级次的录入表）'!D$7:D$9*(LEFT('[1]表九之二（需明确收支对象级次的录入表）'!$B$7:$B$9,LEN($H218))=$H218))+SUMPRODUCT('[1]表九之三（其它收支录入表）'!D$6:D$282*(LEFT('[1]表九之三（其它收支录入表）'!$B$6:$B$282,LEN($H218))=$H218))</f>
        <v>0</v>
      </c>
      <c r="K218" s="158">
        <f>SUMPRODUCT('[1]表九之二（需明确收支对象级次的录入表）'!E$7:E$9*(LEFT('[1]表九之二（需明确收支对象级次的录入表）'!$B$7:$B$9,LEN($H218))=$H218))+SUMPRODUCT('[1]表九之三（其它收支录入表）'!E$6:E$282*(LEFT('[1]表九之三（其它收支录入表）'!$B$6:$B$282,LEN($H218))=$H218))</f>
        <v>0</v>
      </c>
      <c r="L218" s="158">
        <f>SUMPRODUCT('[1]表九之二（需明确收支对象级次的录入表）'!I$7:I$9*(LEFT('[1]表九之二（需明确收支对象级次的录入表）'!$B$7:$B$9,LEN($H218))=$H218))+SUMPRODUCT('[1]表九之三（其它收支录入表）'!F$6:F$282*(LEFT('[1]表九之三（其它收支录入表）'!$B$6:$B$282,LEN($H218))=$H218))</f>
        <v>0</v>
      </c>
      <c r="M218" s="154" t="str">
        <f t="shared" si="12"/>
        <v/>
      </c>
      <c r="N218" s="154" t="str">
        <f t="shared" si="13"/>
        <v/>
      </c>
    </row>
    <row r="219" s="134" customFormat="1" ht="17.1" customHeight="1" spans="1:14">
      <c r="A219" s="150"/>
      <c r="B219" s="150"/>
      <c r="C219" s="161"/>
      <c r="D219" s="162"/>
      <c r="E219" s="162"/>
      <c r="F219" s="163"/>
      <c r="G219" s="163"/>
      <c r="H219" s="150" t="s">
        <v>3500</v>
      </c>
      <c r="I219" s="150" t="s">
        <v>3501</v>
      </c>
      <c r="J219" s="157">
        <f>SUMPRODUCT('[1]表九之二（需明确收支对象级次的录入表）'!D$7:D$9*(LEFT('[1]表九之二（需明确收支对象级次的录入表）'!$B$7:$B$9,LEN($H219))=$H219))+SUMPRODUCT('[1]表九之三（其它收支录入表）'!D$6:D$282*(LEFT('[1]表九之三（其它收支录入表）'!$B$6:$B$282,LEN($H219))=$H219))</f>
        <v>0</v>
      </c>
      <c r="K219" s="158">
        <f>SUMPRODUCT('[1]表九之二（需明确收支对象级次的录入表）'!E$7:E$9*(LEFT('[1]表九之二（需明确收支对象级次的录入表）'!$B$7:$B$9,LEN($H219))=$H219))+SUMPRODUCT('[1]表九之三（其它收支录入表）'!E$6:E$282*(LEFT('[1]表九之三（其它收支录入表）'!$B$6:$B$282,LEN($H219))=$H219))</f>
        <v>0</v>
      </c>
      <c r="L219" s="158">
        <f>SUMPRODUCT('[1]表九之二（需明确收支对象级次的录入表）'!I$7:I$9*(LEFT('[1]表九之二（需明确收支对象级次的录入表）'!$B$7:$B$9,LEN($H219))=$H219))+SUMPRODUCT('[1]表九之三（其它收支录入表）'!F$6:F$282*(LEFT('[1]表九之三（其它收支录入表）'!$B$6:$B$282,LEN($H219))=$H219))</f>
        <v>0</v>
      </c>
      <c r="M219" s="154" t="str">
        <f t="shared" si="12"/>
        <v/>
      </c>
      <c r="N219" s="154" t="str">
        <f t="shared" si="13"/>
        <v/>
      </c>
    </row>
    <row r="220" s="134" customFormat="1" ht="17.1" customHeight="1" spans="1:14">
      <c r="A220" s="150"/>
      <c r="B220" s="150"/>
      <c r="C220" s="161"/>
      <c r="D220" s="162"/>
      <c r="E220" s="162"/>
      <c r="F220" s="163"/>
      <c r="G220" s="163"/>
      <c r="H220" s="150" t="s">
        <v>3502</v>
      </c>
      <c r="I220" s="150" t="s">
        <v>3503</v>
      </c>
      <c r="J220" s="157">
        <f>SUMPRODUCT('[1]表九之二（需明确收支对象级次的录入表）'!D$7:D$9*(LEFT('[1]表九之二（需明确收支对象级次的录入表）'!$B$7:$B$9,LEN($H220))=$H220))+SUMPRODUCT('[1]表九之三（其它收支录入表）'!D$6:D$282*(LEFT('[1]表九之三（其它收支录入表）'!$B$6:$B$282,LEN($H220))=$H220))</f>
        <v>0</v>
      </c>
      <c r="K220" s="158">
        <f>SUMPRODUCT('[1]表九之二（需明确收支对象级次的录入表）'!E$7:E$9*(LEFT('[1]表九之二（需明确收支对象级次的录入表）'!$B$7:$B$9,LEN($H220))=$H220))+SUMPRODUCT('[1]表九之三（其它收支录入表）'!E$6:E$282*(LEFT('[1]表九之三（其它收支录入表）'!$B$6:$B$282,LEN($H220))=$H220))</f>
        <v>2092</v>
      </c>
      <c r="L220" s="158">
        <f>SUMPRODUCT('[1]表九之二（需明确收支对象级次的录入表）'!I$7:I$9*(LEFT('[1]表九之二（需明确收支对象级次的录入表）'!$B$7:$B$9,LEN($H220))=$H220))+SUMPRODUCT('[1]表九之三（其它收支录入表）'!F$6:F$282*(LEFT('[1]表九之三（其它收支录入表）'!$B$6:$B$282,LEN($H220))=$H220))</f>
        <v>0</v>
      </c>
      <c r="M220" s="154" t="str">
        <f t="shared" si="12"/>
        <v/>
      </c>
      <c r="N220" s="154">
        <f t="shared" si="13"/>
        <v>0</v>
      </c>
    </row>
    <row r="221" s="134" customFormat="1" ht="17.1" customHeight="1" spans="1:14">
      <c r="A221" s="150"/>
      <c r="B221" s="150"/>
      <c r="C221" s="161"/>
      <c r="D221" s="162"/>
      <c r="E221" s="162"/>
      <c r="F221" s="163"/>
      <c r="G221" s="163"/>
      <c r="H221" s="150" t="s">
        <v>3504</v>
      </c>
      <c r="I221" s="150" t="s">
        <v>3505</v>
      </c>
      <c r="J221" s="157">
        <f>SUMPRODUCT('[1]表九之二（需明确收支对象级次的录入表）'!D$7:D$9*(LEFT('[1]表九之二（需明确收支对象级次的录入表）'!$B$7:$B$9,LEN($H221))=$H221))+SUMPRODUCT('[1]表九之三（其它收支录入表）'!D$6:D$282*(LEFT('[1]表九之三（其它收支录入表）'!$B$6:$B$282,LEN($H221))=$H221))</f>
        <v>0</v>
      </c>
      <c r="K221" s="158">
        <f>SUMPRODUCT('[1]表九之二（需明确收支对象级次的录入表）'!E$7:E$9*(LEFT('[1]表九之二（需明确收支对象级次的录入表）'!$B$7:$B$9,LEN($H221))=$H221))+SUMPRODUCT('[1]表九之三（其它收支录入表）'!E$6:E$282*(LEFT('[1]表九之三（其它收支录入表）'!$B$6:$B$282,LEN($H221))=$H221))</f>
        <v>0</v>
      </c>
      <c r="L221" s="158">
        <f>SUMPRODUCT('[1]表九之二（需明确收支对象级次的录入表）'!I$7:I$9*(LEFT('[1]表九之二（需明确收支对象级次的录入表）'!$B$7:$B$9,LEN($H221))=$H221))+SUMPRODUCT('[1]表九之三（其它收支录入表）'!F$6:F$282*(LEFT('[1]表九之三（其它收支录入表）'!$B$6:$B$282,LEN($H221))=$H221))</f>
        <v>0</v>
      </c>
      <c r="M221" s="154" t="str">
        <f t="shared" si="12"/>
        <v/>
      </c>
      <c r="N221" s="154" t="str">
        <f t="shared" si="13"/>
        <v/>
      </c>
    </row>
    <row r="222" s="134" customFormat="1" ht="17.1" customHeight="1" spans="1:14">
      <c r="A222" s="150"/>
      <c r="B222" s="150"/>
      <c r="C222" s="161"/>
      <c r="D222" s="162"/>
      <c r="E222" s="162"/>
      <c r="F222" s="163"/>
      <c r="G222" s="163"/>
      <c r="H222" s="150" t="s">
        <v>3506</v>
      </c>
      <c r="I222" s="150" t="s">
        <v>3507</v>
      </c>
      <c r="J222" s="157">
        <f>SUMPRODUCT('[1]表九之二（需明确收支对象级次的录入表）'!D$7:D$9*(LEFT('[1]表九之二（需明确收支对象级次的录入表）'!$B$7:$B$9,LEN($H222))=$H222))+SUMPRODUCT('[1]表九之三（其它收支录入表）'!D$6:D$282*(LEFT('[1]表九之三（其它收支录入表）'!$B$6:$B$282,LEN($H222))=$H222))</f>
        <v>0</v>
      </c>
      <c r="K222" s="158">
        <f>SUMPRODUCT('[1]表九之二（需明确收支对象级次的录入表）'!E$7:E$9*(LEFT('[1]表九之二（需明确收支对象级次的录入表）'!$B$7:$B$9,LEN($H222))=$H222))+SUMPRODUCT('[1]表九之三（其它收支录入表）'!E$6:E$282*(LEFT('[1]表九之三（其它收支录入表）'!$B$6:$B$282,LEN($H222))=$H222))</f>
        <v>0</v>
      </c>
      <c r="L222" s="158">
        <f>SUMPRODUCT('[1]表九之二（需明确收支对象级次的录入表）'!I$7:I$9*(LEFT('[1]表九之二（需明确收支对象级次的录入表）'!$B$7:$B$9,LEN($H222))=$H222))+SUMPRODUCT('[1]表九之三（其它收支录入表）'!F$6:F$282*(LEFT('[1]表九之三（其它收支录入表）'!$B$6:$B$282,LEN($H222))=$H222))</f>
        <v>0</v>
      </c>
      <c r="M222" s="154" t="str">
        <f t="shared" si="12"/>
        <v/>
      </c>
      <c r="N222" s="154" t="str">
        <f t="shared" si="13"/>
        <v/>
      </c>
    </row>
    <row r="223" s="134" customFormat="1" ht="17.1" customHeight="1" spans="1:14">
      <c r="A223" s="150"/>
      <c r="B223" s="150"/>
      <c r="C223" s="161"/>
      <c r="D223" s="162"/>
      <c r="E223" s="162"/>
      <c r="F223" s="163"/>
      <c r="G223" s="163"/>
      <c r="H223" s="150" t="s">
        <v>3508</v>
      </c>
      <c r="I223" s="150" t="s">
        <v>3509</v>
      </c>
      <c r="J223" s="157">
        <f>SUMPRODUCT('[1]表九之二（需明确收支对象级次的录入表）'!D$7:D$9*(LEFT('[1]表九之二（需明确收支对象级次的录入表）'!$B$7:$B$9,LEN($H223))=$H223))+SUMPRODUCT('[1]表九之三（其它收支录入表）'!D$6:D$282*(LEFT('[1]表九之三（其它收支录入表）'!$B$6:$B$282,LEN($H223))=$H223))</f>
        <v>0</v>
      </c>
      <c r="K223" s="158">
        <f>SUMPRODUCT('[1]表九之二（需明确收支对象级次的录入表）'!E$7:E$9*(LEFT('[1]表九之二（需明确收支对象级次的录入表）'!$B$7:$B$9,LEN($H223))=$H223))+SUMPRODUCT('[1]表九之三（其它收支录入表）'!E$6:E$282*(LEFT('[1]表九之三（其它收支录入表）'!$B$6:$B$282,LEN($H223))=$H223))</f>
        <v>0</v>
      </c>
      <c r="L223" s="158">
        <f>SUMPRODUCT('[1]表九之二（需明确收支对象级次的录入表）'!I$7:I$9*(LEFT('[1]表九之二（需明确收支对象级次的录入表）'!$B$7:$B$9,LEN($H223))=$H223))+SUMPRODUCT('[1]表九之三（其它收支录入表）'!F$6:F$282*(LEFT('[1]表九之三（其它收支录入表）'!$B$6:$B$282,LEN($H223))=$H223))</f>
        <v>0</v>
      </c>
      <c r="M223" s="154" t="str">
        <f t="shared" si="12"/>
        <v/>
      </c>
      <c r="N223" s="154" t="str">
        <f t="shared" si="13"/>
        <v/>
      </c>
    </row>
    <row r="224" s="134" customFormat="1" ht="17.1" customHeight="1" spans="1:14">
      <c r="A224" s="150"/>
      <c r="B224" s="150"/>
      <c r="C224" s="161"/>
      <c r="D224" s="162"/>
      <c r="E224" s="162"/>
      <c r="F224" s="163"/>
      <c r="G224" s="163"/>
      <c r="H224" s="150" t="s">
        <v>3510</v>
      </c>
      <c r="I224" s="150" t="s">
        <v>3511</v>
      </c>
      <c r="J224" s="157">
        <f>SUMPRODUCT('[1]表九之二（需明确收支对象级次的录入表）'!D$7:D$9*(LEFT('[1]表九之二（需明确收支对象级次的录入表）'!$B$7:$B$9,LEN($H224))=$H224))+SUMPRODUCT('[1]表九之三（其它收支录入表）'!D$6:D$282*(LEFT('[1]表九之三（其它收支录入表）'!$B$6:$B$282,LEN($H224))=$H224))</f>
        <v>0</v>
      </c>
      <c r="K224" s="158">
        <f>SUMPRODUCT('[1]表九之二（需明确收支对象级次的录入表）'!E$7:E$9*(LEFT('[1]表九之二（需明确收支对象级次的录入表）'!$B$7:$B$9,LEN($H224))=$H224))+SUMPRODUCT('[1]表九之三（其它收支录入表）'!E$6:E$282*(LEFT('[1]表九之三（其它收支录入表）'!$B$6:$B$282,LEN($H224))=$H224))</f>
        <v>0</v>
      </c>
      <c r="L224" s="166">
        <f>SUMPRODUCT('[1]表九之二（需明确收支对象级次的录入表）'!I$7:I$9*(LEFT('[1]表九之二（需明确收支对象级次的录入表）'!$B$7:$B$9,LEN($H224))=$H224))+SUMPRODUCT('[1]表九之三（其它收支录入表）'!F$6:F$282*(LEFT('[1]表九之三（其它收支录入表）'!$B$6:$B$282,LEN($H224))=$H224))</f>
        <v>0</v>
      </c>
      <c r="M224" s="154" t="str">
        <f t="shared" si="12"/>
        <v/>
      </c>
      <c r="N224" s="154" t="str">
        <f t="shared" si="13"/>
        <v/>
      </c>
    </row>
    <row r="225" s="134" customFormat="1" ht="17.1" customHeight="1" spans="1:14">
      <c r="A225" s="150"/>
      <c r="B225" s="150"/>
      <c r="C225" s="161"/>
      <c r="D225" s="162"/>
      <c r="E225" s="162"/>
      <c r="F225" s="163"/>
      <c r="G225" s="163"/>
      <c r="H225" s="150" t="s">
        <v>3512</v>
      </c>
      <c r="I225" s="150" t="s">
        <v>3513</v>
      </c>
      <c r="J225" s="157">
        <f>SUMPRODUCT('[1]表九之二（需明确收支对象级次的录入表）'!D$7:D$9*(LEFT('[1]表九之二（需明确收支对象级次的录入表）'!$B$7:$B$9,LEN($H225))=$H225))+SUMPRODUCT('[1]表九之三（其它收支录入表）'!D$6:D$282*(LEFT('[1]表九之三（其它收支录入表）'!$B$6:$B$282,LEN($H225))=$H225))</f>
        <v>0</v>
      </c>
      <c r="K225" s="158">
        <f>SUMPRODUCT('[1]表九之二（需明确收支对象级次的录入表）'!E$7:E$9*(LEFT('[1]表九之二（需明确收支对象级次的录入表）'!$B$7:$B$9,LEN($H225))=$H225))+SUMPRODUCT('[1]表九之三（其它收支录入表）'!E$6:E$282*(LEFT('[1]表九之三（其它收支录入表）'!$B$6:$B$282,LEN($H225))=$H225))</f>
        <v>0</v>
      </c>
      <c r="L225" s="158">
        <f>SUMPRODUCT('[1]表九之二（需明确收支对象级次的录入表）'!I$7:I$9*(LEFT('[1]表九之二（需明确收支对象级次的录入表）'!$B$7:$B$9,LEN($H225))=$H225))+SUMPRODUCT('[1]表九之三（其它收支录入表）'!F$6:F$282*(LEFT('[1]表九之三（其它收支录入表）'!$B$6:$B$282,LEN($H225))=$H225))</f>
        <v>0</v>
      </c>
      <c r="M225" s="154" t="str">
        <f t="shared" si="12"/>
        <v/>
      </c>
      <c r="N225" s="154" t="str">
        <f t="shared" si="13"/>
        <v/>
      </c>
    </row>
    <row r="226" s="134" customFormat="1" ht="17.1" customHeight="1" spans="1:14">
      <c r="A226" s="150"/>
      <c r="B226" s="150"/>
      <c r="C226" s="161"/>
      <c r="D226" s="162"/>
      <c r="E226" s="162"/>
      <c r="F226" s="163"/>
      <c r="G226" s="163"/>
      <c r="H226" s="150" t="s">
        <v>3514</v>
      </c>
      <c r="I226" s="150" t="s">
        <v>3515</v>
      </c>
      <c r="J226" s="157">
        <f>SUMPRODUCT('[1]表九之二（需明确收支对象级次的录入表）'!D$7:D$9*(LEFT('[1]表九之二（需明确收支对象级次的录入表）'!$B$7:$B$9,LEN($H226))=$H226))+SUMPRODUCT('[1]表九之三（其它收支录入表）'!D$6:D$282*(LEFT('[1]表九之三（其它收支录入表）'!$B$6:$B$282,LEN($H226))=$H226))</f>
        <v>0</v>
      </c>
      <c r="K226" s="158">
        <f>SUMPRODUCT('[1]表九之二（需明确收支对象级次的录入表）'!E$7:E$9*(LEFT('[1]表九之二（需明确收支对象级次的录入表）'!$B$7:$B$9,LEN($H226))=$H226))+SUMPRODUCT('[1]表九之三（其它收支录入表）'!E$6:E$282*(LEFT('[1]表九之三（其它收支录入表）'!$B$6:$B$282,LEN($H226))=$H226))</f>
        <v>0</v>
      </c>
      <c r="L226" s="158">
        <f>SUMPRODUCT('[1]表九之二（需明确收支对象级次的录入表）'!I$7:I$9*(LEFT('[1]表九之二（需明确收支对象级次的录入表）'!$B$7:$B$9,LEN($H226))=$H226))+SUMPRODUCT('[1]表九之三（其它收支录入表）'!F$6:F$282*(LEFT('[1]表九之三（其它收支录入表）'!$B$6:$B$282,LEN($H226))=$H226))</f>
        <v>0</v>
      </c>
      <c r="M226" s="154" t="str">
        <f t="shared" si="12"/>
        <v/>
      </c>
      <c r="N226" s="154" t="str">
        <f t="shared" si="13"/>
        <v/>
      </c>
    </row>
    <row r="227" s="134" customFormat="1" ht="17.1" customHeight="1" spans="1:14">
      <c r="A227" s="150"/>
      <c r="B227" s="150"/>
      <c r="C227" s="161"/>
      <c r="D227" s="162"/>
      <c r="E227" s="162"/>
      <c r="F227" s="163"/>
      <c r="G227" s="163"/>
      <c r="H227" s="150" t="s">
        <v>3516</v>
      </c>
      <c r="I227" s="150" t="s">
        <v>3517</v>
      </c>
      <c r="J227" s="157">
        <f>SUMPRODUCT('[1]表九之二（需明确收支对象级次的录入表）'!D$7:D$9*(LEFT('[1]表九之二（需明确收支对象级次的录入表）'!$B$7:$B$9,LEN($H227))=$H227))+SUMPRODUCT('[1]表九之三（其它收支录入表）'!D$6:D$282*(LEFT('[1]表九之三（其它收支录入表）'!$B$6:$B$282,LEN($H227))=$H227))</f>
        <v>0</v>
      </c>
      <c r="K227" s="158">
        <f>SUMPRODUCT('[1]表九之二（需明确收支对象级次的录入表）'!E$7:E$9*(LEFT('[1]表九之二（需明确收支对象级次的录入表）'!$B$7:$B$9,LEN($H227))=$H227))+SUMPRODUCT('[1]表九之三（其它收支录入表）'!E$6:E$282*(LEFT('[1]表九之三（其它收支录入表）'!$B$6:$B$282,LEN($H227))=$H227))</f>
        <v>1448</v>
      </c>
      <c r="L227" s="158">
        <f>SUMPRODUCT('[1]表九之二（需明确收支对象级次的录入表）'!I$7:I$9*(LEFT('[1]表九之二（需明确收支对象级次的录入表）'!$B$7:$B$9,LEN($H227))=$H227))+SUMPRODUCT('[1]表九之三（其它收支录入表）'!F$6:F$282*(LEFT('[1]表九之三（其它收支录入表）'!$B$6:$B$282,LEN($H227))=$H227))</f>
        <v>0</v>
      </c>
      <c r="M227" s="154" t="str">
        <f t="shared" si="12"/>
        <v/>
      </c>
      <c r="N227" s="154">
        <f t="shared" si="13"/>
        <v>0</v>
      </c>
    </row>
    <row r="228" s="134" customFormat="1" ht="17.1" customHeight="1" spans="1:14">
      <c r="A228" s="150"/>
      <c r="B228" s="150"/>
      <c r="C228" s="161"/>
      <c r="D228" s="162"/>
      <c r="E228" s="162"/>
      <c r="F228" s="163"/>
      <c r="G228" s="163"/>
      <c r="H228" s="150" t="s">
        <v>3518</v>
      </c>
      <c r="I228" s="150" t="s">
        <v>3519</v>
      </c>
      <c r="J228" s="157">
        <f>SUMPRODUCT('[1]表九之二（需明确收支对象级次的录入表）'!D$7:D$9*(LEFT('[1]表九之二（需明确收支对象级次的录入表）'!$B$7:$B$9,LEN($H228))=$H228))+SUMPRODUCT('[1]表九之三（其它收支录入表）'!D$6:D$282*(LEFT('[1]表九之三（其它收支录入表）'!$B$6:$B$282,LEN($H228))=$H228))</f>
        <v>0</v>
      </c>
      <c r="K228" s="158">
        <f>SUMPRODUCT('[1]表九之二（需明确收支对象级次的录入表）'!E$7:E$9*(LEFT('[1]表九之二（需明确收支对象级次的录入表）'!$B$7:$B$9,LEN($H228))=$H228))+SUMPRODUCT('[1]表九之三（其它收支录入表）'!E$6:E$282*(LEFT('[1]表九之三（其它收支录入表）'!$B$6:$B$282,LEN($H228))=$H228))</f>
        <v>0</v>
      </c>
      <c r="L228" s="158">
        <f>SUMPRODUCT('[1]表九之二（需明确收支对象级次的录入表）'!I$7:I$9*(LEFT('[1]表九之二（需明确收支对象级次的录入表）'!$B$7:$B$9,LEN($H228))=$H228))+SUMPRODUCT('[1]表九之三（其它收支录入表）'!F$6:F$282*(LEFT('[1]表九之三（其它收支录入表）'!$B$6:$B$282,LEN($H228))=$H228))</f>
        <v>0</v>
      </c>
      <c r="M228" s="154" t="str">
        <f t="shared" si="12"/>
        <v/>
      </c>
      <c r="N228" s="154" t="str">
        <f t="shared" si="13"/>
        <v/>
      </c>
    </row>
    <row r="229" s="134" customFormat="1" ht="17.1" customHeight="1" spans="1:14">
      <c r="A229" s="150"/>
      <c r="B229" s="150"/>
      <c r="C229" s="161"/>
      <c r="D229" s="162"/>
      <c r="E229" s="162"/>
      <c r="F229" s="163"/>
      <c r="G229" s="163"/>
      <c r="H229" s="150" t="s">
        <v>3520</v>
      </c>
      <c r="I229" s="150" t="s">
        <v>3521</v>
      </c>
      <c r="J229" s="157">
        <f>SUMPRODUCT('[1]表九之二（需明确收支对象级次的录入表）'!D$7:D$9*(LEFT('[1]表九之二（需明确收支对象级次的录入表）'!$B$7:$B$9,LEN($H229))=$H229))+SUMPRODUCT('[1]表九之三（其它收支录入表）'!D$6:D$282*(LEFT('[1]表九之三（其它收支录入表）'!$B$6:$B$282,LEN($H229))=$H229))</f>
        <v>0</v>
      </c>
      <c r="K229" s="158">
        <f>SUMPRODUCT('[1]表九之二（需明确收支对象级次的录入表）'!E$7:E$9*(LEFT('[1]表九之二（需明确收支对象级次的录入表）'!$B$7:$B$9,LEN($H229))=$H229))+SUMPRODUCT('[1]表九之三（其它收支录入表）'!E$6:E$282*(LEFT('[1]表九之三（其它收支录入表）'!$B$6:$B$282,LEN($H229))=$H229))</f>
        <v>0</v>
      </c>
      <c r="L229" s="158">
        <f>SUMPRODUCT('[1]表九之二（需明确收支对象级次的录入表）'!I$7:I$9*(LEFT('[1]表九之二（需明确收支对象级次的录入表）'!$B$7:$B$9,LEN($H229))=$H229))+SUMPRODUCT('[1]表九之三（其它收支录入表）'!F$6:F$282*(LEFT('[1]表九之三（其它收支录入表）'!$B$6:$B$282,LEN($H229))=$H229))</f>
        <v>0</v>
      </c>
      <c r="M229" s="154" t="str">
        <f t="shared" si="12"/>
        <v/>
      </c>
      <c r="N229" s="154" t="str">
        <f t="shared" si="13"/>
        <v/>
      </c>
    </row>
    <row r="230" s="134" customFormat="1" ht="17.1" customHeight="1" spans="1:14">
      <c r="A230" s="150"/>
      <c r="B230" s="150"/>
      <c r="C230" s="161"/>
      <c r="D230" s="162"/>
      <c r="E230" s="162"/>
      <c r="F230" s="163"/>
      <c r="G230" s="163"/>
      <c r="H230" s="150" t="s">
        <v>3522</v>
      </c>
      <c r="I230" s="150" t="s">
        <v>3523</v>
      </c>
      <c r="J230" s="157">
        <f>SUMPRODUCT('[1]表九之二（需明确收支对象级次的录入表）'!D$7:D$9*(LEFT('[1]表九之二（需明确收支对象级次的录入表）'!$B$7:$B$9,LEN($H230))=$H230))+SUMPRODUCT('[1]表九之三（其它收支录入表）'!D$6:D$282*(LEFT('[1]表九之三（其它收支录入表）'!$B$6:$B$282,LEN($H230))=$H230))</f>
        <v>0</v>
      </c>
      <c r="K230" s="158">
        <f>SUMPRODUCT('[1]表九之二（需明确收支对象级次的录入表）'!E$7:E$9*(LEFT('[1]表九之二（需明确收支对象级次的录入表）'!$B$7:$B$9,LEN($H230))=$H230))+SUMPRODUCT('[1]表九之三（其它收支录入表）'!E$6:E$282*(LEFT('[1]表九之三（其它收支录入表）'!$B$6:$B$282,LEN($H230))=$H230))</f>
        <v>195</v>
      </c>
      <c r="L230" s="158">
        <f>SUMPRODUCT('[1]表九之二（需明确收支对象级次的录入表）'!I$7:I$9*(LEFT('[1]表九之二（需明确收支对象级次的录入表）'!$B$7:$B$9,LEN($H230))=$H230))+SUMPRODUCT('[1]表九之三（其它收支录入表）'!F$6:F$282*(LEFT('[1]表九之三（其它收支录入表）'!$B$6:$B$282,LEN($H230))=$H230))</f>
        <v>0</v>
      </c>
      <c r="M230" s="154" t="str">
        <f t="shared" si="12"/>
        <v/>
      </c>
      <c r="N230" s="154">
        <f t="shared" si="13"/>
        <v>0</v>
      </c>
    </row>
    <row r="231" s="134" customFormat="1" ht="17.1" customHeight="1" spans="1:14">
      <c r="A231" s="150"/>
      <c r="B231" s="150"/>
      <c r="C231" s="161"/>
      <c r="D231" s="162"/>
      <c r="E231" s="162"/>
      <c r="F231" s="163"/>
      <c r="G231" s="163"/>
      <c r="H231" s="150" t="s">
        <v>3524</v>
      </c>
      <c r="I231" s="150" t="s">
        <v>3525</v>
      </c>
      <c r="J231" s="157">
        <f>SUMPRODUCT('[1]表九之二（需明确收支对象级次的录入表）'!D$7:D$9*(LEFT('[1]表九之二（需明确收支对象级次的录入表）'!$B$7:$B$9,LEN($H231))=$H231))+SUMPRODUCT('[1]表九之三（其它收支录入表）'!D$6:D$282*(LEFT('[1]表九之三（其它收支录入表）'!$B$6:$B$282,LEN($H231))=$H231))</f>
        <v>13168</v>
      </c>
      <c r="K231" s="158">
        <f>SUMPRODUCT('[1]表九之二（需明确收支对象级次的录入表）'!E$7:E$9*(LEFT('[1]表九之二（需明确收支对象级次的录入表）'!$B$7:$B$9,LEN($H231))=$H231))+SUMPRODUCT('[1]表九之三（其它收支录入表）'!E$6:E$282*(LEFT('[1]表九之三（其它收支录入表）'!$B$6:$B$282,LEN($H231))=$H231))</f>
        <v>10163</v>
      </c>
      <c r="L231" s="158">
        <f>SUMPRODUCT('[1]表九之二（需明确收支对象级次的录入表）'!I$7:I$9*(LEFT('[1]表九之二（需明确收支对象级次的录入表）'!$B$7:$B$9,LEN($H231))=$H231))+SUMPRODUCT('[1]表九之三（其它收支录入表）'!F$6:F$282*(LEFT('[1]表九之三（其它收支录入表）'!$B$6:$B$282,LEN($H231))=$H231))</f>
        <v>14872</v>
      </c>
      <c r="M231" s="154">
        <f t="shared" si="12"/>
        <v>1.12940461725395</v>
      </c>
      <c r="N231" s="154">
        <f t="shared" si="13"/>
        <v>1.46334743678048</v>
      </c>
    </row>
    <row r="232" s="134" customFormat="1" ht="17.1" customHeight="1" spans="1:14">
      <c r="A232" s="150"/>
      <c r="B232" s="150"/>
      <c r="C232" s="161"/>
      <c r="D232" s="162"/>
      <c r="E232" s="162"/>
      <c r="F232" s="163"/>
      <c r="G232" s="163"/>
      <c r="H232" s="150" t="s">
        <v>3526</v>
      </c>
      <c r="I232" s="150" t="s">
        <v>3527</v>
      </c>
      <c r="J232" s="157">
        <f>SUMPRODUCT('[1]表九之二（需明确收支对象级次的录入表）'!D$7:D$9*(LEFT('[1]表九之二（需明确收支对象级次的录入表）'!$B$7:$B$9,LEN($H232))=$H232))+SUMPRODUCT('[1]表九之三（其它收支录入表）'!D$6:D$282*(LEFT('[1]表九之三（其它收支录入表）'!$B$6:$B$282,LEN($H232))=$H232))</f>
        <v>0</v>
      </c>
      <c r="K232" s="158">
        <f>SUMPRODUCT('[1]表九之二（需明确收支对象级次的录入表）'!E$7:E$9*(LEFT('[1]表九之二（需明确收支对象级次的录入表）'!$B$7:$B$9,LEN($H232))=$H232))+SUMPRODUCT('[1]表九之三（其它收支录入表）'!E$6:E$282*(LEFT('[1]表九之三（其它收支录入表）'!$B$6:$B$282,LEN($H232))=$H232))</f>
        <v>0</v>
      </c>
      <c r="L232" s="158">
        <f>SUMPRODUCT('[1]表九之二（需明确收支对象级次的录入表）'!I$7:I$9*(LEFT('[1]表九之二（需明确收支对象级次的录入表）'!$B$7:$B$9,LEN($H232))=$H232))+SUMPRODUCT('[1]表九之三（其它收支录入表）'!F$6:F$282*(LEFT('[1]表九之三（其它收支录入表）'!$B$6:$B$282,LEN($H232))=$H232))</f>
        <v>0</v>
      </c>
      <c r="M232" s="154" t="str">
        <f t="shared" si="12"/>
        <v/>
      </c>
      <c r="N232" s="154" t="str">
        <f t="shared" si="13"/>
        <v/>
      </c>
    </row>
    <row r="233" s="134" customFormat="1" ht="17.1" customHeight="1" spans="1:14">
      <c r="A233" s="150"/>
      <c r="B233" s="150"/>
      <c r="C233" s="161"/>
      <c r="D233" s="162"/>
      <c r="E233" s="162"/>
      <c r="F233" s="163"/>
      <c r="G233" s="163"/>
      <c r="H233" s="150" t="s">
        <v>2356</v>
      </c>
      <c r="I233" s="150" t="s">
        <v>2895</v>
      </c>
      <c r="J233" s="152">
        <f>SUMPRODUCT('[1]表九之二（需明确收支对象级次的录入表）'!D$7:D$9*(LEFT('[1]表九之二（需明确收支对象级次的录入表）'!$B$7:$B$9,LEN($H233))=$H233))+SUMPRODUCT('[1]表九之三（其它收支录入表）'!D$6:D$282*(LEFT('[1]表九之三（其它收支录入表）'!$B$6:$B$282,LEN($H233))=$H233))</f>
        <v>0</v>
      </c>
      <c r="K233" s="152">
        <f>SUMPRODUCT('[1]表九之二（需明确收支对象级次的录入表）'!E$7:E$9*(LEFT('[1]表九之二（需明确收支对象级次的录入表）'!$B$7:$B$9,LEN($H233))=$H233))+SUMPRODUCT('[1]表九之三（其它收支录入表）'!E$6:E$282*(LEFT('[1]表九之三（其它收支录入表）'!$B$6:$B$282,LEN($H233))=$H233))</f>
        <v>3</v>
      </c>
      <c r="L233" s="152">
        <f>SUMPRODUCT('[1]表九之二（需明确收支对象级次的录入表）'!I$7:I$9*(LEFT('[1]表九之二（需明确收支对象级次的录入表）'!$B$7:$B$9,LEN($H233))=$H233))+SUMPRODUCT('[1]表九之三（其它收支录入表）'!F$6:F$282*(LEFT('[1]表九之三（其它收支录入表）'!$B$6:$B$282,LEN($H233))=$H233))</f>
        <v>0</v>
      </c>
      <c r="M233" s="154" t="str">
        <f t="shared" si="12"/>
        <v/>
      </c>
      <c r="N233" s="154">
        <f t="shared" si="13"/>
        <v>0</v>
      </c>
    </row>
    <row r="234" s="134" customFormat="1" ht="17.1" customHeight="1" spans="1:14">
      <c r="A234" s="150"/>
      <c r="B234" s="150"/>
      <c r="C234" s="161"/>
      <c r="D234" s="162"/>
      <c r="E234" s="162"/>
      <c r="F234" s="163"/>
      <c r="G234" s="163"/>
      <c r="H234" s="150" t="s">
        <v>3528</v>
      </c>
      <c r="I234" s="150" t="s">
        <v>3529</v>
      </c>
      <c r="J234" s="152">
        <f>SUMPRODUCT('[1]表九之二（需明确收支对象级次的录入表）'!D$7:D$9*(LEFT('[1]表九之二（需明确收支对象级次的录入表）'!$B$7:$B$9,LEN($H234))=$H234))+SUMPRODUCT('[1]表九之三（其它收支录入表）'!D$6:D$282*(LEFT('[1]表九之三（其它收支录入表）'!$B$6:$B$282,LEN($H234))=$H234))</f>
        <v>0</v>
      </c>
      <c r="K234" s="152">
        <f>SUMPRODUCT('[1]表九之二（需明确收支对象级次的录入表）'!E$7:E$9*(LEFT('[1]表九之二（需明确收支对象级次的录入表）'!$B$7:$B$9,LEN($H234))=$H234))+SUMPRODUCT('[1]表九之三（其它收支录入表）'!E$6:E$282*(LEFT('[1]表九之三（其它收支录入表）'!$B$6:$B$282,LEN($H234))=$H234))</f>
        <v>3</v>
      </c>
      <c r="L234" s="152">
        <f>SUMPRODUCT('[1]表九之二（需明确收支对象级次的录入表）'!I$7:I$9*(LEFT('[1]表九之二（需明确收支对象级次的录入表）'!$B$7:$B$9,LEN($H234))=$H234))+SUMPRODUCT('[1]表九之三（其它收支录入表）'!F$6:F$282*(LEFT('[1]表九之三（其它收支录入表）'!$B$6:$B$282,LEN($H234))=$H234))</f>
        <v>0</v>
      </c>
      <c r="M234" s="154" t="str">
        <f t="shared" si="12"/>
        <v/>
      </c>
      <c r="N234" s="154">
        <f t="shared" si="13"/>
        <v>0</v>
      </c>
    </row>
    <row r="235" s="134" customFormat="1" ht="17.1" customHeight="1" spans="1:14">
      <c r="A235" s="150"/>
      <c r="B235" s="150"/>
      <c r="C235" s="161"/>
      <c r="D235" s="162"/>
      <c r="E235" s="162"/>
      <c r="F235" s="163"/>
      <c r="G235" s="163"/>
      <c r="H235" s="150" t="s">
        <v>3530</v>
      </c>
      <c r="I235" s="150" t="s">
        <v>3531</v>
      </c>
      <c r="J235" s="157">
        <f>SUMPRODUCT('[1]表九之二（需明确收支对象级次的录入表）'!D$7:D$9*(LEFT('[1]表九之二（需明确收支对象级次的录入表）'!$B$7:$B$9,LEN($H235))=$H235))+SUMPRODUCT('[1]表九之三（其它收支录入表）'!D$6:D$282*(LEFT('[1]表九之三（其它收支录入表）'!$B$6:$B$282,LEN($H235))=$H235))</f>
        <v>0</v>
      </c>
      <c r="K235" s="158">
        <f>SUMPRODUCT('[1]表九之二（需明确收支对象级次的录入表）'!E$7:E$9*(LEFT('[1]表九之二（需明确收支对象级次的录入表）'!$B$7:$B$9,LEN($H235))=$H235))+SUMPRODUCT('[1]表九之三（其它收支录入表）'!E$6:E$282*(LEFT('[1]表九之三（其它收支录入表）'!$B$6:$B$282,LEN($H235))=$H235))</f>
        <v>0</v>
      </c>
      <c r="L235" s="158">
        <f>SUMPRODUCT('[1]表九之二（需明确收支对象级次的录入表）'!I$7:I$9*(LEFT('[1]表九之二（需明确收支对象级次的录入表）'!$B$7:$B$9,LEN($H235))=$H235))+SUMPRODUCT('[1]表九之三（其它收支录入表）'!F$6:F$282*(LEFT('[1]表九之三（其它收支录入表）'!$B$6:$B$282,LEN($H235))=$H235))</f>
        <v>0</v>
      </c>
      <c r="M235" s="154" t="str">
        <f t="shared" si="12"/>
        <v/>
      </c>
      <c r="N235" s="154" t="str">
        <f t="shared" si="13"/>
        <v/>
      </c>
    </row>
    <row r="236" s="134" customFormat="1" ht="17.1" customHeight="1" spans="1:14">
      <c r="A236" s="150"/>
      <c r="B236" s="150"/>
      <c r="C236" s="161"/>
      <c r="D236" s="162"/>
      <c r="E236" s="167"/>
      <c r="F236" s="163"/>
      <c r="G236" s="163"/>
      <c r="H236" s="150" t="s">
        <v>3532</v>
      </c>
      <c r="I236" s="150" t="s">
        <v>3533</v>
      </c>
      <c r="J236" s="157">
        <f>SUMPRODUCT('[1]表九之二（需明确收支对象级次的录入表）'!D$7:D$9*(LEFT('[1]表九之二（需明确收支对象级次的录入表）'!$B$7:$B$9,LEN($H236))=$H236))+SUMPRODUCT('[1]表九之三（其它收支录入表）'!D$6:D$282*(LEFT('[1]表九之三（其它收支录入表）'!$B$6:$B$282,LEN($H236))=$H236))</f>
        <v>0</v>
      </c>
      <c r="K236" s="158">
        <f>SUMPRODUCT('[1]表九之二（需明确收支对象级次的录入表）'!E$7:E$9*(LEFT('[1]表九之二（需明确收支对象级次的录入表）'!$B$7:$B$9,LEN($H236))=$H236))+SUMPRODUCT('[1]表九之三（其它收支录入表）'!E$6:E$282*(LEFT('[1]表九之三（其它收支录入表）'!$B$6:$B$282,LEN($H236))=$H236))</f>
        <v>0</v>
      </c>
      <c r="L236" s="158">
        <f>SUMPRODUCT('[1]表九之二（需明确收支对象级次的录入表）'!I$7:I$9*(LEFT('[1]表九之二（需明确收支对象级次的录入表）'!$B$7:$B$9,LEN($H236))=$H236))+SUMPRODUCT('[1]表九之三（其它收支录入表）'!F$6:F$282*(LEFT('[1]表九之三（其它收支录入表）'!$B$6:$B$282,LEN($H236))=$H236))</f>
        <v>0</v>
      </c>
      <c r="M236" s="154" t="str">
        <f t="shared" si="12"/>
        <v/>
      </c>
      <c r="N236" s="154" t="str">
        <f t="shared" si="13"/>
        <v/>
      </c>
    </row>
    <row r="237" s="134" customFormat="1" ht="17.1" customHeight="1" spans="1:14">
      <c r="A237" s="150"/>
      <c r="B237" s="150"/>
      <c r="C237" s="161"/>
      <c r="D237" s="162"/>
      <c r="E237" s="162"/>
      <c r="F237" s="163"/>
      <c r="G237" s="163"/>
      <c r="H237" s="150" t="s">
        <v>3534</v>
      </c>
      <c r="I237" s="150" t="s">
        <v>3535</v>
      </c>
      <c r="J237" s="157">
        <f>SUMPRODUCT('[1]表九之二（需明确收支对象级次的录入表）'!D$7:D$9*(LEFT('[1]表九之二（需明确收支对象级次的录入表）'!$B$7:$B$9,LEN($H237))=$H237))+SUMPRODUCT('[1]表九之三（其它收支录入表）'!D$6:D$282*(LEFT('[1]表九之三（其它收支录入表）'!$B$6:$B$282,LEN($H237))=$H237))</f>
        <v>0</v>
      </c>
      <c r="K237" s="158">
        <f>SUMPRODUCT('[1]表九之二（需明确收支对象级次的录入表）'!E$7:E$9*(LEFT('[1]表九之二（需明确收支对象级次的录入表）'!$B$7:$B$9,LEN($H237))=$H237))+SUMPRODUCT('[1]表九之三（其它收支录入表）'!E$6:E$282*(LEFT('[1]表九之三（其它收支录入表）'!$B$6:$B$282,LEN($H237))=$H237))</f>
        <v>0</v>
      </c>
      <c r="L237" s="158">
        <f>SUMPRODUCT('[1]表九之二（需明确收支对象级次的录入表）'!I$7:I$9*(LEFT('[1]表九之二（需明确收支对象级次的录入表）'!$B$7:$B$9,LEN($H237))=$H237))+SUMPRODUCT('[1]表九之三（其它收支录入表）'!F$6:F$282*(LEFT('[1]表九之三（其它收支录入表）'!$B$6:$B$282,LEN($H237))=$H237))</f>
        <v>0</v>
      </c>
      <c r="M237" s="154" t="str">
        <f t="shared" si="12"/>
        <v/>
      </c>
      <c r="N237" s="154" t="str">
        <f t="shared" si="13"/>
        <v/>
      </c>
    </row>
    <row r="238" s="134" customFormat="1" ht="17.1" customHeight="1" spans="1:14">
      <c r="A238" s="150"/>
      <c r="B238" s="150"/>
      <c r="C238" s="161"/>
      <c r="D238" s="162"/>
      <c r="E238" s="162"/>
      <c r="F238" s="163"/>
      <c r="G238" s="163"/>
      <c r="H238" s="150" t="s">
        <v>3536</v>
      </c>
      <c r="I238" s="150" t="s">
        <v>3537</v>
      </c>
      <c r="J238" s="157">
        <f>SUMPRODUCT('[1]表九之二（需明确收支对象级次的录入表）'!D$7:D$9*(LEFT('[1]表九之二（需明确收支对象级次的录入表）'!$B$7:$B$9,LEN($H238))=$H238))+SUMPRODUCT('[1]表九之三（其它收支录入表）'!D$6:D$282*(LEFT('[1]表九之三（其它收支录入表）'!$B$6:$B$282,LEN($H238))=$H238))</f>
        <v>0</v>
      </c>
      <c r="K238" s="158">
        <f>SUMPRODUCT('[1]表九之二（需明确收支对象级次的录入表）'!E$7:E$9*(LEFT('[1]表九之二（需明确收支对象级次的录入表）'!$B$7:$B$9,LEN($H238))=$H238))+SUMPRODUCT('[1]表九之三（其它收支录入表）'!E$6:E$282*(LEFT('[1]表九之三（其它收支录入表）'!$B$6:$B$282,LEN($H238))=$H238))</f>
        <v>0</v>
      </c>
      <c r="L238" s="158">
        <f>SUMPRODUCT('[1]表九之二（需明确收支对象级次的录入表）'!I$7:I$9*(LEFT('[1]表九之二（需明确收支对象级次的录入表）'!$B$7:$B$9,LEN($H238))=$H238))+SUMPRODUCT('[1]表九之三（其它收支录入表）'!F$6:F$282*(LEFT('[1]表九之三（其它收支录入表）'!$B$6:$B$282,LEN($H238))=$H238))</f>
        <v>0</v>
      </c>
      <c r="M238" s="154" t="str">
        <f t="shared" si="12"/>
        <v/>
      </c>
      <c r="N238" s="154" t="str">
        <f t="shared" si="13"/>
        <v/>
      </c>
    </row>
    <row r="239" s="134" customFormat="1" ht="17.1" customHeight="1" spans="1:14">
      <c r="A239" s="150"/>
      <c r="B239" s="150"/>
      <c r="C239" s="161"/>
      <c r="D239" s="162"/>
      <c r="E239" s="162"/>
      <c r="F239" s="163"/>
      <c r="G239" s="163"/>
      <c r="H239" s="150" t="s">
        <v>3538</v>
      </c>
      <c r="I239" s="150" t="s">
        <v>3539</v>
      </c>
      <c r="J239" s="157">
        <f>SUMPRODUCT('[1]表九之二（需明确收支对象级次的录入表）'!D$7:D$9*(LEFT('[1]表九之二（需明确收支对象级次的录入表）'!$B$7:$B$9,LEN($H239))=$H239))+SUMPRODUCT('[1]表九之三（其它收支录入表）'!D$6:D$282*(LEFT('[1]表九之三（其它收支录入表）'!$B$6:$B$282,LEN($H239))=$H239))</f>
        <v>0</v>
      </c>
      <c r="K239" s="158">
        <f>SUMPRODUCT('[1]表九之二（需明确收支对象级次的录入表）'!E$7:E$9*(LEFT('[1]表九之二（需明确收支对象级次的录入表）'!$B$7:$B$9,LEN($H239))=$H239))+SUMPRODUCT('[1]表九之三（其它收支录入表）'!E$6:E$282*(LEFT('[1]表九之三（其它收支录入表）'!$B$6:$B$282,LEN($H239))=$H239))</f>
        <v>0</v>
      </c>
      <c r="L239" s="158">
        <f>SUMPRODUCT('[1]表九之二（需明确收支对象级次的录入表）'!I$7:I$9*(LEFT('[1]表九之二（需明确收支对象级次的录入表）'!$B$7:$B$9,LEN($H239))=$H239))+SUMPRODUCT('[1]表九之三（其它收支录入表）'!F$6:F$282*(LEFT('[1]表九之三（其它收支录入表）'!$B$6:$B$282,LEN($H239))=$H239))</f>
        <v>0</v>
      </c>
      <c r="M239" s="154" t="str">
        <f t="shared" si="12"/>
        <v/>
      </c>
      <c r="N239" s="154" t="str">
        <f t="shared" si="13"/>
        <v/>
      </c>
    </row>
    <row r="240" s="134" customFormat="1" ht="17.1" customHeight="1" spans="1:14">
      <c r="A240" s="150"/>
      <c r="B240" s="150"/>
      <c r="C240" s="161"/>
      <c r="D240" s="162"/>
      <c r="E240" s="162"/>
      <c r="F240" s="163"/>
      <c r="G240" s="163"/>
      <c r="H240" s="150" t="s">
        <v>3540</v>
      </c>
      <c r="I240" s="150" t="s">
        <v>3541</v>
      </c>
      <c r="J240" s="157">
        <f>SUMPRODUCT('[1]表九之二（需明确收支对象级次的录入表）'!D$7:D$9*(LEFT('[1]表九之二（需明确收支对象级次的录入表）'!$B$7:$B$9,LEN($H240))=$H240))+SUMPRODUCT('[1]表九之三（其它收支录入表）'!D$6:D$282*(LEFT('[1]表九之三（其它收支录入表）'!$B$6:$B$282,LEN($H240))=$H240))</f>
        <v>0</v>
      </c>
      <c r="K240" s="158">
        <f>SUMPRODUCT('[1]表九之二（需明确收支对象级次的录入表）'!E$7:E$9*(LEFT('[1]表九之二（需明确收支对象级次的录入表）'!$B$7:$B$9,LEN($H240))=$H240))+SUMPRODUCT('[1]表九之三（其它收支录入表）'!E$6:E$282*(LEFT('[1]表九之三（其它收支录入表）'!$B$6:$B$282,LEN($H240))=$H240))</f>
        <v>0</v>
      </c>
      <c r="L240" s="158">
        <f>SUMPRODUCT('[1]表九之二（需明确收支对象级次的录入表）'!I$7:I$9*(LEFT('[1]表九之二（需明确收支对象级次的录入表）'!$B$7:$B$9,LEN($H240))=$H240))+SUMPRODUCT('[1]表九之三（其它收支录入表）'!F$6:F$282*(LEFT('[1]表九之三（其它收支录入表）'!$B$6:$B$282,LEN($H240))=$H240))</f>
        <v>0</v>
      </c>
      <c r="M240" s="154" t="str">
        <f t="shared" si="12"/>
        <v/>
      </c>
      <c r="N240" s="154" t="str">
        <f t="shared" si="13"/>
        <v/>
      </c>
    </row>
    <row r="241" s="134" customFormat="1" ht="17.1" customHeight="1" spans="1:14">
      <c r="A241" s="150"/>
      <c r="B241" s="150"/>
      <c r="C241" s="161"/>
      <c r="D241" s="162"/>
      <c r="E241" s="162"/>
      <c r="F241" s="163"/>
      <c r="G241" s="163"/>
      <c r="H241" s="150" t="s">
        <v>3542</v>
      </c>
      <c r="I241" s="150" t="s">
        <v>3543</v>
      </c>
      <c r="J241" s="157">
        <f>SUMPRODUCT('[1]表九之二（需明确收支对象级次的录入表）'!D$7:D$9*(LEFT('[1]表九之二（需明确收支对象级次的录入表）'!$B$7:$B$9,LEN($H241))=$H241))+SUMPRODUCT('[1]表九之三（其它收支录入表）'!D$6:D$282*(LEFT('[1]表九之三（其它收支录入表）'!$B$6:$B$282,LEN($H241))=$H241))</f>
        <v>0</v>
      </c>
      <c r="K241" s="158">
        <f>SUMPRODUCT('[1]表九之二（需明确收支对象级次的录入表）'!E$7:E$9*(LEFT('[1]表九之二（需明确收支对象级次的录入表）'!$B$7:$B$9,LEN($H241))=$H241))+SUMPRODUCT('[1]表九之三（其它收支录入表）'!E$6:E$282*(LEFT('[1]表九之三（其它收支录入表）'!$B$6:$B$282,LEN($H241))=$H241))</f>
        <v>0</v>
      </c>
      <c r="L241" s="158">
        <f>SUMPRODUCT('[1]表九之二（需明确收支对象级次的录入表）'!I$7:I$9*(LEFT('[1]表九之二（需明确收支对象级次的录入表）'!$B$7:$B$9,LEN($H241))=$H241))+SUMPRODUCT('[1]表九之三（其它收支录入表）'!F$6:F$282*(LEFT('[1]表九之三（其它收支录入表）'!$B$6:$B$282,LEN($H241))=$H241))</f>
        <v>0</v>
      </c>
      <c r="M241" s="154" t="str">
        <f t="shared" si="12"/>
        <v/>
      </c>
      <c r="N241" s="154" t="str">
        <f t="shared" si="13"/>
        <v/>
      </c>
    </row>
    <row r="242" s="134" customFormat="1" ht="17.1" customHeight="1" spans="1:14">
      <c r="A242" s="150"/>
      <c r="B242" s="150"/>
      <c r="C242" s="161"/>
      <c r="D242" s="162"/>
      <c r="E242" s="162"/>
      <c r="F242" s="163"/>
      <c r="G242" s="163"/>
      <c r="H242" s="150" t="s">
        <v>3544</v>
      </c>
      <c r="I242" s="150" t="s">
        <v>3545</v>
      </c>
      <c r="J242" s="157">
        <f>SUMPRODUCT('[1]表九之二（需明确收支对象级次的录入表）'!D$7:D$9*(LEFT('[1]表九之二（需明确收支对象级次的录入表）'!$B$7:$B$9,LEN($H242))=$H242))+SUMPRODUCT('[1]表九之三（其它收支录入表）'!D$6:D$282*(LEFT('[1]表九之三（其它收支录入表）'!$B$6:$B$282,LEN($H242))=$H242))</f>
        <v>0</v>
      </c>
      <c r="K242" s="158">
        <f>SUMPRODUCT('[1]表九之二（需明确收支对象级次的录入表）'!E$7:E$9*(LEFT('[1]表九之二（需明确收支对象级次的录入表）'!$B$7:$B$9,LEN($H242))=$H242))+SUMPRODUCT('[1]表九之三（其它收支录入表）'!E$6:E$282*(LEFT('[1]表九之三（其它收支录入表）'!$B$6:$B$282,LEN($H242))=$H242))</f>
        <v>0</v>
      </c>
      <c r="L242" s="158">
        <f>SUMPRODUCT('[1]表九之二（需明确收支对象级次的录入表）'!I$7:I$9*(LEFT('[1]表九之二（需明确收支对象级次的录入表）'!$B$7:$B$9,LEN($H242))=$H242))+SUMPRODUCT('[1]表九之三（其它收支录入表）'!F$6:F$282*(LEFT('[1]表九之三（其它收支录入表）'!$B$6:$B$282,LEN($H242))=$H242))</f>
        <v>0</v>
      </c>
      <c r="M242" s="154" t="str">
        <f t="shared" si="12"/>
        <v/>
      </c>
      <c r="N242" s="154" t="str">
        <f t="shared" si="13"/>
        <v/>
      </c>
    </row>
    <row r="243" s="134" customFormat="1" ht="17.1" customHeight="1" spans="1:14">
      <c r="A243" s="150"/>
      <c r="B243" s="150"/>
      <c r="C243" s="161"/>
      <c r="D243" s="162"/>
      <c r="E243" s="162"/>
      <c r="F243" s="163"/>
      <c r="G243" s="163"/>
      <c r="H243" s="150" t="s">
        <v>3546</v>
      </c>
      <c r="I243" s="150" t="s">
        <v>3547</v>
      </c>
      <c r="J243" s="157">
        <f>SUMPRODUCT('[1]表九之二（需明确收支对象级次的录入表）'!D$7:D$9*(LEFT('[1]表九之二（需明确收支对象级次的录入表）'!$B$7:$B$9,LEN($H243))=$H243))+SUMPRODUCT('[1]表九之三（其它收支录入表）'!D$6:D$282*(LEFT('[1]表九之三（其它收支录入表）'!$B$6:$B$282,LEN($H243))=$H243))</f>
        <v>0</v>
      </c>
      <c r="K243" s="158">
        <f>SUMPRODUCT('[1]表九之二（需明确收支对象级次的录入表）'!E$7:E$9*(LEFT('[1]表九之二（需明确收支对象级次的录入表）'!$B$7:$B$9,LEN($H243))=$H243))+SUMPRODUCT('[1]表九之三（其它收支录入表）'!E$6:E$282*(LEFT('[1]表九之三（其它收支录入表）'!$B$6:$B$282,LEN($H243))=$H243))</f>
        <v>0</v>
      </c>
      <c r="L243" s="158">
        <f>SUMPRODUCT('[1]表九之二（需明确收支对象级次的录入表）'!I$7:I$9*(LEFT('[1]表九之二（需明确收支对象级次的录入表）'!$B$7:$B$9,LEN($H243))=$H243))+SUMPRODUCT('[1]表九之三（其它收支录入表）'!F$6:F$282*(LEFT('[1]表九之三（其它收支录入表）'!$B$6:$B$282,LEN($H243))=$H243))</f>
        <v>0</v>
      </c>
      <c r="M243" s="154" t="str">
        <f t="shared" si="12"/>
        <v/>
      </c>
      <c r="N243" s="154" t="str">
        <f t="shared" si="13"/>
        <v/>
      </c>
    </row>
    <row r="244" s="134" customFormat="1" ht="17.1" customHeight="1" spans="1:14">
      <c r="A244" s="150"/>
      <c r="B244" s="150"/>
      <c r="C244" s="161"/>
      <c r="D244" s="162"/>
      <c r="E244" s="162"/>
      <c r="F244" s="163"/>
      <c r="G244" s="163"/>
      <c r="H244" s="150" t="s">
        <v>3548</v>
      </c>
      <c r="I244" s="150" t="s">
        <v>3549</v>
      </c>
      <c r="J244" s="157">
        <f>SUMPRODUCT('[1]表九之二（需明确收支对象级次的录入表）'!D$7:D$9*(LEFT('[1]表九之二（需明确收支对象级次的录入表）'!$B$7:$B$9,LEN($H244))=$H244))+SUMPRODUCT('[1]表九之三（其它收支录入表）'!D$6:D$282*(LEFT('[1]表九之三（其它收支录入表）'!$B$6:$B$282,LEN($H244))=$H244))</f>
        <v>0</v>
      </c>
      <c r="K244" s="158">
        <f>SUMPRODUCT('[1]表九之二（需明确收支对象级次的录入表）'!E$7:E$9*(LEFT('[1]表九之二（需明确收支对象级次的录入表）'!$B$7:$B$9,LEN($H244))=$H244))+SUMPRODUCT('[1]表九之三（其它收支录入表）'!E$6:E$282*(LEFT('[1]表九之三（其它收支录入表）'!$B$6:$B$282,LEN($H244))=$H244))</f>
        <v>0</v>
      </c>
      <c r="L244" s="158">
        <f>SUMPRODUCT('[1]表九之二（需明确收支对象级次的录入表）'!I$7:I$9*(LEFT('[1]表九之二（需明确收支对象级次的录入表）'!$B$7:$B$9,LEN($H244))=$H244))+SUMPRODUCT('[1]表九之三（其它收支录入表）'!F$6:F$282*(LEFT('[1]表九之三（其它收支录入表）'!$B$6:$B$282,LEN($H244))=$H244))</f>
        <v>0</v>
      </c>
      <c r="M244" s="154" t="str">
        <f t="shared" si="12"/>
        <v/>
      </c>
      <c r="N244" s="154" t="str">
        <f t="shared" si="13"/>
        <v/>
      </c>
    </row>
    <row r="245" s="134" customFormat="1" ht="17.1" customHeight="1" spans="1:14">
      <c r="A245" s="150"/>
      <c r="B245" s="150"/>
      <c r="C245" s="161"/>
      <c r="D245" s="162"/>
      <c r="E245" s="162"/>
      <c r="F245" s="163"/>
      <c r="G245" s="163"/>
      <c r="H245" s="150" t="s">
        <v>3550</v>
      </c>
      <c r="I245" s="150" t="s">
        <v>3551</v>
      </c>
      <c r="J245" s="157">
        <f>SUMPRODUCT('[1]表九之二（需明确收支对象级次的录入表）'!D$7:D$9*(LEFT('[1]表九之二（需明确收支对象级次的录入表）'!$B$7:$B$9,LEN($H245))=$H245))+SUMPRODUCT('[1]表九之三（其它收支录入表）'!D$6:D$282*(LEFT('[1]表九之三（其它收支录入表）'!$B$6:$B$282,LEN($H245))=$H245))</f>
        <v>0</v>
      </c>
      <c r="K245" s="158">
        <f>SUMPRODUCT('[1]表九之二（需明确收支对象级次的录入表）'!E$7:E$9*(LEFT('[1]表九之二（需明确收支对象级次的录入表）'!$B$7:$B$9,LEN($H245))=$H245))+SUMPRODUCT('[1]表九之三（其它收支录入表）'!E$6:E$282*(LEFT('[1]表九之三（其它收支录入表）'!$B$6:$B$282,LEN($H245))=$H245))</f>
        <v>0</v>
      </c>
      <c r="L245" s="158">
        <f>SUMPRODUCT('[1]表九之二（需明确收支对象级次的录入表）'!I$7:I$9*(LEFT('[1]表九之二（需明确收支对象级次的录入表）'!$B$7:$B$9,LEN($H245))=$H245))+SUMPRODUCT('[1]表九之三（其它收支录入表）'!F$6:F$282*(LEFT('[1]表九之三（其它收支录入表）'!$B$6:$B$282,LEN($H245))=$H245))</f>
        <v>0</v>
      </c>
      <c r="M245" s="154" t="str">
        <f t="shared" si="12"/>
        <v/>
      </c>
      <c r="N245" s="154" t="str">
        <f t="shared" si="13"/>
        <v/>
      </c>
    </row>
    <row r="246" s="134" customFormat="1" ht="17.1" customHeight="1" spans="1:14">
      <c r="A246" s="150"/>
      <c r="B246" s="150"/>
      <c r="C246" s="161"/>
      <c r="D246" s="162"/>
      <c r="E246" s="162"/>
      <c r="F246" s="163"/>
      <c r="G246" s="163"/>
      <c r="H246" s="150" t="s">
        <v>3552</v>
      </c>
      <c r="I246" s="150" t="s">
        <v>3553</v>
      </c>
      <c r="J246" s="157">
        <f>SUMPRODUCT('[1]表九之二（需明确收支对象级次的录入表）'!D$7:D$9*(LEFT('[1]表九之二（需明确收支对象级次的录入表）'!$B$7:$B$9,LEN($H246))=$H246))+SUMPRODUCT('[1]表九之三（其它收支录入表）'!D$6:D$282*(LEFT('[1]表九之三（其它收支录入表）'!$B$6:$B$282,LEN($H246))=$H246))</f>
        <v>0</v>
      </c>
      <c r="K246" s="158">
        <f>SUMPRODUCT('[1]表九之二（需明确收支对象级次的录入表）'!E$7:E$9*(LEFT('[1]表九之二（需明确收支对象级次的录入表）'!$B$7:$B$9,LEN($H246))=$H246))+SUMPRODUCT('[1]表九之三（其它收支录入表）'!E$6:E$282*(LEFT('[1]表九之三（其它收支录入表）'!$B$6:$B$282,LEN($H246))=$H246))</f>
        <v>0</v>
      </c>
      <c r="L246" s="158">
        <f>SUMPRODUCT('[1]表九之二（需明确收支对象级次的录入表）'!I$7:I$9*(LEFT('[1]表九之二（需明确收支对象级次的录入表）'!$B$7:$B$9,LEN($H246))=$H246))+SUMPRODUCT('[1]表九之三（其它收支录入表）'!F$6:F$282*(LEFT('[1]表九之三（其它收支录入表）'!$B$6:$B$282,LEN($H246))=$H246))</f>
        <v>0</v>
      </c>
      <c r="M246" s="154" t="str">
        <f t="shared" si="12"/>
        <v/>
      </c>
      <c r="N246" s="154" t="str">
        <f t="shared" si="13"/>
        <v/>
      </c>
    </row>
    <row r="247" s="134" customFormat="1" ht="17.1" customHeight="1" spans="1:14">
      <c r="A247" s="150"/>
      <c r="B247" s="150"/>
      <c r="C247" s="161"/>
      <c r="D247" s="162"/>
      <c r="E247" s="162"/>
      <c r="F247" s="163"/>
      <c r="G247" s="163"/>
      <c r="H247" s="150" t="s">
        <v>3554</v>
      </c>
      <c r="I247" s="150" t="s">
        <v>3555</v>
      </c>
      <c r="J247" s="157">
        <f>SUMPRODUCT('[1]表九之二（需明确收支对象级次的录入表）'!D$7:D$9*(LEFT('[1]表九之二（需明确收支对象级次的录入表）'!$B$7:$B$9,LEN($H247))=$H247))+SUMPRODUCT('[1]表九之三（其它收支录入表）'!D$6:D$282*(LEFT('[1]表九之三（其它收支录入表）'!$B$6:$B$282,LEN($H247))=$H247))</f>
        <v>0</v>
      </c>
      <c r="K247" s="158">
        <f>SUMPRODUCT('[1]表九之二（需明确收支对象级次的录入表）'!E$7:E$9*(LEFT('[1]表九之二（需明确收支对象级次的录入表）'!$B$7:$B$9,LEN($H247))=$H247))+SUMPRODUCT('[1]表九之三（其它收支录入表）'!E$6:E$282*(LEFT('[1]表九之三（其它收支录入表）'!$B$6:$B$282,LEN($H247))=$H247))</f>
        <v>0</v>
      </c>
      <c r="L247" s="158">
        <f>SUMPRODUCT('[1]表九之二（需明确收支对象级次的录入表）'!I$7:I$9*(LEFT('[1]表九之二（需明确收支对象级次的录入表）'!$B$7:$B$9,LEN($H247))=$H247))+SUMPRODUCT('[1]表九之三（其它收支录入表）'!F$6:F$282*(LEFT('[1]表九之三（其它收支录入表）'!$B$6:$B$282,LEN($H247))=$H247))</f>
        <v>0</v>
      </c>
      <c r="M247" s="154" t="str">
        <f t="shared" si="12"/>
        <v/>
      </c>
      <c r="N247" s="154" t="str">
        <f t="shared" si="13"/>
        <v/>
      </c>
    </row>
    <row r="248" s="134" customFormat="1" ht="17.1" customHeight="1" spans="1:14">
      <c r="A248" s="150"/>
      <c r="B248" s="150"/>
      <c r="C248" s="161"/>
      <c r="D248" s="162"/>
      <c r="E248" s="162"/>
      <c r="F248" s="163"/>
      <c r="G248" s="163"/>
      <c r="H248" s="150" t="s">
        <v>3556</v>
      </c>
      <c r="I248" s="150" t="s">
        <v>3557</v>
      </c>
      <c r="J248" s="157">
        <f>SUMPRODUCT('[1]表九之二（需明确收支对象级次的录入表）'!D$7:D$9*(LEFT('[1]表九之二（需明确收支对象级次的录入表）'!$B$7:$B$9,LEN($H248))=$H248))+SUMPRODUCT('[1]表九之三（其它收支录入表）'!D$6:D$282*(LEFT('[1]表九之三（其它收支录入表）'!$B$6:$B$282,LEN($H248))=$H248))</f>
        <v>0</v>
      </c>
      <c r="K248" s="158">
        <f>SUMPRODUCT('[1]表九之二（需明确收支对象级次的录入表）'!E$7:E$9*(LEFT('[1]表九之二（需明确收支对象级次的录入表）'!$B$7:$B$9,LEN($H248))=$H248))+SUMPRODUCT('[1]表九之三（其它收支录入表）'!E$6:E$282*(LEFT('[1]表九之三（其它收支录入表）'!$B$6:$B$282,LEN($H248))=$H248))</f>
        <v>3</v>
      </c>
      <c r="L248" s="158">
        <f>SUMPRODUCT('[1]表九之二（需明确收支对象级次的录入表）'!I$7:I$9*(LEFT('[1]表九之二（需明确收支对象级次的录入表）'!$B$7:$B$9,LEN($H248))=$H248))+SUMPRODUCT('[1]表九之三（其它收支录入表）'!F$6:F$282*(LEFT('[1]表九之三（其它收支录入表）'!$B$6:$B$282,LEN($H248))=$H248))</f>
        <v>0</v>
      </c>
      <c r="M248" s="154" t="str">
        <f t="shared" si="12"/>
        <v/>
      </c>
      <c r="N248" s="154">
        <f t="shared" si="13"/>
        <v>0</v>
      </c>
    </row>
    <row r="249" s="134" customFormat="1" ht="17.1" customHeight="1" spans="1:14">
      <c r="A249" s="150"/>
      <c r="B249" s="150"/>
      <c r="C249" s="161"/>
      <c r="D249" s="162"/>
      <c r="E249" s="162"/>
      <c r="F249" s="163"/>
      <c r="G249" s="163"/>
      <c r="H249" s="150" t="s">
        <v>3558</v>
      </c>
      <c r="I249" s="150" t="s">
        <v>3559</v>
      </c>
      <c r="J249" s="157">
        <f>SUMPRODUCT('[1]表九之二（需明确收支对象级次的录入表）'!D$7:D$9*(LEFT('[1]表九之二（需明确收支对象级次的录入表）'!$B$7:$B$9,LEN($H249))=$H249))+SUMPRODUCT('[1]表九之三（其它收支录入表）'!D$6:D$282*(LEFT('[1]表九之三（其它收支录入表）'!$B$6:$B$282,LEN($H249))=$H249))</f>
        <v>0</v>
      </c>
      <c r="K249" s="158">
        <f>SUMPRODUCT('[1]表九之二（需明确收支对象级次的录入表）'!E$7:E$9*(LEFT('[1]表九之二（需明确收支对象级次的录入表）'!$B$7:$B$9,LEN($H249))=$H249))+SUMPRODUCT('[1]表九之三（其它收支录入表）'!E$6:E$282*(LEFT('[1]表九之三（其它收支录入表）'!$B$6:$B$282,LEN($H249))=$H249))</f>
        <v>0</v>
      </c>
      <c r="L249" s="158">
        <f>SUMPRODUCT('[1]表九之二（需明确收支对象级次的录入表）'!I$7:I$9*(LEFT('[1]表九之二（需明确收支对象级次的录入表）'!$B$7:$B$9,LEN($H249))=$H249))+SUMPRODUCT('[1]表九之三（其它收支录入表）'!F$6:F$282*(LEFT('[1]表九之三（其它收支录入表）'!$B$6:$B$282,LEN($H249))=$H249))</f>
        <v>0</v>
      </c>
      <c r="M249" s="154" t="str">
        <f t="shared" si="12"/>
        <v/>
      </c>
      <c r="N249" s="154" t="str">
        <f t="shared" si="13"/>
        <v/>
      </c>
    </row>
    <row r="250" s="134" customFormat="1" ht="17.1" customHeight="1" spans="1:14">
      <c r="A250" s="150"/>
      <c r="B250" s="150"/>
      <c r="C250" s="161"/>
      <c r="D250" s="162"/>
      <c r="E250" s="162"/>
      <c r="F250" s="163"/>
      <c r="G250" s="163"/>
      <c r="H250" s="150" t="s">
        <v>3560</v>
      </c>
      <c r="I250" s="150" t="s">
        <v>3561</v>
      </c>
      <c r="J250" s="152">
        <f>SUMPRODUCT('[1]表九之二（需明确收支对象级次的录入表）'!D$7:D$9*(LEFT('[1]表九之二（需明确收支对象级次的录入表）'!$B$7:$B$9,LEN($H250))=$H250))+SUMPRODUCT('[1]表九之三（其它收支录入表）'!D$6:D$282*(LEFT('[1]表九之三（其它收支录入表）'!$B$6:$B$282,LEN($H250))=$H250))</f>
        <v>0</v>
      </c>
      <c r="K250" s="152">
        <f>SUMPRODUCT('[1]表九之二（需明确收支对象级次的录入表）'!E$7:E$9*(LEFT('[1]表九之二（需明确收支对象级次的录入表）'!$B$7:$B$9,LEN($H250))=$H250))+SUMPRODUCT('[1]表九之三（其它收支录入表）'!E$6:E$282*(LEFT('[1]表九之三（其它收支录入表）'!$B$6:$B$282,LEN($H250))=$H250))</f>
        <v>217</v>
      </c>
      <c r="L250" s="152">
        <f>SUMPRODUCT('[1]表九之二（需明确收支对象级次的录入表）'!I$7:I$9*(LEFT('[1]表九之二（需明确收支对象级次的录入表）'!$B$7:$B$9,LEN($H250))=$H250))+SUMPRODUCT('[1]表九之三（其它收支录入表）'!F$6:F$282*(LEFT('[1]表九之三（其它收支录入表）'!$B$6:$B$282,LEN($H250))=$H250))</f>
        <v>0</v>
      </c>
      <c r="M250" s="154" t="str">
        <f t="shared" si="12"/>
        <v/>
      </c>
      <c r="N250" s="154">
        <f t="shared" si="13"/>
        <v>0</v>
      </c>
    </row>
    <row r="251" s="134" customFormat="1" ht="17.1" customHeight="1" spans="1:14">
      <c r="A251" s="150"/>
      <c r="B251" s="150"/>
      <c r="C251" s="161"/>
      <c r="D251" s="162"/>
      <c r="E251" s="162"/>
      <c r="F251" s="163"/>
      <c r="G251" s="163"/>
      <c r="H251" s="150" t="s">
        <v>3562</v>
      </c>
      <c r="I251" s="150" t="s">
        <v>3563</v>
      </c>
      <c r="J251" s="152">
        <f>SUMPRODUCT('[1]表九之二（需明确收支对象级次的录入表）'!D$7:D$9*(LEFT('[1]表九之二（需明确收支对象级次的录入表）'!$B$7:$B$9,LEN($H251))=$H251))+SUMPRODUCT('[1]表九之三（其它收支录入表）'!D$6:D$282*(LEFT('[1]表九之三（其它收支录入表）'!$B$6:$B$282,LEN($H251))=$H251))</f>
        <v>0</v>
      </c>
      <c r="K251" s="152">
        <f>SUMPRODUCT('[1]表九之二（需明确收支对象级次的录入表）'!E$7:E$9*(LEFT('[1]表九之二（需明确收支对象级次的录入表）'!$B$7:$B$9,LEN($H251))=$H251))+SUMPRODUCT('[1]表九之三（其它收支录入表）'!E$6:E$282*(LEFT('[1]表九之三（其它收支录入表）'!$B$6:$B$282,LEN($H251))=$H251))</f>
        <v>217</v>
      </c>
      <c r="L251" s="152">
        <f>SUMPRODUCT('[1]表九之二（需明确收支对象级次的录入表）'!I$7:I$9*(LEFT('[1]表九之二（需明确收支对象级次的录入表）'!$B$7:$B$9,LEN($H251))=$H251))+SUMPRODUCT('[1]表九之三（其它收支录入表）'!F$6:F$282*(LEFT('[1]表九之三（其它收支录入表）'!$B$6:$B$282,LEN($H251))=$H251))</f>
        <v>0</v>
      </c>
      <c r="M251" s="154" t="str">
        <f t="shared" si="12"/>
        <v/>
      </c>
      <c r="N251" s="154">
        <f t="shared" si="13"/>
        <v>0</v>
      </c>
    </row>
    <row r="252" s="134" customFormat="1" ht="17.1" customHeight="1" spans="1:14">
      <c r="A252" s="150"/>
      <c r="B252" s="150"/>
      <c r="C252" s="161"/>
      <c r="D252" s="162"/>
      <c r="E252" s="162"/>
      <c r="F252" s="163"/>
      <c r="G252" s="163"/>
      <c r="H252" s="150" t="s">
        <v>3564</v>
      </c>
      <c r="I252" s="150" t="s">
        <v>3565</v>
      </c>
      <c r="J252" s="157">
        <f>SUMPRODUCT('[1]表九之二（需明确收支对象级次的录入表）'!D$7:D$9*(LEFT('[1]表九之二（需明确收支对象级次的录入表）'!$B$7:$B$9,LEN($H252))=$H252))+SUMPRODUCT('[1]表九之三（其它收支录入表）'!D$6:D$282*(LEFT('[1]表九之三（其它收支录入表）'!$B$6:$B$282,LEN($H252))=$H252))</f>
        <v>0</v>
      </c>
      <c r="K252" s="158">
        <f>SUMPRODUCT('[1]表九之二（需明确收支对象级次的录入表）'!E$7:E$9*(LEFT('[1]表九之二（需明确收支对象级次的录入表）'!$B$7:$B$9,LEN($H252))=$H252))+SUMPRODUCT('[1]表九之三（其它收支录入表）'!E$6:E$282*(LEFT('[1]表九之三（其它收支录入表）'!$B$6:$B$282,LEN($H252))=$H252))</f>
        <v>0</v>
      </c>
      <c r="L252" s="158">
        <f>SUMPRODUCT('[1]表九之二（需明确收支对象级次的录入表）'!I$7:I$9*(LEFT('[1]表九之二（需明确收支对象级次的录入表）'!$B$7:$B$9,LEN($H252))=$H252))+SUMPRODUCT('[1]表九之三（其它收支录入表）'!F$6:F$282*(LEFT('[1]表九之三（其它收支录入表）'!$B$6:$B$282,LEN($H252))=$H252))</f>
        <v>0</v>
      </c>
      <c r="M252" s="154" t="str">
        <f t="shared" si="12"/>
        <v/>
      </c>
      <c r="N252" s="154" t="str">
        <f t="shared" si="13"/>
        <v/>
      </c>
    </row>
    <row r="253" s="134" customFormat="1" ht="17.1" customHeight="1" spans="1:14">
      <c r="A253" s="150"/>
      <c r="B253" s="150"/>
      <c r="C253" s="161"/>
      <c r="D253" s="162"/>
      <c r="E253" s="162"/>
      <c r="F253" s="163"/>
      <c r="G253" s="163"/>
      <c r="H253" s="150" t="s">
        <v>3566</v>
      </c>
      <c r="I253" s="150" t="s">
        <v>3567</v>
      </c>
      <c r="J253" s="157">
        <f>SUMPRODUCT('[1]表九之二（需明确收支对象级次的录入表）'!D$7:D$9*(LEFT('[1]表九之二（需明确收支对象级次的录入表）'!$B$7:$B$9,LEN($H253))=$H253))+SUMPRODUCT('[1]表九之三（其它收支录入表）'!D$6:D$282*(LEFT('[1]表九之三（其它收支录入表）'!$B$6:$B$282,LEN($H253))=$H253))</f>
        <v>0</v>
      </c>
      <c r="K253" s="158">
        <f>SUMPRODUCT('[1]表九之二（需明确收支对象级次的录入表）'!E$7:E$9*(LEFT('[1]表九之二（需明确收支对象级次的录入表）'!$B$7:$B$9,LEN($H253))=$H253))+SUMPRODUCT('[1]表九之三（其它收支录入表）'!E$6:E$282*(LEFT('[1]表九之三（其它收支录入表）'!$B$6:$B$282,LEN($H253))=$H253))</f>
        <v>0</v>
      </c>
      <c r="L253" s="158">
        <f>SUMPRODUCT('[1]表九之二（需明确收支对象级次的录入表）'!I$7:I$9*(LEFT('[1]表九之二（需明确收支对象级次的录入表）'!$B$7:$B$9,LEN($H253))=$H253))+SUMPRODUCT('[1]表九之三（其它收支录入表）'!F$6:F$282*(LEFT('[1]表九之三（其它收支录入表）'!$B$6:$B$282,LEN($H253))=$H253))</f>
        <v>0</v>
      </c>
      <c r="M253" s="154" t="str">
        <f t="shared" si="12"/>
        <v/>
      </c>
      <c r="N253" s="154" t="str">
        <f t="shared" si="13"/>
        <v/>
      </c>
    </row>
    <row r="254" s="134" customFormat="1" ht="17.1" customHeight="1" spans="1:14">
      <c r="A254" s="150"/>
      <c r="B254" s="150"/>
      <c r="C254" s="161"/>
      <c r="D254" s="162"/>
      <c r="E254" s="162"/>
      <c r="F254" s="163"/>
      <c r="G254" s="163"/>
      <c r="H254" s="150" t="s">
        <v>3568</v>
      </c>
      <c r="I254" s="150" t="s">
        <v>3569</v>
      </c>
      <c r="J254" s="157">
        <f>SUMPRODUCT('[1]表九之二（需明确收支对象级次的录入表）'!D$7:D$9*(LEFT('[1]表九之二（需明确收支对象级次的录入表）'!$B$7:$B$9,LEN($H254))=$H254))+SUMPRODUCT('[1]表九之三（其它收支录入表）'!D$6:D$282*(LEFT('[1]表九之三（其它收支录入表）'!$B$6:$B$282,LEN($H254))=$H254))</f>
        <v>0</v>
      </c>
      <c r="K254" s="158">
        <f>SUMPRODUCT('[1]表九之二（需明确收支对象级次的录入表）'!E$7:E$9*(LEFT('[1]表九之二（需明确收支对象级次的录入表）'!$B$7:$B$9,LEN($H254))=$H254))+SUMPRODUCT('[1]表九之三（其它收支录入表）'!E$6:E$282*(LEFT('[1]表九之三（其它收支录入表）'!$B$6:$B$282,LEN($H254))=$H254))</f>
        <v>0</v>
      </c>
      <c r="L254" s="158">
        <f>SUMPRODUCT('[1]表九之二（需明确收支对象级次的录入表）'!I$7:I$9*(LEFT('[1]表九之二（需明确收支对象级次的录入表）'!$B$7:$B$9,LEN($H254))=$H254))+SUMPRODUCT('[1]表九之三（其它收支录入表）'!F$6:F$282*(LEFT('[1]表九之三（其它收支录入表）'!$B$6:$B$282,LEN($H254))=$H254))</f>
        <v>0</v>
      </c>
      <c r="M254" s="154" t="str">
        <f t="shared" si="12"/>
        <v/>
      </c>
      <c r="N254" s="154" t="str">
        <f t="shared" si="13"/>
        <v/>
      </c>
    </row>
    <row r="255" s="134" customFormat="1" ht="17.1" customHeight="1" spans="1:14">
      <c r="A255" s="150"/>
      <c r="B255" s="150"/>
      <c r="C255" s="161"/>
      <c r="D255" s="162"/>
      <c r="E255" s="162"/>
      <c r="F255" s="163"/>
      <c r="G255" s="163"/>
      <c r="H255" s="150" t="s">
        <v>3570</v>
      </c>
      <c r="I255" s="150" t="s">
        <v>3571</v>
      </c>
      <c r="J255" s="157">
        <f>SUMPRODUCT('[1]表九之二（需明确收支对象级次的录入表）'!D$7:D$9*(LEFT('[1]表九之二（需明确收支对象级次的录入表）'!$B$7:$B$9,LEN($H255))=$H255))+SUMPRODUCT('[1]表九之三（其它收支录入表）'!D$6:D$282*(LEFT('[1]表九之三（其它收支录入表）'!$B$6:$B$282,LEN($H255))=$H255))</f>
        <v>0</v>
      </c>
      <c r="K255" s="158">
        <f>SUMPRODUCT('[1]表九之二（需明确收支对象级次的录入表）'!E$7:E$9*(LEFT('[1]表九之二（需明确收支对象级次的录入表）'!$B$7:$B$9,LEN($H255))=$H255))+SUMPRODUCT('[1]表九之三（其它收支录入表）'!E$6:E$282*(LEFT('[1]表九之三（其它收支录入表）'!$B$6:$B$282,LEN($H255))=$H255))</f>
        <v>0</v>
      </c>
      <c r="L255" s="158">
        <f>SUMPRODUCT('[1]表九之二（需明确收支对象级次的录入表）'!I$7:I$9*(LEFT('[1]表九之二（需明确收支对象级次的录入表）'!$B$7:$B$9,LEN($H255))=$H255))+SUMPRODUCT('[1]表九之三（其它收支录入表）'!F$6:F$282*(LEFT('[1]表九之三（其它收支录入表）'!$B$6:$B$282,LEN($H255))=$H255))</f>
        <v>0</v>
      </c>
      <c r="M255" s="154" t="str">
        <f t="shared" si="12"/>
        <v/>
      </c>
      <c r="N255" s="154" t="str">
        <f t="shared" si="13"/>
        <v/>
      </c>
    </row>
    <row r="256" s="134" customFormat="1" ht="17.1" customHeight="1" spans="1:14">
      <c r="A256" s="150"/>
      <c r="B256" s="150"/>
      <c r="C256" s="161"/>
      <c r="D256" s="162"/>
      <c r="E256" s="162"/>
      <c r="F256" s="163"/>
      <c r="G256" s="163"/>
      <c r="H256" s="150" t="s">
        <v>3572</v>
      </c>
      <c r="I256" s="150" t="s">
        <v>3573</v>
      </c>
      <c r="J256" s="157">
        <f>SUMPRODUCT('[1]表九之二（需明确收支对象级次的录入表）'!D$7:D$9*(LEFT('[1]表九之二（需明确收支对象级次的录入表）'!$B$7:$B$9,LEN($H256))=$H256))+SUMPRODUCT('[1]表九之三（其它收支录入表）'!D$6:D$282*(LEFT('[1]表九之三（其它收支录入表）'!$B$6:$B$282,LEN($H256))=$H256))</f>
        <v>0</v>
      </c>
      <c r="K256" s="158">
        <f>SUMPRODUCT('[1]表九之二（需明确收支对象级次的录入表）'!E$7:E$9*(LEFT('[1]表九之二（需明确收支对象级次的录入表）'!$B$7:$B$9,LEN($H256))=$H256))+SUMPRODUCT('[1]表九之三（其它收支录入表）'!E$6:E$282*(LEFT('[1]表九之三（其它收支录入表）'!$B$6:$B$282,LEN($H256))=$H256))</f>
        <v>0</v>
      </c>
      <c r="L256" s="158">
        <f>SUMPRODUCT('[1]表九之二（需明确收支对象级次的录入表）'!I$7:I$9*(LEFT('[1]表九之二（需明确收支对象级次的录入表）'!$B$7:$B$9,LEN($H256))=$H256))+SUMPRODUCT('[1]表九之三（其它收支录入表）'!F$6:F$282*(LEFT('[1]表九之三（其它收支录入表）'!$B$6:$B$282,LEN($H256))=$H256))</f>
        <v>0</v>
      </c>
      <c r="M256" s="154" t="str">
        <f t="shared" si="12"/>
        <v/>
      </c>
      <c r="N256" s="154" t="str">
        <f t="shared" si="13"/>
        <v/>
      </c>
    </row>
    <row r="257" s="134" customFormat="1" ht="17.1" customHeight="1" spans="1:14">
      <c r="A257" s="150"/>
      <c r="B257" s="150"/>
      <c r="C257" s="161"/>
      <c r="D257" s="162"/>
      <c r="E257" s="162"/>
      <c r="F257" s="163"/>
      <c r="G257" s="163"/>
      <c r="H257" s="150" t="s">
        <v>3574</v>
      </c>
      <c r="I257" s="150" t="s">
        <v>3575</v>
      </c>
      <c r="J257" s="157">
        <f>SUMPRODUCT('[1]表九之二（需明确收支对象级次的录入表）'!D$7:D$9*(LEFT('[1]表九之二（需明确收支对象级次的录入表）'!$B$7:$B$9,LEN($H257))=$H257))+SUMPRODUCT('[1]表九之三（其它收支录入表）'!D$6:D$282*(LEFT('[1]表九之三（其它收支录入表）'!$B$6:$B$282,LEN($H257))=$H257))</f>
        <v>0</v>
      </c>
      <c r="K257" s="158">
        <f>SUMPRODUCT('[1]表九之二（需明确收支对象级次的录入表）'!E$7:E$9*(LEFT('[1]表九之二（需明确收支对象级次的录入表）'!$B$7:$B$9,LEN($H257))=$H257))+SUMPRODUCT('[1]表九之三（其它收支录入表）'!E$6:E$282*(LEFT('[1]表九之三（其它收支录入表）'!$B$6:$B$282,LEN($H257))=$H257))</f>
        <v>0</v>
      </c>
      <c r="L257" s="158">
        <f>SUMPRODUCT('[1]表九之二（需明确收支对象级次的录入表）'!I$7:I$9*(LEFT('[1]表九之二（需明确收支对象级次的录入表）'!$B$7:$B$9,LEN($H257))=$H257))+SUMPRODUCT('[1]表九之三（其它收支录入表）'!F$6:F$282*(LEFT('[1]表九之三（其它收支录入表）'!$B$6:$B$282,LEN($H257))=$H257))</f>
        <v>0</v>
      </c>
      <c r="M257" s="154" t="str">
        <f t="shared" si="12"/>
        <v/>
      </c>
      <c r="N257" s="154" t="str">
        <f t="shared" si="13"/>
        <v/>
      </c>
    </row>
    <row r="258" s="134" customFormat="1" ht="17.1" customHeight="1" spans="1:14">
      <c r="A258" s="150"/>
      <c r="B258" s="150"/>
      <c r="C258" s="161"/>
      <c r="D258" s="162"/>
      <c r="E258" s="162"/>
      <c r="F258" s="163"/>
      <c r="G258" s="163"/>
      <c r="H258" s="150" t="s">
        <v>3576</v>
      </c>
      <c r="I258" s="150" t="s">
        <v>3577</v>
      </c>
      <c r="J258" s="157">
        <f>SUMPRODUCT('[1]表九之二（需明确收支对象级次的录入表）'!D$7:D$9*(LEFT('[1]表九之二（需明确收支对象级次的录入表）'!$B$7:$B$9,LEN($H258))=$H258))+SUMPRODUCT('[1]表九之三（其它收支录入表）'!D$6:D$282*(LEFT('[1]表九之三（其它收支录入表）'!$B$6:$B$282,LEN($H258))=$H258))</f>
        <v>0</v>
      </c>
      <c r="K258" s="158">
        <f>SUMPRODUCT('[1]表九之二（需明确收支对象级次的录入表）'!E$7:E$9*(LEFT('[1]表九之二（需明确收支对象级次的录入表）'!$B$7:$B$9,LEN($H258))=$H258))+SUMPRODUCT('[1]表九之三（其它收支录入表）'!E$6:E$282*(LEFT('[1]表九之三（其它收支录入表）'!$B$6:$B$282,LEN($H258))=$H258))</f>
        <v>0</v>
      </c>
      <c r="L258" s="158">
        <f>SUMPRODUCT('[1]表九之二（需明确收支对象级次的录入表）'!I$7:I$9*(LEFT('[1]表九之二（需明确收支对象级次的录入表）'!$B$7:$B$9,LEN($H258))=$H258))+SUMPRODUCT('[1]表九之三（其它收支录入表）'!F$6:F$282*(LEFT('[1]表九之三（其它收支录入表）'!$B$6:$B$282,LEN($H258))=$H258))</f>
        <v>0</v>
      </c>
      <c r="M258" s="154" t="str">
        <f t="shared" si="12"/>
        <v/>
      </c>
      <c r="N258" s="154" t="str">
        <f t="shared" si="13"/>
        <v/>
      </c>
    </row>
    <row r="259" s="134" customFormat="1" ht="17.1" customHeight="1" spans="1:14">
      <c r="A259" s="150"/>
      <c r="B259" s="150"/>
      <c r="C259" s="161"/>
      <c r="D259" s="162"/>
      <c r="E259" s="162"/>
      <c r="F259" s="163"/>
      <c r="G259" s="163"/>
      <c r="H259" s="150" t="s">
        <v>3578</v>
      </c>
      <c r="I259" s="150" t="s">
        <v>3579</v>
      </c>
      <c r="J259" s="157">
        <f>SUMPRODUCT('[1]表九之二（需明确收支对象级次的录入表）'!D$7:D$9*(LEFT('[1]表九之二（需明确收支对象级次的录入表）'!$B$7:$B$9,LEN($H259))=$H259))+SUMPRODUCT('[1]表九之三（其它收支录入表）'!D$6:D$282*(LEFT('[1]表九之三（其它收支录入表）'!$B$6:$B$282,LEN($H259))=$H259))</f>
        <v>0</v>
      </c>
      <c r="K259" s="158">
        <f>SUMPRODUCT('[1]表九之二（需明确收支对象级次的录入表）'!E$7:E$9*(LEFT('[1]表九之二（需明确收支对象级次的录入表）'!$B$7:$B$9,LEN($H259))=$H259))+SUMPRODUCT('[1]表九之三（其它收支录入表）'!E$6:E$282*(LEFT('[1]表九之三（其它收支录入表）'!$B$6:$B$282,LEN($H259))=$H259))</f>
        <v>0</v>
      </c>
      <c r="L259" s="158">
        <f>SUMPRODUCT('[1]表九之二（需明确收支对象级次的录入表）'!I$7:I$9*(LEFT('[1]表九之二（需明确收支对象级次的录入表）'!$B$7:$B$9,LEN($H259))=$H259))+SUMPRODUCT('[1]表九之三（其它收支录入表）'!F$6:F$282*(LEFT('[1]表九之三（其它收支录入表）'!$B$6:$B$282,LEN($H259))=$H259))</f>
        <v>0</v>
      </c>
      <c r="M259" s="154" t="str">
        <f t="shared" si="12"/>
        <v/>
      </c>
      <c r="N259" s="154" t="str">
        <f t="shared" si="13"/>
        <v/>
      </c>
    </row>
    <row r="260" s="134" customFormat="1" ht="17.1" customHeight="1" spans="1:14">
      <c r="A260" s="150"/>
      <c r="B260" s="150"/>
      <c r="C260" s="161"/>
      <c r="D260" s="162"/>
      <c r="E260" s="162"/>
      <c r="F260" s="163"/>
      <c r="G260" s="163"/>
      <c r="H260" s="150" t="s">
        <v>3580</v>
      </c>
      <c r="I260" s="150" t="s">
        <v>3581</v>
      </c>
      <c r="J260" s="157">
        <f>SUMPRODUCT('[1]表九之二（需明确收支对象级次的录入表）'!D$7:D$9*(LEFT('[1]表九之二（需明确收支对象级次的录入表）'!$B$7:$B$9,LEN($H260))=$H260))+SUMPRODUCT('[1]表九之三（其它收支录入表）'!D$6:D$282*(LEFT('[1]表九之三（其它收支录入表）'!$B$6:$B$282,LEN($H260))=$H260))</f>
        <v>0</v>
      </c>
      <c r="K260" s="158">
        <f>SUMPRODUCT('[1]表九之二（需明确收支对象级次的录入表）'!E$7:E$9*(LEFT('[1]表九之二（需明确收支对象级次的录入表）'!$B$7:$B$9,LEN($H260))=$H260))+SUMPRODUCT('[1]表九之三（其它收支录入表）'!E$6:E$282*(LEFT('[1]表九之三（其它收支录入表）'!$B$6:$B$282,LEN($H260))=$H260))</f>
        <v>0</v>
      </c>
      <c r="L260" s="158">
        <f>SUMPRODUCT('[1]表九之二（需明确收支对象级次的录入表）'!I$7:I$9*(LEFT('[1]表九之二（需明确收支对象级次的录入表）'!$B$7:$B$9,LEN($H260))=$H260))+SUMPRODUCT('[1]表九之三（其它收支录入表）'!F$6:F$282*(LEFT('[1]表九之三（其它收支录入表）'!$B$6:$B$282,LEN($H260))=$H260))</f>
        <v>0</v>
      </c>
      <c r="M260" s="154" t="str">
        <f t="shared" si="12"/>
        <v/>
      </c>
      <c r="N260" s="154" t="str">
        <f t="shared" si="13"/>
        <v/>
      </c>
    </row>
    <row r="261" s="134" customFormat="1" ht="17.1" customHeight="1" spans="1:14">
      <c r="A261" s="150"/>
      <c r="B261" s="150"/>
      <c r="C261" s="161"/>
      <c r="D261" s="162"/>
      <c r="E261" s="162"/>
      <c r="F261" s="163"/>
      <c r="G261" s="163"/>
      <c r="H261" s="150" t="s">
        <v>3582</v>
      </c>
      <c r="I261" s="150" t="s">
        <v>3583</v>
      </c>
      <c r="J261" s="157">
        <f>SUMPRODUCT('[1]表九之二（需明确收支对象级次的录入表）'!D$7:D$9*(LEFT('[1]表九之二（需明确收支对象级次的录入表）'!$B$7:$B$9,LEN($H261))=$H261))+SUMPRODUCT('[1]表九之三（其它收支录入表）'!D$6:D$282*(LEFT('[1]表九之三（其它收支录入表）'!$B$6:$B$282,LEN($H261))=$H261))</f>
        <v>0</v>
      </c>
      <c r="K261" s="158">
        <f>SUMPRODUCT('[1]表九之二（需明确收支对象级次的录入表）'!E$7:E$9*(LEFT('[1]表九之二（需明确收支对象级次的录入表）'!$B$7:$B$9,LEN($H261))=$H261))+SUMPRODUCT('[1]表九之三（其它收支录入表）'!E$6:E$282*(LEFT('[1]表九之三（其它收支录入表）'!$B$6:$B$282,LEN($H261))=$H261))</f>
        <v>0</v>
      </c>
      <c r="L261" s="158">
        <f>SUMPRODUCT('[1]表九之二（需明确收支对象级次的录入表）'!I$7:I$9*(LEFT('[1]表九之二（需明确收支对象级次的录入表）'!$B$7:$B$9,LEN($H261))=$H261))+SUMPRODUCT('[1]表九之三（其它收支录入表）'!F$6:F$282*(LEFT('[1]表九之三（其它收支录入表）'!$B$6:$B$282,LEN($H261))=$H261))</f>
        <v>0</v>
      </c>
      <c r="M261" s="154" t="str">
        <f t="shared" si="12"/>
        <v/>
      </c>
      <c r="N261" s="154" t="str">
        <f t="shared" si="13"/>
        <v/>
      </c>
    </row>
    <row r="262" s="134" customFormat="1" ht="17.1" customHeight="1" spans="1:14">
      <c r="A262" s="150"/>
      <c r="B262" s="150"/>
      <c r="C262" s="161"/>
      <c r="D262" s="162"/>
      <c r="E262" s="162"/>
      <c r="F262" s="163"/>
      <c r="G262" s="163"/>
      <c r="H262" s="150" t="s">
        <v>3584</v>
      </c>
      <c r="I262" s="150" t="s">
        <v>3585</v>
      </c>
      <c r="J262" s="157">
        <f>SUMPRODUCT('[1]表九之二（需明确收支对象级次的录入表）'!D$7:D$9*(LEFT('[1]表九之二（需明确收支对象级次的录入表）'!$B$7:$B$9,LEN($H262))=$H262))+SUMPRODUCT('[1]表九之三（其它收支录入表）'!D$6:D$282*(LEFT('[1]表九之三（其它收支录入表）'!$B$6:$B$282,LEN($H262))=$H262))</f>
        <v>0</v>
      </c>
      <c r="K262" s="158">
        <f>SUMPRODUCT('[1]表九之二（需明确收支对象级次的录入表）'!E$7:E$9*(LEFT('[1]表九之二（需明确收支对象级次的录入表）'!$B$7:$B$9,LEN($H262))=$H262))+SUMPRODUCT('[1]表九之三（其它收支录入表）'!E$6:E$282*(LEFT('[1]表九之三（其它收支录入表）'!$B$6:$B$282,LEN($H262))=$H262))</f>
        <v>0</v>
      </c>
      <c r="L262" s="158">
        <f>SUMPRODUCT('[1]表九之二（需明确收支对象级次的录入表）'!I$7:I$9*(LEFT('[1]表九之二（需明确收支对象级次的录入表）'!$B$7:$B$9,LEN($H262))=$H262))+SUMPRODUCT('[1]表九之三（其它收支录入表）'!F$6:F$282*(LEFT('[1]表九之三（其它收支录入表）'!$B$6:$B$282,LEN($H262))=$H262))</f>
        <v>0</v>
      </c>
      <c r="M262" s="154" t="str">
        <f t="shared" si="12"/>
        <v/>
      </c>
      <c r="N262" s="154" t="str">
        <f t="shared" si="13"/>
        <v/>
      </c>
    </row>
    <row r="263" s="134" customFormat="1" ht="17.1" customHeight="1" spans="1:14">
      <c r="A263" s="150"/>
      <c r="B263" s="150"/>
      <c r="C263" s="161"/>
      <c r="D263" s="162"/>
      <c r="E263" s="162"/>
      <c r="F263" s="163"/>
      <c r="G263" s="163"/>
      <c r="H263" s="150" t="s">
        <v>3586</v>
      </c>
      <c r="I263" s="150" t="s">
        <v>3587</v>
      </c>
      <c r="J263" s="157">
        <f>SUMPRODUCT('[1]表九之二（需明确收支对象级次的录入表）'!D$7:D$9*(LEFT('[1]表九之二（需明确收支对象级次的录入表）'!$B$7:$B$9,LEN($H263))=$H263))+SUMPRODUCT('[1]表九之三（其它收支录入表）'!D$6:D$282*(LEFT('[1]表九之三（其它收支录入表）'!$B$6:$B$282,LEN($H263))=$H263))</f>
        <v>0</v>
      </c>
      <c r="K263" s="158">
        <f>SUMPRODUCT('[1]表九之二（需明确收支对象级次的录入表）'!E$7:E$9*(LEFT('[1]表九之二（需明确收支对象级次的录入表）'!$B$7:$B$9,LEN($H263))=$H263))+SUMPRODUCT('[1]表九之三（其它收支录入表）'!E$6:E$282*(LEFT('[1]表九之三（其它收支录入表）'!$B$6:$B$282,LEN($H263))=$H263))</f>
        <v>217</v>
      </c>
      <c r="L263" s="158">
        <f>SUMPRODUCT('[1]表九之二（需明确收支对象级次的录入表）'!I$7:I$9*(LEFT('[1]表九之二（需明确收支对象级次的录入表）'!$B$7:$B$9,LEN($H263))=$H263))+SUMPRODUCT('[1]表九之三（其它收支录入表）'!F$6:F$282*(LEFT('[1]表九之三（其它收支录入表）'!$B$6:$B$282,LEN($H263))=$H263))</f>
        <v>0</v>
      </c>
      <c r="M263" s="154" t="str">
        <f t="shared" ref="M263:M270" si="14">IFERROR($L263/J263,"")</f>
        <v/>
      </c>
      <c r="N263" s="154">
        <f t="shared" ref="N263:N270" si="15">IFERROR($L263/K263,"")</f>
        <v>0</v>
      </c>
    </row>
    <row r="264" s="134" customFormat="1" ht="17.1" customHeight="1" spans="1:14">
      <c r="A264" s="150"/>
      <c r="B264" s="150"/>
      <c r="C264" s="161"/>
      <c r="D264" s="162"/>
      <c r="E264" s="162"/>
      <c r="F264" s="163"/>
      <c r="G264" s="163"/>
      <c r="H264" s="150" t="s">
        <v>3588</v>
      </c>
      <c r="I264" s="150" t="s">
        <v>3589</v>
      </c>
      <c r="J264" s="152">
        <f>SUMPRODUCT('[1]表九之二（需明确收支对象级次的录入表）'!D$7:D$9*(LEFT('[1]表九之二（需明确收支对象级次的录入表）'!$B$7:$B$9,LEN($H264))=$H264))+SUMPRODUCT('[1]表九之三（其它收支录入表）'!D$6:D$282*(LEFT('[1]表九之三（其它收支录入表）'!$B$6:$B$282,LEN($H264))=$H264))</f>
        <v>0</v>
      </c>
      <c r="K264" s="152">
        <f>SUMPRODUCT('[1]表九之二（需明确收支对象级次的录入表）'!E$7:E$9*(LEFT('[1]表九之二（需明确收支对象级次的录入表）'!$B$7:$B$9,LEN($H264))=$H264))+SUMPRODUCT('[1]表九之三（其它收支录入表）'!E$6:E$282*(LEFT('[1]表九之三（其它收支录入表）'!$B$6:$B$282,LEN($H264))=$H264))</f>
        <v>0</v>
      </c>
      <c r="L264" s="152">
        <f>SUMPRODUCT('[1]表九之二（需明确收支对象级次的录入表）'!I$7:I$9*(LEFT('[1]表九之二（需明确收支对象级次的录入表）'!$B$7:$B$9,LEN($H264))=$H264))+SUMPRODUCT('[1]表九之三（其它收支录入表）'!F$6:F$282*(LEFT('[1]表九之三（其它收支录入表）'!$B$6:$B$282,LEN($H264))=$H264))</f>
        <v>0</v>
      </c>
      <c r="M264" s="154" t="str">
        <f t="shared" si="14"/>
        <v/>
      </c>
      <c r="N264" s="154" t="str">
        <f t="shared" si="15"/>
        <v/>
      </c>
    </row>
    <row r="265" s="134" customFormat="1" ht="17.1" customHeight="1" spans="1:14">
      <c r="A265" s="150"/>
      <c r="B265" s="150"/>
      <c r="C265" s="161"/>
      <c r="D265" s="162"/>
      <c r="E265" s="162"/>
      <c r="F265" s="163"/>
      <c r="G265" s="163"/>
      <c r="H265" s="150" t="s">
        <v>3590</v>
      </c>
      <c r="I265" s="150" t="s">
        <v>3591</v>
      </c>
      <c r="J265" s="157">
        <f>SUMPRODUCT('[1]表九之二（需明确收支对象级次的录入表）'!D$7:D$9*(LEFT('[1]表九之二（需明确收支对象级次的录入表）'!$B$7:$B$9,LEN($H265))=$H265))+SUMPRODUCT('[1]表九之三（其它收支录入表）'!D$6:D$282*(LEFT('[1]表九之三（其它收支录入表）'!$B$6:$B$282,LEN($H265))=$H265))</f>
        <v>0</v>
      </c>
      <c r="K265" s="158">
        <f>SUMPRODUCT('[1]表九之二（需明确收支对象级次的录入表）'!E$7:E$9*(LEFT('[1]表九之二（需明确收支对象级次的录入表）'!$B$7:$B$9,LEN($H265))=$H265))+SUMPRODUCT('[1]表九之三（其它收支录入表）'!E$6:E$282*(LEFT('[1]表九之三（其它收支录入表）'!$B$6:$B$282,LEN($H265))=$H265))</f>
        <v>0</v>
      </c>
      <c r="L265" s="158">
        <f>SUMPRODUCT('[1]表九之二（需明确收支对象级次的录入表）'!I$7:I$9*(LEFT('[1]表九之二（需明确收支对象级次的录入表）'!$B$7:$B$9,LEN($H265))=$H265))+SUMPRODUCT('[1]表九之三（其它收支录入表）'!F$6:F$282*(LEFT('[1]表九之三（其它收支录入表）'!$B$6:$B$282,LEN($H265))=$H265))</f>
        <v>0</v>
      </c>
      <c r="M265" s="154" t="str">
        <f t="shared" si="14"/>
        <v/>
      </c>
      <c r="N265" s="154" t="str">
        <f t="shared" si="15"/>
        <v/>
      </c>
    </row>
    <row r="266" s="134" customFormat="1" ht="17.1" customHeight="1" spans="1:14">
      <c r="A266" s="150"/>
      <c r="B266" s="150"/>
      <c r="C266" s="161"/>
      <c r="D266" s="162"/>
      <c r="E266" s="162"/>
      <c r="F266" s="163"/>
      <c r="G266" s="163"/>
      <c r="H266" s="150" t="s">
        <v>3592</v>
      </c>
      <c r="I266" s="150" t="s">
        <v>3593</v>
      </c>
      <c r="J266" s="157">
        <f>SUMPRODUCT('[1]表九之二（需明确收支对象级次的录入表）'!D$7:D$9*(LEFT('[1]表九之二（需明确收支对象级次的录入表）'!$B$7:$B$9,LEN($H266))=$H266))+SUMPRODUCT('[1]表九之三（其它收支录入表）'!D$6:D$282*(LEFT('[1]表九之三（其它收支录入表）'!$B$6:$B$282,LEN($H266))=$H266))</f>
        <v>0</v>
      </c>
      <c r="K266" s="158">
        <f>SUMPRODUCT('[1]表九之二（需明确收支对象级次的录入表）'!E$7:E$9*(LEFT('[1]表九之二（需明确收支对象级次的录入表）'!$B$7:$B$9,LEN($H266))=$H266))+SUMPRODUCT('[1]表九之三（其它收支录入表）'!E$6:E$282*(LEFT('[1]表九之三（其它收支录入表）'!$B$6:$B$282,LEN($H266))=$H266))</f>
        <v>0</v>
      </c>
      <c r="L266" s="158">
        <f>SUMPRODUCT('[1]表九之二（需明确收支对象级次的录入表）'!I$7:I$9*(LEFT('[1]表九之二（需明确收支对象级次的录入表）'!$B$7:$B$9,LEN($H266))=$H266))+SUMPRODUCT('[1]表九之三（其它收支录入表）'!F$6:F$282*(LEFT('[1]表九之三（其它收支录入表）'!$B$6:$B$282,LEN($H266))=$H266))</f>
        <v>0</v>
      </c>
      <c r="M266" s="154" t="str">
        <f t="shared" si="14"/>
        <v/>
      </c>
      <c r="N266" s="154" t="str">
        <f t="shared" si="15"/>
        <v/>
      </c>
    </row>
    <row r="267" s="134" customFormat="1" ht="17.1" customHeight="1" spans="1:14">
      <c r="A267" s="150"/>
      <c r="B267" s="150"/>
      <c r="C267" s="161"/>
      <c r="D267" s="162"/>
      <c r="E267" s="162"/>
      <c r="F267" s="163"/>
      <c r="G267" s="163"/>
      <c r="H267" s="150" t="s">
        <v>3594</v>
      </c>
      <c r="I267" s="150" t="s">
        <v>3595</v>
      </c>
      <c r="J267" s="157">
        <f>SUMPRODUCT('[1]表九之二（需明确收支对象级次的录入表）'!D$7:D$9*(LEFT('[1]表九之二（需明确收支对象级次的录入表）'!$B$7:$B$9,LEN($H267))=$H267))+SUMPRODUCT('[1]表九之三（其它收支录入表）'!D$6:D$282*(LEFT('[1]表九之三（其它收支录入表）'!$B$6:$B$282,LEN($H267))=$H267))</f>
        <v>0</v>
      </c>
      <c r="K267" s="158">
        <f>SUMPRODUCT('[1]表九之二（需明确收支对象级次的录入表）'!E$7:E$9*(LEFT('[1]表九之二（需明确收支对象级次的录入表）'!$B$7:$B$9,LEN($H267))=$H267))+SUMPRODUCT('[1]表九之三（其它收支录入表）'!E$6:E$282*(LEFT('[1]表九之三（其它收支录入表）'!$B$6:$B$282,LEN($H267))=$H267))</f>
        <v>0</v>
      </c>
      <c r="L267" s="158">
        <f>SUMPRODUCT('[1]表九之二（需明确收支对象级次的录入表）'!I$7:I$9*(LEFT('[1]表九之二（需明确收支对象级次的录入表）'!$B$7:$B$9,LEN($H267))=$H267))+SUMPRODUCT('[1]表九之三（其它收支录入表）'!F$6:F$282*(LEFT('[1]表九之三（其它收支录入表）'!$B$6:$B$282,LEN($H267))=$H267))</f>
        <v>0</v>
      </c>
      <c r="M267" s="154" t="str">
        <f t="shared" si="14"/>
        <v/>
      </c>
      <c r="N267" s="154" t="str">
        <f t="shared" si="15"/>
        <v/>
      </c>
    </row>
    <row r="268" s="134" customFormat="1" ht="17.1" customHeight="1" spans="1:14">
      <c r="A268" s="150"/>
      <c r="B268" s="150"/>
      <c r="C268" s="161"/>
      <c r="D268" s="162"/>
      <c r="E268" s="162"/>
      <c r="F268" s="163"/>
      <c r="G268" s="163"/>
      <c r="H268" s="150" t="s">
        <v>3596</v>
      </c>
      <c r="I268" s="150" t="s">
        <v>3597</v>
      </c>
      <c r="J268" s="157">
        <f>SUMPRODUCT('[1]表九之二（需明确收支对象级次的录入表）'!D$7:D$9*(LEFT('[1]表九之二（需明确收支对象级次的录入表）'!$B$7:$B$9,LEN($H268))=$H268))+SUMPRODUCT('[1]表九之三（其它收支录入表）'!D$6:D$282*(LEFT('[1]表九之三（其它收支录入表）'!$B$6:$B$282,LEN($H268))=$H268))</f>
        <v>0</v>
      </c>
      <c r="K268" s="158">
        <f>SUMPRODUCT('[1]表九之二（需明确收支对象级次的录入表）'!E$7:E$9*(LEFT('[1]表九之二（需明确收支对象级次的录入表）'!$B$7:$B$9,LEN($H268))=$H268))+SUMPRODUCT('[1]表九之三（其它收支录入表）'!E$6:E$282*(LEFT('[1]表九之三（其它收支录入表）'!$B$6:$B$282,LEN($H268))=$H268))</f>
        <v>0</v>
      </c>
      <c r="L268" s="158">
        <f>SUMPRODUCT('[1]表九之二（需明确收支对象级次的录入表）'!I$7:I$9*(LEFT('[1]表九之二（需明确收支对象级次的录入表）'!$B$7:$B$9,LEN($H268))=$H268))+SUMPRODUCT('[1]表九之三（其它收支录入表）'!F$6:F$282*(LEFT('[1]表九之三（其它收支录入表）'!$B$6:$B$282,LEN($H268))=$H268))</f>
        <v>0</v>
      </c>
      <c r="M268" s="154" t="str">
        <f t="shared" si="14"/>
        <v/>
      </c>
      <c r="N268" s="154" t="str">
        <f t="shared" si="15"/>
        <v/>
      </c>
    </row>
    <row r="269" s="134" customFormat="1" ht="17.1" customHeight="1" spans="1:14">
      <c r="A269" s="150"/>
      <c r="B269" s="150"/>
      <c r="C269" s="161"/>
      <c r="D269" s="162"/>
      <c r="E269" s="162"/>
      <c r="F269" s="163"/>
      <c r="G269" s="163"/>
      <c r="H269" s="150" t="s">
        <v>3598</v>
      </c>
      <c r="I269" s="150" t="s">
        <v>3599</v>
      </c>
      <c r="J269" s="157">
        <f>SUMPRODUCT('[1]表九之二（需明确收支对象级次的录入表）'!D$7:D$9*(LEFT('[1]表九之二（需明确收支对象级次的录入表）'!$B$7:$B$9,LEN($H269))=$H269))+SUMPRODUCT('[1]表九之三（其它收支录入表）'!D$6:D$282*(LEFT('[1]表九之三（其它收支录入表）'!$B$6:$B$282,LEN($H269))=$H269))</f>
        <v>0</v>
      </c>
      <c r="K269" s="158">
        <f>SUMPRODUCT('[1]表九之二（需明确收支对象级次的录入表）'!E$7:E$9*(LEFT('[1]表九之二（需明确收支对象级次的录入表）'!$B$7:$B$9,LEN($H269))=$H269))+SUMPRODUCT('[1]表九之三（其它收支录入表）'!E$6:E$282*(LEFT('[1]表九之三（其它收支录入表）'!$B$6:$B$282,LEN($H269))=$H269))</f>
        <v>0</v>
      </c>
      <c r="L269" s="158">
        <f>SUMPRODUCT('[1]表九之二（需明确收支对象级次的录入表）'!I$7:I$9*(LEFT('[1]表九之二（需明确收支对象级次的录入表）'!$B$7:$B$9,LEN($H269))=$H269))+SUMPRODUCT('[1]表九之三（其它收支录入表）'!F$6:F$282*(LEFT('[1]表九之三（其它收支录入表）'!$B$6:$B$282,LEN($H269))=$H269))</f>
        <v>0</v>
      </c>
      <c r="M269" s="154" t="str">
        <f t="shared" si="14"/>
        <v/>
      </c>
      <c r="N269" s="154" t="str">
        <f t="shared" si="15"/>
        <v/>
      </c>
    </row>
    <row r="270" s="134" customFormat="1" ht="17.1" customHeight="1" spans="1:14">
      <c r="A270" s="150"/>
      <c r="B270" s="150"/>
      <c r="C270" s="161"/>
      <c r="D270" s="162"/>
      <c r="E270" s="162"/>
      <c r="F270" s="163"/>
      <c r="G270" s="163"/>
      <c r="H270" s="150" t="s">
        <v>3600</v>
      </c>
      <c r="I270" s="150" t="s">
        <v>3601</v>
      </c>
      <c r="J270" s="157">
        <f>SUMPRODUCT('[1]表九之二（需明确收支对象级次的录入表）'!D$7:D$9*(LEFT('[1]表九之二（需明确收支对象级次的录入表）'!$B$7:$B$9,LEN($H270))=$H270))+SUMPRODUCT('[1]表九之三（其它收支录入表）'!D$6:D$282*(LEFT('[1]表九之三（其它收支录入表）'!$B$6:$B$282,LEN($H270))=$H270))</f>
        <v>0</v>
      </c>
      <c r="K270" s="158">
        <f>SUMPRODUCT('[1]表九之二（需明确收支对象级次的录入表）'!E$7:E$9*(LEFT('[1]表九之二（需明确收支对象级次的录入表）'!$B$7:$B$9,LEN($H270))=$H270))+SUMPRODUCT('[1]表九之三（其它收支录入表）'!E$6:E$282*(LEFT('[1]表九之三（其它收支录入表）'!$B$6:$B$282,LEN($H270))=$H270))</f>
        <v>0</v>
      </c>
      <c r="L270" s="158">
        <f>SUMPRODUCT('[1]表九之二（需明确收支对象级次的录入表）'!I$7:I$9*(LEFT('[1]表九之二（需明确收支对象级次的录入表）'!$B$7:$B$9,LEN($H270))=$H270))+SUMPRODUCT('[1]表九之三（其它收支录入表）'!F$6:F$282*(LEFT('[1]表九之三（其它收支录入表）'!$B$6:$B$282,LEN($H270))=$H270))</f>
        <v>0</v>
      </c>
      <c r="M270" s="154" t="str">
        <f t="shared" si="14"/>
        <v/>
      </c>
      <c r="N270" s="154" t="str">
        <f t="shared" si="15"/>
        <v/>
      </c>
    </row>
    <row r="271" s="134" customFormat="1" ht="17.1" customHeight="1" spans="1:14">
      <c r="A271" s="150"/>
      <c r="B271" s="150"/>
      <c r="C271" s="161"/>
      <c r="D271" s="162"/>
      <c r="E271" s="162"/>
      <c r="F271" s="163"/>
      <c r="G271" s="163"/>
      <c r="H271" s="150"/>
      <c r="I271" s="150"/>
      <c r="J271" s="161"/>
      <c r="K271" s="162"/>
      <c r="L271" s="162"/>
      <c r="M271" s="168"/>
      <c r="N271" s="168"/>
    </row>
    <row r="272" s="134" customFormat="1" ht="17.1" customHeight="1" spans="1:14">
      <c r="A272" s="150"/>
      <c r="B272" s="169" t="s">
        <v>3602</v>
      </c>
      <c r="C272" s="152">
        <f>SUM(C7,C40)</f>
        <v>105000</v>
      </c>
      <c r="D272" s="156">
        <f>SUM(D7,D40)</f>
        <v>67124</v>
      </c>
      <c r="E272" s="156">
        <f>SUM(E7,E40)</f>
        <v>80000</v>
      </c>
      <c r="F272" s="153">
        <f t="shared" ref="F272:F276" si="16">IFERROR($E272/C272,"")</f>
        <v>0.761904761904762</v>
      </c>
      <c r="G272" s="153">
        <f t="shared" ref="G272:G276" si="17">IFERROR($E272/D272,"")</f>
        <v>1.19182408676479</v>
      </c>
      <c r="H272" s="150"/>
      <c r="I272" s="169" t="s">
        <v>3603</v>
      </c>
      <c r="J272" s="152">
        <f t="shared" ref="J272:L272" si="18">SUMPRODUCT(J$7:J$271*(LEN($H$7:$H$271)=3))</f>
        <v>81216</v>
      </c>
      <c r="K272" s="156">
        <f t="shared" si="18"/>
        <v>116803</v>
      </c>
      <c r="L272" s="156">
        <f t="shared" si="18"/>
        <v>40245</v>
      </c>
      <c r="M272" s="154">
        <f t="shared" ref="M272:M282" si="19">IFERROR($L272/J272,"")</f>
        <v>0.495530437352246</v>
      </c>
      <c r="N272" s="154">
        <f t="shared" ref="N272:N282" si="20">IFERROR($L272/K272,"")</f>
        <v>0.344554506305489</v>
      </c>
    </row>
    <row r="273" s="134" customFormat="1" ht="17.1" customHeight="1" spans="1:14">
      <c r="A273" s="150"/>
      <c r="B273" s="150"/>
      <c r="C273" s="161"/>
      <c r="D273" s="162"/>
      <c r="E273" s="162"/>
      <c r="F273" s="163"/>
      <c r="G273" s="163"/>
      <c r="H273" s="150"/>
      <c r="I273" s="150"/>
      <c r="J273" s="161"/>
      <c r="K273" s="162"/>
      <c r="L273" s="162"/>
      <c r="M273" s="168"/>
      <c r="N273" s="168"/>
    </row>
    <row r="274" s="134" customFormat="1" ht="17.1" customHeight="1" spans="1:14">
      <c r="A274" s="150" t="s">
        <v>2602</v>
      </c>
      <c r="B274" s="150" t="s">
        <v>3604</v>
      </c>
      <c r="C274" s="152">
        <f>SUMPRODUCT('[1]表九之二（需明确收支对象级次的录入表）'!D$7:D$9*(LEFT('[1]表九之二（需明确收支对象级次的录入表）'!$B$7:$B$9,LEN($A274))=$A274))+SUMPRODUCT('[1]表九之三（其它收支录入表）'!D$6:D$282*(LEFT('[1]表九之三（其它收支录入表）'!$B$6:$B$282,LEN($A274))=$A274))</f>
        <v>0</v>
      </c>
      <c r="D274" s="156">
        <f>SUMPRODUCT('[1]表九之二（需明确收支对象级次的录入表）'!E$7:E$9*(LEFT('[1]表九之二（需明确收支对象级次的录入表）'!$B$7:$B$9,LEN($A274))=$A274))+SUMPRODUCT('[1]表九之三（其它收支录入表）'!E$6:E$282*(LEFT('[1]表九之三（其它收支录入表）'!$B$6:$B$282,LEN($A274))=$A274))</f>
        <v>0</v>
      </c>
      <c r="E274" s="156">
        <f>SUMPRODUCT('[1]表九之二（需明确收支对象级次的录入表）'!$I$7:$I$9*(LEFT('[1]表九之二（需明确收支对象级次的录入表）'!$B$7:$B$9,LEN($A274))=$A274))+SUMPRODUCT('[1]表九之三（其它收支录入表）'!F$6:F$282*(LEFT('[1]表九之三（其它收支录入表）'!$B$6:$B$282,LEN($A274))=$A274))</f>
        <v>0</v>
      </c>
      <c r="F274" s="153" t="str">
        <f t="shared" si="16"/>
        <v/>
      </c>
      <c r="G274" s="153" t="str">
        <f t="shared" si="17"/>
        <v/>
      </c>
      <c r="H274" s="150" t="s">
        <v>2374</v>
      </c>
      <c r="I274" s="150" t="s">
        <v>2896</v>
      </c>
      <c r="J274" s="156">
        <f>SUMPRODUCT('[1]表九之二（需明确收支对象级次的录入表）'!D$7:D$9*(LEFT('[1]表九之二（需明确收支对象级次的录入表）'!$B$7:$B$9,LEN($H274))=$H274))+SUMPRODUCT('[1]表九之三（其它收支录入表）'!D$6:D$282*(LEFT('[1]表九之三（其它收支录入表）'!$B$6:$B$282,LEN($H274))=$H274))</f>
        <v>60000</v>
      </c>
      <c r="K274" s="156">
        <f>SUMPRODUCT('[1]表九之二（需明确收支对象级次的录入表）'!E$7:E$9*(LEFT('[1]表九之二（需明确收支对象级次的录入表）'!$B$7:$B$9,LEN($H274))=$H274))+SUMPRODUCT('[1]表九之三（其它收支录入表）'!E$6:E$282*(LEFT('[1]表九之三（其它收支录入表）'!$B$6:$B$282,LEN($H274))=$H274))</f>
        <v>20100</v>
      </c>
      <c r="L274" s="156">
        <f>SUMPRODUCT('[1]表九之二（需明确收支对象级次的录入表）'!I$7:I$9*(LEFT('[1]表九之二（需明确收支对象级次的录入表）'!$B$7:$B$9,LEN($H274))=$H274))+SUMPRODUCT('[1]表九之三（其它收支录入表）'!F$6:F$282*(LEFT('[1]表九之三（其它收支录入表）'!$B$6:$B$282,LEN($H274))=$H274))</f>
        <v>40000</v>
      </c>
      <c r="M274" s="154">
        <f t="shared" si="19"/>
        <v>0.666666666666667</v>
      </c>
      <c r="N274" s="154">
        <f t="shared" si="20"/>
        <v>1.99004975124378</v>
      </c>
    </row>
    <row r="275" s="134" customFormat="1" ht="17.1" customHeight="1" spans="1:14">
      <c r="A275" s="150" t="s">
        <v>2604</v>
      </c>
      <c r="B275" s="150" t="s">
        <v>3605</v>
      </c>
      <c r="C275" s="152">
        <f>SUMPRODUCT('[1]表九之二（需明确收支对象级次的录入表）'!D$7:D$9*(LEFT('[1]表九之二（需明确收支对象级次的录入表）'!$B$7:$B$9,LEN($A275))=$A275))+SUMPRODUCT('[1]表九之三（其它收支录入表）'!D$6:D$282*(LEFT('[1]表九之三（其它收支录入表）'!$B$6:$B$282,LEN($A275))=$A275))</f>
        <v>0</v>
      </c>
      <c r="D275" s="156">
        <f>SUMPRODUCT('[1]表九之二（需明确收支对象级次的录入表）'!E$7:E$9*(LEFT('[1]表九之二（需明确收支对象级次的录入表）'!$B$7:$B$9,LEN($A275))=$A275))+SUMPRODUCT('[1]表九之三（其它收支录入表）'!E$6:E$282*(LEFT('[1]表九之三（其它收支录入表）'!$B$6:$B$282,LEN($A275))=$A275))</f>
        <v>0</v>
      </c>
      <c r="E275" s="156">
        <f>SUMPRODUCT('[1]表九之二（需明确收支对象级次的录入表）'!$I$7:$I$9*(LEFT('[1]表九之二（需明确收支对象级次的录入表）'!$B$7:$B$9,LEN($A275))=$A275))+SUMPRODUCT('[1]表九之三（其它收支录入表）'!F$6:F$282*(LEFT('[1]表九之三（其它收支录入表）'!$B$6:$B$282,LEN($A275))=$A275))</f>
        <v>0</v>
      </c>
      <c r="F275" s="153" t="str">
        <f t="shared" si="16"/>
        <v/>
      </c>
      <c r="G275" s="153" t="str">
        <f t="shared" si="17"/>
        <v/>
      </c>
      <c r="H275" s="150" t="s">
        <v>3606</v>
      </c>
      <c r="I275" s="150" t="s">
        <v>3607</v>
      </c>
      <c r="J275" s="158">
        <f>SUMPRODUCT('[1]表九之二（需明确收支对象级次的录入表）'!D$7:D$9*(LEFT('[1]表九之二（需明确收支对象级次的录入表）'!$B$7:$B$9,LEN($H275))=$H275))+SUMPRODUCT('[1]表九之三（其它收支录入表）'!D$6:D$282*(LEFT('[1]表九之三（其它收支录入表）'!$B$6:$B$282,LEN($H275))=$H275))</f>
        <v>0</v>
      </c>
      <c r="K275" s="158">
        <f>SUMPRODUCT('[1]表九之二（需明确收支对象级次的录入表）'!E$7:E$9*(LEFT('[1]表九之二（需明确收支对象级次的录入表）'!$B$7:$B$9,LEN($H275))=$H275))+SUMPRODUCT('[1]表九之三（其它收支录入表）'!E$6:E$282*(LEFT('[1]表九之三（其它收支录入表）'!$B$6:$B$282,LEN($H275))=$H275))</f>
        <v>0</v>
      </c>
      <c r="L275" s="158">
        <f>SUMPRODUCT('[1]表九之二（需明确收支对象级次的录入表）'!I$7:I$9*(LEFT('[1]表九之二（需明确收支对象级次的录入表）'!$B$7:$B$9,LEN($H275))=$H275))+SUMPRODUCT('[1]表九之三（其它收支录入表）'!F$6:F$282*(LEFT('[1]表九之三（其它收支录入表）'!$B$6:$B$282,LEN($H275))=$H275))</f>
        <v>0</v>
      </c>
      <c r="M275" s="154" t="str">
        <f t="shared" si="19"/>
        <v/>
      </c>
      <c r="N275" s="154" t="str">
        <f t="shared" si="20"/>
        <v/>
      </c>
    </row>
    <row r="276" s="134" customFormat="1" ht="17.1" customHeight="1" spans="1:14">
      <c r="A276" s="150" t="s">
        <v>3608</v>
      </c>
      <c r="B276" s="150" t="s">
        <v>3609</v>
      </c>
      <c r="C276" s="157">
        <f>SUMPRODUCT('[1]表九之二（需明确收支对象级次的录入表）'!D$7:D$9*(LEFT('[1]表九之二（需明确收支对象级次的录入表）'!$B$7:$B$9,LEN($A276))=$A276))+SUMPRODUCT('[1]表九之三（其它收支录入表）'!D$6:D$282*(LEFT('[1]表九之三（其它收支录入表）'!$B$6:$B$282,LEN($A276))=$A276))</f>
        <v>0</v>
      </c>
      <c r="D276" s="157">
        <f>SUMPRODUCT('[1]表九之二（需明确收支对象级次的录入表）'!E$7:E$9*(LEFT('[1]表九之二（需明确收支对象级次的录入表）'!$B$7:$B$9,LEN($A276))=$A276))+SUMPRODUCT('[1]表九之三（其它收支录入表）'!E$6:E$282*(LEFT('[1]表九之三（其它收支录入表）'!$B$6:$B$282,LEN($A276))=$A276))</f>
        <v>0</v>
      </c>
      <c r="E276" s="157">
        <f>SUMPRODUCT('[1]表九之二（需明确收支对象级次的录入表）'!$I$7:$I$9*(LEFT('[1]表九之二（需明确收支对象级次的录入表）'!$B$7:$B$9,LEN($A276))=$A276))+SUMPRODUCT('[1]表九之三（其它收支录入表）'!F$6:F$282*(LEFT('[1]表九之三（其它收支录入表）'!$B$6:$B$282,LEN($A276))=$A276))</f>
        <v>0</v>
      </c>
      <c r="F276" s="153" t="str">
        <f t="shared" si="16"/>
        <v/>
      </c>
      <c r="G276" s="153" t="str">
        <f t="shared" si="17"/>
        <v/>
      </c>
      <c r="H276" s="150" t="s">
        <v>2522</v>
      </c>
      <c r="I276" s="150" t="s">
        <v>3610</v>
      </c>
      <c r="J276" s="156">
        <f>SUMPRODUCT('[1]表九之二（需明确收支对象级次的录入表）'!D$7:D$9*(LEFT('[1]表九之二（需明确收支对象级次的录入表）'!$B$7:$B$9,LEN($H276))=$H276))+SUMPRODUCT('[1]表九之三（其它收支录入表）'!D$6:D$282*(LEFT('[1]表九之三（其它收支录入表）'!$B$6:$B$282,LEN($H276))=$H276))</f>
        <v>0</v>
      </c>
      <c r="K276" s="156">
        <f>SUMPRODUCT('[1]表九之二（需明确收支对象级次的录入表）'!E$7:E$9*(LEFT('[1]表九之二（需明确收支对象级次的录入表）'!$B$7:$B$9,LEN($H276))=$H276))+SUMPRODUCT('[1]表九之三（其它收支录入表）'!E$6:E$282*(LEFT('[1]表九之三（其它收支录入表）'!$B$6:$B$282,LEN($H276))=$H276))</f>
        <v>87</v>
      </c>
      <c r="L276" s="156">
        <f>SUMPRODUCT('[1]表九之二（需明确收支对象级次的录入表）'!I$7:I$9*(LEFT('[1]表九之二（需明确收支对象级次的录入表）'!$B$7:$B$9,LEN($H276))=$H276))+SUMPRODUCT('[1]表九之三（其它收支录入表）'!F$6:F$282*(LEFT('[1]表九之三（其它收支录入表）'!$B$6:$B$282,LEN($H276))=$H276))</f>
        <v>0</v>
      </c>
      <c r="M276" s="154" t="str">
        <f t="shared" si="19"/>
        <v/>
      </c>
      <c r="N276" s="154">
        <f t="shared" si="20"/>
        <v>0</v>
      </c>
    </row>
    <row r="277" s="134" customFormat="1" ht="17.1" customHeight="1" spans="1:14">
      <c r="A277" s="150"/>
      <c r="B277" s="150"/>
      <c r="C277" s="161"/>
      <c r="D277" s="162"/>
      <c r="E277" s="162"/>
      <c r="F277" s="163"/>
      <c r="G277" s="163"/>
      <c r="H277" s="150" t="s">
        <v>3611</v>
      </c>
      <c r="I277" s="150" t="s">
        <v>3612</v>
      </c>
      <c r="J277" s="158">
        <f>SUMPRODUCT('[1]表九之二（需明确收支对象级次的录入表）'!D$7:D$9*(LEFT('[1]表九之二（需明确收支对象级次的录入表）'!$B$7:$B$9,LEN($H277))=$H277))+SUMPRODUCT('[1]表九之三（其它收支录入表）'!D$6:D$282*(LEFT('[1]表九之三（其它收支录入表）'!$B$6:$B$282,LEN($H277))=$H277))</f>
        <v>0</v>
      </c>
      <c r="K277" s="158">
        <f>SUMPRODUCT('[1]表九之二（需明确收支对象级次的录入表）'!E$7:E$9*(LEFT('[1]表九之二（需明确收支对象级次的录入表）'!$B$7:$B$9,LEN($H277))=$H277))+SUMPRODUCT('[1]表九之三（其它收支录入表）'!E$6:E$282*(LEFT('[1]表九之三（其它收支录入表）'!$B$6:$B$282,LEN($H277))=$H277))</f>
        <v>87</v>
      </c>
      <c r="L277" s="158">
        <f>SUMPRODUCT('[1]表九之二（需明确收支对象级次的录入表）'!I$7:I$9*(LEFT('[1]表九之二（需明确收支对象级次的录入表）'!$B$7:$B$9,LEN($H277))=$H277))+SUMPRODUCT('[1]表九之三（其它收支录入表）'!F$6:F$282*(LEFT('[1]表九之三（其它收支录入表）'!$B$6:$B$282,LEN($H277))=$H277))</f>
        <v>0</v>
      </c>
      <c r="M277" s="154" t="str">
        <f t="shared" si="19"/>
        <v/>
      </c>
      <c r="N277" s="154">
        <f t="shared" si="20"/>
        <v>0</v>
      </c>
    </row>
    <row r="278" s="134" customFormat="1" ht="17.1" customHeight="1" spans="1:14">
      <c r="A278" s="150" t="s">
        <v>2372</v>
      </c>
      <c r="B278" s="150" t="s">
        <v>3613</v>
      </c>
      <c r="C278" s="152">
        <f>SUMPRODUCT('[1]表九之二（需明确收支对象级次的录入表）'!D$7:D$9*(LEFT('[1]表九之二（需明确收支对象级次的录入表）'!$B$7:$B$9,LEN($A278))=$A278))+SUMPRODUCT('[1]表九之三（其它收支录入表）'!D$6:D$282*(LEFT('[1]表九之三（其它收支录入表）'!$B$6:$B$282,LEN($A278))=$A278))</f>
        <v>45086</v>
      </c>
      <c r="D278" s="156">
        <f>SUMPRODUCT('[1]表九之二（需明确收支对象级次的录入表）'!E$7:E$9*(LEFT('[1]表九之二（需明确收支对象级次的录入表）'!$B$7:$B$9,LEN($A278))=$A278))+SUMPRODUCT('[1]表九之三（其它收支录入表）'!E$6:E$282*(LEFT('[1]表九之三（其它收支录入表）'!$B$6:$B$282,LEN($A278))=$A278))</f>
        <v>109359</v>
      </c>
      <c r="E278" s="156">
        <f>SUMPRODUCT('[1]表九之二（需明确收支对象级次的录入表）'!$I$7:$I$9*(LEFT('[1]表九之二（需明确收支对象级次的录入表）'!$B$7:$B$9,LEN($A278))=$A278))+SUMPRODUCT('[1]表九之三（其它收支录入表）'!F$6:F$282*(LEFT('[1]表九之三（其它收支录入表）'!$B$6:$B$282,LEN($A278))=$A278))</f>
        <v>2145</v>
      </c>
      <c r="F278" s="153">
        <f t="shared" ref="F278:F288" si="21">IFERROR($E278/C278,"")</f>
        <v>0.0475757441334339</v>
      </c>
      <c r="G278" s="153">
        <f t="shared" ref="G278:G288" si="22">IFERROR($E278/D278,"")</f>
        <v>0.0196142978630017</v>
      </c>
      <c r="H278" s="150" t="s">
        <v>2534</v>
      </c>
      <c r="I278" s="150" t="s">
        <v>2535</v>
      </c>
      <c r="J278" s="156">
        <f>SUMPRODUCT('[1]表九之二（需明确收支对象级次的录入表）'!D$7:D$9*(LEFT('[1]表九之二（需明确收支对象级次的录入表）'!$B$7:$B$9,LEN($H278))=$H278))+SUMPRODUCT('[1]表九之三（其它收支录入表）'!D$6:D$282*(LEFT('[1]表九之三（其它收支录入表）'!$B$6:$B$282,LEN($H278))=$H278))</f>
        <v>60000</v>
      </c>
      <c r="K278" s="156">
        <f>SUMPRODUCT('[1]表九之二（需明确收支对象级次的录入表）'!E$7:E$9*(LEFT('[1]表九之二（需明确收支对象级次的录入表）'!$B$7:$B$9,LEN($H278))=$H278))+SUMPRODUCT('[1]表九之三（其它收支录入表）'!E$6:E$282*(LEFT('[1]表九之三（其它收支录入表）'!$B$6:$B$282,LEN($H278))=$H278))</f>
        <v>20013</v>
      </c>
      <c r="L278" s="156">
        <f>SUMPRODUCT('[1]表九之二（需明确收支对象级次的录入表）'!I$7:I$9*(LEFT('[1]表九之二（需明确收支对象级次的录入表）'!$B$7:$B$9,LEN($H278))=$H278))+SUMPRODUCT('[1]表九之三（其它收支录入表）'!F$6:F$282*(LEFT('[1]表九之三（其它收支录入表）'!$B$6:$B$282,LEN($H278))=$H278))</f>
        <v>40000</v>
      </c>
      <c r="M278" s="154">
        <f t="shared" si="19"/>
        <v>0.666666666666667</v>
      </c>
      <c r="N278" s="154">
        <f t="shared" si="20"/>
        <v>1.99870084445111</v>
      </c>
    </row>
    <row r="279" s="134" customFormat="1" ht="17.1" customHeight="1" spans="1:14">
      <c r="A279" s="150" t="s">
        <v>3614</v>
      </c>
      <c r="B279" s="150" t="s">
        <v>3615</v>
      </c>
      <c r="C279" s="157">
        <f>SUMPRODUCT('[1]表九之二（需明确收支对象级次的录入表）'!D$7:D$9*(LEFT('[1]表九之二（需明确收支对象级次的录入表）'!$B$7:$B$9,LEN($A279))=$A279))+SUMPRODUCT('[1]表九之三（其它收支录入表）'!D$6:D$282*(LEFT('[1]表九之三（其它收支录入表）'!$B$6:$B$282,LEN($A279))=$A279))</f>
        <v>786</v>
      </c>
      <c r="D279" s="157">
        <f>SUMPRODUCT('[1]表九之二（需明确收支对象级次的录入表）'!E$7:E$9*(LEFT('[1]表九之二（需明确收支对象级次的录入表）'!$B$7:$B$9,LEN($A279))=$A279))+SUMPRODUCT('[1]表九之三（其它收支录入表）'!E$6:E$282*(LEFT('[1]表九之三（其它收支录入表）'!$B$6:$B$282,LEN($A279))=$A279))</f>
        <v>3799</v>
      </c>
      <c r="E279" s="157">
        <f>SUMPRODUCT('[1]表九之二（需明确收支对象级次的录入表）'!$I$7:$I$9*(LEFT('[1]表九之二（需明确收支对象级次的录入表）'!$B$7:$B$9,LEN($A279))=$A279))+SUMPRODUCT('[1]表九之三（其它收支录入表）'!F$6:F$282*(LEFT('[1]表九之三（其它收支录入表）'!$B$6:$B$282,LEN($A279))=$A279))</f>
        <v>445</v>
      </c>
      <c r="F279" s="153">
        <f t="shared" si="21"/>
        <v>0.566157760814249</v>
      </c>
      <c r="G279" s="153">
        <f t="shared" si="22"/>
        <v>0.117136088444327</v>
      </c>
      <c r="H279" s="150" t="s">
        <v>3616</v>
      </c>
      <c r="I279" s="150" t="s">
        <v>3617</v>
      </c>
      <c r="J279" s="158">
        <f>SUMPRODUCT('[1]表九之二（需明确收支对象级次的录入表）'!D$7:D$9*(LEFT('[1]表九之二（需明确收支对象级次的录入表）'!$B$7:$B$9,LEN($H279))=$H279))+SUMPRODUCT('[1]表九之三（其它收支录入表）'!D$6:D$282*(LEFT('[1]表九之三（其它收支录入表）'!$B$6:$B$282,LEN($H279))=$H279))</f>
        <v>60000</v>
      </c>
      <c r="K279" s="158">
        <f>SUMPRODUCT('[1]表九之二（需明确收支对象级次的录入表）'!E$7:E$9*(LEFT('[1]表九之二（需明确收支对象级次的录入表）'!$B$7:$B$9,LEN($H279))=$H279))+SUMPRODUCT('[1]表九之三（其它收支录入表）'!E$6:E$282*(LEFT('[1]表九之三（其它收支录入表）'!$B$6:$B$282,LEN($H279))=$H279))</f>
        <v>20013</v>
      </c>
      <c r="L279" s="158">
        <f>SUMPRODUCT('[1]表九之二（需明确收支对象级次的录入表）'!I$7:I$9*(LEFT('[1]表九之二（需明确收支对象级次的录入表）'!$B$7:$B$9,LEN($H279))=$H279))+SUMPRODUCT('[1]表九之三（其它收支录入表）'!F$6:F$282*(LEFT('[1]表九之三（其它收支录入表）'!$B$6:$B$282,LEN($H279))=$H279))</f>
        <v>40000</v>
      </c>
      <c r="M279" s="154">
        <f t="shared" si="19"/>
        <v>0.666666666666667</v>
      </c>
      <c r="N279" s="154">
        <f t="shared" si="20"/>
        <v>1.99870084445111</v>
      </c>
    </row>
    <row r="280" s="134" customFormat="1" ht="17.1" customHeight="1" spans="1:14">
      <c r="A280" s="150" t="s">
        <v>2520</v>
      </c>
      <c r="B280" s="150" t="s">
        <v>3618</v>
      </c>
      <c r="C280" s="152">
        <f>SUMPRODUCT('[1]表九之二（需明确收支对象级次的录入表）'!D$7:D$9*(LEFT('[1]表九之二（需明确收支对象级次的录入表）'!$B$7:$B$9,LEN($A280))=$A280))+SUMPRODUCT('[1]表九之三（其它收支录入表）'!D$6:D$282*(LEFT('[1]表九之三（其它收支录入表）'!$B$6:$B$282,LEN($A280))=$A280))</f>
        <v>0</v>
      </c>
      <c r="D280" s="156">
        <f>SUMPRODUCT('[1]表九之二（需明确收支对象级次的录入表）'!E$7:E$9*(LEFT('[1]表九之二（需明确收支对象级次的录入表）'!$B$7:$B$9,LEN($A280))=$A280))+SUMPRODUCT('[1]表九之三（其它收支录入表）'!E$6:E$282*(LEFT('[1]表九之三（其它收支录入表）'!$B$6:$B$282,LEN($A280))=$A280))</f>
        <v>0</v>
      </c>
      <c r="E280" s="156">
        <f>SUMPRODUCT('[1]表九之二（需明确收支对象级次的录入表）'!$I$7:$I$9*(LEFT('[1]表九之二（需明确收支对象级次的录入表）'!$B$7:$B$9,LEN($A280))=$A280))+SUMPRODUCT('[1]表九之三（其它收支录入表）'!F$6:F$282*(LEFT('[1]表九之三（其它收支录入表）'!$B$6:$B$282,LEN($A280))=$A280))</f>
        <v>0</v>
      </c>
      <c r="F280" s="153" t="str">
        <f t="shared" si="21"/>
        <v/>
      </c>
      <c r="G280" s="153" t="str">
        <f t="shared" si="22"/>
        <v/>
      </c>
      <c r="H280" s="150" t="s">
        <v>2540</v>
      </c>
      <c r="I280" s="150" t="s">
        <v>2541</v>
      </c>
      <c r="J280" s="156">
        <f>SUMPRODUCT('[1]表九之二（需明确收支对象级次的录入表）'!D$7:D$9*(LEFT('[1]表九之二（需明确收支对象级次的录入表）'!$B$7:$B$9,LEN($H280))=$H280))+SUMPRODUCT('[1]表九之三（其它收支录入表）'!D$6:D$282*(LEFT('[1]表九之三（其它收支录入表）'!$B$6:$B$282,LEN($H280))=$H280))</f>
        <v>0</v>
      </c>
      <c r="K280" s="156">
        <f>SUMPRODUCT('[1]表九之二（需明确收支对象级次的录入表）'!E$7:E$9*(LEFT('[1]表九之二（需明确收支对象级次的录入表）'!$B$7:$B$9,LEN($H280))=$H280))+SUMPRODUCT('[1]表九之三（其它收支录入表）'!E$6:E$282*(LEFT('[1]表九之三（其它收支录入表）'!$B$6:$B$282,LEN($H280))=$H280))</f>
        <v>0</v>
      </c>
      <c r="L280" s="156">
        <f>SUMPRODUCT('[1]表九之二（需明确收支对象级次的录入表）'!I$7:I$9*(LEFT('[1]表九之二（需明确收支对象级次的录入表）'!$B$7:$B$9,LEN($H280))=$H280))+SUMPRODUCT('[1]表九之三（其它收支录入表）'!F$6:F$282*(LEFT('[1]表九之三（其它收支录入表）'!$B$6:$B$282,LEN($H280))=$H280))</f>
        <v>0</v>
      </c>
      <c r="M280" s="154" t="str">
        <f t="shared" si="19"/>
        <v/>
      </c>
      <c r="N280" s="154" t="str">
        <f t="shared" si="20"/>
        <v/>
      </c>
    </row>
    <row r="281" s="134" customFormat="1" ht="17.1" customHeight="1" spans="1:14">
      <c r="A281" s="150" t="s">
        <v>3619</v>
      </c>
      <c r="B281" s="150" t="s">
        <v>3620</v>
      </c>
      <c r="C281" s="157">
        <f>SUMPRODUCT('[1]表九之二（需明确收支对象级次的录入表）'!D$7:D$9*(LEFT('[1]表九之二（需明确收支对象级次的录入表）'!$B$7:$B$9,LEN($A281))=$A281))+SUMPRODUCT('[1]表九之三（其它收支录入表）'!D$6:D$282*(LEFT('[1]表九之三（其它收支录入表）'!$B$6:$B$282,LEN($A281))=$A281))</f>
        <v>0</v>
      </c>
      <c r="D281" s="157">
        <f>SUMPRODUCT('[1]表九之二（需明确收支对象级次的录入表）'!E$7:E$9*(LEFT('[1]表九之二（需明确收支对象级次的录入表）'!$B$7:$B$9,LEN($A281))=$A281))+SUMPRODUCT('[1]表九之三（其它收支录入表）'!E$6:E$282*(LEFT('[1]表九之三（其它收支录入表）'!$B$6:$B$282,LEN($A281))=$A281))</f>
        <v>0</v>
      </c>
      <c r="E281" s="157">
        <f>SUMPRODUCT('[1]表九之二（需明确收支对象级次的录入表）'!$I$7:$I$9*(LEFT('[1]表九之二（需明确收支对象级次的录入表）'!$B$7:$B$9,LEN($A281))=$A281))+SUMPRODUCT('[1]表九之三（其它收支录入表）'!F$6:F$282*(LEFT('[1]表九之三（其它收支录入表）'!$B$6:$B$282,LEN($A281))=$A281))</f>
        <v>0</v>
      </c>
      <c r="F281" s="153" t="str">
        <f t="shared" si="21"/>
        <v/>
      </c>
      <c r="G281" s="153" t="str">
        <f t="shared" si="22"/>
        <v/>
      </c>
      <c r="H281" s="150" t="s">
        <v>3621</v>
      </c>
      <c r="I281" s="150" t="s">
        <v>3622</v>
      </c>
      <c r="J281" s="158">
        <f>SUMPRODUCT('[1]表九之二（需明确收支对象级次的录入表）'!D$7:D$9*(LEFT('[1]表九之二（需明确收支对象级次的录入表）'!$B$7:$B$9,LEN($H281))=$H281))+SUMPRODUCT('[1]表九之三（其它收支录入表）'!D$6:D$282*(LEFT('[1]表九之三（其它收支录入表）'!$B$6:$B$282,LEN($H281))=$H281))</f>
        <v>0</v>
      </c>
      <c r="K281" s="158">
        <f>SUMPRODUCT('[1]表九之二（需明确收支对象级次的录入表）'!E$7:E$9*(LEFT('[1]表九之二（需明确收支对象级次的录入表）'!$B$7:$B$9,LEN($H281))=$H281))+SUMPRODUCT('[1]表九之三（其它收支录入表）'!E$6:E$282*(LEFT('[1]表九之三（其它收支录入表）'!$B$6:$B$282,LEN($H281))=$H281))</f>
        <v>0</v>
      </c>
      <c r="L281" s="158">
        <f>SUMPRODUCT('[1]表九之二（需明确收支对象级次的录入表）'!I$7:I$9*(LEFT('[1]表九之二（需明确收支对象级次的录入表）'!$B$7:$B$9,LEN($H281))=$H281))+SUMPRODUCT('[1]表九之三（其它收支录入表）'!F$6:F$282*(LEFT('[1]表九之三（其它收支录入表）'!$B$6:$B$282,LEN($H281))=$H281))</f>
        <v>0</v>
      </c>
      <c r="M281" s="154" t="str">
        <f t="shared" si="19"/>
        <v/>
      </c>
      <c r="N281" s="154" t="str">
        <f t="shared" si="20"/>
        <v/>
      </c>
    </row>
    <row r="282" s="134" customFormat="1" ht="17.1" customHeight="1" spans="1:14">
      <c r="A282" s="150" t="s">
        <v>2532</v>
      </c>
      <c r="B282" s="150" t="s">
        <v>3623</v>
      </c>
      <c r="C282" s="152">
        <f>SUMPRODUCT('[1]表九之二（需明确收支对象级次的录入表）'!D$7:D$9*(LEFT('[1]表九之二（需明确收支对象级次的录入表）'!$B$7:$B$9,LEN($A282))=$A282))+SUMPRODUCT('[1]表九之三（其它收支录入表）'!D$6:D$282*(LEFT('[1]表九之三（其它收支录入表）'!$B$6:$B$282,LEN($A282))=$A282))</f>
        <v>0</v>
      </c>
      <c r="D282" s="156">
        <f>SUMPRODUCT('[1]表九之二（需明确收支对象级次的录入表）'!E$7:E$9*(LEFT('[1]表九之二（需明确收支对象级次的录入表）'!$B$7:$B$9,LEN($A282))=$A282))+SUMPRODUCT('[1]表九之三（其它收支录入表）'!E$6:E$282*(LEFT('[1]表九之三（其它收支录入表）'!$B$6:$B$282,LEN($A282))=$A282))</f>
        <v>0</v>
      </c>
      <c r="E282" s="156">
        <f>SUMPRODUCT('[1]表九之二（需明确收支对象级次的录入表）'!$I$7:$I$9*(LEFT('[1]表九之二（需明确收支对象级次的录入表）'!$B$7:$B$9,LEN($A282))=$A282))+SUMPRODUCT('[1]表九之三（其它收支录入表）'!F$6:F$282*(LEFT('[1]表九之三（其它收支录入表）'!$B$6:$B$282,LEN($A282))=$A282))</f>
        <v>0</v>
      </c>
      <c r="F282" s="153" t="str">
        <f t="shared" si="21"/>
        <v/>
      </c>
      <c r="G282" s="153" t="str">
        <f t="shared" si="22"/>
        <v/>
      </c>
      <c r="H282" s="150" t="s">
        <v>2546</v>
      </c>
      <c r="I282" s="150" t="s">
        <v>2547</v>
      </c>
      <c r="J282" s="158">
        <f>SUMPRODUCT('[1]表九之二（需明确收支对象级次的录入表）'!D$7:D$9*(LEFT('[1]表九之二（需明确收支对象级次的录入表）'!$B$7:$B$9,LEN($H282))=$H282))+SUMPRODUCT('[1]表九之三（其它收支录入表）'!D$6:D$282*(LEFT('[1]表九之三（其它收支录入表）'!$B$6:$B$282,LEN($H282))=$H282))</f>
        <v>0</v>
      </c>
      <c r="K282" s="158">
        <f>SUMPRODUCT('[1]表九之二（需明确收支对象级次的录入表）'!E$7:E$9*(LEFT('[1]表九之二（需明确收支对象级次的录入表）'!$B$7:$B$9,LEN($H282))=$H282))+SUMPRODUCT('[1]表九之三（其它收支录入表）'!E$6:E$282*(LEFT('[1]表九之三（其它收支录入表）'!$B$6:$B$282,LEN($H282))=$H282))</f>
        <v>0</v>
      </c>
      <c r="L282" s="158">
        <f>SUMPRODUCT('[1]表九之二（需明确收支对象级次的录入表）'!I$7:I$9*(LEFT('[1]表九之二（需明确收支对象级次的录入表）'!$B$7:$B$9,LEN($H282))=$H282))+SUMPRODUCT('[1]表九之三（其它收支录入表）'!F$6:F$282*(LEFT('[1]表九之三（其它收支录入表）'!$B$6:$B$282,LEN($H282))=$H282))</f>
        <v>0</v>
      </c>
      <c r="M282" s="154" t="str">
        <f t="shared" si="19"/>
        <v/>
      </c>
      <c r="N282" s="154" t="str">
        <f t="shared" si="20"/>
        <v/>
      </c>
    </row>
    <row r="283" s="134" customFormat="1" ht="17.1" customHeight="1" spans="1:14">
      <c r="A283" s="150" t="s">
        <v>3624</v>
      </c>
      <c r="B283" s="150" t="s">
        <v>3625</v>
      </c>
      <c r="C283" s="157">
        <f>SUMPRODUCT('[1]表九之二（需明确收支对象级次的录入表）'!D$7:D$9*(LEFT('[1]表九之二（需明确收支对象级次的录入表）'!$B$7:$B$9,LEN($A283))=$A283))+SUMPRODUCT('[1]表九之三（其它收支录入表）'!D$6:D$282*(LEFT('[1]表九之三（其它收支录入表）'!$B$6:$B$282,LEN($A283))=$A283))</f>
        <v>0</v>
      </c>
      <c r="D283" s="157">
        <f>SUMPRODUCT('[1]表九之二（需明确收支对象级次的录入表）'!E$7:E$9*(LEFT('[1]表九之二（需明确收支对象级次的录入表）'!$B$7:$B$9,LEN($A283))=$A283))+SUMPRODUCT('[1]表九之三（其它收支录入表）'!E$6:E$282*(LEFT('[1]表九之三（其它收支录入表）'!$B$6:$B$282,LEN($A283))=$A283))</f>
        <v>0</v>
      </c>
      <c r="E283" s="157">
        <f>SUMPRODUCT('[1]表九之二（需明确收支对象级次的录入表）'!$I$7:$I$9*(LEFT('[1]表九之二（需明确收支对象级次的录入表）'!$B$7:$B$9,LEN($A283))=$A283))+SUMPRODUCT('[1]表九之三（其它收支录入表）'!F$6:F$282*(LEFT('[1]表九之三（其它收支录入表）'!$B$6:$B$282,LEN($A283))=$A283))</f>
        <v>0</v>
      </c>
      <c r="F283" s="153" t="str">
        <f t="shared" si="21"/>
        <v/>
      </c>
      <c r="G283" s="153" t="str">
        <f t="shared" si="22"/>
        <v/>
      </c>
      <c r="H283" s="150"/>
      <c r="I283" s="150"/>
      <c r="J283" s="161"/>
      <c r="K283" s="162"/>
      <c r="L283" s="162"/>
      <c r="M283" s="168"/>
      <c r="N283" s="168"/>
    </row>
    <row r="284" s="134" customFormat="1" ht="17.1" customHeight="1" spans="1:14">
      <c r="A284" s="150" t="s">
        <v>2544</v>
      </c>
      <c r="B284" s="150" t="s">
        <v>3626</v>
      </c>
      <c r="C284" s="152">
        <f>SUMPRODUCT('[1]表九之二（需明确收支对象级次的录入表）'!D$7:D$9*(LEFT('[1]表九之二（需明确收支对象级次的录入表）'!$B$7:$B$9,LEN($A284))=$A284))+SUMPRODUCT('[1]表九之三（其它收支录入表）'!D$6:D$282*(LEFT('[1]表九之三（其它收支录入表）'!$B$6:$B$282,LEN($A284))=$A284))</f>
        <v>0</v>
      </c>
      <c r="D284" s="156">
        <f>SUMPRODUCT('[1]表九之二（需明确收支对象级次的录入表）'!E$7:E$9*(LEFT('[1]表九之二（需明确收支对象级次的录入表）'!$B$7:$B$9,LEN($A284))=$A284))+SUMPRODUCT('[1]表九之三（其它收支录入表）'!E$6:E$282*(LEFT('[1]表九之三（其它收支录入表）'!$B$6:$B$282,LEN($A284))=$A284))</f>
        <v>0</v>
      </c>
      <c r="E284" s="156">
        <f>SUMPRODUCT('[1]表九之二（需明确收支对象级次的录入表）'!$I$7:$I$9*(LEFT('[1]表九之二（需明确收支对象级次的录入表）'!$B$7:$B$9,LEN($A284))=$A284))+SUMPRODUCT('[1]表九之三（其它收支录入表）'!F$6:F$282*(LEFT('[1]表九之三（其它收支录入表）'!$B$6:$B$282,LEN($A284))=$A284))</f>
        <v>0</v>
      </c>
      <c r="F284" s="153" t="str">
        <f t="shared" si="21"/>
        <v/>
      </c>
      <c r="G284" s="153" t="str">
        <f t="shared" si="22"/>
        <v/>
      </c>
      <c r="H284" s="150"/>
      <c r="I284" s="150"/>
      <c r="J284" s="161"/>
      <c r="K284" s="162"/>
      <c r="L284" s="162"/>
      <c r="M284" s="168"/>
      <c r="N284" s="168"/>
    </row>
    <row r="285" s="134" customFormat="1" ht="17.1" customHeight="1" spans="1:14">
      <c r="A285" s="150" t="s">
        <v>3627</v>
      </c>
      <c r="B285" s="150" t="s">
        <v>3628</v>
      </c>
      <c r="C285" s="152">
        <f>SUMPRODUCT('[1]表九之二（需明确收支对象级次的录入表）'!D$7:D$9*(LEFT('[1]表九之二（需明确收支对象级次的录入表）'!$B$7:$B$9,LEN($A285))=$A285))+SUMPRODUCT('[1]表九之三（其它收支录入表）'!D$6:D$282*(LEFT('[1]表九之三（其它收支录入表）'!$B$6:$B$282,LEN($A285))=$A285))</f>
        <v>0</v>
      </c>
      <c r="D285" s="156">
        <f>SUMPRODUCT('[1]表九之二（需明确收支对象级次的录入表）'!E$7:E$9*(LEFT('[1]表九之二（需明确收支对象级次的录入表）'!$B$7:$B$9,LEN($A285))=$A285))+SUMPRODUCT('[1]表九之三（其它收支录入表）'!E$6:E$282*(LEFT('[1]表九之三（其它收支录入表）'!$B$6:$B$282,LEN($A285))=$A285))</f>
        <v>0</v>
      </c>
      <c r="E285" s="156">
        <f>SUMPRODUCT('[1]表九之二（需明确收支对象级次的录入表）'!$I$7:$I$9*(LEFT('[1]表九之二（需明确收支对象级次的录入表）'!$B$7:$B$9,LEN($A285))=$A285))+SUMPRODUCT('[1]表九之三（其它收支录入表）'!F$6:F$282*(LEFT('[1]表九之三（其它收支录入表）'!$B$6:$B$282,LEN($A285))=$A285))</f>
        <v>0</v>
      </c>
      <c r="F285" s="153" t="str">
        <f t="shared" si="21"/>
        <v/>
      </c>
      <c r="G285" s="153" t="str">
        <f t="shared" si="22"/>
        <v/>
      </c>
      <c r="H285" s="150"/>
      <c r="I285" s="150"/>
      <c r="J285" s="161"/>
      <c r="K285" s="162"/>
      <c r="L285" s="162"/>
      <c r="M285" s="168"/>
      <c r="N285" s="168"/>
    </row>
    <row r="286" s="134" customFormat="1" ht="17.1" customHeight="1" spans="1:14">
      <c r="A286" s="150" t="s">
        <v>3629</v>
      </c>
      <c r="B286" s="150" t="s">
        <v>3630</v>
      </c>
      <c r="C286" s="157">
        <f>SUMPRODUCT('[1]表九之二（需明确收支对象级次的录入表）'!D$7:D$9*(LEFT('[1]表九之二（需明确收支对象级次的录入表）'!$B$7:$B$9,LEN($A286))=$A286))+SUMPRODUCT('[1]表九之三（其它收支录入表）'!D$6:D$282*(LEFT('[1]表九之三（其它收支录入表）'!$B$6:$B$282,LEN($A286))=$A286))</f>
        <v>0</v>
      </c>
      <c r="D286" s="157">
        <f>SUMPRODUCT('[1]表九之二（需明确收支对象级次的录入表）'!E$7:E$9*(LEFT('[1]表九之二（需明确收支对象级次的录入表）'!$B$7:$B$9,LEN($A286))=$A286))+SUMPRODUCT('[1]表九之三（其它收支录入表）'!E$6:E$282*(LEFT('[1]表九之三（其它收支录入表）'!$B$6:$B$282,LEN($A286))=$A286))</f>
        <v>0</v>
      </c>
      <c r="E286" s="157">
        <f>SUMPRODUCT('[1]表九之二（需明确收支对象级次的录入表）'!$I$7:$I$9*(LEFT('[1]表九之二（需明确收支对象级次的录入表）'!$B$7:$B$9,LEN($A286))=$A286))+SUMPRODUCT('[1]表九之三（其它收支录入表）'!F$6:F$282*(LEFT('[1]表九之三（其它收支录入表）'!$B$6:$B$282,LEN($A286))=$A286))</f>
        <v>0</v>
      </c>
      <c r="F286" s="153" t="str">
        <f t="shared" si="21"/>
        <v/>
      </c>
      <c r="G286" s="153" t="str">
        <f t="shared" si="22"/>
        <v/>
      </c>
      <c r="H286" s="150"/>
      <c r="I286" s="150"/>
      <c r="J286" s="161"/>
      <c r="K286" s="162"/>
      <c r="L286" s="162"/>
      <c r="M286" s="168"/>
      <c r="N286" s="168"/>
    </row>
    <row r="287" s="134" customFormat="1" ht="17.1" customHeight="1" spans="1:14">
      <c r="A287" s="150" t="s">
        <v>2564</v>
      </c>
      <c r="B287" s="150" t="s">
        <v>3631</v>
      </c>
      <c r="C287" s="152">
        <f>SUMPRODUCT('[1]表九之二（需明确收支对象级次的录入表）'!D$7:D$9*(LEFT('[1]表九之二（需明确收支对象级次的录入表）'!$B$7:$B$9,LEN($A287))=$A287))+SUMPRODUCT('[1]表九之三（其它收支录入表）'!D$6:D$282*(LEFT('[1]表九之三（其它收支录入表）'!$B$6:$B$282,LEN($A287))=$A287))</f>
        <v>44300</v>
      </c>
      <c r="D287" s="156">
        <f>SUMPRODUCT('[1]表九之二（需明确收支对象级次的录入表）'!E$7:E$9*(LEFT('[1]表九之二（需明确收支对象级次的录入表）'!$B$7:$B$9,LEN($A287))=$A287))+SUMPRODUCT('[1]表九之三（其它收支录入表）'!E$6:E$282*(LEFT('[1]表九之三（其它收支录入表）'!$B$6:$B$282,LEN($A287))=$A287))</f>
        <v>105560</v>
      </c>
      <c r="E287" s="156">
        <f>SUMPRODUCT('[1]表九之二（需明确收支对象级次的录入表）'!$I$7:$I$9*(LEFT('[1]表九之二（需明确收支对象级次的录入表）'!$B$7:$B$9,LEN($A287))=$A287))+SUMPRODUCT('[1]表九之三（其它收支录入表）'!F$6:F$282*(LEFT('[1]表九之三（其它收支录入表）'!$B$6:$B$282,LEN($A287))=$A287))</f>
        <v>1700</v>
      </c>
      <c r="F287" s="153">
        <f t="shared" si="21"/>
        <v>0.0383747178329571</v>
      </c>
      <c r="G287" s="153">
        <f t="shared" si="22"/>
        <v>0.0161045850701023</v>
      </c>
      <c r="H287" s="150" t="s">
        <v>2606</v>
      </c>
      <c r="I287" s="150" t="s">
        <v>2897</v>
      </c>
      <c r="J287" s="156">
        <f>SUMPRODUCT('[1]表九之二（需明确收支对象级次的录入表）'!D$7:D$9*(LEFT('[1]表九之二（需明确收支对象级次的录入表）'!$B$7:$B$9,LEN($H287))=$H287))+SUMPRODUCT('[1]表九之三（其它收支录入表）'!D$6:D$282*(LEFT('[1]表九之三（其它收支录入表）'!$B$6:$B$282,LEN($H287))=$H287))</f>
        <v>8870</v>
      </c>
      <c r="K287" s="156">
        <f>SUMPRODUCT('[1]表九之二（需明确收支对象级次的录入表）'!E$7:E$9*(LEFT('[1]表九之二（需明确收支对象级次的录入表）'!$B$7:$B$9,LEN($H287))=$H287))+SUMPRODUCT('[1]表九之三（其它收支录入表）'!E$6:E$282*(LEFT('[1]表九之三（其它收支录入表）'!$B$6:$B$282,LEN($H287))=$H287))</f>
        <v>39580</v>
      </c>
      <c r="L287" s="156">
        <f>SUMPRODUCT('[1]表九之二（需明确收支对象级次的录入表）'!I$7:I$9*(LEFT('[1]表九之二（需明确收支对象级次的录入表）'!$B$7:$B$9,LEN($H287))=$H287))+SUMPRODUCT('[1]表九之三（其它收支录入表）'!F$6:F$282*(LEFT('[1]表九之三（其它收支录入表）'!$B$6:$B$282,LEN($H287))=$H287))</f>
        <v>1900</v>
      </c>
      <c r="M287" s="154">
        <f t="shared" ref="M287:M290" si="23">IFERROR($L287/J287,"")</f>
        <v>0.214205186020293</v>
      </c>
      <c r="N287" s="154">
        <f t="shared" ref="N287:N290" si="24">IFERROR($L287/K287,"")</f>
        <v>0.0480040424456796</v>
      </c>
    </row>
    <row r="288" s="134" customFormat="1" ht="17.1" customHeight="1" spans="1:14">
      <c r="A288" s="150" t="s">
        <v>3632</v>
      </c>
      <c r="B288" s="150" t="s">
        <v>3633</v>
      </c>
      <c r="C288" s="157">
        <f>SUMPRODUCT('[1]表九之二（需明确收支对象级次的录入表）'!D$7:D$9*(LEFT('[1]表九之二（需明确收支对象级次的录入表）'!$B$7:$B$9,LEN($A288))=$A288))+SUMPRODUCT('[1]表九之三（其它收支录入表）'!D$6:D$282*(LEFT('[1]表九之三（其它收支录入表）'!$B$6:$B$282,LEN($A288))=$A288))</f>
        <v>44300</v>
      </c>
      <c r="D288" s="157">
        <f>SUMPRODUCT('[1]表九之二（需明确收支对象级次的录入表）'!E$7:E$9*(LEFT('[1]表九之二（需明确收支对象级次的录入表）'!$B$7:$B$9,LEN($A288))=$A288))+SUMPRODUCT('[1]表九之三（其它收支录入表）'!E$6:E$282*(LEFT('[1]表九之三（其它收支录入表）'!$B$6:$B$282,LEN($A288))=$A288))</f>
        <v>105560</v>
      </c>
      <c r="E288" s="157">
        <f>SUMPRODUCT('[1]表九之二（需明确收支对象级次的录入表）'!$I$7:$I$9*(LEFT('[1]表九之二（需明确收支对象级次的录入表）'!$B$7:$B$9,LEN($A288))=$A288))+SUMPRODUCT('[1]表九之三（其它收支录入表）'!F$6:F$282*(LEFT('[1]表九之三（其它收支录入表）'!$B$6:$B$282,LEN($A288))=$A288))</f>
        <v>1700</v>
      </c>
      <c r="F288" s="153">
        <f t="shared" si="21"/>
        <v>0.0383747178329571</v>
      </c>
      <c r="G288" s="153">
        <f t="shared" si="22"/>
        <v>0.0161045850701023</v>
      </c>
      <c r="H288" s="150" t="s">
        <v>3634</v>
      </c>
      <c r="I288" s="150" t="s">
        <v>3635</v>
      </c>
      <c r="J288" s="158">
        <f>SUMPRODUCT('[1]表九之二（需明确收支对象级次的录入表）'!D$7:D$9*(LEFT('[1]表九之二（需明确收支对象级次的录入表）'!$B$7:$B$9,LEN($H288))=$H288))+SUMPRODUCT('[1]表九之三（其它收支录入表）'!D$6:D$282*(LEFT('[1]表九之三（其它收支录入表）'!$B$6:$B$282,LEN($H288))=$H288))</f>
        <v>8870</v>
      </c>
      <c r="K288" s="158">
        <f>SUMPRODUCT('[1]表九之二（需明确收支对象级次的录入表）'!E$7:E$9*(LEFT('[1]表九之二（需明确收支对象级次的录入表）'!$B$7:$B$9,LEN($H288))=$H288))+SUMPRODUCT('[1]表九之三（其它收支录入表）'!E$6:E$282*(LEFT('[1]表九之三（其它收支录入表）'!$B$6:$B$282,LEN($H288))=$H288))</f>
        <v>39580</v>
      </c>
      <c r="L288" s="158">
        <f>SUMPRODUCT('[1]表九之二（需明确收支对象级次的录入表）'!I$7:I$9*(LEFT('[1]表九之二（需明确收支对象级次的录入表）'!$B$7:$B$9,LEN($H288))=$H288))+SUMPRODUCT('[1]表九之三（其它收支录入表）'!F$6:F$282*(LEFT('[1]表九之三（其它收支录入表）'!$B$6:$B$282,LEN($H288))=$H288))</f>
        <v>1900</v>
      </c>
      <c r="M288" s="154">
        <f t="shared" si="23"/>
        <v>0.214205186020293</v>
      </c>
      <c r="N288" s="154">
        <f t="shared" si="24"/>
        <v>0.0480040424456796</v>
      </c>
    </row>
    <row r="289" s="134" customFormat="1" ht="17.1" customHeight="1" spans="1:14">
      <c r="A289" s="150"/>
      <c r="B289" s="150"/>
      <c r="C289" s="161"/>
      <c r="D289" s="162"/>
      <c r="E289" s="162"/>
      <c r="F289" s="163"/>
      <c r="G289" s="163"/>
      <c r="H289" s="150"/>
      <c r="I289" s="150"/>
      <c r="J289" s="161"/>
      <c r="K289" s="162"/>
      <c r="L289" s="162"/>
      <c r="M289" s="168"/>
      <c r="N289" s="168"/>
    </row>
    <row r="290" s="134" customFormat="1" ht="17.1" customHeight="1" spans="1:14">
      <c r="A290" s="150"/>
      <c r="B290" s="169" t="s">
        <v>3636</v>
      </c>
      <c r="C290" s="152">
        <f>SUM(C272,C274,C278)</f>
        <v>150086</v>
      </c>
      <c r="D290" s="156">
        <f>SUM(D272,D274,D278)</f>
        <v>176483</v>
      </c>
      <c r="E290" s="156">
        <f>SUM(E272,E274,E278)</f>
        <v>82145</v>
      </c>
      <c r="F290" s="153">
        <f>IFERROR($E290/C290,"")</f>
        <v>0.547319536798902</v>
      </c>
      <c r="G290" s="153">
        <f>IFERROR($E290/D290,"")</f>
        <v>0.465455596289728</v>
      </c>
      <c r="H290" s="150"/>
      <c r="I290" s="169" t="s">
        <v>2898</v>
      </c>
      <c r="J290" s="152">
        <f t="shared" ref="J290:L290" si="25">SUM(J272,J274,J287)</f>
        <v>150086</v>
      </c>
      <c r="K290" s="156">
        <f t="shared" si="25"/>
        <v>176483</v>
      </c>
      <c r="L290" s="156">
        <f t="shared" si="25"/>
        <v>82145</v>
      </c>
      <c r="M290" s="154">
        <f t="shared" si="23"/>
        <v>0.547319536798902</v>
      </c>
      <c r="N290" s="154">
        <f t="shared" si="24"/>
        <v>0.465455596289728</v>
      </c>
    </row>
    <row r="291" s="134" customFormat="1" ht="32.1" customHeight="1" spans="1:14">
      <c r="C291" s="170">
        <f>IF(ABS(C290-J290)&gt;0,"请检查平衡！",0)</f>
        <v>0</v>
      </c>
      <c r="D291" s="170">
        <f>IF(ABS(D290-K290)&gt;0,"请检查平衡！",0)</f>
        <v>0</v>
      </c>
      <c r="E291" s="170">
        <f>IF(ABS(E290-L290)&gt;0,"请检查平衡！",0)</f>
        <v>0</v>
      </c>
      <c r="F291" s="138"/>
      <c r="G291" s="138"/>
      <c r="H291" s="134">
        <v>0</v>
      </c>
      <c r="M291" s="138"/>
      <c r="N291" s="138"/>
    </row>
  </sheetData>
  <mergeCells count="13">
    <mergeCell ref="A2:N2"/>
    <mergeCell ref="A4:G4"/>
    <mergeCell ref="H4:N4"/>
    <mergeCell ref="E5:G5"/>
    <mergeCell ref="L5:N5"/>
    <mergeCell ref="A5:A6"/>
    <mergeCell ref="B5:B6"/>
    <mergeCell ref="C5:C6"/>
    <mergeCell ref="D5:D6"/>
    <mergeCell ref="H5:H6"/>
    <mergeCell ref="I5:I6"/>
    <mergeCell ref="J5:J6"/>
    <mergeCell ref="K5:K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E7" sqref="E7:H13"/>
    </sheetView>
  </sheetViews>
  <sheetFormatPr defaultColWidth="9" defaultRowHeight="14.25"/>
  <cols>
    <col min="1" max="7" width="9" style="31"/>
    <col min="8" max="8" width="14.375" style="31" customWidth="1"/>
    <col min="9" max="16384" width="9" style="31"/>
  </cols>
  <sheetData>
    <row r="1" s="31" customFormat="1" spans="1:9">
      <c r="A1" s="39" t="s">
        <v>3637</v>
      </c>
    </row>
    <row r="2" s="31" customFormat="1" ht="51.75" customHeight="1" spans="1:9">
      <c r="B2" s="40" t="s">
        <v>3638</v>
      </c>
      <c r="C2" s="40"/>
      <c r="D2" s="40"/>
      <c r="E2" s="40"/>
      <c r="F2" s="40"/>
      <c r="G2" s="40"/>
      <c r="H2" s="40"/>
      <c r="I2" s="41"/>
    </row>
    <row r="3" s="31" customFormat="1" ht="21.75" customHeight="1" spans="1:9">
      <c r="B3" s="42"/>
      <c r="C3" s="42"/>
      <c r="D3" s="42"/>
      <c r="E3" s="42"/>
      <c r="F3" s="42"/>
      <c r="G3" s="42"/>
      <c r="H3" s="43" t="s">
        <v>40</v>
      </c>
      <c r="I3" s="42"/>
    </row>
    <row r="4" s="31" customFormat="1" ht="29.25" customHeight="1" spans="1:9">
      <c r="B4" s="44" t="s">
        <v>41</v>
      </c>
      <c r="C4" s="45"/>
      <c r="D4" s="46"/>
      <c r="E4" s="44" t="s">
        <v>3639</v>
      </c>
      <c r="F4" s="45"/>
      <c r="G4" s="45"/>
      <c r="H4" s="46"/>
    </row>
    <row r="5" s="31" customFormat="1" ht="29.25" customHeight="1" spans="1:9">
      <c r="B5" s="47"/>
      <c r="C5" s="48"/>
      <c r="D5" s="49"/>
      <c r="E5" s="47"/>
      <c r="F5" s="48"/>
      <c r="G5" s="48"/>
      <c r="H5" s="49"/>
    </row>
    <row r="6" s="31" customFormat="1" ht="39" customHeight="1" spans="1:9">
      <c r="B6" s="50" t="s">
        <v>2630</v>
      </c>
      <c r="C6" s="50"/>
      <c r="D6" s="50"/>
      <c r="E6" s="50">
        <v>445</v>
      </c>
      <c r="F6" s="50"/>
      <c r="G6" s="50"/>
      <c r="H6" s="50"/>
    </row>
    <row r="7" s="31" customFormat="1" ht="35.25" customHeight="1" spans="1:9">
      <c r="B7" s="50" t="s">
        <v>3640</v>
      </c>
      <c r="C7" s="50"/>
      <c r="D7" s="50"/>
      <c r="E7" s="50">
        <v>1</v>
      </c>
      <c r="F7" s="50"/>
      <c r="G7" s="50"/>
      <c r="H7" s="50"/>
    </row>
    <row r="8" s="31" customFormat="1" ht="36" customHeight="1" spans="1:9">
      <c r="B8" s="50" t="s">
        <v>2493</v>
      </c>
      <c r="C8" s="50"/>
      <c r="D8" s="50"/>
      <c r="E8" s="50"/>
      <c r="F8" s="50"/>
      <c r="G8" s="50"/>
      <c r="H8" s="50"/>
    </row>
    <row r="9" s="31" customFormat="1" ht="40.5" customHeight="1" spans="1:9">
      <c r="B9" s="50" t="s">
        <v>3641</v>
      </c>
      <c r="C9" s="50"/>
      <c r="D9" s="50"/>
      <c r="E9" s="50"/>
      <c r="F9" s="50"/>
      <c r="G9" s="50"/>
      <c r="H9" s="50"/>
    </row>
    <row r="10" s="31" customFormat="1" ht="35.25" customHeight="1" spans="1:9">
      <c r="B10" s="50" t="s">
        <v>3642</v>
      </c>
      <c r="C10" s="50"/>
      <c r="D10" s="50"/>
      <c r="E10" s="50">
        <v>192</v>
      </c>
      <c r="F10" s="50"/>
      <c r="G10" s="50"/>
      <c r="H10" s="50"/>
    </row>
    <row r="11" s="31" customFormat="1" ht="39.75" customHeight="1" spans="1:9">
      <c r="B11" s="50" t="s">
        <v>2503</v>
      </c>
      <c r="C11" s="50"/>
      <c r="D11" s="50"/>
      <c r="E11" s="50">
        <v>0</v>
      </c>
      <c r="F11" s="50"/>
      <c r="G11" s="50"/>
      <c r="H11" s="50"/>
    </row>
    <row r="12" s="31" customFormat="1" ht="45.75" customHeight="1" spans="1:9">
      <c r="B12" s="50" t="s">
        <v>3643</v>
      </c>
      <c r="C12" s="50"/>
      <c r="D12" s="50"/>
      <c r="E12" s="50">
        <v>0</v>
      </c>
      <c r="F12" s="50"/>
      <c r="G12" s="50"/>
      <c r="H12" s="50"/>
    </row>
    <row r="13" s="31" customFormat="1" ht="48" customHeight="1" spans="1:9">
      <c r="B13" s="50" t="s">
        <v>2805</v>
      </c>
      <c r="C13" s="50"/>
      <c r="D13" s="50"/>
      <c r="E13" s="50">
        <v>252</v>
      </c>
      <c r="F13" s="50"/>
      <c r="G13" s="50"/>
      <c r="H13" s="50"/>
    </row>
    <row r="14" s="31" customFormat="1" spans="1:9">
      <c r="B14" s="54"/>
      <c r="C14" s="54"/>
      <c r="D14" s="54"/>
      <c r="E14" s="54"/>
      <c r="F14" s="54"/>
      <c r="G14" s="54"/>
      <c r="H14" s="54"/>
    </row>
  </sheetData>
  <mergeCells count="21">
    <mergeCell ref="B2:H2"/>
    <mergeCell ref="B6:D6"/>
    <mergeCell ref="E6:H6"/>
    <mergeCell ref="B7:D7"/>
    <mergeCell ref="E7:H7"/>
    <mergeCell ref="B8:D8"/>
    <mergeCell ref="E8:H8"/>
    <mergeCell ref="B9:D9"/>
    <mergeCell ref="E9:H9"/>
    <mergeCell ref="B10:D10"/>
    <mergeCell ref="E10:H10"/>
    <mergeCell ref="B11:D11"/>
    <mergeCell ref="E11:H11"/>
    <mergeCell ref="B12:D12"/>
    <mergeCell ref="E12:H12"/>
    <mergeCell ref="B13:D13"/>
    <mergeCell ref="E13:H13"/>
    <mergeCell ref="B14:D14"/>
    <mergeCell ref="E14:H14"/>
    <mergeCell ref="B4:D5"/>
    <mergeCell ref="E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workbookViewId="0">
      <selection activeCell="H46" sqref="H46"/>
    </sheetView>
  </sheetViews>
  <sheetFormatPr defaultColWidth="9" defaultRowHeight="13.5"/>
  <cols>
    <col min="1" max="1" width="9" style="110"/>
    <col min="2" max="2" width="63.375" style="110" customWidth="1"/>
    <col min="3" max="9" width="13.625" style="113" customWidth="1"/>
    <col min="10" max="10" width="19.875" style="110" customWidth="1"/>
    <col min="11" max="16384" width="9" style="110"/>
  </cols>
  <sheetData>
    <row r="1" s="110" customFormat="1" ht="14.25" spans="1:10">
      <c r="B1" s="114" t="s">
        <v>3644</v>
      </c>
      <c r="C1" s="113"/>
      <c r="D1" s="113"/>
      <c r="E1" s="113"/>
      <c r="F1" s="113"/>
      <c r="G1" s="113"/>
      <c r="H1" s="113"/>
      <c r="I1" s="113"/>
    </row>
    <row r="2" s="111" customFormat="1" ht="22.5" spans="1:10">
      <c r="B2" s="115" t="s">
        <v>3645</v>
      </c>
      <c r="C2" s="116"/>
      <c r="D2" s="116"/>
      <c r="E2" s="116"/>
      <c r="F2" s="116"/>
      <c r="G2" s="116"/>
      <c r="H2" s="116"/>
      <c r="I2" s="116"/>
    </row>
    <row r="3" s="110" customFormat="1" ht="18" customHeight="1" spans="1:10">
      <c r="C3" s="113"/>
      <c r="D3" s="113"/>
      <c r="E3" s="113"/>
      <c r="F3" s="113"/>
      <c r="G3" s="113"/>
      <c r="H3" s="113"/>
      <c r="I3" s="117" t="s">
        <v>40</v>
      </c>
    </row>
    <row r="4" s="112" customFormat="1" ht="31.5" customHeight="1" spans="1:10">
      <c r="A4" s="118" t="s">
        <v>3646</v>
      </c>
      <c r="B4" s="118" t="s">
        <v>41</v>
      </c>
      <c r="C4" s="119" t="s">
        <v>2630</v>
      </c>
      <c r="D4" s="119" t="s">
        <v>3647</v>
      </c>
      <c r="E4" s="119" t="s">
        <v>3648</v>
      </c>
      <c r="F4" s="119" t="s">
        <v>3649</v>
      </c>
      <c r="G4" s="119" t="s">
        <v>2545</v>
      </c>
      <c r="H4" s="119" t="s">
        <v>2634</v>
      </c>
      <c r="I4" s="119" t="s">
        <v>2635</v>
      </c>
      <c r="J4" s="120" t="s">
        <v>3650</v>
      </c>
    </row>
    <row r="5" s="112" customFormat="1" ht="27.75" customHeight="1" spans="1:10">
      <c r="A5" s="118"/>
      <c r="B5" s="118"/>
      <c r="C5" s="119"/>
      <c r="D5" s="119"/>
      <c r="E5" s="121"/>
      <c r="F5" s="122"/>
      <c r="G5" s="119"/>
      <c r="H5" s="119"/>
      <c r="I5" s="119"/>
      <c r="J5" s="123"/>
    </row>
    <row r="6" s="110" customFormat="1" ht="18.4" customHeight="1" spans="1:10">
      <c r="A6" s="124" t="s">
        <v>870</v>
      </c>
      <c r="B6" s="125" t="s">
        <v>3651</v>
      </c>
      <c r="C6" s="126">
        <f>E6+D6</f>
        <v>1</v>
      </c>
      <c r="D6" s="126">
        <f t="shared" ref="D6:I6" si="0">SUM(D7:D9)</f>
        <v>0</v>
      </c>
      <c r="E6" s="126">
        <f t="shared" si="0"/>
        <v>1</v>
      </c>
      <c r="F6" s="126">
        <f t="shared" si="0"/>
        <v>0</v>
      </c>
      <c r="G6" s="126">
        <f t="shared" si="0"/>
        <v>0</v>
      </c>
      <c r="H6" s="126">
        <f t="shared" si="0"/>
        <v>0</v>
      </c>
      <c r="I6" s="126">
        <f t="shared" si="0"/>
        <v>0</v>
      </c>
      <c r="J6" s="127" t="str">
        <f>IF([2]表十!C6=SUM([2]表十!D6:I6),"","分项不能于合计数")</f>
        <v/>
      </c>
    </row>
    <row r="7" s="110" customFormat="1" ht="18.4" customHeight="1" spans="1:10">
      <c r="A7" s="124" t="s">
        <v>3062</v>
      </c>
      <c r="B7" s="128" t="s">
        <v>3652</v>
      </c>
      <c r="C7" s="126">
        <f>E7+D7</f>
        <v>1</v>
      </c>
      <c r="D7" s="129"/>
      <c r="E7" s="129">
        <v>1</v>
      </c>
      <c r="F7" s="129"/>
      <c r="G7" s="129"/>
      <c r="H7" s="129"/>
      <c r="I7" s="129"/>
      <c r="J7" s="127" t="str">
        <f>IF([2]表十!C7=SUM([2]表十!D7:I7),"","分项不能于合计数")</f>
        <v/>
      </c>
    </row>
    <row r="8" s="110" customFormat="1" ht="18.4" customHeight="1" spans="1:10">
      <c r="A8" s="124" t="s">
        <v>3086</v>
      </c>
      <c r="B8" s="128" t="s">
        <v>3653</v>
      </c>
      <c r="C8" s="126">
        <f>SUM([2]表九!L14)</f>
        <v>0</v>
      </c>
      <c r="D8" s="129"/>
      <c r="E8" s="129"/>
      <c r="F8" s="129"/>
      <c r="G8" s="129"/>
      <c r="H8" s="129"/>
      <c r="I8" s="129"/>
      <c r="J8" s="127" t="str">
        <f>IF([2]表十!C8=SUM([2]表十!D8:I8),"","分项不能于合计数")</f>
        <v/>
      </c>
    </row>
    <row r="9" s="110" customFormat="1" ht="18.4" customHeight="1" spans="1:10">
      <c r="A9" s="124" t="s">
        <v>3110</v>
      </c>
      <c r="B9" s="128" t="s">
        <v>3654</v>
      </c>
      <c r="C9" s="126">
        <f>SUM([2]表九!L20)</f>
        <v>0</v>
      </c>
      <c r="D9" s="129"/>
      <c r="E9" s="129"/>
      <c r="F9" s="129"/>
      <c r="G9" s="129"/>
      <c r="H9" s="129"/>
      <c r="I9" s="129"/>
      <c r="J9" s="127" t="str">
        <f>IF([2]表十!C9=SUM([2]表十!D9:I9),"","分项不能于合计数")</f>
        <v/>
      </c>
    </row>
    <row r="10" s="110" customFormat="1" ht="18.4" customHeight="1" spans="1:10">
      <c r="A10" s="124" t="s">
        <v>969</v>
      </c>
      <c r="B10" s="125" t="s">
        <v>3655</v>
      </c>
      <c r="C10" s="126"/>
      <c r="D10" s="126">
        <f t="shared" ref="D10:I10" si="1">SUM(D11:D13)</f>
        <v>0</v>
      </c>
      <c r="E10" s="126">
        <f t="shared" si="1"/>
        <v>0</v>
      </c>
      <c r="F10" s="126">
        <f t="shared" si="1"/>
        <v>0</v>
      </c>
      <c r="G10" s="126">
        <f t="shared" si="1"/>
        <v>0</v>
      </c>
      <c r="H10" s="126">
        <f t="shared" si="1"/>
        <v>0</v>
      </c>
      <c r="I10" s="126">
        <f t="shared" si="1"/>
        <v>0</v>
      </c>
      <c r="J10" s="127" t="str">
        <f>IF([2]表十!C10=SUM([2]表十!D10:I10),"","分项不能于合计数")</f>
        <v/>
      </c>
    </row>
    <row r="11" s="110" customFormat="1" ht="18.4" customHeight="1" spans="1:10">
      <c r="A11" s="124" t="s">
        <v>3656</v>
      </c>
      <c r="B11" s="128" t="s">
        <v>3657</v>
      </c>
      <c r="C11" s="126"/>
      <c r="D11" s="129"/>
      <c r="E11" s="129"/>
      <c r="F11" s="129"/>
      <c r="G11" s="129"/>
      <c r="H11" s="129"/>
      <c r="I11" s="129"/>
      <c r="J11" s="127" t="str">
        <f>IF([2]表十!C11=SUM([2]表十!D11:I11),"","分项不能于合计数")</f>
        <v/>
      </c>
    </row>
    <row r="12" s="110" customFormat="1" ht="18.4" customHeight="1" spans="1:10">
      <c r="A12" s="124" t="s">
        <v>3658</v>
      </c>
      <c r="B12" s="128" t="s">
        <v>3659</v>
      </c>
      <c r="C12" s="126"/>
      <c r="D12" s="129"/>
      <c r="E12" s="129"/>
      <c r="F12" s="129"/>
      <c r="G12" s="129"/>
      <c r="H12" s="129"/>
      <c r="I12" s="129"/>
      <c r="J12" s="127" t="str">
        <f>IF([2]表十!C12=SUM([2]表十!D12:I12),"","分项不能于合计数")</f>
        <v/>
      </c>
    </row>
    <row r="13" s="110" customFormat="1" ht="18.4" customHeight="1" spans="1:10">
      <c r="A13" s="124" t="s">
        <v>3660</v>
      </c>
      <c r="B13" s="128" t="s">
        <v>3661</v>
      </c>
      <c r="C13" s="126">
        <f>SUM([2]表九!L32)</f>
        <v>0</v>
      </c>
      <c r="D13" s="129"/>
      <c r="E13" s="129"/>
      <c r="F13" s="129"/>
      <c r="G13" s="129"/>
      <c r="H13" s="129"/>
      <c r="I13" s="129"/>
      <c r="J13" s="127" t="str">
        <f>IF([2]表十!C13=SUM([2]表十!D13:I13),"","分项不能于合计数")</f>
        <v/>
      </c>
    </row>
    <row r="14" s="110" customFormat="1" ht="18.4" customHeight="1" spans="1:10">
      <c r="A14" s="124" t="s">
        <v>1344</v>
      </c>
      <c r="B14" s="125" t="s">
        <v>3662</v>
      </c>
      <c r="C14" s="126">
        <f>SUM([2]表九!L35)</f>
        <v>0</v>
      </c>
      <c r="D14" s="126">
        <f t="shared" ref="D14:I14" si="2">SUM(D15:D16)</f>
        <v>0</v>
      </c>
      <c r="E14" s="126">
        <f t="shared" si="2"/>
        <v>0</v>
      </c>
      <c r="F14" s="126">
        <f t="shared" si="2"/>
        <v>0</v>
      </c>
      <c r="G14" s="126">
        <f t="shared" si="2"/>
        <v>0</v>
      </c>
      <c r="H14" s="126">
        <f t="shared" si="2"/>
        <v>0</v>
      </c>
      <c r="I14" s="126">
        <f t="shared" si="2"/>
        <v>0</v>
      </c>
      <c r="J14" s="127" t="str">
        <f>IF([2]表十!C14=SUM([2]表十!D14:I14),"","分项不能于合计数")</f>
        <v/>
      </c>
    </row>
    <row r="15" s="110" customFormat="1" ht="18.4" customHeight="1" spans="1:10">
      <c r="A15" s="124" t="s">
        <v>3122</v>
      </c>
      <c r="B15" s="125" t="s">
        <v>3663</v>
      </c>
      <c r="C15" s="126">
        <f>SUM([2]表九!L36)</f>
        <v>0</v>
      </c>
      <c r="D15" s="129"/>
      <c r="E15" s="129"/>
      <c r="F15" s="129"/>
      <c r="G15" s="129"/>
      <c r="H15" s="129"/>
      <c r="I15" s="129"/>
      <c r="J15" s="127" t="str">
        <f>IF([2]表十!C15=SUM([2]表十!D15:I15),"","分项不能于合计数")</f>
        <v/>
      </c>
    </row>
    <row r="16" s="110" customFormat="1" ht="18.4" customHeight="1" spans="1:10">
      <c r="A16" s="124" t="s">
        <v>3142</v>
      </c>
      <c r="B16" s="125" t="s">
        <v>3664</v>
      </c>
      <c r="C16" s="126">
        <f>SUM([2]表九!L41)</f>
        <v>0</v>
      </c>
      <c r="D16" s="129"/>
      <c r="E16" s="129"/>
      <c r="F16" s="129"/>
      <c r="G16" s="129"/>
      <c r="H16" s="129"/>
      <c r="I16" s="129"/>
      <c r="J16" s="127" t="str">
        <f>IF([2]表十!C16=SUM([2]表十!D16:I16),"","分项不能于合计数")</f>
        <v/>
      </c>
    </row>
    <row r="17" s="110" customFormat="1" ht="18.4" customHeight="1" spans="1:10">
      <c r="A17" s="124" t="s">
        <v>1482</v>
      </c>
      <c r="B17" s="125" t="s">
        <v>3665</v>
      </c>
      <c r="C17" s="126">
        <f>E17+D17</f>
        <v>22887</v>
      </c>
      <c r="D17" s="126">
        <f t="shared" ref="D17:I17" si="3">SUM(D18:D27)</f>
        <v>22887</v>
      </c>
      <c r="E17" s="126">
        <f t="shared" si="3"/>
        <v>0</v>
      </c>
      <c r="F17" s="126">
        <f t="shared" si="3"/>
        <v>0</v>
      </c>
      <c r="G17" s="126">
        <f t="shared" si="3"/>
        <v>0</v>
      </c>
      <c r="H17" s="126">
        <f t="shared" si="3"/>
        <v>0</v>
      </c>
      <c r="I17" s="126">
        <f t="shared" si="3"/>
        <v>0</v>
      </c>
      <c r="J17" s="127" t="str">
        <f>IF([2]表十!C17=SUM([2]表十!D17:I17),"","分项不能于合计数")</f>
        <v/>
      </c>
    </row>
    <row r="18" s="110" customFormat="1" ht="18.4" customHeight="1" spans="1:10">
      <c r="A18" s="124" t="s">
        <v>3162</v>
      </c>
      <c r="B18" s="125" t="s">
        <v>3666</v>
      </c>
      <c r="C18" s="126">
        <f>E18+D18</f>
        <v>22587</v>
      </c>
      <c r="D18" s="129">
        <v>22587</v>
      </c>
      <c r="E18" s="129"/>
      <c r="F18" s="129"/>
      <c r="G18" s="129"/>
      <c r="H18" s="129"/>
      <c r="I18" s="129"/>
      <c r="J18" s="127" t="str">
        <f>IF([2]表十!C18=SUM([2]表十!D18:I18),"","分项不能于合计数")</f>
        <v/>
      </c>
    </row>
    <row r="19" s="110" customFormat="1" ht="18.4" customHeight="1" spans="1:10">
      <c r="A19" s="124" t="s">
        <v>3223</v>
      </c>
      <c r="B19" s="125" t="s">
        <v>3667</v>
      </c>
      <c r="C19" s="126">
        <f>SUM([2]表九!L63)</f>
        <v>0</v>
      </c>
      <c r="D19" s="129"/>
      <c r="E19" s="129"/>
      <c r="F19" s="129"/>
      <c r="G19" s="129"/>
      <c r="H19" s="129"/>
      <c r="I19" s="129"/>
      <c r="J19" s="127" t="str">
        <f>IF([2]表十!C19=SUM([2]表十!D19:I19),"","分项不能于合计数")</f>
        <v/>
      </c>
    </row>
    <row r="20" s="110" customFormat="1" ht="18.4" customHeight="1" spans="1:10">
      <c r="A20" s="124" t="s">
        <v>3229</v>
      </c>
      <c r="B20" s="125" t="s">
        <v>3668</v>
      </c>
      <c r="C20" s="126">
        <f>SUM([2]表九!L67)</f>
        <v>0</v>
      </c>
      <c r="D20" s="129"/>
      <c r="E20" s="129"/>
      <c r="F20" s="129"/>
      <c r="G20" s="129"/>
      <c r="H20" s="129"/>
      <c r="I20" s="129"/>
      <c r="J20" s="127" t="str">
        <f>IF([2]表十!C20=SUM([2]表十!D20:I20),"","分项不能于合计数")</f>
        <v/>
      </c>
    </row>
    <row r="21" s="110" customFormat="1" ht="18.4" customHeight="1" spans="1:10">
      <c r="A21" s="124" t="s">
        <v>3231</v>
      </c>
      <c r="B21" s="125" t="s">
        <v>3669</v>
      </c>
      <c r="C21" s="126">
        <f>SUM([2]表九!L68)</f>
        <v>0</v>
      </c>
      <c r="D21" s="129"/>
      <c r="E21" s="129"/>
      <c r="F21" s="129"/>
      <c r="G21" s="129"/>
      <c r="H21" s="129"/>
      <c r="I21" s="129"/>
      <c r="J21" s="127" t="str">
        <f>IF([2]表十!C21=SUM([2]表十!D21:I21),"","分项不能于合计数")</f>
        <v/>
      </c>
    </row>
    <row r="22" s="110" customFormat="1" ht="18.4" customHeight="1" spans="1:10">
      <c r="A22" s="124" t="s">
        <v>3243</v>
      </c>
      <c r="B22" s="125" t="s">
        <v>3670</v>
      </c>
      <c r="C22" s="126">
        <f>SUM([2]表九!L74)</f>
        <v>300</v>
      </c>
      <c r="D22" s="129">
        <v>300</v>
      </c>
      <c r="E22" s="129"/>
      <c r="F22" s="129"/>
      <c r="G22" s="129"/>
      <c r="H22" s="129"/>
      <c r="I22" s="129"/>
      <c r="J22" s="127" t="str">
        <f>IF([2]表十!C22=SUM([2]表十!D22:I22),"","分项不能于合计数")</f>
        <v/>
      </c>
    </row>
    <row r="23" s="110" customFormat="1" ht="18.4" customHeight="1" spans="1:10">
      <c r="A23" s="124" t="s">
        <v>3251</v>
      </c>
      <c r="B23" s="125" t="s">
        <v>3671</v>
      </c>
      <c r="C23" s="126">
        <f>SUM([2]表九!L78)</f>
        <v>0</v>
      </c>
      <c r="D23" s="129"/>
      <c r="E23" s="129"/>
      <c r="F23" s="129"/>
      <c r="G23" s="129"/>
      <c r="H23" s="129"/>
      <c r="I23" s="129"/>
      <c r="J23" s="127" t="str">
        <f>IF([2]表十!C23=SUM([2]表十!D23:I23),"","分项不能于合计数")</f>
        <v/>
      </c>
    </row>
    <row r="24" s="110" customFormat="1" ht="18.4" customHeight="1" spans="1:10">
      <c r="A24" s="124" t="s">
        <v>3257</v>
      </c>
      <c r="B24" s="125" t="s">
        <v>3672</v>
      </c>
      <c r="C24" s="126">
        <f>SUM([2]表九!L82)</f>
        <v>0</v>
      </c>
      <c r="D24" s="129"/>
      <c r="E24" s="129"/>
      <c r="F24" s="129"/>
      <c r="G24" s="129"/>
      <c r="H24" s="129"/>
      <c r="I24" s="129"/>
      <c r="J24" s="127" t="str">
        <f>IF([2]表十!C24=SUM([2]表十!D24:I24),"","分项不能于合计数")</f>
        <v/>
      </c>
    </row>
    <row r="25" s="110" customFormat="1" ht="18.4" customHeight="1" spans="1:10">
      <c r="A25" s="124" t="s">
        <v>3263</v>
      </c>
      <c r="B25" s="125" t="s">
        <v>3673</v>
      </c>
      <c r="C25" s="126">
        <f>SUM([2]表九!L86)</f>
        <v>0</v>
      </c>
      <c r="D25" s="129"/>
      <c r="E25" s="129"/>
      <c r="F25" s="129"/>
      <c r="G25" s="129"/>
      <c r="H25" s="129"/>
      <c r="I25" s="129"/>
      <c r="J25" s="127" t="str">
        <f>IF([2]表十!C25=SUM([2]表十!D25:I25),"","分项不能于合计数")</f>
        <v/>
      </c>
    </row>
    <row r="26" s="110" customFormat="1" ht="18.4" customHeight="1" spans="1:10">
      <c r="A26" s="124" t="s">
        <v>3271</v>
      </c>
      <c r="B26" s="125" t="s">
        <v>3674</v>
      </c>
      <c r="C26" s="126">
        <f>SUM([2]表九!L92)</f>
        <v>0</v>
      </c>
      <c r="D26" s="129"/>
      <c r="E26" s="129"/>
      <c r="F26" s="129"/>
      <c r="G26" s="129"/>
      <c r="H26" s="129"/>
      <c r="I26" s="129"/>
      <c r="J26" s="127" t="str">
        <f>IF([2]表十!C26=SUM([2]表十!D26:I26),"","分项不能于合计数")</f>
        <v/>
      </c>
    </row>
    <row r="27" s="110" customFormat="1" ht="18.4" customHeight="1" spans="1:10">
      <c r="A27" s="124" t="s">
        <v>3276</v>
      </c>
      <c r="B27" s="125" t="s">
        <v>3675</v>
      </c>
      <c r="C27" s="126">
        <f>SUM([2]表九!L95)</f>
        <v>0</v>
      </c>
      <c r="D27" s="129"/>
      <c r="E27" s="129"/>
      <c r="F27" s="129"/>
      <c r="G27" s="129"/>
      <c r="H27" s="129"/>
      <c r="I27" s="129"/>
      <c r="J27" s="127" t="str">
        <f>IF([2]表十!C27=SUM([2]表十!D27:I27),"","分项不能于合计数")</f>
        <v/>
      </c>
    </row>
    <row r="28" s="110" customFormat="1" ht="18.4" customHeight="1" spans="1:10">
      <c r="A28" s="124" t="s">
        <v>1523</v>
      </c>
      <c r="B28" s="125" t="s">
        <v>3676</v>
      </c>
      <c r="C28" s="126">
        <f>E28+D28</f>
        <v>192</v>
      </c>
      <c r="D28" s="126">
        <f t="shared" ref="D28:I28" si="4">SUM(D29:D33)</f>
        <v>0</v>
      </c>
      <c r="E28" s="126">
        <f t="shared" si="4"/>
        <v>192</v>
      </c>
      <c r="F28" s="126">
        <f t="shared" si="4"/>
        <v>0</v>
      </c>
      <c r="G28" s="126">
        <f t="shared" si="4"/>
        <v>0</v>
      </c>
      <c r="H28" s="126">
        <f t="shared" si="4"/>
        <v>0</v>
      </c>
      <c r="I28" s="126">
        <f t="shared" si="4"/>
        <v>0</v>
      </c>
      <c r="J28" s="127" t="str">
        <f>IF([2]表十!C28=SUM([2]表十!D28:I28),"","分项不能于合计数")</f>
        <v/>
      </c>
    </row>
    <row r="29" s="110" customFormat="1" ht="18.4" customHeight="1" spans="1:10">
      <c r="A29" s="124" t="s">
        <v>3287</v>
      </c>
      <c r="B29" s="125" t="s">
        <v>3677</v>
      </c>
      <c r="C29" s="126">
        <f>E29+D29</f>
        <v>192</v>
      </c>
      <c r="D29" s="129"/>
      <c r="E29" s="129">
        <v>192</v>
      </c>
      <c r="F29" s="129"/>
      <c r="G29" s="129"/>
      <c r="H29" s="129"/>
      <c r="I29" s="129"/>
      <c r="J29" s="127" t="str">
        <f>IF([2]表十!C29=SUM([2]表十!D29:I29),"","分项不能于合计数")</f>
        <v/>
      </c>
    </row>
    <row r="30" s="110" customFormat="1" ht="18.4" customHeight="1" spans="1:10">
      <c r="A30" s="124" t="s">
        <v>3297</v>
      </c>
      <c r="B30" s="130" t="s">
        <v>3678</v>
      </c>
      <c r="C30" s="126">
        <f>SUM([2]表九!L110)</f>
        <v>0</v>
      </c>
      <c r="D30" s="129"/>
      <c r="E30" s="129"/>
      <c r="F30" s="129"/>
      <c r="G30" s="129"/>
      <c r="H30" s="129"/>
      <c r="I30" s="129"/>
      <c r="J30" s="127" t="str">
        <f>IF([2]表十!C30=SUM([2]表十!D30:I30),"","分项不能于合计数")</f>
        <v/>
      </c>
    </row>
    <row r="31" s="110" customFormat="1" ht="18.4" customHeight="1" spans="1:10">
      <c r="A31" s="124" t="s">
        <v>3305</v>
      </c>
      <c r="B31" s="130" t="s">
        <v>3679</v>
      </c>
      <c r="C31" s="126">
        <f>SUM([2]表九!L115)</f>
        <v>0</v>
      </c>
      <c r="D31" s="129"/>
      <c r="E31" s="129"/>
      <c r="F31" s="129"/>
      <c r="G31" s="129"/>
      <c r="H31" s="129"/>
      <c r="I31" s="129"/>
      <c r="J31" s="127" t="str">
        <f>IF([2]表十!C31=SUM([2]表十!D31:I31),"","分项不能于合计数")</f>
        <v/>
      </c>
    </row>
    <row r="32" s="110" customFormat="1" ht="18.4" customHeight="1" spans="1:10">
      <c r="A32" s="124" t="s">
        <v>3315</v>
      </c>
      <c r="B32" s="131" t="s">
        <v>3680</v>
      </c>
      <c r="C32" s="126"/>
      <c r="D32" s="126"/>
      <c r="E32" s="126"/>
      <c r="F32" s="126"/>
      <c r="G32" s="126"/>
      <c r="H32" s="126"/>
      <c r="I32" s="126"/>
      <c r="J32" s="127" t="str">
        <f>IF([2]表十!C32=SUM([2]表十!D32:I32),"","分项不能于合计数")</f>
        <v/>
      </c>
    </row>
    <row r="33" s="110" customFormat="1" ht="18.4" customHeight="1" spans="1:10">
      <c r="A33" s="124" t="s">
        <v>3320</v>
      </c>
      <c r="B33" s="131" t="s">
        <v>3681</v>
      </c>
      <c r="C33" s="126"/>
      <c r="D33" s="126"/>
      <c r="E33" s="126"/>
      <c r="F33" s="126"/>
      <c r="G33" s="126"/>
      <c r="H33" s="126"/>
      <c r="I33" s="126"/>
      <c r="J33" s="127" t="str">
        <f>IF([2]表十!C33=SUM([2]表十!D33:I33),"","分项不能于合计数")</f>
        <v/>
      </c>
    </row>
    <row r="34" s="110" customFormat="1" ht="18.4" customHeight="1" spans="1:10">
      <c r="A34" s="124" t="s">
        <v>1723</v>
      </c>
      <c r="B34" s="128" t="s">
        <v>3682</v>
      </c>
      <c r="C34" s="126">
        <f>SUM([2]表九!L120)</f>
        <v>0</v>
      </c>
      <c r="D34" s="126">
        <f t="shared" ref="D34:I34" si="5">SUM(D35:D42)</f>
        <v>0</v>
      </c>
      <c r="E34" s="126">
        <f t="shared" si="5"/>
        <v>0</v>
      </c>
      <c r="F34" s="126">
        <f t="shared" si="5"/>
        <v>0</v>
      </c>
      <c r="G34" s="126">
        <f t="shared" si="5"/>
        <v>0</v>
      </c>
      <c r="H34" s="126">
        <f t="shared" si="5"/>
        <v>0</v>
      </c>
      <c r="I34" s="126">
        <f t="shared" si="5"/>
        <v>0</v>
      </c>
      <c r="J34" s="127" t="str">
        <f>IF([2]表十!C34=SUM([2]表十!D34:I34),"","分项不能于合计数")</f>
        <v/>
      </c>
    </row>
    <row r="35" s="110" customFormat="1" ht="18.4" customHeight="1" spans="1:10">
      <c r="A35" s="124" t="s">
        <v>3347</v>
      </c>
      <c r="B35" s="130" t="s">
        <v>3683</v>
      </c>
      <c r="C35" s="126">
        <f>SUM([2]表九!L121)</f>
        <v>0</v>
      </c>
      <c r="D35" s="129"/>
      <c r="E35" s="129"/>
      <c r="F35" s="129"/>
      <c r="G35" s="129"/>
      <c r="H35" s="129"/>
      <c r="I35" s="129"/>
      <c r="J35" s="127" t="str">
        <f>IF([2]表十!C35=SUM([2]表十!D35:I35),"","分项不能于合计数")</f>
        <v/>
      </c>
    </row>
    <row r="36" s="110" customFormat="1" ht="18.4" customHeight="1" spans="1:10">
      <c r="A36" s="124" t="s">
        <v>3357</v>
      </c>
      <c r="B36" s="130" t="s">
        <v>3684</v>
      </c>
      <c r="C36" s="126">
        <f>SUM([2]表九!L126)</f>
        <v>0</v>
      </c>
      <c r="D36" s="129"/>
      <c r="E36" s="129"/>
      <c r="F36" s="129"/>
      <c r="G36" s="129"/>
      <c r="H36" s="129"/>
      <c r="I36" s="129"/>
      <c r="J36" s="127" t="str">
        <f>IF([2]表十!C36=SUM([2]表十!D36:I36),"","分项不能于合计数")</f>
        <v/>
      </c>
    </row>
    <row r="37" s="110" customFormat="1" ht="18.4" customHeight="1" spans="1:10">
      <c r="A37" s="124" t="s">
        <v>3366</v>
      </c>
      <c r="B37" s="130" t="s">
        <v>3685</v>
      </c>
      <c r="C37" s="126">
        <f>SUM([2]表九!L131)</f>
        <v>0</v>
      </c>
      <c r="D37" s="129"/>
      <c r="E37" s="129"/>
      <c r="F37" s="129"/>
      <c r="G37" s="129"/>
      <c r="H37" s="129"/>
      <c r="I37" s="129"/>
      <c r="J37" s="127" t="str">
        <f>IF([2]表十!C37=SUM([2]表十!D37:I37),"","分项不能于合计数")</f>
        <v/>
      </c>
    </row>
    <row r="38" s="110" customFormat="1" ht="18.4" customHeight="1" spans="1:10">
      <c r="A38" s="124" t="s">
        <v>3384</v>
      </c>
      <c r="B38" s="130" t="s">
        <v>3686</v>
      </c>
      <c r="C38" s="126">
        <f>SUM([2]表九!L140)</f>
        <v>0</v>
      </c>
      <c r="D38" s="129"/>
      <c r="E38" s="129"/>
      <c r="F38" s="129"/>
      <c r="G38" s="129"/>
      <c r="H38" s="129"/>
      <c r="I38" s="129"/>
      <c r="J38" s="127" t="str">
        <f>IF([2]表十!C38=SUM([2]表十!D38:I38),"","分项不能于合计数")</f>
        <v/>
      </c>
    </row>
    <row r="39" s="110" customFormat="1" ht="18.4" customHeight="1" spans="1:10">
      <c r="A39" s="124" t="s">
        <v>3398</v>
      </c>
      <c r="B39" s="130" t="s">
        <v>3687</v>
      </c>
      <c r="C39" s="126">
        <f>SUM([2]表九!L147)</f>
        <v>0</v>
      </c>
      <c r="D39" s="129"/>
      <c r="E39" s="129"/>
      <c r="F39" s="129"/>
      <c r="G39" s="129"/>
      <c r="H39" s="129"/>
      <c r="I39" s="129"/>
      <c r="J39" s="127" t="str">
        <f>IF([2]表十!C39=SUM([2]表十!D39:I39),"","分项不能于合计数")</f>
        <v/>
      </c>
    </row>
    <row r="40" s="110" customFormat="1" ht="18.4" customHeight="1" spans="1:10">
      <c r="A40" s="124" t="s">
        <v>3418</v>
      </c>
      <c r="B40" s="130" t="s">
        <v>3688</v>
      </c>
      <c r="C40" s="126">
        <f>SUM([2]表九!L157)</f>
        <v>0</v>
      </c>
      <c r="D40" s="129"/>
      <c r="E40" s="129"/>
      <c r="F40" s="129"/>
      <c r="G40" s="129"/>
      <c r="H40" s="129"/>
      <c r="I40" s="129"/>
      <c r="J40" s="127" t="str">
        <f>IF([2]表十!C40=SUM([2]表十!D40:I40),"","分项不能于合计数")</f>
        <v/>
      </c>
    </row>
    <row r="41" s="110" customFormat="1" ht="18.4" customHeight="1" spans="1:10">
      <c r="A41" s="124" t="s">
        <v>3423</v>
      </c>
      <c r="B41" s="130" t="s">
        <v>3689</v>
      </c>
      <c r="C41" s="126">
        <f>SUM([2]表九!L160)</f>
        <v>0</v>
      </c>
      <c r="D41" s="129"/>
      <c r="E41" s="129"/>
      <c r="F41" s="129"/>
      <c r="G41" s="129"/>
      <c r="H41" s="129"/>
      <c r="I41" s="129"/>
      <c r="J41" s="127" t="str">
        <f>IF([2]表十!C41=SUM([2]表十!D41:I41),"","分项不能于合计数")</f>
        <v/>
      </c>
    </row>
    <row r="42" s="110" customFormat="1" ht="18.4" customHeight="1" spans="1:10">
      <c r="A42" s="124" t="s">
        <v>3428</v>
      </c>
      <c r="B42" s="130" t="s">
        <v>3690</v>
      </c>
      <c r="C42" s="126">
        <f>SUM([2]表九!L163)</f>
        <v>0</v>
      </c>
      <c r="D42" s="129"/>
      <c r="E42" s="129"/>
      <c r="F42" s="129"/>
      <c r="G42" s="129"/>
      <c r="H42" s="129"/>
      <c r="I42" s="129"/>
      <c r="J42" s="127" t="str">
        <f>IF([2]表十!C42=SUM([2]表十!D42:I42),"","分项不能于合计数")</f>
        <v/>
      </c>
    </row>
    <row r="43" s="110" customFormat="1" ht="18.4" customHeight="1" spans="1:10">
      <c r="A43" s="124" t="s">
        <v>1826</v>
      </c>
      <c r="B43" s="128" t="s">
        <v>3691</v>
      </c>
      <c r="C43" s="126">
        <f>SUM([2]表九!L164)</f>
        <v>0</v>
      </c>
      <c r="D43" s="126">
        <f t="shared" ref="D43:I43" si="6">SUM(D44)</f>
        <v>0</v>
      </c>
      <c r="E43" s="126">
        <f t="shared" si="6"/>
        <v>0</v>
      </c>
      <c r="F43" s="126">
        <f t="shared" si="6"/>
        <v>0</v>
      </c>
      <c r="G43" s="126">
        <f t="shared" si="6"/>
        <v>0</v>
      </c>
      <c r="H43" s="126">
        <f t="shared" si="6"/>
        <v>0</v>
      </c>
      <c r="I43" s="126">
        <f t="shared" si="6"/>
        <v>0</v>
      </c>
      <c r="J43" s="127" t="str">
        <f>IF([2]表十!C43=SUM([2]表十!D43:I43),"","分项不能于合计数")</f>
        <v/>
      </c>
    </row>
    <row r="44" s="110" customFormat="1" ht="18.4" customHeight="1" spans="1:10">
      <c r="A44" s="124" t="s">
        <v>3430</v>
      </c>
      <c r="B44" s="130" t="s">
        <v>3692</v>
      </c>
      <c r="C44" s="126">
        <f>SUM([2]表九!L165)</f>
        <v>0</v>
      </c>
      <c r="D44" s="129"/>
      <c r="E44" s="129"/>
      <c r="F44" s="129"/>
      <c r="G44" s="129"/>
      <c r="H44" s="129"/>
      <c r="I44" s="129"/>
      <c r="J44" s="127" t="str">
        <f>IF([2]表十!C44=SUM([2]表十!D44:I44),"","分项不能于合计数")</f>
        <v/>
      </c>
    </row>
    <row r="45" s="110" customFormat="1" ht="18.4" customHeight="1" spans="1:10">
      <c r="A45" s="124" t="s">
        <v>2339</v>
      </c>
      <c r="B45" s="128" t="s">
        <v>3693</v>
      </c>
      <c r="C45" s="126">
        <f t="shared" ref="C45:C49" si="7">E45+D45+H45</f>
        <v>2293</v>
      </c>
      <c r="D45" s="126">
        <f t="shared" ref="D45:I45" si="8">SUM(D46:D48)</f>
        <v>341</v>
      </c>
      <c r="E45" s="126">
        <f t="shared" si="8"/>
        <v>252</v>
      </c>
      <c r="F45" s="126">
        <f t="shared" si="8"/>
        <v>0</v>
      </c>
      <c r="G45" s="126">
        <f t="shared" si="8"/>
        <v>0</v>
      </c>
      <c r="H45" s="126">
        <f t="shared" si="8"/>
        <v>1700</v>
      </c>
      <c r="I45" s="126">
        <f t="shared" si="8"/>
        <v>0</v>
      </c>
      <c r="J45" s="127" t="str">
        <f>IF([2]表十!C45=SUM([2]表十!D45:I45),"","分项不能于合计数")</f>
        <v/>
      </c>
    </row>
    <row r="46" s="110" customFormat="1" ht="18.4" customHeight="1" spans="1:10">
      <c r="A46" s="124" t="s">
        <v>3442</v>
      </c>
      <c r="B46" s="130" t="s">
        <v>3694</v>
      </c>
      <c r="C46" s="126">
        <f t="shared" si="7"/>
        <v>1700</v>
      </c>
      <c r="D46" s="129"/>
      <c r="E46" s="129"/>
      <c r="F46" s="129"/>
      <c r="G46" s="129"/>
      <c r="H46" s="129">
        <v>1700</v>
      </c>
      <c r="I46" s="129"/>
      <c r="J46" s="127" t="str">
        <f>IF([2]表十!C46=SUM([2]表十!D46:I46),"","分项不能于合计数")</f>
        <v/>
      </c>
    </row>
    <row r="47" s="110" customFormat="1" ht="18.4" customHeight="1" spans="1:10">
      <c r="A47" s="124" t="s">
        <v>3450</v>
      </c>
      <c r="B47" s="130" t="s">
        <v>3695</v>
      </c>
      <c r="C47" s="126">
        <f>SUM([2]表九!L173)</f>
        <v>0</v>
      </c>
      <c r="D47" s="129"/>
      <c r="E47" s="129"/>
      <c r="F47" s="129"/>
      <c r="G47" s="129"/>
      <c r="H47" s="129"/>
      <c r="I47" s="129"/>
      <c r="J47" s="127" t="str">
        <f>IF([2]表十!C47=SUM([2]表十!D47:I47),"","分项不能于合计数")</f>
        <v/>
      </c>
    </row>
    <row r="48" s="110" customFormat="1" ht="18.4" customHeight="1" spans="1:10">
      <c r="A48" s="124" t="s">
        <v>3472</v>
      </c>
      <c r="B48" s="130" t="s">
        <v>3696</v>
      </c>
      <c r="C48" s="126">
        <f t="shared" si="7"/>
        <v>593</v>
      </c>
      <c r="D48" s="129">
        <v>341</v>
      </c>
      <c r="E48" s="129">
        <v>252</v>
      </c>
      <c r="F48" s="129"/>
      <c r="G48" s="129"/>
      <c r="H48" s="129"/>
      <c r="I48" s="129"/>
      <c r="J48" s="127" t="str">
        <f>IF([2]表十!C48=SUM([2]表十!D48:I48),"","分项不能于合计数")</f>
        <v/>
      </c>
    </row>
    <row r="49" s="110" customFormat="1" ht="18.4" customHeight="1" spans="1:10">
      <c r="A49" s="124" t="s">
        <v>2344</v>
      </c>
      <c r="B49" s="128" t="s">
        <v>3697</v>
      </c>
      <c r="C49" s="126">
        <f t="shared" si="7"/>
        <v>14872</v>
      </c>
      <c r="D49" s="126">
        <v>14872</v>
      </c>
      <c r="E49" s="126"/>
      <c r="F49" s="126"/>
      <c r="G49" s="126"/>
      <c r="H49" s="126"/>
      <c r="I49" s="126"/>
      <c r="J49" s="127" t="str">
        <f>IF([2]表十!C49=SUM([2]表十!D49:I49),"","分项不能于合计数")</f>
        <v/>
      </c>
    </row>
    <row r="50" s="110" customFormat="1" ht="18.4" customHeight="1" spans="1:10">
      <c r="A50" s="124" t="s">
        <v>2356</v>
      </c>
      <c r="B50" s="128" t="s">
        <v>3698</v>
      </c>
      <c r="C50" s="126">
        <f>SUM([2]表九!L210)</f>
        <v>0</v>
      </c>
      <c r="D50" s="126"/>
      <c r="E50" s="126"/>
      <c r="F50" s="126"/>
      <c r="G50" s="126"/>
      <c r="H50" s="126"/>
      <c r="I50" s="126"/>
      <c r="J50" s="127" t="str">
        <f>IF([2]表十!C50=SUM([2]表十!D50:I50),"","分项不能于合计数")</f>
        <v/>
      </c>
    </row>
    <row r="51" s="110" customFormat="1" ht="18.4" customHeight="1" spans="1:10">
      <c r="A51" s="124" t="s">
        <v>3560</v>
      </c>
      <c r="B51" s="124" t="s">
        <v>3699</v>
      </c>
      <c r="C51" s="126">
        <f>SUM([2]表九!L226)</f>
        <v>0</v>
      </c>
      <c r="D51" s="126"/>
      <c r="E51" s="126"/>
      <c r="F51" s="126"/>
      <c r="G51" s="126"/>
      <c r="H51" s="126"/>
      <c r="I51" s="126"/>
      <c r="J51" s="127" t="str">
        <f>IF([2]表十!C51=SUM([2]表十!D51:I51),"","分项不能于合计数")</f>
        <v/>
      </c>
    </row>
    <row r="52" s="110" customFormat="1" ht="20.1" customHeight="1" spans="1:10">
      <c r="A52" s="124"/>
      <c r="B52" s="124"/>
      <c r="C52" s="129"/>
      <c r="D52" s="129"/>
      <c r="E52" s="129"/>
      <c r="F52" s="129"/>
      <c r="G52" s="129"/>
      <c r="H52" s="129"/>
      <c r="I52" s="129"/>
    </row>
    <row r="53" s="110" customFormat="1" ht="20.1" customHeight="1" spans="1:10">
      <c r="A53" s="124"/>
      <c r="B53" s="124"/>
      <c r="C53" s="129"/>
      <c r="D53" s="129"/>
      <c r="E53" s="129"/>
      <c r="F53" s="129"/>
      <c r="G53" s="129"/>
      <c r="H53" s="129"/>
      <c r="I53" s="129"/>
    </row>
    <row r="54" s="110" customFormat="1" ht="20.1" customHeight="1" spans="1:10">
      <c r="A54" s="124"/>
      <c r="B54" s="132" t="s">
        <v>2360</v>
      </c>
      <c r="C54" s="126">
        <f>C6+C17+C28+C45+C49</f>
        <v>40245</v>
      </c>
      <c r="D54" s="126">
        <f>D6+D17+D28+D45+D49</f>
        <v>38100</v>
      </c>
      <c r="E54" s="126">
        <f>E6+E17+E28+E45+E49</f>
        <v>445</v>
      </c>
      <c r="F54" s="126">
        <f t="shared" ref="D54:I54" si="9">SUM(F6,F10,F14,F17,F28,F34,F43,F45,F49,F50,F51)</f>
        <v>0</v>
      </c>
      <c r="G54" s="126">
        <f t="shared" si="9"/>
        <v>0</v>
      </c>
      <c r="H54" s="126">
        <f t="shared" si="9"/>
        <v>1700</v>
      </c>
      <c r="I54" s="126">
        <f t="shared" si="9"/>
        <v>0</v>
      </c>
      <c r="J54" s="127" t="str">
        <f>IF([2]表十!C54=SUM([2]表十!D54:I54),"","分项不能于合计数")</f>
        <v/>
      </c>
    </row>
    <row r="55" ht="20.1" customHeight="1"/>
    <row r="56" s="110" customFormat="1" ht="67.5" spans="1:10">
      <c r="C56" s="113"/>
      <c r="D56" s="113"/>
      <c r="E56" s="133" t="str">
        <f>IF(E54=[2]表九!E251,"","表九转移支付收入不等于表十转移支付收入安排数")</f>
        <v>表九转移支付收入不等于表十转移支付收入安排数</v>
      </c>
      <c r="F56" s="133" t="str">
        <f>IF(F54=[2]表九!E253,"","表九上年结余收入不等于表十上年结余安排数")</f>
        <v/>
      </c>
      <c r="G56" s="133" t="str">
        <f>IF(G54=[2]表九!E254,"","表九调入资金不等于表十调入资金安排数")</f>
        <v/>
      </c>
      <c r="H56" s="133" t="str">
        <f>IF(H54=[2]表九!E257,"","表九地方政府债务转贷收入不等于表十政府债务资金安排数")</f>
        <v>表九地方政府债务转贷收入不等于表十政府债务资金安排数</v>
      </c>
      <c r="I56" s="113"/>
    </row>
  </sheetData>
  <mergeCells count="11">
    <mergeCell ref="B2:I2"/>
    <mergeCell ref="A4:A5"/>
    <mergeCell ref="B4:B5"/>
    <mergeCell ref="C4:C5"/>
    <mergeCell ref="D4:D5"/>
    <mergeCell ref="E4:E5"/>
    <mergeCell ref="F4:F5"/>
    <mergeCell ref="G4:G5"/>
    <mergeCell ref="H4:H5"/>
    <mergeCell ref="I4:I5"/>
    <mergeCell ref="J4:J5"/>
  </mergeCells>
  <conditionalFormatting sqref="A1:A65536">
    <cfRule type="duplicateValues" dxfId="0" priority="2"/>
  </conditionalFormatting>
  <conditionalFormatting sqref="B1:B65536">
    <cfRule type="duplicateValues" dxfId="0" priority="1"/>
  </conditionalFormatting>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6"/>
  <sheetViews>
    <sheetView workbookViewId="0">
      <selection activeCell="F9" sqref="F9"/>
    </sheetView>
  </sheetViews>
  <sheetFormatPr defaultColWidth="6.875" defaultRowHeight="14.25" outlineLevelRow="5"/>
  <cols>
    <col min="1" max="1" width="7.75" style="101" customWidth="1"/>
    <col min="2" max="2" width="7.875" style="101" customWidth="1"/>
    <col min="3" max="3" width="7.5" style="101" customWidth="1"/>
    <col min="4" max="4" width="5.5" style="101" customWidth="1"/>
    <col min="5" max="7" width="6" style="101" customWidth="1"/>
    <col min="8" max="8" width="4.625" style="101" customWidth="1"/>
    <col min="9" max="9" width="6" style="101" customWidth="1"/>
    <col min="10" max="10" width="4.625" style="101" customWidth="1"/>
    <col min="11" max="11" width="8" style="101" customWidth="1"/>
    <col min="12" max="51" width="4.625" style="101" customWidth="1"/>
    <col min="52" max="52" width="6.875" style="101"/>
    <col min="53" max="53" width="4.625" style="101" customWidth="1"/>
    <col min="54" max="54" width="6.875" style="101"/>
    <col min="55" max="55" width="4.625" style="101" customWidth="1"/>
    <col min="56" max="67" width="9" style="101" customWidth="1"/>
    <col min="68" max="227" width="6.875" style="101" customWidth="1"/>
    <col min="228" max="254" width="9" style="101" customWidth="1"/>
    <col min="255" max="255" width="13.875" style="101" customWidth="1"/>
    <col min="256" max="16384" width="6.875" style="101"/>
  </cols>
  <sheetData>
    <row r="1" s="66" customFormat="1" spans="1:55">
      <c r="A1" s="63" t="s">
        <v>3700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row>
    <row r="2" s="66" customFormat="1" ht="26.25" customHeight="1" spans="1:55">
      <c r="A2" s="67" t="s">
        <v>3701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t="s">
        <v>3701</v>
      </c>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row>
    <row r="3" s="66" customFormat="1" ht="13.5" spans="1:5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3"/>
    </row>
    <row r="4" s="98" customFormat="1" ht="19.5" customHeight="1" spans="1:55">
      <c r="A4" s="69" t="s">
        <v>3702</v>
      </c>
      <c r="B4" s="104" t="s">
        <v>3703</v>
      </c>
      <c r="C4" s="104" t="s">
        <v>3704</v>
      </c>
      <c r="D4" s="104" t="s">
        <v>3705</v>
      </c>
      <c r="E4" s="104"/>
      <c r="F4" s="104"/>
      <c r="G4" s="104"/>
      <c r="H4" s="104"/>
      <c r="I4" s="104"/>
      <c r="J4" s="104"/>
      <c r="K4" s="104" t="s">
        <v>3706</v>
      </c>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5"/>
      <c r="AY4" s="105"/>
      <c r="AZ4" s="104" t="s">
        <v>3707</v>
      </c>
      <c r="BA4" s="104"/>
      <c r="BB4" s="104"/>
      <c r="BC4" s="105"/>
    </row>
    <row r="5" s="99" customFormat="1" ht="132.75" customHeight="1" spans="1:55">
      <c r="A5" s="69"/>
      <c r="B5" s="104"/>
      <c r="C5" s="104"/>
      <c r="D5" s="104" t="s">
        <v>2925</v>
      </c>
      <c r="E5" s="106" t="s">
        <v>2383</v>
      </c>
      <c r="F5" s="106" t="s">
        <v>2387</v>
      </c>
      <c r="G5" s="106" t="s">
        <v>2391</v>
      </c>
      <c r="H5" s="106" t="s">
        <v>2393</v>
      </c>
      <c r="I5" s="106" t="s">
        <v>3708</v>
      </c>
      <c r="J5" s="106" t="s">
        <v>2397</v>
      </c>
      <c r="K5" s="104" t="s">
        <v>2925</v>
      </c>
      <c r="L5" s="106" t="s">
        <v>2401</v>
      </c>
      <c r="M5" s="106" t="s">
        <v>2403</v>
      </c>
      <c r="N5" s="106" t="s">
        <v>2405</v>
      </c>
      <c r="O5" s="106" t="s">
        <v>2407</v>
      </c>
      <c r="P5" s="106" t="s">
        <v>2409</v>
      </c>
      <c r="Q5" s="106" t="s">
        <v>2411</v>
      </c>
      <c r="R5" s="106" t="s">
        <v>2986</v>
      </c>
      <c r="S5" s="106" t="s">
        <v>2415</v>
      </c>
      <c r="T5" s="106" t="s">
        <v>2417</v>
      </c>
      <c r="U5" s="106" t="s">
        <v>2419</v>
      </c>
      <c r="V5" s="106" t="s">
        <v>2421</v>
      </c>
      <c r="W5" s="106" t="s">
        <v>2423</v>
      </c>
      <c r="X5" s="106" t="s">
        <v>2425</v>
      </c>
      <c r="Y5" s="106" t="s">
        <v>2427</v>
      </c>
      <c r="Z5" s="106" t="s">
        <v>2429</v>
      </c>
      <c r="AA5" s="106" t="s">
        <v>2431</v>
      </c>
      <c r="AB5" s="106" t="s">
        <v>2433</v>
      </c>
      <c r="AC5" s="106" t="s">
        <v>2435</v>
      </c>
      <c r="AD5" s="106" t="s">
        <v>2437</v>
      </c>
      <c r="AE5" s="107" t="s">
        <v>2439</v>
      </c>
      <c r="AF5" s="107" t="s">
        <v>2441</v>
      </c>
      <c r="AG5" s="107" t="s">
        <v>2443</v>
      </c>
      <c r="AH5" s="107" t="s">
        <v>2445</v>
      </c>
      <c r="AI5" s="107" t="s">
        <v>2447</v>
      </c>
      <c r="AJ5" s="107" t="s">
        <v>2449</v>
      </c>
      <c r="AK5" s="107" t="s">
        <v>2451</v>
      </c>
      <c r="AL5" s="107" t="s">
        <v>2453</v>
      </c>
      <c r="AM5" s="107" t="s">
        <v>2455</v>
      </c>
      <c r="AN5" s="107" t="s">
        <v>2457</v>
      </c>
      <c r="AO5" s="107" t="s">
        <v>2459</v>
      </c>
      <c r="AP5" s="107" t="s">
        <v>2461</v>
      </c>
      <c r="AQ5" s="107" t="s">
        <v>2463</v>
      </c>
      <c r="AR5" s="107" t="s">
        <v>2465</v>
      </c>
      <c r="AS5" s="107" t="s">
        <v>2467</v>
      </c>
      <c r="AT5" s="107" t="s">
        <v>2475</v>
      </c>
      <c r="AU5" s="107" t="s">
        <v>2469</v>
      </c>
      <c r="AV5" s="107" t="s">
        <v>2471</v>
      </c>
      <c r="AW5" s="107" t="s">
        <v>2473</v>
      </c>
      <c r="AX5" s="108" t="s">
        <v>3709</v>
      </c>
      <c r="AY5" s="109" t="s">
        <v>3710</v>
      </c>
      <c r="AZ5" s="104" t="s">
        <v>2925</v>
      </c>
      <c r="BA5" s="106" t="s">
        <v>3711</v>
      </c>
      <c r="BB5" s="106" t="s">
        <v>3712</v>
      </c>
      <c r="BC5" s="109" t="s">
        <v>3713</v>
      </c>
    </row>
    <row r="6" s="100" customFormat="1" ht="13.5" spans="1:55">
      <c r="A6" s="84" t="s">
        <v>2949</v>
      </c>
      <c r="B6" s="85">
        <f>C6+D6+K6+AX6+AY6-AZ6-BC6</f>
        <v>395637</v>
      </c>
      <c r="C6" s="85">
        <f>'表六 (1)'!B7</f>
        <v>269800</v>
      </c>
      <c r="D6" s="85">
        <f>SUM(E6:J6)</f>
        <v>1813</v>
      </c>
      <c r="E6" s="84">
        <v>1085</v>
      </c>
      <c r="F6" s="84">
        <v>883</v>
      </c>
      <c r="G6" s="84">
        <v>3851</v>
      </c>
      <c r="H6" s="84">
        <v>27</v>
      </c>
      <c r="I6" s="84">
        <v>-4033</v>
      </c>
      <c r="J6" s="84">
        <v>0</v>
      </c>
      <c r="K6" s="85">
        <f>SUM(L6:AW6)</f>
        <v>122954</v>
      </c>
      <c r="L6" s="84">
        <v>0</v>
      </c>
      <c r="M6" s="84">
        <v>27795</v>
      </c>
      <c r="N6" s="84">
        <v>9772</v>
      </c>
      <c r="O6" s="84">
        <v>-1863</v>
      </c>
      <c r="P6" s="84">
        <v>0</v>
      </c>
      <c r="Q6" s="84">
        <v>0</v>
      </c>
      <c r="R6" s="84">
        <v>0</v>
      </c>
      <c r="S6" s="84">
        <v>24900</v>
      </c>
      <c r="T6" s="84">
        <v>23599</v>
      </c>
      <c r="U6" s="84">
        <v>0</v>
      </c>
      <c r="V6" s="84">
        <v>0</v>
      </c>
      <c r="W6" s="84">
        <v>0</v>
      </c>
      <c r="X6" s="84">
        <v>2791</v>
      </c>
      <c r="Y6" s="84">
        <v>0</v>
      </c>
      <c r="Z6" s="84">
        <v>0</v>
      </c>
      <c r="AA6" s="84">
        <v>0</v>
      </c>
      <c r="AB6" s="84">
        <v>1495</v>
      </c>
      <c r="AC6" s="84">
        <v>15894</v>
      </c>
      <c r="AD6" s="84"/>
      <c r="AE6" s="84">
        <v>332</v>
      </c>
      <c r="AF6" s="84">
        <v>8319</v>
      </c>
      <c r="AG6" s="84">
        <v>4212</v>
      </c>
      <c r="AH6" s="84">
        <v>78</v>
      </c>
      <c r="AI6" s="84">
        <v>0</v>
      </c>
      <c r="AJ6" s="84">
        <v>5528</v>
      </c>
      <c r="AK6" s="84">
        <v>70</v>
      </c>
      <c r="AL6" s="84">
        <v>0</v>
      </c>
      <c r="AM6" s="84">
        <v>0</v>
      </c>
      <c r="AN6" s="84">
        <v>0</v>
      </c>
      <c r="AO6" s="84">
        <v>0</v>
      </c>
      <c r="AP6" s="84">
        <v>32</v>
      </c>
      <c r="AQ6" s="84">
        <v>0</v>
      </c>
      <c r="AR6" s="84"/>
      <c r="AS6" s="84">
        <v>0</v>
      </c>
      <c r="AT6" s="84"/>
      <c r="AU6" s="84"/>
      <c r="AV6" s="84">
        <v>0</v>
      </c>
      <c r="AW6" s="84">
        <v>0</v>
      </c>
      <c r="AX6" s="84">
        <v>50000</v>
      </c>
      <c r="AY6" s="84">
        <v>2000</v>
      </c>
      <c r="AZ6" s="85">
        <f>SUM(BA6:BB6)</f>
        <v>50930</v>
      </c>
      <c r="BA6" s="84">
        <v>2907</v>
      </c>
      <c r="BB6" s="84">
        <v>48023</v>
      </c>
      <c r="BC6" s="84">
        <v>0</v>
      </c>
    </row>
  </sheetData>
  <mergeCells count="8">
    <mergeCell ref="A2:AB2"/>
    <mergeCell ref="AC2:BC2"/>
    <mergeCell ref="D4:J4"/>
    <mergeCell ref="K4:AW4"/>
    <mergeCell ref="AZ4:BB4"/>
    <mergeCell ref="A4:A5"/>
    <mergeCell ref="B4:B5"/>
    <mergeCell ref="C4:C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workbookViewId="0">
      <selection activeCell="N12" sqref="N12"/>
    </sheetView>
  </sheetViews>
  <sheetFormatPr defaultColWidth="8.75" defaultRowHeight="14.25" outlineLevelRow="5"/>
  <cols>
    <col min="1" max="16384" width="8.75" style="61"/>
  </cols>
  <sheetData>
    <row r="1" s="61" customFormat="1" spans="1:18">
      <c r="A1" s="39" t="s">
        <v>3714</v>
      </c>
      <c r="B1" s="87"/>
      <c r="C1" s="87"/>
      <c r="D1" s="87"/>
      <c r="E1" s="87"/>
      <c r="F1" s="87"/>
      <c r="G1" s="87"/>
      <c r="H1" s="87"/>
      <c r="I1" s="87"/>
      <c r="J1" s="87"/>
      <c r="K1" s="87"/>
      <c r="L1" s="87"/>
      <c r="M1" s="87"/>
      <c r="N1" s="87"/>
      <c r="O1" s="87"/>
      <c r="P1" s="87"/>
      <c r="Q1" s="87"/>
      <c r="R1" s="96"/>
    </row>
    <row r="2" s="61" customFormat="1" ht="20.25" spans="1:18">
      <c r="A2" s="88" t="s">
        <v>3715</v>
      </c>
      <c r="B2" s="88" t="s">
        <v>3716</v>
      </c>
      <c r="C2" s="88"/>
      <c r="D2" s="88"/>
      <c r="E2" s="88"/>
      <c r="F2" s="88"/>
      <c r="G2" s="88"/>
      <c r="H2" s="88"/>
      <c r="I2" s="88"/>
      <c r="J2" s="88"/>
      <c r="K2" s="88"/>
      <c r="L2" s="88"/>
      <c r="M2" s="88"/>
      <c r="N2" s="88"/>
      <c r="O2" s="88"/>
      <c r="P2" s="88"/>
      <c r="Q2" s="88"/>
      <c r="R2" s="97"/>
    </row>
    <row r="3" s="61" customFormat="1" spans="1:18">
      <c r="A3" s="89"/>
      <c r="B3" s="89"/>
      <c r="C3" s="89"/>
      <c r="D3" s="89"/>
      <c r="E3" s="89"/>
      <c r="F3" s="89"/>
      <c r="G3" s="89"/>
      <c r="H3" s="89"/>
      <c r="I3" s="89"/>
      <c r="J3" s="89"/>
      <c r="K3" s="89"/>
      <c r="L3" s="89"/>
      <c r="M3" s="89"/>
      <c r="N3" s="89"/>
      <c r="O3" s="89"/>
      <c r="P3" s="89"/>
      <c r="Q3" s="89"/>
      <c r="R3" s="89" t="s">
        <v>40</v>
      </c>
    </row>
    <row r="4" s="61" customFormat="1" spans="1:18">
      <c r="A4" s="95" t="s">
        <v>2920</v>
      </c>
      <c r="B4" s="92" t="s">
        <v>2921</v>
      </c>
      <c r="C4" s="93"/>
      <c r="D4" s="93"/>
      <c r="E4" s="93"/>
      <c r="F4" s="93"/>
      <c r="G4" s="93"/>
      <c r="H4" s="93"/>
      <c r="I4" s="93"/>
      <c r="J4" s="93"/>
      <c r="K4" s="93"/>
      <c r="L4" s="93"/>
      <c r="M4" s="93"/>
      <c r="N4" s="93"/>
      <c r="O4" s="93"/>
      <c r="P4" s="93"/>
      <c r="Q4" s="93"/>
      <c r="R4" s="94"/>
    </row>
    <row r="5" s="61" customFormat="1" ht="48" spans="1:18">
      <c r="A5" s="95"/>
      <c r="B5" s="95" t="s">
        <v>2630</v>
      </c>
      <c r="C5" s="95" t="s">
        <v>3717</v>
      </c>
      <c r="D5" s="95" t="s">
        <v>3718</v>
      </c>
      <c r="E5" s="95" t="s">
        <v>3043</v>
      </c>
      <c r="F5" s="95" t="s">
        <v>3719</v>
      </c>
      <c r="G5" s="95" t="s">
        <v>3720</v>
      </c>
      <c r="H5" s="95" t="s">
        <v>3721</v>
      </c>
      <c r="I5" s="95" t="s">
        <v>3722</v>
      </c>
      <c r="J5" s="95" t="s">
        <v>3723</v>
      </c>
      <c r="K5" s="95" t="s">
        <v>3724</v>
      </c>
      <c r="L5" s="95" t="s">
        <v>3725</v>
      </c>
      <c r="M5" s="95" t="s">
        <v>3726</v>
      </c>
      <c r="N5" s="95" t="s">
        <v>3727</v>
      </c>
      <c r="O5" s="95" t="s">
        <v>3728</v>
      </c>
      <c r="P5" s="95" t="s">
        <v>3729</v>
      </c>
      <c r="Q5" s="95" t="s">
        <v>3730</v>
      </c>
      <c r="R5" s="95" t="s">
        <v>3731</v>
      </c>
    </row>
    <row r="6" s="62" customFormat="1" spans="1:18">
      <c r="A6" s="84" t="s">
        <v>2949</v>
      </c>
      <c r="B6" s="85">
        <f>SUM(C6:R6)</f>
        <v>80000</v>
      </c>
      <c r="C6" s="84">
        <v>0</v>
      </c>
      <c r="D6" s="84">
        <v>0</v>
      </c>
      <c r="E6" s="84">
        <v>0</v>
      </c>
      <c r="F6" s="84">
        <v>1319</v>
      </c>
      <c r="G6" s="84">
        <v>484</v>
      </c>
      <c r="H6" s="84">
        <v>75844</v>
      </c>
      <c r="I6" s="84">
        <v>0</v>
      </c>
      <c r="J6" s="84">
        <v>0</v>
      </c>
      <c r="K6" s="84"/>
      <c r="L6" s="84">
        <v>0</v>
      </c>
      <c r="M6" s="84">
        <v>0</v>
      </c>
      <c r="N6" s="84">
        <v>0</v>
      </c>
      <c r="O6" s="84">
        <v>2353</v>
      </c>
      <c r="P6" s="84">
        <v>0</v>
      </c>
      <c r="Q6" s="84">
        <v>0</v>
      </c>
      <c r="R6" s="84">
        <v>0</v>
      </c>
    </row>
  </sheetData>
  <mergeCells count="3">
    <mergeCell ref="A2:Q2"/>
    <mergeCell ref="B4:R4"/>
    <mergeCell ref="A4:A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0"/>
  <sheetViews>
    <sheetView workbookViewId="0">
      <selection activeCell="A28" sqref="A28"/>
    </sheetView>
  </sheetViews>
  <sheetFormatPr defaultColWidth="9" defaultRowHeight="14.25"/>
  <cols>
    <col min="1" max="1" width="117.375" style="395" customWidth="1"/>
    <col min="2" max="16384" width="9" style="395"/>
  </cols>
  <sheetData>
    <row r="1" s="395" customFormat="1" ht="48.75" customHeight="1" spans="1:1">
      <c r="A1" s="397" t="s">
        <v>8</v>
      </c>
    </row>
    <row r="2" s="396" customFormat="1" ht="27.95" customHeight="1" spans="1:1">
      <c r="A2" s="398" t="s">
        <v>9</v>
      </c>
    </row>
    <row r="3" s="396" customFormat="1" ht="27.95" customHeight="1" spans="1:1">
      <c r="A3" s="398" t="s">
        <v>10</v>
      </c>
    </row>
    <row r="4" s="396" customFormat="1" ht="27.95" customHeight="1" spans="1:1">
      <c r="A4" s="398" t="s">
        <v>11</v>
      </c>
    </row>
    <row r="5" s="396" customFormat="1" ht="27.95" customHeight="1" spans="1:1">
      <c r="A5" s="398" t="s">
        <v>12</v>
      </c>
    </row>
    <row r="6" s="395" customFormat="1" ht="20.25" spans="1:1">
      <c r="A6" s="398" t="s">
        <v>13</v>
      </c>
    </row>
    <row r="7" s="395" customFormat="1" ht="20.25" spans="1:1">
      <c r="A7" s="398" t="s">
        <v>14</v>
      </c>
    </row>
    <row r="8" s="395" customFormat="1" ht="20.25" spans="1:1">
      <c r="A8" s="398" t="s">
        <v>15</v>
      </c>
    </row>
    <row r="9" s="395" customFormat="1" ht="20.25" spans="1:1">
      <c r="A9" s="398" t="s">
        <v>16</v>
      </c>
    </row>
    <row r="10" s="395" customFormat="1" ht="20.25" spans="1:1">
      <c r="A10" s="398" t="s">
        <v>17</v>
      </c>
    </row>
    <row r="11" s="395" customFormat="1" ht="20.25" spans="1:1">
      <c r="A11" s="398" t="s">
        <v>18</v>
      </c>
    </row>
    <row r="12" s="395" customFormat="1" ht="20.25" spans="1:1">
      <c r="A12" s="398" t="s">
        <v>19</v>
      </c>
    </row>
    <row r="13" s="395" customFormat="1" ht="20.25" spans="1:1">
      <c r="A13" s="398" t="s">
        <v>20</v>
      </c>
    </row>
    <row r="14" s="395" customFormat="1" ht="20.25" spans="1:1">
      <c r="A14" s="398" t="s">
        <v>21</v>
      </c>
    </row>
    <row r="15" s="395" customFormat="1" ht="20.25" spans="1:1">
      <c r="A15" s="398" t="s">
        <v>22</v>
      </c>
    </row>
    <row r="16" s="395" customFormat="1" ht="20.25" spans="1:1">
      <c r="A16" s="398" t="s">
        <v>23</v>
      </c>
    </row>
    <row r="17" s="395" customFormat="1" ht="20.25" spans="1:1">
      <c r="A17" s="398" t="s">
        <v>24</v>
      </c>
    </row>
    <row r="18" s="395" customFormat="1" ht="20.25" spans="1:1">
      <c r="A18" s="398" t="s">
        <v>25</v>
      </c>
    </row>
    <row r="19" s="395" customFormat="1" ht="20.25" spans="1:1">
      <c r="A19" s="398" t="s">
        <v>26</v>
      </c>
    </row>
    <row r="20" s="395" customFormat="1" ht="20.25" spans="1:1">
      <c r="A20" s="398" t="s">
        <v>27</v>
      </c>
    </row>
    <row r="21" s="395" customFormat="1" ht="20.25" spans="1:1">
      <c r="A21" s="398" t="s">
        <v>28</v>
      </c>
    </row>
    <row r="22" s="395" customFormat="1" ht="20.25" spans="1:1">
      <c r="A22" s="398" t="s">
        <v>29</v>
      </c>
    </row>
    <row r="23" s="395" customFormat="1" ht="20.25" spans="1:1">
      <c r="A23" s="398" t="s">
        <v>30</v>
      </c>
    </row>
    <row r="24" s="395" customFormat="1" ht="20.25" spans="1:1">
      <c r="A24" s="398" t="s">
        <v>31</v>
      </c>
    </row>
    <row r="25" s="395" customFormat="1" ht="20.25" spans="1:1">
      <c r="A25" s="398" t="s">
        <v>32</v>
      </c>
    </row>
    <row r="26" s="395" customFormat="1" ht="20.25" spans="1:1">
      <c r="A26" s="398" t="s">
        <v>33</v>
      </c>
    </row>
    <row r="27" s="395" customFormat="1" ht="20.25" spans="1:1">
      <c r="A27" s="398" t="s">
        <v>34</v>
      </c>
    </row>
    <row r="28" s="395" customFormat="1" ht="20.25" spans="1:1">
      <c r="A28" s="398" t="s">
        <v>35</v>
      </c>
    </row>
    <row r="29" s="395" customFormat="1" ht="20.25" spans="1:1">
      <c r="A29" s="398" t="s">
        <v>36</v>
      </c>
    </row>
    <row r="30" s="395" customFormat="1" ht="20.25" spans="1:1">
      <c r="A30" s="398" t="s">
        <v>37</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G16" sqref="G16"/>
    </sheetView>
  </sheetViews>
  <sheetFormatPr defaultColWidth="8.75" defaultRowHeight="14.25" outlineLevelRow="5"/>
  <cols>
    <col min="1" max="16384" width="8.75" style="61"/>
  </cols>
  <sheetData>
    <row r="1" s="61" customFormat="1" spans="1:13">
      <c r="A1" s="28" t="s">
        <v>3732</v>
      </c>
      <c r="B1" s="87"/>
      <c r="C1" s="87"/>
      <c r="D1" s="87"/>
      <c r="E1" s="87"/>
      <c r="F1" s="87"/>
      <c r="G1" s="87"/>
      <c r="H1" s="87"/>
      <c r="I1" s="87"/>
      <c r="J1" s="87"/>
      <c r="K1" s="87"/>
      <c r="L1" s="87"/>
    </row>
    <row r="2" s="61" customFormat="1" ht="20.25" spans="1:13">
      <c r="A2" s="88" t="s">
        <v>3733</v>
      </c>
      <c r="B2" s="88" t="s">
        <v>3716</v>
      </c>
      <c r="C2" s="88"/>
      <c r="D2" s="88"/>
      <c r="E2" s="88"/>
      <c r="F2" s="88"/>
      <c r="G2" s="88"/>
      <c r="H2" s="88"/>
      <c r="I2" s="88"/>
      <c r="J2" s="88"/>
      <c r="K2" s="88"/>
      <c r="L2" s="88"/>
    </row>
    <row r="3" s="61" customFormat="1" spans="1:13">
      <c r="A3" s="89"/>
      <c r="B3" s="89"/>
      <c r="C3" s="89"/>
      <c r="D3" s="89"/>
      <c r="E3" s="89"/>
      <c r="F3" s="89"/>
      <c r="G3" s="89"/>
      <c r="H3" s="89"/>
      <c r="I3" s="89"/>
      <c r="J3" s="89"/>
      <c r="K3" s="89"/>
      <c r="L3" s="90" t="s">
        <v>40</v>
      </c>
      <c r="M3" s="90"/>
    </row>
    <row r="4" s="61" customFormat="1" ht="15.6" customHeight="1" spans="1:13">
      <c r="A4" s="91" t="s">
        <v>2920</v>
      </c>
      <c r="B4" s="92" t="s">
        <v>3734</v>
      </c>
      <c r="C4" s="93"/>
      <c r="D4" s="93"/>
      <c r="E4" s="93"/>
      <c r="F4" s="93"/>
      <c r="G4" s="93"/>
      <c r="H4" s="93"/>
      <c r="I4" s="93"/>
      <c r="J4" s="93"/>
      <c r="K4" s="93"/>
      <c r="L4" s="93"/>
      <c r="M4" s="94"/>
    </row>
    <row r="5" s="61" customFormat="1" ht="36" spans="1:13">
      <c r="A5" s="91"/>
      <c r="B5" s="95" t="s">
        <v>2630</v>
      </c>
      <c r="C5" s="95" t="s">
        <v>2833</v>
      </c>
      <c r="D5" s="95" t="s">
        <v>2834</v>
      </c>
      <c r="E5" s="95" t="s">
        <v>2836</v>
      </c>
      <c r="F5" s="95" t="s">
        <v>2837</v>
      </c>
      <c r="G5" s="95" t="s">
        <v>2838</v>
      </c>
      <c r="H5" s="95" t="s">
        <v>2839</v>
      </c>
      <c r="I5" s="95" t="s">
        <v>2840</v>
      </c>
      <c r="J5" s="95" t="s">
        <v>2805</v>
      </c>
      <c r="K5" s="95" t="s">
        <v>2848</v>
      </c>
      <c r="L5" s="95" t="s">
        <v>2849</v>
      </c>
      <c r="M5" s="95" t="s">
        <v>3735</v>
      </c>
    </row>
    <row r="6" s="86" customFormat="1" spans="1:13">
      <c r="A6" s="84" t="s">
        <v>2949</v>
      </c>
      <c r="B6" s="85">
        <f>SUM(C6:M6)</f>
        <v>40245</v>
      </c>
      <c r="C6" s="84">
        <v>1</v>
      </c>
      <c r="D6" s="84">
        <v>0</v>
      </c>
      <c r="E6" s="84">
        <v>0</v>
      </c>
      <c r="F6" s="84">
        <v>22887</v>
      </c>
      <c r="G6" s="84">
        <v>192</v>
      </c>
      <c r="H6" s="84">
        <v>0</v>
      </c>
      <c r="I6" s="84">
        <v>0</v>
      </c>
      <c r="J6" s="84">
        <v>2293</v>
      </c>
      <c r="K6" s="84">
        <v>14872</v>
      </c>
      <c r="L6" s="84">
        <v>0</v>
      </c>
      <c r="M6" s="84">
        <v>0</v>
      </c>
    </row>
  </sheetData>
  <mergeCells count="4">
    <mergeCell ref="A2:L2"/>
    <mergeCell ref="L3:M3"/>
    <mergeCell ref="B4:M4"/>
    <mergeCell ref="A4:A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G8" sqref="G8"/>
    </sheetView>
  </sheetViews>
  <sheetFormatPr defaultColWidth="8.75" defaultRowHeight="14.25" outlineLevelRow="7"/>
  <cols>
    <col min="1" max="16384" width="8.75" style="61"/>
  </cols>
  <sheetData>
    <row r="1" s="61" customFormat="1" spans="1:19">
      <c r="A1" s="63" t="s">
        <v>3736</v>
      </c>
      <c r="B1" s="64"/>
      <c r="C1" s="65"/>
      <c r="D1" s="64"/>
      <c r="E1" s="64"/>
      <c r="F1" s="64"/>
      <c r="G1" s="64"/>
      <c r="H1" s="64"/>
      <c r="I1" s="64"/>
      <c r="J1" s="64"/>
      <c r="K1" s="64"/>
      <c r="L1" s="64"/>
      <c r="M1" s="64"/>
      <c r="N1" s="64"/>
      <c r="O1" s="64"/>
      <c r="P1" s="64"/>
      <c r="Q1" s="66"/>
      <c r="R1" s="66"/>
      <c r="S1" s="66"/>
    </row>
    <row r="2" s="61" customFormat="1" ht="20.25" spans="1:19">
      <c r="A2" s="67" t="s">
        <v>3737</v>
      </c>
      <c r="B2" s="67"/>
      <c r="C2" s="67"/>
      <c r="D2" s="67"/>
      <c r="E2" s="67"/>
      <c r="F2" s="67"/>
      <c r="G2" s="67"/>
      <c r="H2" s="67"/>
      <c r="I2" s="67"/>
      <c r="J2" s="67"/>
      <c r="K2" s="67"/>
      <c r="L2" s="67"/>
      <c r="M2" s="67"/>
      <c r="N2" s="67"/>
      <c r="O2" s="67"/>
      <c r="P2" s="67"/>
      <c r="Q2" s="67"/>
      <c r="R2" s="67"/>
      <c r="S2" s="67"/>
    </row>
    <row r="3" s="61" customFormat="1" ht="20.25" spans="1:19">
      <c r="A3" s="67"/>
      <c r="B3" s="67"/>
      <c r="C3" s="67"/>
      <c r="D3" s="67"/>
      <c r="E3" s="67"/>
      <c r="F3" s="67"/>
      <c r="G3" s="67"/>
      <c r="H3" s="67"/>
      <c r="I3" s="67"/>
      <c r="J3" s="67"/>
      <c r="K3" s="67"/>
      <c r="L3" s="67"/>
      <c r="M3" s="67"/>
      <c r="N3" s="67"/>
      <c r="O3" s="67"/>
      <c r="P3" s="67"/>
      <c r="Q3" s="66"/>
      <c r="R3" s="68" t="s">
        <v>40</v>
      </c>
      <c r="S3" s="68"/>
    </row>
    <row r="4" s="61" customFormat="1" spans="1:19">
      <c r="A4" s="69" t="s">
        <v>3738</v>
      </c>
      <c r="B4" s="70" t="s">
        <v>3739</v>
      </c>
      <c r="C4" s="70"/>
      <c r="D4" s="70"/>
      <c r="E4" s="70"/>
      <c r="F4" s="70"/>
      <c r="G4" s="70"/>
      <c r="H4" s="70"/>
      <c r="I4" s="70"/>
      <c r="J4" s="70"/>
      <c r="K4" s="71" t="s">
        <v>3740</v>
      </c>
      <c r="L4" s="71"/>
      <c r="M4" s="71"/>
      <c r="N4" s="71"/>
      <c r="O4" s="71"/>
      <c r="P4" s="71"/>
      <c r="Q4" s="71"/>
      <c r="R4" s="71"/>
      <c r="S4" s="71"/>
    </row>
    <row r="5" s="61" customFormat="1" spans="1:19">
      <c r="A5" s="69"/>
      <c r="B5" s="72" t="s">
        <v>102</v>
      </c>
      <c r="C5" s="72" t="s">
        <v>3741</v>
      </c>
      <c r="D5" s="72" t="s">
        <v>3742</v>
      </c>
      <c r="E5" s="72"/>
      <c r="F5" s="72"/>
      <c r="G5" s="72"/>
      <c r="H5" s="73"/>
      <c r="I5" s="72"/>
      <c r="J5" s="72"/>
      <c r="K5" s="74" t="s">
        <v>2360</v>
      </c>
      <c r="L5" s="74" t="s">
        <v>3741</v>
      </c>
      <c r="M5" s="74" t="s">
        <v>3743</v>
      </c>
      <c r="N5" s="74"/>
      <c r="O5" s="74"/>
      <c r="P5" s="74"/>
      <c r="Q5" s="74"/>
      <c r="R5" s="74"/>
      <c r="S5" s="74"/>
    </row>
    <row r="6" s="61" customFormat="1" customHeight="1" spans="1:19">
      <c r="A6" s="69"/>
      <c r="B6" s="72"/>
      <c r="C6" s="72" t="s">
        <v>2922</v>
      </c>
      <c r="D6" s="72" t="s">
        <v>2630</v>
      </c>
      <c r="E6" s="75"/>
      <c r="F6" s="75"/>
      <c r="G6" s="76"/>
      <c r="H6" s="75"/>
      <c r="I6" s="76"/>
      <c r="J6" s="76"/>
      <c r="K6" s="74"/>
      <c r="L6" s="74" t="s">
        <v>3744</v>
      </c>
      <c r="M6" s="77" t="s">
        <v>2630</v>
      </c>
      <c r="N6" s="78"/>
      <c r="O6" s="78"/>
      <c r="P6" s="79"/>
      <c r="Q6" s="80"/>
      <c r="R6" s="81"/>
      <c r="S6" s="80"/>
    </row>
    <row r="7" s="61" customFormat="1" ht="52.15" customHeight="1" spans="1:19">
      <c r="A7" s="69"/>
      <c r="B7" s="72"/>
      <c r="C7" s="72"/>
      <c r="D7" s="72"/>
      <c r="E7" s="82" t="s">
        <v>3745</v>
      </c>
      <c r="F7" s="82" t="s">
        <v>3746</v>
      </c>
      <c r="G7" s="83" t="s">
        <v>2533</v>
      </c>
      <c r="H7" s="82" t="s">
        <v>2545</v>
      </c>
      <c r="I7" s="83" t="s">
        <v>3747</v>
      </c>
      <c r="J7" s="83" t="s">
        <v>3748</v>
      </c>
      <c r="K7" s="74"/>
      <c r="L7" s="74"/>
      <c r="M7" s="74"/>
      <c r="N7" s="82" t="s">
        <v>3749</v>
      </c>
      <c r="O7" s="82" t="s">
        <v>3750</v>
      </c>
      <c r="P7" s="83" t="s">
        <v>3751</v>
      </c>
      <c r="Q7" s="83" t="s">
        <v>3752</v>
      </c>
      <c r="R7" s="83" t="s">
        <v>3753</v>
      </c>
      <c r="S7" s="83" t="s">
        <v>3754</v>
      </c>
    </row>
    <row r="8" s="62" customFormat="1" spans="1:19">
      <c r="A8" s="84" t="s">
        <v>2949</v>
      </c>
      <c r="B8" s="85">
        <f>SUM(C8:D8)</f>
        <v>82145</v>
      </c>
      <c r="C8" s="85">
        <v>80000</v>
      </c>
      <c r="D8" s="85">
        <f>SUM(E8:J8)</f>
        <v>2145</v>
      </c>
      <c r="E8" s="84">
        <v>445</v>
      </c>
      <c r="F8" s="84">
        <v>0</v>
      </c>
      <c r="G8" s="84">
        <v>0</v>
      </c>
      <c r="H8" s="84">
        <v>0</v>
      </c>
      <c r="I8" s="84">
        <v>0</v>
      </c>
      <c r="J8" s="84">
        <v>1700</v>
      </c>
      <c r="K8" s="85">
        <f>SUM(L8,M8)</f>
        <v>82145</v>
      </c>
      <c r="L8" s="85">
        <v>40245</v>
      </c>
      <c r="M8" s="85">
        <f>SUM(N8:S8)</f>
        <v>41900</v>
      </c>
      <c r="N8" s="84">
        <v>0</v>
      </c>
      <c r="O8" s="84"/>
      <c r="P8" s="84">
        <v>40000</v>
      </c>
      <c r="Q8" s="84">
        <v>0</v>
      </c>
      <c r="R8" s="84">
        <v>1900</v>
      </c>
      <c r="S8" s="84">
        <v>0</v>
      </c>
    </row>
  </sheetData>
  <mergeCells count="13">
    <mergeCell ref="A2:S2"/>
    <mergeCell ref="R3:S3"/>
    <mergeCell ref="B4:J4"/>
    <mergeCell ref="K4:S4"/>
    <mergeCell ref="D5:J5"/>
    <mergeCell ref="M5:S5"/>
    <mergeCell ref="A4:A7"/>
    <mergeCell ref="B5:B7"/>
    <mergeCell ref="C6:C7"/>
    <mergeCell ref="D6:D7"/>
    <mergeCell ref="K5:K7"/>
    <mergeCell ref="L6:L7"/>
    <mergeCell ref="M6:M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I9" sqref="I9"/>
    </sheetView>
  </sheetViews>
  <sheetFormatPr defaultColWidth="9" defaultRowHeight="14.25" outlineLevelCol="3"/>
  <cols>
    <col min="1" max="1" width="24.375" style="31" customWidth="1"/>
    <col min="2" max="2" width="8.125" style="31" customWidth="1"/>
    <col min="3" max="3" width="25.625" style="31" customWidth="1"/>
    <col min="4" max="4" width="18.75" style="31" customWidth="1"/>
    <col min="5" max="16384" width="9" style="31"/>
  </cols>
  <sheetData>
    <row r="1" s="31" customFormat="1" ht="21" customHeight="1" spans="1:4">
      <c r="A1" s="31" t="s">
        <v>3755</v>
      </c>
    </row>
    <row r="2" s="31" customFormat="1" ht="45.75" customHeight="1" spans="1:4">
      <c r="A2" s="55" t="s">
        <v>3756</v>
      </c>
      <c r="B2" s="55"/>
      <c r="C2" s="55"/>
      <c r="D2" s="55"/>
    </row>
    <row r="3" s="31" customFormat="1" ht="18.75" customHeight="1" spans="1:4">
      <c r="D3" s="56" t="s">
        <v>2852</v>
      </c>
    </row>
    <row r="4" s="31" customFormat="1" ht="30.75" customHeight="1" spans="1:4">
      <c r="A4" s="57" t="s">
        <v>3757</v>
      </c>
      <c r="B4" s="57" t="s">
        <v>44</v>
      </c>
      <c r="C4" s="57" t="s">
        <v>3757</v>
      </c>
      <c r="D4" s="57" t="s">
        <v>44</v>
      </c>
    </row>
    <row r="5" s="31" customFormat="1" ht="24.75" customHeight="1" spans="1:4">
      <c r="A5" s="58" t="s">
        <v>3758</v>
      </c>
      <c r="B5" s="57">
        <v>10000</v>
      </c>
      <c r="C5" s="58" t="s">
        <v>3759</v>
      </c>
      <c r="D5" s="57">
        <v>40</v>
      </c>
    </row>
    <row r="6" s="31" customFormat="1" ht="24.75" customHeight="1" spans="1:4">
      <c r="A6" s="58" t="s">
        <v>3760</v>
      </c>
      <c r="B6" s="57">
        <v>10000</v>
      </c>
      <c r="C6" s="59" t="s">
        <v>3761</v>
      </c>
      <c r="D6" s="57">
        <v>40</v>
      </c>
    </row>
    <row r="7" s="31" customFormat="1" ht="24.75" customHeight="1" spans="1:4">
      <c r="A7" s="58"/>
      <c r="B7" s="57"/>
      <c r="C7" s="59"/>
      <c r="D7" s="57"/>
    </row>
    <row r="8" s="31" customFormat="1" ht="24.75" customHeight="1" spans="1:4">
      <c r="A8" s="59"/>
      <c r="B8" s="57"/>
      <c r="C8" s="59"/>
      <c r="D8" s="57"/>
    </row>
    <row r="9" s="31" customFormat="1" ht="24.75" customHeight="1" spans="1:4">
      <c r="A9" s="59"/>
      <c r="B9" s="57"/>
      <c r="C9" s="59"/>
      <c r="D9" s="57"/>
    </row>
    <row r="10" s="31" customFormat="1" ht="24.75" customHeight="1" spans="1:4">
      <c r="A10" s="57"/>
      <c r="B10" s="57"/>
      <c r="C10" s="58"/>
      <c r="D10" s="58"/>
    </row>
    <row r="11" s="31" customFormat="1" ht="30.75" customHeight="1" spans="1:4">
      <c r="A11" s="58" t="s">
        <v>3762</v>
      </c>
      <c r="B11" s="57">
        <v>10000</v>
      </c>
      <c r="C11" s="57" t="s">
        <v>3759</v>
      </c>
      <c r="D11" s="57">
        <v>40</v>
      </c>
    </row>
    <row r="12" s="31" customFormat="1" ht="30" customHeight="1" spans="1:4">
      <c r="A12" s="58" t="s">
        <v>2376</v>
      </c>
      <c r="B12" s="57">
        <v>20</v>
      </c>
      <c r="C12" s="57" t="s">
        <v>3751</v>
      </c>
      <c r="D12" s="57">
        <v>10000</v>
      </c>
    </row>
    <row r="13" s="31" customFormat="1" ht="24.75" customHeight="1" spans="1:4">
      <c r="A13" s="58" t="s">
        <v>3649</v>
      </c>
      <c r="B13" s="57">
        <v>20</v>
      </c>
      <c r="C13" s="60"/>
      <c r="D13" s="57"/>
    </row>
    <row r="14" s="31" customFormat="1" ht="24.75" customHeight="1" spans="1:4">
      <c r="A14" s="57" t="s">
        <v>2630</v>
      </c>
      <c r="B14" s="57">
        <v>10040</v>
      </c>
      <c r="C14" s="57" t="s">
        <v>2630</v>
      </c>
      <c r="D14" s="57">
        <v>10040</v>
      </c>
    </row>
  </sheetData>
  <mergeCells count="1">
    <mergeCell ref="A2:D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O26" sqref="O26"/>
    </sheetView>
  </sheetViews>
  <sheetFormatPr defaultColWidth="9" defaultRowHeight="14.25"/>
  <cols>
    <col min="1" max="3" width="9" style="31"/>
    <col min="4" max="4" width="8" style="31" customWidth="1"/>
    <col min="5" max="7" width="9" style="31"/>
    <col min="8" max="8" width="14.375" style="31" customWidth="1"/>
    <col min="9" max="16384" width="9" style="31"/>
  </cols>
  <sheetData>
    <row r="1" s="31" customFormat="1" spans="1:9">
      <c r="A1" s="39" t="s">
        <v>3763</v>
      </c>
    </row>
    <row r="2" s="31" customFormat="1" ht="51.75" customHeight="1" spans="1:9">
      <c r="B2" s="40" t="s">
        <v>3764</v>
      </c>
      <c r="C2" s="40"/>
      <c r="D2" s="40"/>
      <c r="E2" s="40"/>
      <c r="F2" s="40"/>
      <c r="G2" s="40"/>
      <c r="H2" s="40"/>
      <c r="I2" s="41"/>
    </row>
    <row r="3" s="31" customFormat="1" ht="21.75" customHeight="1" spans="1:9">
      <c r="B3" s="42"/>
      <c r="C3" s="42"/>
      <c r="D3" s="42"/>
      <c r="E3" s="42"/>
      <c r="F3" s="42"/>
      <c r="G3" s="42"/>
      <c r="H3" s="43" t="s">
        <v>40</v>
      </c>
      <c r="I3" s="42"/>
    </row>
    <row r="4" s="31" customFormat="1" ht="29.25" customHeight="1" spans="1:9">
      <c r="B4" s="44" t="s">
        <v>41</v>
      </c>
      <c r="C4" s="45"/>
      <c r="D4" s="46"/>
      <c r="E4" s="44" t="s">
        <v>3639</v>
      </c>
      <c r="F4" s="45"/>
      <c r="G4" s="45"/>
      <c r="H4" s="46"/>
    </row>
    <row r="5" s="31" customFormat="1" ht="29.25" customHeight="1" spans="1:9">
      <c r="B5" s="47"/>
      <c r="C5" s="48"/>
      <c r="D5" s="49"/>
      <c r="E5" s="47"/>
      <c r="F5" s="48"/>
      <c r="G5" s="48"/>
      <c r="H5" s="49"/>
    </row>
    <row r="6" s="31" customFormat="1" ht="39" customHeight="1" spans="1:9">
      <c r="B6" s="50" t="s">
        <v>2630</v>
      </c>
      <c r="C6" s="50"/>
      <c r="D6" s="50"/>
      <c r="E6" s="50">
        <v>20</v>
      </c>
      <c r="F6" s="50"/>
      <c r="G6" s="50"/>
      <c r="H6" s="50"/>
    </row>
    <row r="7" s="31" customFormat="1" ht="35.25" customHeight="1" spans="1:9">
      <c r="B7" s="50" t="s">
        <v>2373</v>
      </c>
      <c r="C7" s="50"/>
      <c r="D7" s="50"/>
      <c r="E7" s="50">
        <v>20</v>
      </c>
      <c r="F7" s="50"/>
      <c r="G7" s="50"/>
      <c r="H7" s="50"/>
    </row>
    <row r="8" s="31" customFormat="1" ht="36" customHeight="1" spans="1:9">
      <c r="B8" s="51" t="s">
        <v>3765</v>
      </c>
      <c r="C8" s="52"/>
      <c r="D8" s="53"/>
      <c r="E8" s="50">
        <v>20</v>
      </c>
      <c r="F8" s="50"/>
      <c r="G8" s="50"/>
      <c r="H8" s="50"/>
    </row>
    <row r="9" s="31" customFormat="1" ht="40.5" customHeight="1" spans="1:9">
      <c r="B9" s="50" t="s">
        <v>2523</v>
      </c>
      <c r="C9" s="50"/>
      <c r="D9" s="50"/>
      <c r="E9" s="50">
        <v>0</v>
      </c>
      <c r="F9" s="50"/>
      <c r="G9" s="50"/>
      <c r="H9" s="50"/>
    </row>
    <row r="10" s="31" customFormat="1" spans="1:9">
      <c r="B10" s="54"/>
      <c r="C10" s="54"/>
      <c r="D10" s="54"/>
      <c r="E10" s="54"/>
      <c r="F10" s="54"/>
      <c r="G10" s="54"/>
      <c r="H10" s="54"/>
    </row>
  </sheetData>
  <mergeCells count="13">
    <mergeCell ref="B2:H2"/>
    <mergeCell ref="B6:D6"/>
    <mergeCell ref="E6:H6"/>
    <mergeCell ref="B7:D7"/>
    <mergeCell ref="E7:H7"/>
    <mergeCell ref="B8:D8"/>
    <mergeCell ref="E8:H8"/>
    <mergeCell ref="B9:D9"/>
    <mergeCell ref="E9:H9"/>
    <mergeCell ref="B10:D10"/>
    <mergeCell ref="E10:H10"/>
    <mergeCell ref="B4:D5"/>
    <mergeCell ref="E4:H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B11" sqref="B11"/>
    </sheetView>
  </sheetViews>
  <sheetFormatPr defaultColWidth="9" defaultRowHeight="13.5" outlineLevelRow="6" outlineLevelCol="2"/>
  <cols>
    <col min="1" max="1" width="31.5" style="20" customWidth="1"/>
    <col min="2" max="2" width="40.75" style="20" customWidth="1"/>
    <col min="3" max="3" width="34.375" style="20" customWidth="1"/>
    <col min="4" max="16384" width="9" style="20"/>
  </cols>
  <sheetData>
    <row r="1" s="20" customFormat="1" ht="27" customHeight="1" spans="1:3">
      <c r="A1" s="28" t="s">
        <v>3766</v>
      </c>
    </row>
    <row r="2" s="20" customFormat="1" ht="25.5" spans="1:3">
      <c r="A2" s="33" t="s">
        <v>3767</v>
      </c>
      <c r="B2" s="36"/>
      <c r="C2" s="36"/>
    </row>
    <row r="3" s="20" customFormat="1" ht="18" spans="1:3">
      <c r="A3" s="37" t="s">
        <v>3768</v>
      </c>
      <c r="B3" s="37" t="s">
        <v>3769</v>
      </c>
      <c r="C3" s="37" t="s">
        <v>3770</v>
      </c>
    </row>
    <row r="4" s="20" customFormat="1" ht="17.25" spans="1:3">
      <c r="A4" s="38" t="s">
        <v>3771</v>
      </c>
      <c r="B4" s="38" t="s">
        <v>3772</v>
      </c>
      <c r="C4" s="38">
        <v>10000</v>
      </c>
    </row>
    <row r="5" s="20" customFormat="1" ht="17.25" spans="1:3">
      <c r="A5" s="38" t="s">
        <v>3771</v>
      </c>
      <c r="B5" s="38" t="s">
        <v>3773</v>
      </c>
      <c r="C5" s="38">
        <v>10000</v>
      </c>
    </row>
    <row r="6" s="20" customFormat="1" ht="17.25" spans="1:3">
      <c r="A6" s="38" t="s">
        <v>3771</v>
      </c>
      <c r="B6" s="38" t="s">
        <v>3774</v>
      </c>
      <c r="C6" s="38">
        <v>10000</v>
      </c>
    </row>
    <row r="7" s="20" customFormat="1" ht="17.25" spans="1:3">
      <c r="A7" s="38" t="s">
        <v>3775</v>
      </c>
      <c r="B7" s="38" t="s">
        <v>3776</v>
      </c>
      <c r="C7" s="38">
        <v>10000</v>
      </c>
    </row>
  </sheetData>
  <mergeCells count="1">
    <mergeCell ref="A2:C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E24" sqref="E24"/>
    </sheetView>
  </sheetViews>
  <sheetFormatPr defaultColWidth="9" defaultRowHeight="13.5" outlineLevelRow="6" outlineLevelCol="4"/>
  <cols>
    <col min="1" max="1" width="18.875" style="20" customWidth="1"/>
    <col min="2" max="2" width="43.125" style="20" customWidth="1"/>
    <col min="3" max="3" width="12" style="20" customWidth="1"/>
    <col min="4" max="4" width="18" style="20" customWidth="1"/>
    <col min="5" max="5" width="23" style="20" customWidth="1"/>
    <col min="6" max="16384" width="9" style="20"/>
  </cols>
  <sheetData>
    <row r="1" s="20" customFormat="1" ht="34.5" customHeight="1" spans="1:5">
      <c r="A1" s="28" t="s">
        <v>3777</v>
      </c>
    </row>
    <row r="2" s="20" customFormat="1" ht="25.5" spans="1:5">
      <c r="A2" s="33" t="s">
        <v>3778</v>
      </c>
      <c r="B2" s="34"/>
      <c r="C2" s="34"/>
      <c r="D2" s="34"/>
      <c r="E2" s="34"/>
    </row>
    <row r="3" s="20" customFormat="1" ht="18" spans="1:5">
      <c r="A3" s="25" t="s">
        <v>3768</v>
      </c>
      <c r="B3" s="25" t="s">
        <v>3779</v>
      </c>
      <c r="C3" s="25" t="s">
        <v>3780</v>
      </c>
      <c r="D3" s="35" t="s">
        <v>3781</v>
      </c>
      <c r="E3" s="25" t="s">
        <v>3770</v>
      </c>
    </row>
    <row r="4" s="20" customFormat="1" ht="17.25" spans="1:5">
      <c r="A4" s="35" t="s">
        <v>3771</v>
      </c>
      <c r="B4" s="35" t="s">
        <v>3782</v>
      </c>
      <c r="C4" s="35" t="s">
        <v>3771</v>
      </c>
      <c r="D4" s="35" t="s">
        <v>3771</v>
      </c>
      <c r="E4" s="35">
        <v>40</v>
      </c>
    </row>
    <row r="5" s="20" customFormat="1" ht="17.25" spans="1:5">
      <c r="A5" s="35" t="s">
        <v>3771</v>
      </c>
      <c r="B5" s="35" t="s">
        <v>3783</v>
      </c>
      <c r="C5" s="35" t="s">
        <v>3771</v>
      </c>
      <c r="D5" s="35" t="s">
        <v>3771</v>
      </c>
      <c r="E5" s="35">
        <v>40</v>
      </c>
    </row>
    <row r="6" s="20" customFormat="1" ht="17.25" spans="1:5">
      <c r="A6" s="35" t="s">
        <v>3775</v>
      </c>
      <c r="B6" s="35" t="s">
        <v>3784</v>
      </c>
      <c r="C6" s="35" t="s">
        <v>3785</v>
      </c>
      <c r="D6" s="35" t="s">
        <v>3786</v>
      </c>
      <c r="E6" s="35">
        <v>20</v>
      </c>
    </row>
    <row r="7" s="20" customFormat="1" ht="17.25" spans="1:5">
      <c r="A7" s="35" t="s">
        <v>3775</v>
      </c>
      <c r="B7" s="35" t="s">
        <v>3784</v>
      </c>
      <c r="C7" s="35" t="s">
        <v>3787</v>
      </c>
      <c r="D7" s="35" t="s">
        <v>3786</v>
      </c>
      <c r="E7" s="35">
        <v>20</v>
      </c>
    </row>
  </sheetData>
  <mergeCells count="1">
    <mergeCell ref="A2:E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J24" sqref="J24"/>
    </sheetView>
  </sheetViews>
  <sheetFormatPr defaultColWidth="9" defaultRowHeight="14.25" outlineLevelCol="3"/>
  <cols>
    <col min="1" max="1" width="24.375" style="31" customWidth="1"/>
    <col min="2" max="2" width="8.125" style="31" customWidth="1"/>
    <col min="3" max="3" width="25.625" style="31" customWidth="1"/>
    <col min="4" max="4" width="18.75" style="31" customWidth="1"/>
    <col min="5" max="16384" width="9" style="31"/>
  </cols>
  <sheetData>
    <row r="1" ht="21" customHeight="1"/>
    <row r="2" s="31" customFormat="1" ht="45.75" customHeight="1" spans="1:4">
      <c r="A2" s="32" t="s">
        <v>3788</v>
      </c>
      <c r="B2" s="32"/>
      <c r="C2" s="32"/>
      <c r="D2" s="32"/>
    </row>
    <row r="3" ht="18.75" customHeight="1"/>
    <row r="4" ht="30.75" customHeight="1"/>
    <row r="5" ht="24.75" customHeight="1"/>
    <row r="6" ht="24.75" customHeight="1"/>
    <row r="7" ht="24.75" customHeight="1"/>
    <row r="8" ht="24.75" customHeight="1"/>
    <row r="9" ht="24.75" customHeight="1"/>
    <row r="10" ht="24.75" customHeight="1"/>
    <row r="11" ht="30.75" customHeight="1"/>
    <row r="12" ht="30" customHeight="1"/>
    <row r="13" ht="24.75" customHeight="1"/>
    <row r="14" ht="24.75" customHeight="1"/>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F17" sqref="F17"/>
    </sheetView>
  </sheetViews>
  <sheetFormatPr defaultColWidth="9" defaultRowHeight="13.5" outlineLevelRow="7" outlineLevelCol="2"/>
  <cols>
    <col min="1" max="1" width="26.375" style="20" customWidth="1"/>
    <col min="2" max="2" width="56.25" style="20" customWidth="1"/>
    <col min="3" max="3" width="18.25" style="20" customWidth="1"/>
    <col min="4" max="16384" width="9" style="20"/>
  </cols>
  <sheetData>
    <row r="1" s="20" customFormat="1" ht="32.25" customHeight="1" spans="1:3">
      <c r="A1" s="28" t="s">
        <v>3789</v>
      </c>
    </row>
    <row r="2" s="20" customFormat="1" ht="25.5" spans="1:3">
      <c r="A2" s="21" t="s">
        <v>3790</v>
      </c>
      <c r="B2" s="29"/>
      <c r="C2" s="29"/>
    </row>
    <row r="3" s="20" customFormat="1" ht="25.5" spans="1:3">
      <c r="A3" s="21"/>
      <c r="B3" s="29"/>
      <c r="C3" s="30" t="s">
        <v>40</v>
      </c>
    </row>
    <row r="4" s="20" customFormat="1" ht="18" spans="1:3">
      <c r="A4" s="25" t="s">
        <v>3768</v>
      </c>
      <c r="B4" s="25" t="s">
        <v>3769</v>
      </c>
      <c r="C4" s="26" t="s">
        <v>3791</v>
      </c>
    </row>
    <row r="5" s="20" customFormat="1" ht="17.25" spans="1:3">
      <c r="A5" s="26" t="s">
        <v>3792</v>
      </c>
      <c r="B5" s="26" t="s">
        <v>3793</v>
      </c>
      <c r="C5" s="26">
        <v>3493.21</v>
      </c>
    </row>
    <row r="6" s="20" customFormat="1" ht="17.25" spans="1:3">
      <c r="A6" s="26" t="s">
        <v>3792</v>
      </c>
      <c r="B6" s="26" t="s">
        <v>3794</v>
      </c>
      <c r="C6" s="26">
        <v>1295.85</v>
      </c>
    </row>
    <row r="7" s="20" customFormat="1" ht="17.25" spans="1:3">
      <c r="A7" s="26" t="s">
        <v>3792</v>
      </c>
      <c r="B7" s="26" t="s">
        <v>3795</v>
      </c>
      <c r="C7" s="26">
        <v>400.48</v>
      </c>
    </row>
    <row r="8" s="20" customFormat="1" ht="17.25" spans="1:3">
      <c r="A8" s="26" t="s">
        <v>3792</v>
      </c>
      <c r="B8" s="26" t="s">
        <v>3796</v>
      </c>
      <c r="C8" s="26">
        <v>1048.86</v>
      </c>
    </row>
  </sheetData>
  <mergeCells count="1">
    <mergeCell ref="A2:C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K30" sqref="K30"/>
    </sheetView>
  </sheetViews>
  <sheetFormatPr defaultColWidth="9" defaultRowHeight="13.5" outlineLevelRow="7" outlineLevelCol="3"/>
  <cols>
    <col min="1" max="1" width="34.75" style="20" customWidth="1"/>
    <col min="2" max="2" width="17.75" style="20" customWidth="1"/>
    <col min="3" max="3" width="47.5" style="20" customWidth="1"/>
    <col min="4" max="4" width="18" style="20" customWidth="1"/>
    <col min="5" max="16384" width="9" style="20"/>
  </cols>
  <sheetData>
    <row r="1" s="20" customFormat="1" ht="27.75" customHeight="1" spans="1:4">
      <c r="A1" s="20" t="s">
        <v>3797</v>
      </c>
    </row>
    <row r="2" s="20" customFormat="1" ht="25.5" spans="1:4">
      <c r="A2" s="21" t="s">
        <v>3798</v>
      </c>
      <c r="B2" s="21"/>
      <c r="C2" s="21"/>
      <c r="D2" s="21"/>
    </row>
    <row r="3" s="20" customFormat="1" ht="25.5" spans="1:4">
      <c r="A3" s="22"/>
      <c r="B3" s="23"/>
      <c r="C3" s="23"/>
      <c r="D3" s="24" t="s">
        <v>40</v>
      </c>
    </row>
    <row r="4" s="20" customFormat="1" ht="18" spans="1:4">
      <c r="A4" s="25" t="s">
        <v>3768</v>
      </c>
      <c r="B4" s="25" t="s">
        <v>3780</v>
      </c>
      <c r="C4" s="25" t="s">
        <v>3799</v>
      </c>
      <c r="D4" s="26" t="s">
        <v>3800</v>
      </c>
    </row>
    <row r="5" s="20" customFormat="1" ht="17.25" spans="1:4">
      <c r="A5" s="26" t="s">
        <v>3792</v>
      </c>
      <c r="B5" s="26" t="s">
        <v>3785</v>
      </c>
      <c r="C5" s="26" t="s">
        <v>3801</v>
      </c>
      <c r="D5" s="26">
        <v>11018.32</v>
      </c>
    </row>
    <row r="6" s="20" customFormat="1" ht="17.25" spans="1:4">
      <c r="A6" s="26" t="s">
        <v>3792</v>
      </c>
      <c r="B6" s="26" t="s">
        <v>3785</v>
      </c>
      <c r="C6" s="26" t="s">
        <v>3802</v>
      </c>
      <c r="D6" s="27">
        <v>9513.15</v>
      </c>
    </row>
    <row r="7" s="20" customFormat="1" ht="17.25" spans="1:4">
      <c r="A7" s="26" t="s">
        <v>3792</v>
      </c>
      <c r="B7" s="26" t="s">
        <v>3785</v>
      </c>
      <c r="C7" s="26" t="s">
        <v>3803</v>
      </c>
      <c r="D7" s="26">
        <v>1139.05</v>
      </c>
    </row>
    <row r="8" s="20" customFormat="1" ht="17.25" spans="1:4">
      <c r="A8" s="26" t="s">
        <v>3792</v>
      </c>
      <c r="B8" s="26" t="s">
        <v>3785</v>
      </c>
      <c r="C8" s="26" t="s">
        <v>3804</v>
      </c>
      <c r="D8" s="26">
        <v>366.12</v>
      </c>
    </row>
  </sheetData>
  <mergeCells count="1">
    <mergeCell ref="A2:D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E9" sqref="E9"/>
    </sheetView>
  </sheetViews>
  <sheetFormatPr defaultColWidth="8" defaultRowHeight="14.25" outlineLevelCol="6"/>
  <cols>
    <col min="1" max="1" width="41.5" style="1" customWidth="1"/>
    <col min="2" max="7" width="15.625" style="1" customWidth="1"/>
    <col min="8" max="16384" width="8" style="1"/>
  </cols>
  <sheetData>
    <row r="1" s="1" customFormat="1" ht="30" customHeight="1" spans="1:7">
      <c r="A1" s="2" t="s">
        <v>3805</v>
      </c>
    </row>
    <row r="2" s="1" customFormat="1" ht="45" customHeight="1" spans="1:7">
      <c r="A2" s="19" t="s">
        <v>3806</v>
      </c>
      <c r="B2" s="19"/>
      <c r="C2" s="19"/>
      <c r="D2" s="19"/>
      <c r="E2" s="19"/>
      <c r="F2" s="19"/>
      <c r="G2" s="19"/>
    </row>
    <row r="3" s="1" customFormat="1" ht="30" customHeight="1" spans="1:7">
      <c r="G3" s="6" t="s">
        <v>40</v>
      </c>
    </row>
    <row r="4" s="1" customFormat="1" ht="30" customHeight="1" spans="1:7">
      <c r="A4" s="7" t="s">
        <v>41</v>
      </c>
      <c r="B4" s="7" t="s">
        <v>44</v>
      </c>
      <c r="C4" s="7"/>
      <c r="D4" s="7"/>
      <c r="E4" s="7" t="s">
        <v>3807</v>
      </c>
      <c r="F4" s="7"/>
      <c r="G4" s="7"/>
    </row>
    <row r="5" s="1" customFormat="1" ht="30" customHeight="1" spans="1:7">
      <c r="A5" s="7"/>
      <c r="B5" s="7" t="s">
        <v>2630</v>
      </c>
      <c r="C5" s="7" t="s">
        <v>3808</v>
      </c>
      <c r="D5" s="7" t="s">
        <v>3809</v>
      </c>
      <c r="E5" s="7" t="s">
        <v>2630</v>
      </c>
      <c r="F5" s="7" t="s">
        <v>3808</v>
      </c>
      <c r="G5" s="7" t="s">
        <v>3809</v>
      </c>
    </row>
    <row r="6" s="1" customFormat="1" ht="30" customHeight="1" spans="1:7">
      <c r="A6" s="12" t="s">
        <v>3810</v>
      </c>
      <c r="B6" s="10"/>
      <c r="C6" s="10"/>
      <c r="D6" s="10"/>
      <c r="E6" s="10">
        <v>168739.5</v>
      </c>
      <c r="F6" s="10"/>
      <c r="G6" s="10">
        <v>168739.5</v>
      </c>
    </row>
    <row r="7" s="1" customFormat="1" ht="30" customHeight="1" spans="1:7">
      <c r="A7" s="12" t="s">
        <v>3811</v>
      </c>
      <c r="B7" s="10">
        <v>168907</v>
      </c>
      <c r="C7" s="10"/>
      <c r="D7" s="10">
        <v>168907</v>
      </c>
      <c r="E7" s="10">
        <v>168907</v>
      </c>
      <c r="F7" s="10"/>
      <c r="G7" s="10">
        <v>168907</v>
      </c>
    </row>
    <row r="8" s="1" customFormat="1" ht="30" customHeight="1" spans="1:7">
      <c r="A8" s="12" t="s">
        <v>3812</v>
      </c>
      <c r="B8" s="10">
        <v>20300</v>
      </c>
      <c r="C8" s="10"/>
      <c r="D8" s="10">
        <v>20300</v>
      </c>
      <c r="E8" s="10">
        <v>20300</v>
      </c>
      <c r="F8" s="10"/>
      <c r="G8" s="10">
        <v>20300</v>
      </c>
    </row>
    <row r="9" s="18" customFormat="1" ht="30" customHeight="1" spans="1:7">
      <c r="A9" s="13" t="s">
        <v>3813</v>
      </c>
      <c r="B9" s="10">
        <v>18531</v>
      </c>
      <c r="C9" s="10"/>
      <c r="D9" s="10">
        <v>18531</v>
      </c>
      <c r="E9" s="10">
        <v>18531</v>
      </c>
      <c r="F9" s="10"/>
      <c r="G9" s="10">
        <v>18531</v>
      </c>
    </row>
    <row r="10" s="18" customFormat="1" ht="30" customHeight="1" spans="1:7">
      <c r="A10" s="13" t="s">
        <v>3814</v>
      </c>
      <c r="B10" s="10">
        <v>5393.26</v>
      </c>
      <c r="C10" s="10"/>
      <c r="D10" s="10">
        <v>5393.26</v>
      </c>
      <c r="E10" s="10">
        <v>5393.26</v>
      </c>
      <c r="F10" s="10"/>
      <c r="G10" s="10">
        <v>5393.26</v>
      </c>
    </row>
    <row r="11" s="1" customFormat="1" ht="30" customHeight="1" spans="1:7">
      <c r="A11" s="12" t="s">
        <v>3815</v>
      </c>
      <c r="B11" s="10" t="s">
        <v>3816</v>
      </c>
      <c r="C11" s="10" t="s">
        <v>3816</v>
      </c>
      <c r="D11" s="10" t="s">
        <v>3816</v>
      </c>
      <c r="E11" s="17">
        <v>170508.5</v>
      </c>
      <c r="F11" s="10"/>
      <c r="G11" s="17">
        <v>170508.5</v>
      </c>
    </row>
    <row r="12" s="1" customFormat="1" ht="30" customHeight="1" spans="1:7">
      <c r="A12" s="15" t="s">
        <v>3817</v>
      </c>
      <c r="B12" s="15"/>
      <c r="C12" s="15"/>
      <c r="D12" s="15"/>
      <c r="E12" s="15"/>
      <c r="F12" s="15"/>
      <c r="G12" s="15"/>
    </row>
    <row r="13" s="1" customFormat="1" ht="30" customHeight="1" spans="1:7">
      <c r="A13" s="16"/>
      <c r="B13" s="16"/>
      <c r="C13" s="16"/>
      <c r="D13" s="16"/>
      <c r="E13" s="16"/>
      <c r="F13" s="16"/>
      <c r="G13" s="16"/>
    </row>
    <row r="14" s="1" customFormat="1" ht="9" customHeight="1" spans="1:7">
      <c r="A14" s="16"/>
      <c r="B14" s="16"/>
      <c r="C14" s="16"/>
      <c r="D14" s="16"/>
      <c r="E14" s="16"/>
      <c r="F14" s="16"/>
      <c r="G14" s="16"/>
    </row>
  </sheetData>
  <mergeCells count="5">
    <mergeCell ref="A2:G2"/>
    <mergeCell ref="B4:D4"/>
    <mergeCell ref="E4:G4"/>
    <mergeCell ref="A4:A5"/>
    <mergeCell ref="A12:G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C28" sqref="C28:E31"/>
    </sheetView>
  </sheetViews>
  <sheetFormatPr defaultColWidth="9" defaultRowHeight="13.5" outlineLevelCol="6"/>
  <cols>
    <col min="1" max="1" width="9" style="110"/>
    <col min="2" max="2" width="32.125" style="110" customWidth="1"/>
    <col min="3" max="7" width="19.875" style="113" customWidth="1"/>
    <col min="8" max="16384" width="9" style="110"/>
  </cols>
  <sheetData>
    <row r="1" s="110" customFormat="1" ht="18" customHeight="1" spans="1:7">
      <c r="A1" s="114" t="s">
        <v>38</v>
      </c>
      <c r="C1" s="113"/>
      <c r="D1" s="113"/>
      <c r="E1" s="113"/>
      <c r="F1" s="113"/>
      <c r="G1" s="113"/>
    </row>
    <row r="2" s="111" customFormat="1" ht="22.5" spans="1:7">
      <c r="A2" s="115" t="s">
        <v>39</v>
      </c>
      <c r="B2" s="115"/>
      <c r="C2" s="116"/>
      <c r="D2" s="116"/>
      <c r="E2" s="116"/>
      <c r="F2" s="116"/>
      <c r="G2" s="116"/>
    </row>
    <row r="3" s="110" customFormat="1" ht="20.25" customHeight="1" spans="1:7">
      <c r="C3" s="113"/>
      <c r="D3" s="113"/>
      <c r="E3" s="113"/>
      <c r="F3" s="113"/>
      <c r="G3" s="117" t="s">
        <v>40</v>
      </c>
    </row>
    <row r="4" s="110" customFormat="1" ht="31.5" customHeight="1" spans="1:7">
      <c r="A4" s="383" t="s">
        <v>41</v>
      </c>
      <c r="B4" s="338"/>
      <c r="C4" s="336" t="s">
        <v>42</v>
      </c>
      <c r="D4" s="336" t="s">
        <v>43</v>
      </c>
      <c r="E4" s="384" t="s">
        <v>44</v>
      </c>
      <c r="F4" s="385"/>
      <c r="G4" s="386"/>
    </row>
    <row r="5" s="110" customFormat="1" ht="33.95" customHeight="1" spans="1:7">
      <c r="A5" s="118" t="s">
        <v>45</v>
      </c>
      <c r="B5" s="118" t="s">
        <v>46</v>
      </c>
      <c r="C5" s="339"/>
      <c r="D5" s="339"/>
      <c r="E5" s="119" t="s">
        <v>47</v>
      </c>
      <c r="F5" s="340" t="s">
        <v>48</v>
      </c>
      <c r="G5" s="340" t="s">
        <v>49</v>
      </c>
    </row>
    <row r="6" s="110" customFormat="1" ht="20.1" customHeight="1" spans="1:7">
      <c r="A6" s="387" t="s">
        <v>50</v>
      </c>
      <c r="B6" s="388" t="s">
        <v>51</v>
      </c>
      <c r="C6" s="389">
        <f>SUM(C7:C22)</f>
        <v>187010</v>
      </c>
      <c r="D6" s="389">
        <f>SUM(D7:D22)</f>
        <v>187101</v>
      </c>
      <c r="E6" s="389">
        <f>SUM(E7:E22)</f>
        <v>206746</v>
      </c>
      <c r="F6" s="389">
        <f t="shared" ref="F6:F31" si="0">IF(C6=0,"",ROUND((E6/C6)*100,1))</f>
        <v>110.6</v>
      </c>
      <c r="G6" s="389">
        <f t="shared" ref="G6:G31" si="1">IF(D6=0,"",ROUND((E6/D6)*100,1))</f>
        <v>110.5</v>
      </c>
    </row>
    <row r="7" s="110" customFormat="1" ht="20.1" customHeight="1" spans="1:7">
      <c r="A7" s="390" t="s">
        <v>52</v>
      </c>
      <c r="B7" s="124" t="s">
        <v>53</v>
      </c>
      <c r="C7" s="391">
        <v>93494</v>
      </c>
      <c r="D7" s="392">
        <v>100699</v>
      </c>
      <c r="E7" s="392">
        <v>127272</v>
      </c>
      <c r="F7" s="389">
        <f t="shared" si="0"/>
        <v>136.1</v>
      </c>
      <c r="G7" s="389">
        <f t="shared" si="1"/>
        <v>126.4</v>
      </c>
    </row>
    <row r="8" s="110" customFormat="1" ht="20.1" customHeight="1" spans="1:7">
      <c r="A8" s="390" t="s">
        <v>54</v>
      </c>
      <c r="B8" s="124" t="s">
        <v>55</v>
      </c>
      <c r="C8" s="391">
        <v>8105</v>
      </c>
      <c r="D8" s="392">
        <v>9670</v>
      </c>
      <c r="E8" s="392">
        <v>10685</v>
      </c>
      <c r="F8" s="389">
        <f t="shared" si="0"/>
        <v>131.8</v>
      </c>
      <c r="G8" s="389">
        <f t="shared" si="1"/>
        <v>110.5</v>
      </c>
    </row>
    <row r="9" s="110" customFormat="1" ht="20.1" customHeight="1" spans="1:7">
      <c r="A9" s="390" t="s">
        <v>56</v>
      </c>
      <c r="B9" s="124" t="s">
        <v>57</v>
      </c>
      <c r="C9" s="129"/>
      <c r="D9" s="129"/>
      <c r="E9" s="129"/>
      <c r="F9" s="389" t="str">
        <f t="shared" si="0"/>
        <v/>
      </c>
      <c r="G9" s="389" t="str">
        <f t="shared" si="1"/>
        <v/>
      </c>
    </row>
    <row r="10" s="110" customFormat="1" ht="20.1" customHeight="1" spans="1:7">
      <c r="A10" s="390" t="s">
        <v>58</v>
      </c>
      <c r="B10" s="124" t="s">
        <v>59</v>
      </c>
      <c r="C10" s="391">
        <v>15455</v>
      </c>
      <c r="D10" s="392">
        <v>3358</v>
      </c>
      <c r="E10" s="392">
        <v>3711</v>
      </c>
      <c r="F10" s="389">
        <f t="shared" si="0"/>
        <v>24</v>
      </c>
      <c r="G10" s="389">
        <f t="shared" si="1"/>
        <v>110.5</v>
      </c>
    </row>
    <row r="11" s="110" customFormat="1" ht="20.1" customHeight="1" spans="1:7">
      <c r="A11" s="390" t="s">
        <v>60</v>
      </c>
      <c r="B11" s="124" t="s">
        <v>61</v>
      </c>
      <c r="C11" s="391">
        <v>1398</v>
      </c>
      <c r="D11" s="392">
        <v>11343</v>
      </c>
      <c r="E11" s="392">
        <v>5533</v>
      </c>
      <c r="F11" s="389">
        <f t="shared" si="0"/>
        <v>395.8</v>
      </c>
      <c r="G11" s="389">
        <f t="shared" si="1"/>
        <v>48.8</v>
      </c>
    </row>
    <row r="12" s="110" customFormat="1" ht="20.1" customHeight="1" spans="1:7">
      <c r="A12" s="390" t="s">
        <v>62</v>
      </c>
      <c r="B12" s="124" t="s">
        <v>63</v>
      </c>
      <c r="C12" s="391">
        <v>10015</v>
      </c>
      <c r="D12" s="392">
        <v>9401</v>
      </c>
      <c r="E12" s="392">
        <v>11388</v>
      </c>
      <c r="F12" s="389">
        <f t="shared" si="0"/>
        <v>113.7</v>
      </c>
      <c r="G12" s="389">
        <f t="shared" si="1"/>
        <v>121.1</v>
      </c>
    </row>
    <row r="13" s="110" customFormat="1" ht="20.1" customHeight="1" spans="1:7">
      <c r="A13" s="390" t="s">
        <v>64</v>
      </c>
      <c r="B13" s="124" t="s">
        <v>65</v>
      </c>
      <c r="C13" s="391">
        <v>3577</v>
      </c>
      <c r="D13" s="392">
        <v>3426</v>
      </c>
      <c r="E13" s="392">
        <v>3786</v>
      </c>
      <c r="F13" s="389">
        <f t="shared" si="0"/>
        <v>105.8</v>
      </c>
      <c r="G13" s="389">
        <f t="shared" si="1"/>
        <v>110.5</v>
      </c>
    </row>
    <row r="14" s="110" customFormat="1" ht="20.1" customHeight="1" spans="1:7">
      <c r="A14" s="390" t="s">
        <v>66</v>
      </c>
      <c r="B14" s="124" t="s">
        <v>67</v>
      </c>
      <c r="C14" s="391">
        <v>3994</v>
      </c>
      <c r="D14" s="392">
        <v>3272</v>
      </c>
      <c r="E14" s="392">
        <v>3616</v>
      </c>
      <c r="F14" s="389">
        <f t="shared" si="0"/>
        <v>90.5</v>
      </c>
      <c r="G14" s="389">
        <f t="shared" si="1"/>
        <v>110.5</v>
      </c>
    </row>
    <row r="15" s="110" customFormat="1" ht="20.1" customHeight="1" spans="1:7">
      <c r="A15" s="390" t="s">
        <v>68</v>
      </c>
      <c r="B15" s="124" t="s">
        <v>69</v>
      </c>
      <c r="C15" s="391">
        <v>7001</v>
      </c>
      <c r="D15" s="392">
        <v>5698</v>
      </c>
      <c r="E15" s="392">
        <v>6296</v>
      </c>
      <c r="F15" s="389">
        <f t="shared" si="0"/>
        <v>89.9</v>
      </c>
      <c r="G15" s="389">
        <f t="shared" si="1"/>
        <v>110.5</v>
      </c>
    </row>
    <row r="16" s="110" customFormat="1" ht="20.1" customHeight="1" spans="1:7">
      <c r="A16" s="390" t="s">
        <v>70</v>
      </c>
      <c r="B16" s="124" t="s">
        <v>71</v>
      </c>
      <c r="C16" s="391">
        <v>4435</v>
      </c>
      <c r="D16" s="392">
        <v>5377</v>
      </c>
      <c r="E16" s="392">
        <v>5942</v>
      </c>
      <c r="F16" s="389">
        <f t="shared" si="0"/>
        <v>134</v>
      </c>
      <c r="G16" s="389">
        <f t="shared" si="1"/>
        <v>110.5</v>
      </c>
    </row>
    <row r="17" s="110" customFormat="1" ht="20.1" customHeight="1" spans="1:7">
      <c r="A17" s="390" t="s">
        <v>72</v>
      </c>
      <c r="B17" s="124" t="s">
        <v>73</v>
      </c>
      <c r="C17" s="391">
        <v>1986</v>
      </c>
      <c r="D17" s="392">
        <v>1882</v>
      </c>
      <c r="E17" s="392">
        <v>2080</v>
      </c>
      <c r="F17" s="389">
        <f t="shared" si="0"/>
        <v>104.7</v>
      </c>
      <c r="G17" s="389">
        <f t="shared" si="1"/>
        <v>110.5</v>
      </c>
    </row>
    <row r="18" s="110" customFormat="1" ht="20.1" customHeight="1" spans="1:7">
      <c r="A18" s="390" t="s">
        <v>74</v>
      </c>
      <c r="B18" s="124" t="s">
        <v>75</v>
      </c>
      <c r="C18" s="391">
        <v>25679</v>
      </c>
      <c r="D18" s="392">
        <v>27469</v>
      </c>
      <c r="E18" s="392">
        <v>20353</v>
      </c>
      <c r="F18" s="389">
        <f t="shared" si="0"/>
        <v>79.3</v>
      </c>
      <c r="G18" s="389">
        <f t="shared" si="1"/>
        <v>74.1</v>
      </c>
    </row>
    <row r="19" s="110" customFormat="1" ht="20.1" customHeight="1" spans="1:7">
      <c r="A19" s="390" t="s">
        <v>76</v>
      </c>
      <c r="B19" s="124" t="s">
        <v>77</v>
      </c>
      <c r="C19" s="391">
        <v>10873</v>
      </c>
      <c r="D19" s="392">
        <v>4604</v>
      </c>
      <c r="E19" s="392">
        <v>5087</v>
      </c>
      <c r="F19" s="389">
        <f t="shared" si="0"/>
        <v>46.8</v>
      </c>
      <c r="G19" s="389">
        <f t="shared" si="1"/>
        <v>110.5</v>
      </c>
    </row>
    <row r="20" s="110" customFormat="1" ht="20.1" customHeight="1" spans="1:7">
      <c r="A20" s="390" t="s">
        <v>78</v>
      </c>
      <c r="B20" s="124" t="s">
        <v>79</v>
      </c>
      <c r="C20" s="391">
        <v>435</v>
      </c>
      <c r="D20" s="392">
        <v>523</v>
      </c>
      <c r="E20" s="392">
        <v>578</v>
      </c>
      <c r="F20" s="389">
        <f t="shared" si="0"/>
        <v>132.9</v>
      </c>
      <c r="G20" s="389">
        <f t="shared" si="1"/>
        <v>110.5</v>
      </c>
    </row>
    <row r="21" s="110" customFormat="1" ht="20.1" customHeight="1" spans="1:7">
      <c r="A21" s="390" t="s">
        <v>80</v>
      </c>
      <c r="B21" s="124" t="s">
        <v>81</v>
      </c>
      <c r="C21" s="391">
        <v>563</v>
      </c>
      <c r="D21" s="392">
        <v>379</v>
      </c>
      <c r="E21" s="392">
        <v>419</v>
      </c>
      <c r="F21" s="389">
        <f t="shared" si="0"/>
        <v>74.4</v>
      </c>
      <c r="G21" s="389">
        <f t="shared" si="1"/>
        <v>110.6</v>
      </c>
    </row>
    <row r="22" s="110" customFormat="1" ht="20.1" customHeight="1" spans="1:7">
      <c r="A22" s="390" t="s">
        <v>82</v>
      </c>
      <c r="B22" s="124" t="s">
        <v>83</v>
      </c>
      <c r="C22" s="129"/>
      <c r="D22" s="129"/>
      <c r="E22" s="129"/>
      <c r="F22" s="389" t="str">
        <f t="shared" si="0"/>
        <v/>
      </c>
      <c r="G22" s="389" t="str">
        <f t="shared" si="1"/>
        <v/>
      </c>
    </row>
    <row r="23" s="110" customFormat="1" ht="20.1" customHeight="1" spans="1:7">
      <c r="A23" s="387" t="s">
        <v>84</v>
      </c>
      <c r="B23" s="388" t="s">
        <v>85</v>
      </c>
      <c r="C23" s="389">
        <f>SUM(C24:C31)</f>
        <v>62590</v>
      </c>
      <c r="D23" s="389">
        <f>SUM(D24:D31)</f>
        <v>62676</v>
      </c>
      <c r="E23" s="389">
        <f>SUM(E24:E31)</f>
        <v>63054</v>
      </c>
      <c r="F23" s="389">
        <f t="shared" si="0"/>
        <v>100.7</v>
      </c>
      <c r="G23" s="389">
        <f t="shared" si="1"/>
        <v>100.6</v>
      </c>
    </row>
    <row r="24" s="110" customFormat="1" ht="20.1" customHeight="1" spans="1:7">
      <c r="A24" s="390" t="s">
        <v>86</v>
      </c>
      <c r="B24" s="124" t="s">
        <v>87</v>
      </c>
      <c r="C24" s="391">
        <v>8119</v>
      </c>
      <c r="D24" s="392">
        <v>7657</v>
      </c>
      <c r="E24" s="392">
        <v>7815</v>
      </c>
      <c r="F24" s="389">
        <f t="shared" si="0"/>
        <v>96.3</v>
      </c>
      <c r="G24" s="389">
        <f t="shared" si="1"/>
        <v>102.1</v>
      </c>
    </row>
    <row r="25" s="110" customFormat="1" ht="20.1" customHeight="1" spans="1:7">
      <c r="A25" s="390" t="s">
        <v>88</v>
      </c>
      <c r="B25" s="124" t="s">
        <v>89</v>
      </c>
      <c r="C25" s="391">
        <v>7241</v>
      </c>
      <c r="D25" s="392">
        <v>2406</v>
      </c>
      <c r="E25" s="392">
        <v>2416</v>
      </c>
      <c r="F25" s="389">
        <f t="shared" si="0"/>
        <v>33.4</v>
      </c>
      <c r="G25" s="389">
        <f t="shared" si="1"/>
        <v>100.4</v>
      </c>
    </row>
    <row r="26" s="110" customFormat="1" ht="20.1" customHeight="1" spans="1:7">
      <c r="A26" s="390" t="s">
        <v>90</v>
      </c>
      <c r="B26" s="124" t="s">
        <v>91</v>
      </c>
      <c r="C26" s="391">
        <v>2135</v>
      </c>
      <c r="D26" s="392">
        <v>8304</v>
      </c>
      <c r="E26" s="392">
        <v>8337</v>
      </c>
      <c r="F26" s="389">
        <f t="shared" si="0"/>
        <v>390.5</v>
      </c>
      <c r="G26" s="389">
        <f t="shared" si="1"/>
        <v>100.4</v>
      </c>
    </row>
    <row r="27" s="110" customFormat="1" ht="20.1" customHeight="1" spans="1:7">
      <c r="A27" s="390" t="s">
        <v>92</v>
      </c>
      <c r="B27" s="124" t="s">
        <v>93</v>
      </c>
      <c r="C27" s="129"/>
      <c r="D27" s="129"/>
      <c r="E27" s="129"/>
      <c r="F27" s="389" t="str">
        <f t="shared" si="0"/>
        <v/>
      </c>
      <c r="G27" s="389" t="str">
        <f t="shared" si="1"/>
        <v/>
      </c>
    </row>
    <row r="28" s="110" customFormat="1" ht="20.1" customHeight="1" spans="1:7">
      <c r="A28" s="390" t="s">
        <v>94</v>
      </c>
      <c r="B28" s="124" t="s">
        <v>95</v>
      </c>
      <c r="C28" s="391">
        <v>38832</v>
      </c>
      <c r="D28" s="392">
        <v>37743</v>
      </c>
      <c r="E28" s="392">
        <v>37894</v>
      </c>
      <c r="F28" s="389">
        <f t="shared" si="0"/>
        <v>97.6</v>
      </c>
      <c r="G28" s="389">
        <f t="shared" si="1"/>
        <v>100.4</v>
      </c>
    </row>
    <row r="29" s="110" customFormat="1" ht="20.1" customHeight="1" spans="1:7">
      <c r="A29" s="390" t="s">
        <v>96</v>
      </c>
      <c r="B29" s="124" t="s">
        <v>97</v>
      </c>
      <c r="C29" s="391">
        <v>5397</v>
      </c>
      <c r="D29" s="392">
        <v>5920</v>
      </c>
      <c r="E29" s="392">
        <v>5944</v>
      </c>
      <c r="F29" s="389">
        <f t="shared" si="0"/>
        <v>110.1</v>
      </c>
      <c r="G29" s="389">
        <f t="shared" si="1"/>
        <v>100.4</v>
      </c>
    </row>
    <row r="30" s="382" customFormat="1" ht="20.1" customHeight="1" spans="1:7">
      <c r="A30" s="390" t="s">
        <v>98</v>
      </c>
      <c r="B30" s="124" t="s">
        <v>99</v>
      </c>
      <c r="C30" s="391">
        <v>229</v>
      </c>
      <c r="D30" s="392">
        <v>275</v>
      </c>
      <c r="E30" s="392">
        <v>276</v>
      </c>
      <c r="F30" s="389">
        <f t="shared" si="0"/>
        <v>120.5</v>
      </c>
      <c r="G30" s="389">
        <f t="shared" si="1"/>
        <v>100.4</v>
      </c>
    </row>
    <row r="31" s="382" customFormat="1" ht="20.1" customHeight="1" spans="1:7">
      <c r="A31" s="390" t="s">
        <v>100</v>
      </c>
      <c r="B31" s="124" t="s">
        <v>101</v>
      </c>
      <c r="C31" s="391">
        <v>637</v>
      </c>
      <c r="D31" s="392">
        <v>371</v>
      </c>
      <c r="E31" s="392">
        <v>372</v>
      </c>
      <c r="F31" s="389">
        <f t="shared" si="0"/>
        <v>58.4</v>
      </c>
      <c r="G31" s="389">
        <f t="shared" si="1"/>
        <v>100.3</v>
      </c>
    </row>
    <row r="32" s="382" customFormat="1" ht="20.1" customHeight="1" spans="1:7">
      <c r="A32" s="130"/>
      <c r="B32" s="124" t="s">
        <v>0</v>
      </c>
      <c r="C32" s="129"/>
      <c r="D32" s="393"/>
      <c r="E32" s="393"/>
      <c r="F32" s="393"/>
      <c r="G32" s="393"/>
    </row>
    <row r="33" s="110" customFormat="1" ht="20.1" customHeight="1" spans="1:7">
      <c r="A33" s="394" t="s">
        <v>102</v>
      </c>
      <c r="B33" s="381"/>
      <c r="C33" s="389">
        <f>SUM(C6,C23)</f>
        <v>249600</v>
      </c>
      <c r="D33" s="389">
        <f>SUM(D6,D23)</f>
        <v>249777</v>
      </c>
      <c r="E33" s="389">
        <f>SUM(E6,E23)</f>
        <v>269800</v>
      </c>
      <c r="F33" s="389">
        <f>IF(C33=0,"",ROUND((E33/C33)*100,1))</f>
        <v>108.1</v>
      </c>
      <c r="G33" s="389">
        <f>IF(D33=0,"",ROUND((E33/D33)*100,1))</f>
        <v>108</v>
      </c>
    </row>
  </sheetData>
  <mergeCells count="6">
    <mergeCell ref="A2:G2"/>
    <mergeCell ref="A4:B4"/>
    <mergeCell ref="E4:G4"/>
    <mergeCell ref="A33:B33"/>
    <mergeCell ref="C4:C5"/>
    <mergeCell ref="D4:D5"/>
  </mergeCells>
  <conditionalFormatting sqref="A1:A65536">
    <cfRule type="duplicateValues" dxfId="0" priority="1"/>
  </conditionalFormatting>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1" sqref="$A1:$XFD1048576"/>
    </sheetView>
  </sheetViews>
  <sheetFormatPr defaultColWidth="8" defaultRowHeight="14.25" outlineLevelCol="7"/>
  <cols>
    <col min="1" max="1" width="18.375" style="1" customWidth="1"/>
    <col min="2" max="2" width="23.5" style="1" customWidth="1"/>
    <col min="3" max="3" width="40" style="1" customWidth="1"/>
    <col min="4" max="8" width="15.625" style="1" customWidth="1"/>
    <col min="9" max="16384" width="8" style="1"/>
  </cols>
  <sheetData>
    <row r="1" s="1" customFormat="1" ht="28.5" customHeight="1" spans="1:8">
      <c r="A1" s="2" t="s">
        <v>3818</v>
      </c>
    </row>
    <row r="2" s="1" customFormat="1" ht="45" customHeight="1" spans="1:8">
      <c r="A2" s="3" t="s">
        <v>3819</v>
      </c>
      <c r="B2" s="3"/>
      <c r="C2" s="3"/>
      <c r="D2" s="4"/>
      <c r="E2" s="4"/>
      <c r="F2" s="4"/>
      <c r="G2" s="4"/>
      <c r="H2" s="4"/>
    </row>
    <row r="3" s="1" customFormat="1" ht="30" customHeight="1" spans="1:8">
      <c r="A3" s="5"/>
      <c r="B3" s="5"/>
      <c r="C3" s="6" t="s">
        <v>40</v>
      </c>
      <c r="D3" s="5"/>
      <c r="E3" s="5"/>
      <c r="F3" s="5"/>
      <c r="G3" s="5"/>
      <c r="H3" s="5"/>
    </row>
    <row r="4" s="1" customFormat="1" ht="30" customHeight="1" spans="1:8">
      <c r="A4" s="7" t="s">
        <v>3702</v>
      </c>
      <c r="B4" s="7" t="s">
        <v>3820</v>
      </c>
      <c r="C4" s="7" t="s">
        <v>3821</v>
      </c>
      <c r="D4" s="5"/>
      <c r="E4" s="5"/>
      <c r="F4" s="5"/>
      <c r="G4" s="5"/>
      <c r="H4" s="5"/>
    </row>
    <row r="5" s="1" customFormat="1" ht="30" customHeight="1" spans="1:8">
      <c r="A5" s="8" t="s">
        <v>3808</v>
      </c>
      <c r="B5" s="10"/>
      <c r="C5" s="10"/>
      <c r="D5" s="5"/>
      <c r="E5" s="5"/>
      <c r="F5" s="5"/>
      <c r="G5" s="5"/>
      <c r="H5" s="5"/>
    </row>
    <row r="6" s="1" customFormat="1" ht="30" customHeight="1" spans="1:8">
      <c r="A6" s="9" t="s">
        <v>3822</v>
      </c>
      <c r="B6" s="10"/>
      <c r="C6" s="10"/>
    </row>
    <row r="7" s="1" customFormat="1" ht="30" customHeight="1" spans="1:8">
      <c r="A7" s="9" t="s">
        <v>3823</v>
      </c>
      <c r="B7" s="10"/>
      <c r="C7" s="17"/>
    </row>
    <row r="8" s="1" customFormat="1" ht="30" customHeight="1" spans="1:8">
      <c r="A8" s="9" t="s">
        <v>3824</v>
      </c>
      <c r="B8" s="10"/>
      <c r="C8" s="17"/>
    </row>
    <row r="9" s="1" customFormat="1" ht="30" customHeight="1" spans="1:8">
      <c r="A9" s="9" t="s">
        <v>3825</v>
      </c>
      <c r="B9" s="10"/>
      <c r="C9" s="17"/>
    </row>
    <row r="10" s="1" customFormat="1" ht="30" customHeight="1" spans="1:8">
      <c r="A10" s="9" t="s">
        <v>3826</v>
      </c>
      <c r="B10" s="10"/>
      <c r="C10" s="10"/>
    </row>
    <row r="11" s="1" customFormat="1" ht="30" customHeight="1" spans="1:8">
      <c r="A11" s="9" t="s">
        <v>3827</v>
      </c>
      <c r="B11" s="10"/>
      <c r="C11" s="10"/>
    </row>
    <row r="12" s="1" customFormat="1" ht="30" customHeight="1" spans="1:8">
      <c r="A12" s="9" t="s">
        <v>3828</v>
      </c>
      <c r="B12" s="10"/>
      <c r="C12" s="10"/>
    </row>
    <row r="13" s="1" customFormat="1" ht="30" customHeight="1" spans="1:8">
      <c r="A13" s="9" t="s">
        <v>3829</v>
      </c>
      <c r="B13" s="10"/>
      <c r="C13" s="10"/>
    </row>
    <row r="14" s="1" customFormat="1" ht="30" customHeight="1" spans="1:8">
      <c r="A14" s="9" t="s">
        <v>3830</v>
      </c>
      <c r="B14" s="10"/>
      <c r="C14" s="17"/>
    </row>
    <row r="15" s="1" customFormat="1" ht="30" customHeight="1" spans="1:8">
      <c r="A15" s="9" t="s">
        <v>3831</v>
      </c>
      <c r="B15" s="10"/>
      <c r="C15" s="10"/>
    </row>
    <row r="16" s="1" customFormat="1" ht="30" customHeight="1" spans="1:8">
      <c r="A16" s="9" t="s">
        <v>2949</v>
      </c>
      <c r="B16" s="10">
        <v>172607</v>
      </c>
      <c r="C16" s="17">
        <v>170508.5</v>
      </c>
    </row>
    <row r="17" s="1" customFormat="1" ht="30" customHeight="1" spans="1:3">
      <c r="A17" s="9" t="s">
        <v>3832</v>
      </c>
      <c r="B17" s="10"/>
      <c r="C17" s="10"/>
    </row>
    <row r="18" s="1" customFormat="1" ht="30" customHeight="1" spans="1:3">
      <c r="A18" s="9" t="s">
        <v>3833</v>
      </c>
      <c r="B18" s="10"/>
      <c r="C18" s="17"/>
    </row>
  </sheetData>
  <mergeCells count="1">
    <mergeCell ref="A2:C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 sqref="$A1:$XFD1048576"/>
    </sheetView>
  </sheetViews>
  <sheetFormatPr defaultColWidth="8" defaultRowHeight="13.5" outlineLevelCol="6"/>
  <cols>
    <col min="1" max="1" width="41.625" style="11" customWidth="1"/>
    <col min="2" max="7" width="15.625" style="11" customWidth="1"/>
    <col min="8" max="16384" width="8" style="11"/>
  </cols>
  <sheetData>
    <row r="1" s="11" customFormat="1" ht="30" customHeight="1" spans="1:7">
      <c r="A1" s="2" t="s">
        <v>3834</v>
      </c>
    </row>
    <row r="2" s="11" customFormat="1" ht="45" customHeight="1" spans="1:7">
      <c r="A2" s="3" t="s">
        <v>3835</v>
      </c>
      <c r="B2" s="3"/>
      <c r="C2" s="3"/>
      <c r="D2" s="3"/>
      <c r="E2" s="3"/>
      <c r="F2" s="3"/>
      <c r="G2" s="3"/>
    </row>
    <row r="3" s="11" customFormat="1" ht="21.95" customHeight="1" spans="1:7">
      <c r="A3" s="7" t="s">
        <v>41</v>
      </c>
      <c r="B3" s="7" t="s">
        <v>44</v>
      </c>
      <c r="C3" s="7"/>
      <c r="D3" s="7"/>
      <c r="E3" s="7" t="s">
        <v>3807</v>
      </c>
      <c r="F3" s="7"/>
      <c r="G3" s="7"/>
    </row>
    <row r="4" s="11" customFormat="1" ht="21.95" customHeight="1" spans="1:7">
      <c r="A4" s="7"/>
      <c r="B4" s="7" t="s">
        <v>2630</v>
      </c>
      <c r="C4" s="7" t="s">
        <v>3808</v>
      </c>
      <c r="D4" s="7" t="s">
        <v>3809</v>
      </c>
      <c r="E4" s="7" t="s">
        <v>2630</v>
      </c>
      <c r="F4" s="7" t="s">
        <v>3808</v>
      </c>
      <c r="G4" s="7" t="s">
        <v>3809</v>
      </c>
    </row>
    <row r="5" s="11" customFormat="1" ht="21.95" customHeight="1" spans="1:7">
      <c r="A5" s="12" t="s">
        <v>3836</v>
      </c>
      <c r="B5" s="10"/>
      <c r="C5" s="10"/>
      <c r="D5" s="10"/>
      <c r="E5" s="10">
        <v>453860</v>
      </c>
      <c r="F5" s="10"/>
      <c r="G5" s="10">
        <v>453860</v>
      </c>
    </row>
    <row r="6" s="11" customFormat="1" ht="21.95" customHeight="1" spans="1:7">
      <c r="A6" s="12" t="s">
        <v>3837</v>
      </c>
      <c r="B6" s="10">
        <v>454370</v>
      </c>
      <c r="C6" s="10"/>
      <c r="D6" s="10">
        <v>454370</v>
      </c>
      <c r="E6" s="10">
        <v>454370</v>
      </c>
      <c r="F6" s="10"/>
      <c r="G6" s="10">
        <v>454370</v>
      </c>
    </row>
    <row r="7" s="11" customFormat="1" ht="21.95" customHeight="1" spans="1:7">
      <c r="A7" s="12" t="s">
        <v>3838</v>
      </c>
      <c r="B7" s="10">
        <v>147600</v>
      </c>
      <c r="C7" s="10"/>
      <c r="D7" s="10">
        <v>147600</v>
      </c>
      <c r="E7" s="10">
        <v>147600</v>
      </c>
      <c r="F7" s="10"/>
      <c r="G7" s="10">
        <v>147600</v>
      </c>
    </row>
    <row r="8" s="11" customFormat="1" ht="21.95" customHeight="1" spans="1:7">
      <c r="A8" s="13" t="s">
        <v>3839</v>
      </c>
      <c r="B8" s="14">
        <v>37200</v>
      </c>
      <c r="C8" s="14"/>
      <c r="D8" s="14">
        <v>37200</v>
      </c>
      <c r="E8" s="14">
        <v>37200</v>
      </c>
      <c r="F8" s="14"/>
      <c r="G8" s="14">
        <v>37200</v>
      </c>
    </row>
    <row r="9" s="11" customFormat="1" ht="21.95" customHeight="1" spans="1:7">
      <c r="A9" s="13" t="s">
        <v>3840</v>
      </c>
      <c r="B9" s="14">
        <v>15074.13</v>
      </c>
      <c r="C9" s="14"/>
      <c r="D9" s="14">
        <v>15074.13</v>
      </c>
      <c r="E9" s="14">
        <v>15074.13</v>
      </c>
      <c r="F9" s="14"/>
      <c r="G9" s="14">
        <v>15074.13</v>
      </c>
    </row>
    <row r="10" s="11" customFormat="1" ht="21.95" customHeight="1" spans="1:7">
      <c r="A10" s="12" t="s">
        <v>3841</v>
      </c>
      <c r="B10" s="10"/>
      <c r="C10" s="10"/>
      <c r="D10" s="10"/>
      <c r="E10" s="10">
        <v>564260</v>
      </c>
      <c r="F10" s="10"/>
      <c r="G10" s="10">
        <v>564260</v>
      </c>
    </row>
    <row r="11" s="11" customFormat="1" spans="1:7">
      <c r="A11" s="15" t="s">
        <v>3817</v>
      </c>
      <c r="B11" s="15"/>
      <c r="C11" s="15"/>
      <c r="D11" s="15"/>
      <c r="E11" s="15"/>
      <c r="F11" s="15"/>
      <c r="G11" s="15"/>
    </row>
    <row r="12" s="11" customFormat="1" spans="1:7">
      <c r="A12" s="16"/>
      <c r="B12" s="16"/>
      <c r="C12" s="16"/>
      <c r="D12" s="16"/>
      <c r="E12" s="16"/>
      <c r="F12" s="16"/>
      <c r="G12" s="16"/>
    </row>
    <row r="13" s="11" customFormat="1" spans="1:7">
      <c r="A13" s="16"/>
      <c r="B13" s="16"/>
      <c r="C13" s="16"/>
      <c r="D13" s="16"/>
      <c r="E13" s="16"/>
      <c r="F13" s="16"/>
      <c r="G13" s="16"/>
    </row>
  </sheetData>
  <mergeCells count="5">
    <mergeCell ref="A2:G2"/>
    <mergeCell ref="B3:D3"/>
    <mergeCell ref="E3:G3"/>
    <mergeCell ref="A3:A4"/>
    <mergeCell ref="A11:G1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E6" sqref="E6"/>
    </sheetView>
  </sheetViews>
  <sheetFormatPr defaultColWidth="8" defaultRowHeight="14.25" outlineLevelCol="7"/>
  <cols>
    <col min="1" max="1" width="21" style="1" customWidth="1"/>
    <col min="2" max="2" width="19.25" style="1" customWidth="1"/>
    <col min="3" max="3" width="40" style="1" customWidth="1"/>
    <col min="4" max="8" width="15.625" style="1" customWidth="1"/>
    <col min="9" max="16384" width="8" style="1"/>
  </cols>
  <sheetData>
    <row r="1" s="1" customFormat="1" ht="28.5" customHeight="1" spans="1:8">
      <c r="A1" s="2" t="s">
        <v>3842</v>
      </c>
    </row>
    <row r="2" s="1" customFormat="1" ht="45" customHeight="1" spans="1:8">
      <c r="A2" s="3" t="s">
        <v>3843</v>
      </c>
      <c r="B2" s="3"/>
      <c r="C2" s="3"/>
      <c r="D2" s="4"/>
      <c r="E2" s="4"/>
      <c r="F2" s="4"/>
      <c r="G2" s="4"/>
      <c r="H2" s="4"/>
    </row>
    <row r="3" s="1" customFormat="1" ht="30" customHeight="1" spans="1:8">
      <c r="A3" s="5"/>
      <c r="B3" s="5"/>
      <c r="C3" s="6" t="s">
        <v>40</v>
      </c>
      <c r="D3" s="5"/>
      <c r="E3" s="5"/>
      <c r="F3" s="5"/>
      <c r="G3" s="5"/>
      <c r="H3" s="5"/>
    </row>
    <row r="4" s="1" customFormat="1" ht="30" customHeight="1" spans="1:8">
      <c r="A4" s="7" t="s">
        <v>3702</v>
      </c>
      <c r="B4" s="7" t="s">
        <v>3820</v>
      </c>
      <c r="C4" s="7" t="s">
        <v>3821</v>
      </c>
      <c r="D4" s="5"/>
      <c r="E4" s="5"/>
      <c r="F4" s="5"/>
      <c r="G4" s="5"/>
      <c r="H4" s="5"/>
    </row>
    <row r="5" s="1" customFormat="1" ht="30" customHeight="1" spans="1:8">
      <c r="A5" s="8" t="s">
        <v>3808</v>
      </c>
      <c r="B5" s="7"/>
      <c r="C5" s="7"/>
      <c r="D5" s="5"/>
      <c r="E5" s="5"/>
      <c r="F5" s="5"/>
      <c r="G5" s="5"/>
      <c r="H5" s="5"/>
    </row>
    <row r="6" s="1" customFormat="1" ht="30" customHeight="1" spans="1:8">
      <c r="A6" s="9" t="s">
        <v>3822</v>
      </c>
      <c r="B6" s="7"/>
      <c r="C6" s="7"/>
    </row>
    <row r="7" s="1" customFormat="1" ht="30" customHeight="1" spans="1:8">
      <c r="A7" s="9" t="s">
        <v>3823</v>
      </c>
      <c r="B7" s="7"/>
      <c r="C7" s="7"/>
    </row>
    <row r="8" s="1" customFormat="1" ht="30" customHeight="1" spans="1:8">
      <c r="A8" s="9" t="s">
        <v>3824</v>
      </c>
      <c r="B8" s="7"/>
      <c r="C8" s="7"/>
    </row>
    <row r="9" s="1" customFormat="1" ht="30" customHeight="1" spans="1:8">
      <c r="A9" s="9" t="s">
        <v>3825</v>
      </c>
      <c r="B9" s="7"/>
      <c r="C9" s="7"/>
    </row>
    <row r="10" s="1" customFormat="1" ht="30" customHeight="1" spans="1:8">
      <c r="A10" s="9" t="s">
        <v>3826</v>
      </c>
      <c r="B10" s="7"/>
      <c r="C10" s="7"/>
    </row>
    <row r="11" s="1" customFormat="1" ht="30" customHeight="1" spans="1:8">
      <c r="A11" s="9" t="s">
        <v>3827</v>
      </c>
      <c r="B11" s="7"/>
      <c r="C11" s="7"/>
    </row>
    <row r="12" s="1" customFormat="1" ht="30" customHeight="1" spans="1:8">
      <c r="A12" s="9" t="s">
        <v>3828</v>
      </c>
      <c r="B12" s="7"/>
      <c r="C12" s="7"/>
    </row>
    <row r="13" s="1" customFormat="1" ht="30" customHeight="1" spans="1:8">
      <c r="A13" s="9" t="s">
        <v>3829</v>
      </c>
      <c r="B13" s="7"/>
      <c r="C13" s="7"/>
    </row>
    <row r="14" s="1" customFormat="1" ht="30" customHeight="1" spans="1:8">
      <c r="A14" s="9" t="s">
        <v>3830</v>
      </c>
      <c r="B14" s="7"/>
      <c r="C14" s="7"/>
    </row>
    <row r="15" s="1" customFormat="1" ht="30" customHeight="1" spans="1:8">
      <c r="A15" s="9" t="s">
        <v>3831</v>
      </c>
      <c r="B15" s="7"/>
      <c r="C15" s="7"/>
    </row>
    <row r="16" s="1" customFormat="1" ht="30" customHeight="1" spans="1:8">
      <c r="A16" s="9" t="s">
        <v>2949</v>
      </c>
      <c r="B16" s="10">
        <v>568370</v>
      </c>
      <c r="C16" s="10">
        <v>564260</v>
      </c>
    </row>
    <row r="17" s="1" customFormat="1" ht="30" customHeight="1" spans="1:3">
      <c r="A17" s="9" t="s">
        <v>3832</v>
      </c>
      <c r="B17" s="7"/>
      <c r="C17" s="7"/>
    </row>
    <row r="18" s="1" customFormat="1" ht="30" customHeight="1" spans="1:3">
      <c r="A18" s="9" t="s">
        <v>3833</v>
      </c>
      <c r="B18" s="7"/>
      <c r="C18" s="7"/>
    </row>
  </sheetData>
  <mergeCells count="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1"/>
  <sheetViews>
    <sheetView workbookViewId="0">
      <selection activeCell="A2" sqref="A2:G2"/>
    </sheetView>
  </sheetViews>
  <sheetFormatPr defaultColWidth="9" defaultRowHeight="13.5" outlineLevelCol="7"/>
  <cols>
    <col min="1" max="1" width="9" style="330"/>
    <col min="2" max="2" width="49" style="110" customWidth="1"/>
    <col min="3" max="5" width="12.75" style="110" customWidth="1"/>
    <col min="6" max="6" width="8.625" style="110" customWidth="1"/>
    <col min="7" max="7" width="10.5" style="110" customWidth="1"/>
    <col min="8" max="16384" width="9" style="110"/>
  </cols>
  <sheetData>
    <row r="1" s="110" customFormat="1" spans="1:8">
      <c r="A1" s="331" t="s">
        <v>103</v>
      </c>
      <c r="F1" s="332" t="s">
        <v>0</v>
      </c>
      <c r="G1" s="332"/>
    </row>
    <row r="2" s="328" customFormat="1" spans="1:8">
      <c r="A2" s="333" t="s">
        <v>104</v>
      </c>
      <c r="B2" s="333"/>
      <c r="C2" s="333"/>
      <c r="D2" s="333"/>
      <c r="E2" s="333"/>
      <c r="F2" s="333"/>
      <c r="G2" s="333"/>
    </row>
    <row r="3" s="110" customFormat="1" spans="1:8">
      <c r="A3" s="330"/>
      <c r="G3" s="332" t="s">
        <v>40</v>
      </c>
    </row>
    <row r="4" s="110" customFormat="1" ht="23.1" customHeight="1" spans="1:8">
      <c r="A4" s="334" t="s">
        <v>41</v>
      </c>
      <c r="B4" s="335"/>
      <c r="C4" s="336" t="s">
        <v>42</v>
      </c>
      <c r="D4" s="336" t="s">
        <v>43</v>
      </c>
      <c r="E4" s="119" t="s">
        <v>44</v>
      </c>
      <c r="F4" s="119"/>
      <c r="G4" s="119"/>
    </row>
    <row r="5" s="110" customFormat="1" ht="38.1" customHeight="1" spans="1:8">
      <c r="A5" s="337" t="s">
        <v>45</v>
      </c>
      <c r="B5" s="338" t="s">
        <v>46</v>
      </c>
      <c r="C5" s="339"/>
      <c r="D5" s="339"/>
      <c r="E5" s="119" t="s">
        <v>47</v>
      </c>
      <c r="F5" s="340" t="s">
        <v>48</v>
      </c>
      <c r="G5" s="340" t="s">
        <v>49</v>
      </c>
    </row>
    <row r="6" s="110" customFormat="1" spans="1:8">
      <c r="A6" s="341" t="s">
        <v>105</v>
      </c>
      <c r="B6" s="342" t="s">
        <v>106</v>
      </c>
      <c r="C6" s="343">
        <f>SUM(C7,C19,C28,C39,C50,C61,C72,C80,C89,C102,C111,C122,C134,C141,C149,C155,C162,C169,C176,C183,C190,C198,C204,C210,C217,C232,C234)</f>
        <v>16722</v>
      </c>
      <c r="D6" s="343">
        <f>SUM(D7,D19,D28,D39,D50,D61,D72,D80,D89,D102,D111,D122,D134,D141,D149,D155,D162,D169,D176,D183,D190,D198,D204,D210,D217,D232,D234)</f>
        <v>24087</v>
      </c>
      <c r="E6" s="343">
        <f>SUM(E7,E19,E28,E39,E50,E61,E72,E80,E89,E102,E111,E122,E134,E141,E149,E155,E162,E169,E176,E183,E190,E198,E204,E210,E217,E232,E234)</f>
        <v>11486</v>
      </c>
      <c r="F6" s="343">
        <f t="shared" ref="F6:F69" si="0">IF(C6=0,"",ROUND(E6/C6*100,1))</f>
        <v>68.7</v>
      </c>
      <c r="G6" s="343">
        <f t="shared" ref="G6:G69" si="1">IF(D6=0,"",ROUND(E6/D6*100,1))</f>
        <v>47.7</v>
      </c>
      <c r="H6" s="344"/>
    </row>
    <row r="7" s="110" customFormat="1" spans="1:8">
      <c r="A7" s="345" t="s">
        <v>107</v>
      </c>
      <c r="B7" s="346" t="s">
        <v>108</v>
      </c>
      <c r="C7" s="347">
        <f>SUM(C8:C18)</f>
        <v>301</v>
      </c>
      <c r="D7" s="347">
        <f>SUM(D8:D18)</f>
        <v>520</v>
      </c>
      <c r="E7" s="347">
        <f>SUM(E8:E18)</f>
        <v>275</v>
      </c>
      <c r="F7" s="343">
        <f t="shared" si="0"/>
        <v>91.4</v>
      </c>
      <c r="G7" s="343">
        <f t="shared" si="1"/>
        <v>52.9</v>
      </c>
      <c r="H7" s="344"/>
    </row>
    <row r="8" s="110" customFormat="1" spans="1:8">
      <c r="A8" s="348" t="s">
        <v>109</v>
      </c>
      <c r="B8" s="349" t="s">
        <v>110</v>
      </c>
      <c r="C8" s="350">
        <v>236</v>
      </c>
      <c r="D8" s="351">
        <v>210</v>
      </c>
      <c r="E8" s="350">
        <v>210</v>
      </c>
      <c r="F8" s="343">
        <f t="shared" si="0"/>
        <v>89</v>
      </c>
      <c r="G8" s="343">
        <f t="shared" si="1"/>
        <v>100</v>
      </c>
      <c r="H8" s="344"/>
    </row>
    <row r="9" s="110" customFormat="1" spans="1:8">
      <c r="A9" s="348" t="s">
        <v>111</v>
      </c>
      <c r="B9" s="349" t="s">
        <v>112</v>
      </c>
      <c r="C9" s="350"/>
      <c r="D9" s="351">
        <v>110</v>
      </c>
      <c r="E9" s="350"/>
      <c r="F9" s="343" t="str">
        <f t="shared" si="0"/>
        <v/>
      </c>
      <c r="G9" s="343">
        <f t="shared" si="1"/>
        <v>0</v>
      </c>
      <c r="H9" s="344"/>
    </row>
    <row r="10" s="110" customFormat="1" spans="1:8">
      <c r="A10" s="348" t="s">
        <v>113</v>
      </c>
      <c r="B10" s="352" t="s">
        <v>114</v>
      </c>
      <c r="C10" s="353"/>
      <c r="D10" s="353"/>
      <c r="E10" s="353"/>
      <c r="F10" s="343" t="str">
        <f t="shared" si="0"/>
        <v/>
      </c>
      <c r="G10" s="343" t="str">
        <f t="shared" si="1"/>
        <v/>
      </c>
      <c r="H10" s="344"/>
    </row>
    <row r="11" s="110" customFormat="1" spans="1:8">
      <c r="A11" s="348" t="s">
        <v>115</v>
      </c>
      <c r="B11" s="352" t="s">
        <v>116</v>
      </c>
      <c r="C11" s="350">
        <v>30</v>
      </c>
      <c r="D11" s="351">
        <v>46</v>
      </c>
      <c r="E11" s="350">
        <v>30</v>
      </c>
      <c r="F11" s="343">
        <f t="shared" si="0"/>
        <v>100</v>
      </c>
      <c r="G11" s="343">
        <f t="shared" si="1"/>
        <v>65.2</v>
      </c>
      <c r="H11" s="344"/>
    </row>
    <row r="12" s="110" customFormat="1" spans="1:8">
      <c r="A12" s="348" t="s">
        <v>117</v>
      </c>
      <c r="B12" s="352" t="s">
        <v>118</v>
      </c>
      <c r="C12" s="350"/>
      <c r="D12" s="351">
        <v>0</v>
      </c>
      <c r="E12" s="350"/>
      <c r="F12" s="343" t="str">
        <f t="shared" si="0"/>
        <v/>
      </c>
      <c r="G12" s="343" t="str">
        <f t="shared" si="1"/>
        <v/>
      </c>
      <c r="H12" s="344"/>
    </row>
    <row r="13" s="110" customFormat="1" spans="1:8">
      <c r="A13" s="348" t="s">
        <v>119</v>
      </c>
      <c r="B13" s="354" t="s">
        <v>120</v>
      </c>
      <c r="C13" s="350">
        <v>5</v>
      </c>
      <c r="D13" s="351">
        <v>9</v>
      </c>
      <c r="E13" s="350">
        <v>5</v>
      </c>
      <c r="F13" s="343">
        <f t="shared" si="0"/>
        <v>100</v>
      </c>
      <c r="G13" s="343">
        <f t="shared" si="1"/>
        <v>55.6</v>
      </c>
      <c r="H13" s="344"/>
    </row>
    <row r="14" s="110" customFormat="1" spans="1:8">
      <c r="A14" s="348" t="s">
        <v>121</v>
      </c>
      <c r="B14" s="354" t="s">
        <v>122</v>
      </c>
      <c r="C14" s="350"/>
      <c r="D14" s="351">
        <v>13</v>
      </c>
      <c r="E14" s="350"/>
      <c r="F14" s="343" t="str">
        <f t="shared" si="0"/>
        <v/>
      </c>
      <c r="G14" s="343">
        <f t="shared" si="1"/>
        <v>0</v>
      </c>
      <c r="H14" s="344"/>
    </row>
    <row r="15" s="110" customFormat="1" spans="1:8">
      <c r="A15" s="348" t="s">
        <v>123</v>
      </c>
      <c r="B15" s="354" t="s">
        <v>124</v>
      </c>
      <c r="C15" s="350">
        <v>10</v>
      </c>
      <c r="D15" s="351">
        <v>16</v>
      </c>
      <c r="E15" s="350">
        <v>10</v>
      </c>
      <c r="F15" s="343">
        <f t="shared" si="0"/>
        <v>100</v>
      </c>
      <c r="G15" s="343">
        <f t="shared" si="1"/>
        <v>62.5</v>
      </c>
      <c r="H15" s="344"/>
    </row>
    <row r="16" s="110" customFormat="1" spans="1:8">
      <c r="A16" s="348" t="s">
        <v>125</v>
      </c>
      <c r="B16" s="354" t="s">
        <v>126</v>
      </c>
      <c r="C16" s="350"/>
      <c r="D16" s="351">
        <v>0</v>
      </c>
      <c r="E16" s="350"/>
      <c r="F16" s="343" t="str">
        <f t="shared" si="0"/>
        <v/>
      </c>
      <c r="G16" s="343" t="str">
        <f t="shared" si="1"/>
        <v/>
      </c>
      <c r="H16" s="344"/>
    </row>
    <row r="17" s="110" customFormat="1" spans="1:8">
      <c r="A17" s="348" t="s">
        <v>127</v>
      </c>
      <c r="B17" s="354" t="s">
        <v>128</v>
      </c>
      <c r="C17" s="350"/>
      <c r="D17" s="351">
        <v>0</v>
      </c>
      <c r="E17" s="350"/>
      <c r="F17" s="343" t="str">
        <f t="shared" si="0"/>
        <v/>
      </c>
      <c r="G17" s="343" t="str">
        <f t="shared" si="1"/>
        <v/>
      </c>
      <c r="H17" s="344"/>
    </row>
    <row r="18" s="110" customFormat="1" spans="1:8">
      <c r="A18" s="348" t="s">
        <v>129</v>
      </c>
      <c r="B18" s="354" t="s">
        <v>130</v>
      </c>
      <c r="C18" s="350">
        <v>20</v>
      </c>
      <c r="D18" s="351">
        <v>116</v>
      </c>
      <c r="E18" s="350">
        <v>20</v>
      </c>
      <c r="F18" s="343">
        <f t="shared" si="0"/>
        <v>100</v>
      </c>
      <c r="G18" s="343">
        <f t="shared" si="1"/>
        <v>17.2</v>
      </c>
      <c r="H18" s="344"/>
    </row>
    <row r="19" s="110" customFormat="1" spans="1:8">
      <c r="A19" s="345" t="s">
        <v>131</v>
      </c>
      <c r="B19" s="346" t="s">
        <v>132</v>
      </c>
      <c r="C19" s="347">
        <f>SUM(C20:C27)</f>
        <v>359</v>
      </c>
      <c r="D19" s="347">
        <f>SUM(D20:D27)</f>
        <v>405</v>
      </c>
      <c r="E19" s="347">
        <f>SUM(E20:E27)</f>
        <v>359</v>
      </c>
      <c r="F19" s="343">
        <f t="shared" si="0"/>
        <v>100</v>
      </c>
      <c r="G19" s="343">
        <f t="shared" si="1"/>
        <v>88.6</v>
      </c>
      <c r="H19" s="344"/>
    </row>
    <row r="20" s="110" customFormat="1" spans="1:8">
      <c r="A20" s="348" t="s">
        <v>133</v>
      </c>
      <c r="B20" s="349" t="s">
        <v>110</v>
      </c>
      <c r="C20" s="350">
        <v>303</v>
      </c>
      <c r="D20" s="351">
        <v>385</v>
      </c>
      <c r="E20" s="350">
        <v>303</v>
      </c>
      <c r="F20" s="343">
        <f t="shared" si="0"/>
        <v>100</v>
      </c>
      <c r="G20" s="343">
        <f t="shared" si="1"/>
        <v>78.7</v>
      </c>
      <c r="H20" s="344"/>
    </row>
    <row r="21" s="110" customFormat="1" spans="1:8">
      <c r="A21" s="348" t="s">
        <v>134</v>
      </c>
      <c r="B21" s="349" t="s">
        <v>112</v>
      </c>
      <c r="C21" s="350"/>
      <c r="D21" s="351">
        <v>0</v>
      </c>
      <c r="E21" s="350"/>
      <c r="F21" s="343" t="str">
        <f t="shared" si="0"/>
        <v/>
      </c>
      <c r="G21" s="343" t="str">
        <f t="shared" si="1"/>
        <v/>
      </c>
      <c r="H21" s="344"/>
    </row>
    <row r="22" s="110" customFormat="1" spans="1:8">
      <c r="A22" s="348" t="s">
        <v>135</v>
      </c>
      <c r="B22" s="352" t="s">
        <v>114</v>
      </c>
      <c r="C22" s="350"/>
      <c r="D22" s="351">
        <v>0</v>
      </c>
      <c r="E22" s="350"/>
      <c r="F22" s="343" t="str">
        <f t="shared" si="0"/>
        <v/>
      </c>
      <c r="G22" s="343" t="str">
        <f t="shared" si="1"/>
        <v/>
      </c>
      <c r="H22" s="344"/>
    </row>
    <row r="23" s="110" customFormat="1" spans="1:8">
      <c r="A23" s="348" t="s">
        <v>136</v>
      </c>
      <c r="B23" s="352" t="s">
        <v>137</v>
      </c>
      <c r="C23" s="350">
        <v>24</v>
      </c>
      <c r="D23" s="351">
        <v>18</v>
      </c>
      <c r="E23" s="350">
        <v>24</v>
      </c>
      <c r="F23" s="343">
        <f t="shared" si="0"/>
        <v>100</v>
      </c>
      <c r="G23" s="343">
        <f t="shared" si="1"/>
        <v>133.3</v>
      </c>
      <c r="H23" s="344"/>
    </row>
    <row r="24" s="110" customFormat="1" spans="1:8">
      <c r="A24" s="348" t="s">
        <v>138</v>
      </c>
      <c r="B24" s="352" t="s">
        <v>139</v>
      </c>
      <c r="C24" s="350"/>
      <c r="D24" s="351">
        <v>0</v>
      </c>
      <c r="E24" s="350"/>
      <c r="F24" s="343" t="str">
        <f t="shared" si="0"/>
        <v/>
      </c>
      <c r="G24" s="343" t="str">
        <f t="shared" si="1"/>
        <v/>
      </c>
      <c r="H24" s="344"/>
    </row>
    <row r="25" s="110" customFormat="1" spans="1:8">
      <c r="A25" s="348" t="s">
        <v>140</v>
      </c>
      <c r="B25" s="352" t="s">
        <v>141</v>
      </c>
      <c r="C25" s="350">
        <v>10</v>
      </c>
      <c r="D25" s="351">
        <v>0</v>
      </c>
      <c r="E25" s="350">
        <v>10</v>
      </c>
      <c r="F25" s="343">
        <f t="shared" si="0"/>
        <v>100</v>
      </c>
      <c r="G25" s="343" t="str">
        <f t="shared" si="1"/>
        <v/>
      </c>
      <c r="H25" s="344"/>
    </row>
    <row r="26" s="110" customFormat="1" spans="1:8">
      <c r="A26" s="348" t="s">
        <v>142</v>
      </c>
      <c r="B26" s="352" t="s">
        <v>128</v>
      </c>
      <c r="C26" s="350"/>
      <c r="D26" s="351">
        <v>0</v>
      </c>
      <c r="E26" s="350"/>
      <c r="F26" s="343" t="str">
        <f t="shared" si="0"/>
        <v/>
      </c>
      <c r="G26" s="343" t="str">
        <f t="shared" si="1"/>
        <v/>
      </c>
      <c r="H26" s="344"/>
    </row>
    <row r="27" s="110" customFormat="1" spans="1:8">
      <c r="A27" s="348" t="s">
        <v>143</v>
      </c>
      <c r="B27" s="352" t="s">
        <v>144</v>
      </c>
      <c r="C27" s="350">
        <v>22</v>
      </c>
      <c r="D27" s="351">
        <v>2</v>
      </c>
      <c r="E27" s="350">
        <v>22</v>
      </c>
      <c r="F27" s="343">
        <f t="shared" si="0"/>
        <v>100</v>
      </c>
      <c r="G27" s="343">
        <f t="shared" si="1"/>
        <v>1100</v>
      </c>
      <c r="H27" s="344"/>
    </row>
    <row r="28" s="110" customFormat="1" spans="1:8">
      <c r="A28" s="345" t="s">
        <v>145</v>
      </c>
      <c r="B28" s="346" t="s">
        <v>146</v>
      </c>
      <c r="C28" s="347">
        <f>SUM(C29:C38)</f>
        <v>781</v>
      </c>
      <c r="D28" s="347">
        <f>SUM(D29:D38)</f>
        <v>5037</v>
      </c>
      <c r="E28" s="347">
        <f>SUM(E29:E38)</f>
        <v>611</v>
      </c>
      <c r="F28" s="343">
        <f t="shared" si="0"/>
        <v>78.2</v>
      </c>
      <c r="G28" s="343">
        <f t="shared" si="1"/>
        <v>12.1</v>
      </c>
      <c r="H28" s="344"/>
    </row>
    <row r="29" s="110" customFormat="1" spans="1:8">
      <c r="A29" s="348" t="s">
        <v>147</v>
      </c>
      <c r="B29" s="349" t="s">
        <v>110</v>
      </c>
      <c r="C29" s="350">
        <v>230</v>
      </c>
      <c r="D29" s="351">
        <v>538</v>
      </c>
      <c r="E29" s="350">
        <v>130</v>
      </c>
      <c r="F29" s="343">
        <f t="shared" si="0"/>
        <v>56.5</v>
      </c>
      <c r="G29" s="343">
        <f t="shared" si="1"/>
        <v>24.2</v>
      </c>
      <c r="H29" s="344"/>
    </row>
    <row r="30" s="110" customFormat="1" spans="1:8">
      <c r="A30" s="348" t="s">
        <v>148</v>
      </c>
      <c r="B30" s="349" t="s">
        <v>112</v>
      </c>
      <c r="C30" s="350">
        <v>300</v>
      </c>
      <c r="D30" s="351">
        <v>324</v>
      </c>
      <c r="E30" s="350">
        <v>200</v>
      </c>
      <c r="F30" s="343">
        <f t="shared" si="0"/>
        <v>66.7</v>
      </c>
      <c r="G30" s="343">
        <f t="shared" si="1"/>
        <v>61.7</v>
      </c>
      <c r="H30" s="344"/>
    </row>
    <row r="31" s="110" customFormat="1" spans="1:8">
      <c r="A31" s="348" t="s">
        <v>149</v>
      </c>
      <c r="B31" s="352" t="s">
        <v>114</v>
      </c>
      <c r="C31" s="350">
        <v>201</v>
      </c>
      <c r="D31" s="351">
        <v>263</v>
      </c>
      <c r="E31" s="350">
        <v>201</v>
      </c>
      <c r="F31" s="343">
        <f t="shared" si="0"/>
        <v>100</v>
      </c>
      <c r="G31" s="343">
        <f t="shared" si="1"/>
        <v>76.4</v>
      </c>
      <c r="H31" s="344"/>
    </row>
    <row r="32" s="110" customFormat="1" spans="1:8">
      <c r="A32" s="348" t="s">
        <v>150</v>
      </c>
      <c r="B32" s="352" t="s">
        <v>151</v>
      </c>
      <c r="C32" s="350"/>
      <c r="D32" s="351">
        <v>0</v>
      </c>
      <c r="E32" s="350"/>
      <c r="F32" s="343" t="str">
        <f t="shared" si="0"/>
        <v/>
      </c>
      <c r="G32" s="343" t="str">
        <f t="shared" si="1"/>
        <v/>
      </c>
      <c r="H32" s="344"/>
    </row>
    <row r="33" s="110" customFormat="1" spans="1:8">
      <c r="A33" s="348" t="s">
        <v>152</v>
      </c>
      <c r="B33" s="352" t="s">
        <v>153</v>
      </c>
      <c r="C33" s="350">
        <v>10</v>
      </c>
      <c r="D33" s="351">
        <v>40</v>
      </c>
      <c r="E33" s="350">
        <v>40</v>
      </c>
      <c r="F33" s="343">
        <f t="shared" si="0"/>
        <v>400</v>
      </c>
      <c r="G33" s="343">
        <f t="shared" si="1"/>
        <v>100</v>
      </c>
      <c r="H33" s="344"/>
    </row>
    <row r="34" s="110" customFormat="1" spans="1:8">
      <c r="A34" s="348" t="s">
        <v>154</v>
      </c>
      <c r="B34" s="355" t="s">
        <v>155</v>
      </c>
      <c r="C34" s="350">
        <v>40</v>
      </c>
      <c r="D34" s="351">
        <v>197</v>
      </c>
      <c r="E34" s="350">
        <v>40</v>
      </c>
      <c r="F34" s="343">
        <f t="shared" si="0"/>
        <v>100</v>
      </c>
      <c r="G34" s="343">
        <f t="shared" si="1"/>
        <v>20.3</v>
      </c>
      <c r="H34" s="344"/>
    </row>
    <row r="35" s="110" customFormat="1" spans="1:8">
      <c r="A35" s="348" t="s">
        <v>156</v>
      </c>
      <c r="B35" s="349" t="s">
        <v>157</v>
      </c>
      <c r="C35" s="350"/>
      <c r="D35" s="351">
        <v>0</v>
      </c>
      <c r="E35" s="350"/>
      <c r="F35" s="343" t="str">
        <f t="shared" si="0"/>
        <v/>
      </c>
      <c r="G35" s="343" t="str">
        <f t="shared" si="1"/>
        <v/>
      </c>
      <c r="H35" s="344"/>
    </row>
    <row r="36" s="110" customFormat="1" spans="1:8">
      <c r="A36" s="348" t="s">
        <v>158</v>
      </c>
      <c r="B36" s="352" t="s">
        <v>159</v>
      </c>
      <c r="C36" s="350"/>
      <c r="D36" s="351">
        <v>0</v>
      </c>
      <c r="E36" s="350"/>
      <c r="F36" s="343" t="str">
        <f t="shared" si="0"/>
        <v/>
      </c>
      <c r="G36" s="343" t="str">
        <f t="shared" si="1"/>
        <v/>
      </c>
      <c r="H36" s="344"/>
    </row>
    <row r="37" s="110" customFormat="1" spans="1:8">
      <c r="A37" s="348" t="s">
        <v>160</v>
      </c>
      <c r="B37" s="352" t="s">
        <v>128</v>
      </c>
      <c r="C37" s="350"/>
      <c r="D37" s="351"/>
      <c r="E37" s="350"/>
      <c r="F37" s="343" t="str">
        <f t="shared" si="0"/>
        <v/>
      </c>
      <c r="G37" s="343" t="str">
        <f t="shared" si="1"/>
        <v/>
      </c>
      <c r="H37" s="344"/>
    </row>
    <row r="38" s="110" customFormat="1" spans="1:8">
      <c r="A38" s="348" t="s">
        <v>161</v>
      </c>
      <c r="B38" s="352" t="s">
        <v>162</v>
      </c>
      <c r="C38" s="353"/>
      <c r="D38" s="351">
        <v>3675</v>
      </c>
      <c r="E38" s="353"/>
      <c r="F38" s="343" t="str">
        <f t="shared" si="0"/>
        <v/>
      </c>
      <c r="G38" s="343">
        <f t="shared" si="1"/>
        <v>0</v>
      </c>
      <c r="H38" s="344"/>
    </row>
    <row r="39" s="110" customFormat="1" spans="1:8">
      <c r="A39" s="345" t="s">
        <v>163</v>
      </c>
      <c r="B39" s="346" t="s">
        <v>164</v>
      </c>
      <c r="C39" s="347">
        <f>SUM(C40:C49)</f>
        <v>340</v>
      </c>
      <c r="D39" s="347">
        <f>SUM(D40:D49)</f>
        <v>594</v>
      </c>
      <c r="E39" s="347">
        <f>SUM(E40:E49)</f>
        <v>420</v>
      </c>
      <c r="F39" s="343">
        <f t="shared" si="0"/>
        <v>123.5</v>
      </c>
      <c r="G39" s="343">
        <f t="shared" si="1"/>
        <v>70.7</v>
      </c>
      <c r="H39" s="344"/>
    </row>
    <row r="40" s="110" customFormat="1" spans="1:8">
      <c r="A40" s="348" t="s">
        <v>165</v>
      </c>
      <c r="B40" s="349" t="s">
        <v>110</v>
      </c>
      <c r="C40" s="350">
        <v>220</v>
      </c>
      <c r="D40" s="351">
        <v>529</v>
      </c>
      <c r="E40" s="350">
        <v>420</v>
      </c>
      <c r="F40" s="343">
        <f t="shared" si="0"/>
        <v>190.9</v>
      </c>
      <c r="G40" s="343">
        <f t="shared" si="1"/>
        <v>79.4</v>
      </c>
      <c r="H40" s="344"/>
    </row>
    <row r="41" s="110" customFormat="1" spans="1:8">
      <c r="A41" s="348" t="s">
        <v>166</v>
      </c>
      <c r="B41" s="349" t="s">
        <v>112</v>
      </c>
      <c r="C41" s="350"/>
      <c r="D41" s="351">
        <v>0</v>
      </c>
      <c r="E41" s="350"/>
      <c r="F41" s="343" t="str">
        <f t="shared" si="0"/>
        <v/>
      </c>
      <c r="G41" s="343" t="str">
        <f t="shared" si="1"/>
        <v/>
      </c>
      <c r="H41" s="344"/>
    </row>
    <row r="42" s="110" customFormat="1" spans="1:8">
      <c r="A42" s="348" t="s">
        <v>167</v>
      </c>
      <c r="B42" s="352" t="s">
        <v>114</v>
      </c>
      <c r="C42" s="350"/>
      <c r="D42" s="351">
        <v>59</v>
      </c>
      <c r="E42" s="350"/>
      <c r="F42" s="343" t="str">
        <f t="shared" si="0"/>
        <v/>
      </c>
      <c r="G42" s="343">
        <f t="shared" si="1"/>
        <v>0</v>
      </c>
      <c r="H42" s="344"/>
    </row>
    <row r="43" s="110" customFormat="1" spans="1:8">
      <c r="A43" s="348" t="s">
        <v>168</v>
      </c>
      <c r="B43" s="352" t="s">
        <v>169</v>
      </c>
      <c r="C43" s="353"/>
      <c r="D43" s="353"/>
      <c r="E43" s="353"/>
      <c r="F43" s="343" t="str">
        <f t="shared" si="0"/>
        <v/>
      </c>
      <c r="G43" s="343" t="str">
        <f t="shared" si="1"/>
        <v/>
      </c>
      <c r="H43" s="344"/>
    </row>
    <row r="44" s="110" customFormat="1" spans="1:8">
      <c r="A44" s="348" t="s">
        <v>170</v>
      </c>
      <c r="B44" s="352" t="s">
        <v>171</v>
      </c>
      <c r="C44" s="353"/>
      <c r="D44" s="353"/>
      <c r="E44" s="353"/>
      <c r="F44" s="343" t="str">
        <f t="shared" si="0"/>
        <v/>
      </c>
      <c r="G44" s="343" t="str">
        <f t="shared" si="1"/>
        <v/>
      </c>
      <c r="H44" s="344"/>
    </row>
    <row r="45" s="110" customFormat="1" spans="1:8">
      <c r="A45" s="348" t="s">
        <v>172</v>
      </c>
      <c r="B45" s="349" t="s">
        <v>173</v>
      </c>
      <c r="C45" s="353"/>
      <c r="D45" s="353"/>
      <c r="E45" s="353"/>
      <c r="F45" s="343" t="str">
        <f t="shared" si="0"/>
        <v/>
      </c>
      <c r="G45" s="343" t="str">
        <f t="shared" si="1"/>
        <v/>
      </c>
      <c r="H45" s="344"/>
    </row>
    <row r="46" s="110" customFormat="1" spans="1:8">
      <c r="A46" s="348" t="s">
        <v>174</v>
      </c>
      <c r="B46" s="349" t="s">
        <v>175</v>
      </c>
      <c r="C46" s="353"/>
      <c r="D46" s="353"/>
      <c r="E46" s="353"/>
      <c r="F46" s="343" t="str">
        <f t="shared" si="0"/>
        <v/>
      </c>
      <c r="G46" s="343" t="str">
        <f t="shared" si="1"/>
        <v/>
      </c>
      <c r="H46" s="344"/>
    </row>
    <row r="47" s="110" customFormat="1" spans="1:8">
      <c r="A47" s="348" t="s">
        <v>176</v>
      </c>
      <c r="B47" s="349" t="s">
        <v>177</v>
      </c>
      <c r="C47" s="350">
        <v>120</v>
      </c>
      <c r="D47" s="351">
        <v>0</v>
      </c>
      <c r="E47" s="350"/>
      <c r="F47" s="343">
        <f t="shared" si="0"/>
        <v>0</v>
      </c>
      <c r="G47" s="343" t="str">
        <f t="shared" si="1"/>
        <v/>
      </c>
      <c r="H47" s="344"/>
    </row>
    <row r="48" s="110" customFormat="1" spans="1:8">
      <c r="A48" s="348" t="s">
        <v>178</v>
      </c>
      <c r="B48" s="349" t="s">
        <v>128</v>
      </c>
      <c r="C48" s="350"/>
      <c r="D48" s="351">
        <v>0</v>
      </c>
      <c r="E48" s="350"/>
      <c r="F48" s="343" t="str">
        <f t="shared" si="0"/>
        <v/>
      </c>
      <c r="G48" s="343" t="str">
        <f t="shared" si="1"/>
        <v/>
      </c>
      <c r="H48" s="344"/>
    </row>
    <row r="49" s="110" customFormat="1" spans="1:8">
      <c r="A49" s="348" t="s">
        <v>179</v>
      </c>
      <c r="B49" s="352" t="s">
        <v>180</v>
      </c>
      <c r="C49" s="350"/>
      <c r="D49" s="351">
        <v>6</v>
      </c>
      <c r="E49" s="350"/>
      <c r="F49" s="343" t="str">
        <f t="shared" si="0"/>
        <v/>
      </c>
      <c r="G49" s="343">
        <f t="shared" si="1"/>
        <v>0</v>
      </c>
      <c r="H49" s="344"/>
    </row>
    <row r="50" s="110" customFormat="1" spans="1:8">
      <c r="A50" s="345" t="s">
        <v>181</v>
      </c>
      <c r="B50" s="356" t="s">
        <v>182</v>
      </c>
      <c r="C50" s="347">
        <f>SUM(C51:C60)</f>
        <v>345</v>
      </c>
      <c r="D50" s="347">
        <f>SUM(D51:D60)</f>
        <v>647</v>
      </c>
      <c r="E50" s="347">
        <f>SUM(E51:E60)</f>
        <v>310</v>
      </c>
      <c r="F50" s="343">
        <f t="shared" si="0"/>
        <v>89.9</v>
      </c>
      <c r="G50" s="343">
        <f t="shared" si="1"/>
        <v>47.9</v>
      </c>
      <c r="H50" s="344"/>
    </row>
    <row r="51" s="110" customFormat="1" spans="1:8">
      <c r="A51" s="348" t="s">
        <v>183</v>
      </c>
      <c r="B51" s="352" t="s">
        <v>110</v>
      </c>
      <c r="C51" s="350">
        <v>220</v>
      </c>
      <c r="D51" s="351">
        <v>506</v>
      </c>
      <c r="E51" s="350">
        <v>220</v>
      </c>
      <c r="F51" s="343">
        <f t="shared" si="0"/>
        <v>100</v>
      </c>
      <c r="G51" s="343">
        <f t="shared" si="1"/>
        <v>43.5</v>
      </c>
      <c r="H51" s="344"/>
    </row>
    <row r="52" s="110" customFormat="1" spans="1:8">
      <c r="A52" s="348" t="s">
        <v>184</v>
      </c>
      <c r="B52" s="354" t="s">
        <v>112</v>
      </c>
      <c r="C52" s="350"/>
      <c r="D52" s="351">
        <v>2</v>
      </c>
      <c r="E52" s="350"/>
      <c r="F52" s="343" t="str">
        <f t="shared" si="0"/>
        <v/>
      </c>
      <c r="G52" s="343">
        <f t="shared" si="1"/>
        <v>0</v>
      </c>
      <c r="H52" s="344"/>
    </row>
    <row r="53" s="110" customFormat="1" spans="1:8">
      <c r="A53" s="348" t="s">
        <v>185</v>
      </c>
      <c r="B53" s="349" t="s">
        <v>114</v>
      </c>
      <c r="C53" s="350"/>
      <c r="D53" s="351">
        <v>0</v>
      </c>
      <c r="E53" s="350"/>
      <c r="F53" s="343" t="str">
        <f t="shared" si="0"/>
        <v/>
      </c>
      <c r="G53" s="343" t="str">
        <f t="shared" si="1"/>
        <v/>
      </c>
      <c r="H53" s="344"/>
    </row>
    <row r="54" s="110" customFormat="1" spans="1:8">
      <c r="A54" s="348" t="s">
        <v>186</v>
      </c>
      <c r="B54" s="349" t="s">
        <v>187</v>
      </c>
      <c r="C54" s="350"/>
      <c r="D54" s="351">
        <v>0</v>
      </c>
      <c r="E54" s="350"/>
      <c r="F54" s="343" t="str">
        <f t="shared" si="0"/>
        <v/>
      </c>
      <c r="G54" s="343" t="str">
        <f t="shared" si="1"/>
        <v/>
      </c>
      <c r="H54" s="344"/>
    </row>
    <row r="55" s="110" customFormat="1" spans="1:8">
      <c r="A55" s="348" t="s">
        <v>188</v>
      </c>
      <c r="B55" s="349" t="s">
        <v>189</v>
      </c>
      <c r="C55" s="350">
        <v>15</v>
      </c>
      <c r="D55" s="351">
        <v>23</v>
      </c>
      <c r="E55" s="350">
        <v>15</v>
      </c>
      <c r="F55" s="343">
        <f t="shared" si="0"/>
        <v>100</v>
      </c>
      <c r="G55" s="343">
        <f t="shared" si="1"/>
        <v>65.2</v>
      </c>
      <c r="H55" s="344"/>
    </row>
    <row r="56" s="110" customFormat="1" spans="1:8">
      <c r="A56" s="348" t="s">
        <v>190</v>
      </c>
      <c r="B56" s="352" t="s">
        <v>191</v>
      </c>
      <c r="C56" s="350"/>
      <c r="D56" s="351">
        <v>0</v>
      </c>
      <c r="E56" s="350"/>
      <c r="F56" s="343" t="str">
        <f t="shared" si="0"/>
        <v/>
      </c>
      <c r="G56" s="343" t="str">
        <f t="shared" si="1"/>
        <v/>
      </c>
      <c r="H56" s="344"/>
    </row>
    <row r="57" s="110" customFormat="1" spans="1:8">
      <c r="A57" s="348" t="s">
        <v>192</v>
      </c>
      <c r="B57" s="352" t="s">
        <v>193</v>
      </c>
      <c r="C57" s="350">
        <v>100</v>
      </c>
      <c r="D57" s="351">
        <v>66</v>
      </c>
      <c r="E57" s="350">
        <v>70</v>
      </c>
      <c r="F57" s="343">
        <f t="shared" si="0"/>
        <v>70</v>
      </c>
      <c r="G57" s="343">
        <f t="shared" si="1"/>
        <v>106.1</v>
      </c>
      <c r="H57" s="344"/>
    </row>
    <row r="58" s="110" customFormat="1" spans="1:8">
      <c r="A58" s="348" t="s">
        <v>194</v>
      </c>
      <c r="B58" s="352" t="s">
        <v>195</v>
      </c>
      <c r="C58" s="350">
        <v>10</v>
      </c>
      <c r="D58" s="351">
        <v>5</v>
      </c>
      <c r="E58" s="350">
        <v>5</v>
      </c>
      <c r="F58" s="343">
        <f t="shared" si="0"/>
        <v>50</v>
      </c>
      <c r="G58" s="343">
        <f t="shared" si="1"/>
        <v>100</v>
      </c>
      <c r="H58" s="344"/>
    </row>
    <row r="59" s="110" customFormat="1" spans="1:8">
      <c r="A59" s="348" t="s">
        <v>196</v>
      </c>
      <c r="B59" s="349" t="s">
        <v>128</v>
      </c>
      <c r="C59" s="350"/>
      <c r="D59" s="351">
        <v>0</v>
      </c>
      <c r="E59" s="350"/>
      <c r="F59" s="343" t="str">
        <f t="shared" si="0"/>
        <v/>
      </c>
      <c r="G59" s="343" t="str">
        <f t="shared" si="1"/>
        <v/>
      </c>
      <c r="H59" s="344"/>
    </row>
    <row r="60" s="110" customFormat="1" spans="1:8">
      <c r="A60" s="348" t="s">
        <v>197</v>
      </c>
      <c r="B60" s="352" t="s">
        <v>198</v>
      </c>
      <c r="C60" s="350"/>
      <c r="D60" s="351">
        <v>45</v>
      </c>
      <c r="E60" s="350"/>
      <c r="F60" s="343" t="str">
        <f t="shared" si="0"/>
        <v/>
      </c>
      <c r="G60" s="343">
        <f t="shared" si="1"/>
        <v>0</v>
      </c>
      <c r="H60" s="344"/>
    </row>
    <row r="61" s="110" customFormat="1" spans="1:8">
      <c r="A61" s="345" t="s">
        <v>199</v>
      </c>
      <c r="B61" s="357" t="s">
        <v>200</v>
      </c>
      <c r="C61" s="347">
        <f>SUM(C62:C71)</f>
        <v>1315</v>
      </c>
      <c r="D61" s="347">
        <f>SUM(D62:D71)</f>
        <v>1291</v>
      </c>
      <c r="E61" s="347">
        <f>SUM(E62:E71)</f>
        <v>1210</v>
      </c>
      <c r="F61" s="343">
        <f t="shared" si="0"/>
        <v>92</v>
      </c>
      <c r="G61" s="343">
        <f t="shared" si="1"/>
        <v>93.7</v>
      </c>
      <c r="H61" s="344"/>
    </row>
    <row r="62" s="110" customFormat="1" spans="1:8">
      <c r="A62" s="348" t="s">
        <v>201</v>
      </c>
      <c r="B62" s="352" t="s">
        <v>110</v>
      </c>
      <c r="C62" s="350">
        <v>850</v>
      </c>
      <c r="D62" s="351">
        <v>742</v>
      </c>
      <c r="E62" s="350">
        <v>740</v>
      </c>
      <c r="F62" s="343">
        <f t="shared" si="0"/>
        <v>87.1</v>
      </c>
      <c r="G62" s="343">
        <f t="shared" si="1"/>
        <v>99.7</v>
      </c>
      <c r="H62" s="344"/>
    </row>
    <row r="63" s="110" customFormat="1" spans="1:8">
      <c r="A63" s="348" t="s">
        <v>202</v>
      </c>
      <c r="B63" s="354" t="s">
        <v>112</v>
      </c>
      <c r="C63" s="350"/>
      <c r="D63" s="351">
        <v>0</v>
      </c>
      <c r="E63" s="350"/>
      <c r="F63" s="343" t="str">
        <f t="shared" si="0"/>
        <v/>
      </c>
      <c r="G63" s="343" t="str">
        <f t="shared" si="1"/>
        <v/>
      </c>
      <c r="H63" s="344"/>
    </row>
    <row r="64" s="110" customFormat="1" spans="1:8">
      <c r="A64" s="348" t="s">
        <v>203</v>
      </c>
      <c r="B64" s="354" t="s">
        <v>114</v>
      </c>
      <c r="C64" s="350">
        <v>15</v>
      </c>
      <c r="D64" s="351">
        <v>0</v>
      </c>
      <c r="E64" s="350">
        <v>15</v>
      </c>
      <c r="F64" s="343">
        <f t="shared" si="0"/>
        <v>100</v>
      </c>
      <c r="G64" s="343" t="str">
        <f t="shared" si="1"/>
        <v/>
      </c>
      <c r="H64" s="344"/>
    </row>
    <row r="65" s="110" customFormat="1" spans="1:8">
      <c r="A65" s="348" t="s">
        <v>204</v>
      </c>
      <c r="B65" s="354" t="s">
        <v>205</v>
      </c>
      <c r="C65" s="350"/>
      <c r="D65" s="351">
        <v>27</v>
      </c>
      <c r="E65" s="350"/>
      <c r="F65" s="343" t="str">
        <f t="shared" si="0"/>
        <v/>
      </c>
      <c r="G65" s="343">
        <f t="shared" si="1"/>
        <v>0</v>
      </c>
      <c r="H65" s="344"/>
    </row>
    <row r="66" s="110" customFormat="1" spans="1:8">
      <c r="A66" s="348" t="s">
        <v>206</v>
      </c>
      <c r="B66" s="354" t="s">
        <v>207</v>
      </c>
      <c r="C66" s="353"/>
      <c r="D66" s="353"/>
      <c r="E66" s="353"/>
      <c r="F66" s="343" t="str">
        <f t="shared" si="0"/>
        <v/>
      </c>
      <c r="G66" s="343" t="str">
        <f t="shared" si="1"/>
        <v/>
      </c>
      <c r="H66" s="344"/>
    </row>
    <row r="67" s="110" customFormat="1" spans="1:8">
      <c r="A67" s="348" t="s">
        <v>208</v>
      </c>
      <c r="B67" s="354" t="s">
        <v>209</v>
      </c>
      <c r="C67" s="353"/>
      <c r="D67" s="353"/>
      <c r="E67" s="353"/>
      <c r="F67" s="343" t="str">
        <f t="shared" si="0"/>
        <v/>
      </c>
      <c r="G67" s="343" t="str">
        <f t="shared" si="1"/>
        <v/>
      </c>
      <c r="H67" s="344"/>
    </row>
    <row r="68" s="110" customFormat="1" spans="1:8">
      <c r="A68" s="348" t="s">
        <v>210</v>
      </c>
      <c r="B68" s="349" t="s">
        <v>211</v>
      </c>
      <c r="C68" s="353"/>
      <c r="D68" s="353"/>
      <c r="E68" s="353"/>
      <c r="F68" s="343" t="str">
        <f t="shared" si="0"/>
        <v/>
      </c>
      <c r="G68" s="343" t="str">
        <f t="shared" si="1"/>
        <v/>
      </c>
      <c r="H68" s="344"/>
    </row>
    <row r="69" s="110" customFormat="1" spans="1:8">
      <c r="A69" s="348" t="s">
        <v>212</v>
      </c>
      <c r="B69" s="352" t="s">
        <v>213</v>
      </c>
      <c r="C69" s="353"/>
      <c r="D69" s="353"/>
      <c r="E69" s="353"/>
      <c r="F69" s="343" t="str">
        <f t="shared" si="0"/>
        <v/>
      </c>
      <c r="G69" s="343" t="str">
        <f t="shared" si="1"/>
        <v/>
      </c>
      <c r="H69" s="344"/>
    </row>
    <row r="70" s="110" customFormat="1" spans="1:8">
      <c r="A70" s="348" t="s">
        <v>214</v>
      </c>
      <c r="B70" s="352" t="s">
        <v>128</v>
      </c>
      <c r="C70" s="350">
        <v>5</v>
      </c>
      <c r="D70" s="351">
        <v>0</v>
      </c>
      <c r="E70" s="350">
        <v>5</v>
      </c>
      <c r="F70" s="343">
        <f t="shared" ref="F70:F133" si="2">IF(C70=0,"",ROUND(E70/C70*100,1))</f>
        <v>100</v>
      </c>
      <c r="G70" s="343" t="str">
        <f t="shared" ref="G70:G133" si="3">IF(D70=0,"",ROUND(E70/D70*100,1))</f>
        <v/>
      </c>
      <c r="H70" s="344"/>
    </row>
    <row r="71" s="110" customFormat="1" spans="1:8">
      <c r="A71" s="348" t="s">
        <v>215</v>
      </c>
      <c r="B71" s="352" t="s">
        <v>216</v>
      </c>
      <c r="C71" s="350">
        <v>445</v>
      </c>
      <c r="D71" s="351">
        <v>522</v>
      </c>
      <c r="E71" s="350">
        <v>450</v>
      </c>
      <c r="F71" s="343">
        <f t="shared" si="2"/>
        <v>101.1</v>
      </c>
      <c r="G71" s="343">
        <f t="shared" si="3"/>
        <v>86.2</v>
      </c>
      <c r="H71" s="344"/>
    </row>
    <row r="72" s="110" customFormat="1" spans="1:8">
      <c r="A72" s="345" t="s">
        <v>217</v>
      </c>
      <c r="B72" s="346" t="s">
        <v>218</v>
      </c>
      <c r="C72" s="347">
        <f>SUM(C73:C79)</f>
        <v>0</v>
      </c>
      <c r="D72" s="347">
        <f>SUM(D73:D79)</f>
        <v>636</v>
      </c>
      <c r="E72" s="347">
        <f>SUM(E73:E79)</f>
        <v>0</v>
      </c>
      <c r="F72" s="343" t="str">
        <f t="shared" si="2"/>
        <v/>
      </c>
      <c r="G72" s="343">
        <f t="shared" si="3"/>
        <v>0</v>
      </c>
      <c r="H72" s="344"/>
    </row>
    <row r="73" s="110" customFormat="1" spans="1:8">
      <c r="A73" s="348" t="s">
        <v>219</v>
      </c>
      <c r="B73" s="349" t="s">
        <v>110</v>
      </c>
      <c r="C73" s="353"/>
      <c r="D73" s="353"/>
      <c r="E73" s="353"/>
      <c r="F73" s="343" t="str">
        <f t="shared" si="2"/>
        <v/>
      </c>
      <c r="G73" s="343" t="str">
        <f t="shared" si="3"/>
        <v/>
      </c>
      <c r="H73" s="344"/>
    </row>
    <row r="74" s="110" customFormat="1" spans="1:8">
      <c r="A74" s="348" t="s">
        <v>220</v>
      </c>
      <c r="B74" s="349" t="s">
        <v>112</v>
      </c>
      <c r="C74" s="353"/>
      <c r="D74" s="353"/>
      <c r="E74" s="353"/>
      <c r="F74" s="343" t="str">
        <f t="shared" si="2"/>
        <v/>
      </c>
      <c r="G74" s="343" t="str">
        <f t="shared" si="3"/>
        <v/>
      </c>
      <c r="H74" s="344"/>
    </row>
    <row r="75" s="110" customFormat="1" spans="1:8">
      <c r="A75" s="348" t="s">
        <v>221</v>
      </c>
      <c r="B75" s="352" t="s">
        <v>114</v>
      </c>
      <c r="C75" s="353"/>
      <c r="D75" s="353"/>
      <c r="E75" s="353"/>
      <c r="F75" s="343" t="str">
        <f t="shared" si="2"/>
        <v/>
      </c>
      <c r="G75" s="343" t="str">
        <f t="shared" si="3"/>
        <v/>
      </c>
      <c r="H75" s="344"/>
    </row>
    <row r="76" s="110" customFormat="1" spans="1:8">
      <c r="A76" s="348" t="s">
        <v>222</v>
      </c>
      <c r="B76" s="349" t="s">
        <v>211</v>
      </c>
      <c r="C76" s="353"/>
      <c r="D76" s="353"/>
      <c r="E76" s="353"/>
      <c r="F76" s="343" t="str">
        <f t="shared" si="2"/>
        <v/>
      </c>
      <c r="G76" s="343" t="str">
        <f t="shared" si="3"/>
        <v/>
      </c>
      <c r="H76" s="344"/>
    </row>
    <row r="77" s="110" customFormat="1" spans="1:8">
      <c r="A77" s="348" t="s">
        <v>223</v>
      </c>
      <c r="B77" s="352" t="s">
        <v>224</v>
      </c>
      <c r="C77" s="353"/>
      <c r="D77" s="353"/>
      <c r="E77" s="353"/>
      <c r="F77" s="343" t="str">
        <f t="shared" si="2"/>
        <v/>
      </c>
      <c r="G77" s="343" t="str">
        <f t="shared" si="3"/>
        <v/>
      </c>
      <c r="H77" s="344"/>
    </row>
    <row r="78" s="110" customFormat="1" spans="1:8">
      <c r="A78" s="348" t="s">
        <v>225</v>
      </c>
      <c r="B78" s="352" t="s">
        <v>128</v>
      </c>
      <c r="C78" s="353"/>
      <c r="D78" s="353"/>
      <c r="E78" s="353"/>
      <c r="F78" s="343" t="str">
        <f t="shared" si="2"/>
        <v/>
      </c>
      <c r="G78" s="343" t="str">
        <f t="shared" si="3"/>
        <v/>
      </c>
      <c r="H78" s="344"/>
    </row>
    <row r="79" s="110" customFormat="1" spans="1:8">
      <c r="A79" s="348" t="s">
        <v>226</v>
      </c>
      <c r="B79" s="352" t="s">
        <v>227</v>
      </c>
      <c r="C79" s="353"/>
      <c r="D79" s="351">
        <v>636</v>
      </c>
      <c r="E79" s="353"/>
      <c r="F79" s="343" t="str">
        <f t="shared" si="2"/>
        <v/>
      </c>
      <c r="G79" s="343">
        <f t="shared" si="3"/>
        <v>0</v>
      </c>
      <c r="H79" s="344"/>
    </row>
    <row r="80" s="110" customFormat="1" spans="1:8">
      <c r="A80" s="345" t="s">
        <v>228</v>
      </c>
      <c r="B80" s="356" t="s">
        <v>229</v>
      </c>
      <c r="C80" s="347">
        <f>SUM(C81:C88)</f>
        <v>288</v>
      </c>
      <c r="D80" s="347">
        <f>SUM(D81:D88)</f>
        <v>400</v>
      </c>
      <c r="E80" s="347">
        <f>SUM(E81:E88)</f>
        <v>288</v>
      </c>
      <c r="F80" s="343">
        <f t="shared" si="2"/>
        <v>100</v>
      </c>
      <c r="G80" s="343">
        <f t="shared" si="3"/>
        <v>72</v>
      </c>
      <c r="H80" s="344"/>
    </row>
    <row r="81" s="110" customFormat="1" spans="1:8">
      <c r="A81" s="348" t="s">
        <v>230</v>
      </c>
      <c r="B81" s="349" t="s">
        <v>110</v>
      </c>
      <c r="C81" s="350">
        <v>230</v>
      </c>
      <c r="D81" s="351">
        <v>238</v>
      </c>
      <c r="E81" s="350">
        <v>238</v>
      </c>
      <c r="F81" s="343">
        <f t="shared" si="2"/>
        <v>103.5</v>
      </c>
      <c r="G81" s="343">
        <f t="shared" si="3"/>
        <v>100</v>
      </c>
      <c r="H81" s="344"/>
    </row>
    <row r="82" s="110" customFormat="1" spans="1:8">
      <c r="A82" s="348" t="s">
        <v>231</v>
      </c>
      <c r="B82" s="349" t="s">
        <v>112</v>
      </c>
      <c r="C82" s="350">
        <v>8</v>
      </c>
      <c r="D82" s="351">
        <v>0</v>
      </c>
      <c r="E82" s="350"/>
      <c r="F82" s="343">
        <f t="shared" si="2"/>
        <v>0</v>
      </c>
      <c r="G82" s="343" t="str">
        <f t="shared" si="3"/>
        <v/>
      </c>
      <c r="H82" s="344"/>
    </row>
    <row r="83" s="110" customFormat="1" spans="1:8">
      <c r="A83" s="348" t="s">
        <v>232</v>
      </c>
      <c r="B83" s="349" t="s">
        <v>114</v>
      </c>
      <c r="C83" s="350"/>
      <c r="D83" s="351">
        <v>0</v>
      </c>
      <c r="E83" s="350"/>
      <c r="F83" s="343" t="str">
        <f t="shared" si="2"/>
        <v/>
      </c>
      <c r="G83" s="343" t="str">
        <f t="shared" si="3"/>
        <v/>
      </c>
      <c r="H83" s="344"/>
    </row>
    <row r="84" s="110" customFormat="1" spans="1:8">
      <c r="A84" s="348" t="s">
        <v>233</v>
      </c>
      <c r="B84" s="358" t="s">
        <v>234</v>
      </c>
      <c r="C84" s="350"/>
      <c r="D84" s="351">
        <v>48</v>
      </c>
      <c r="E84" s="350"/>
      <c r="F84" s="343" t="str">
        <f t="shared" si="2"/>
        <v/>
      </c>
      <c r="G84" s="343">
        <f t="shared" si="3"/>
        <v>0</v>
      </c>
      <c r="H84" s="344"/>
    </row>
    <row r="85" s="110" customFormat="1" spans="1:8">
      <c r="A85" s="348" t="s">
        <v>235</v>
      </c>
      <c r="B85" s="352" t="s">
        <v>236</v>
      </c>
      <c r="C85" s="353"/>
      <c r="D85" s="353"/>
      <c r="E85" s="353"/>
      <c r="F85" s="343" t="str">
        <f t="shared" si="2"/>
        <v/>
      </c>
      <c r="G85" s="343" t="str">
        <f t="shared" si="3"/>
        <v/>
      </c>
      <c r="H85" s="344"/>
    </row>
    <row r="86" s="110" customFormat="1" spans="1:8">
      <c r="A86" s="348" t="s">
        <v>237</v>
      </c>
      <c r="B86" s="352" t="s">
        <v>211</v>
      </c>
      <c r="C86" s="353"/>
      <c r="D86" s="353"/>
      <c r="E86" s="353"/>
      <c r="F86" s="343" t="str">
        <f t="shared" si="2"/>
        <v/>
      </c>
      <c r="G86" s="343" t="str">
        <f t="shared" si="3"/>
        <v/>
      </c>
      <c r="H86" s="344"/>
    </row>
    <row r="87" s="110" customFormat="1" spans="1:8">
      <c r="A87" s="348" t="s">
        <v>238</v>
      </c>
      <c r="B87" s="352" t="s">
        <v>128</v>
      </c>
      <c r="C87" s="353"/>
      <c r="D87" s="353"/>
      <c r="E87" s="353"/>
      <c r="F87" s="343" t="str">
        <f t="shared" si="2"/>
        <v/>
      </c>
      <c r="G87" s="343" t="str">
        <f t="shared" si="3"/>
        <v/>
      </c>
      <c r="H87" s="344"/>
    </row>
    <row r="88" s="110" customFormat="1" spans="1:8">
      <c r="A88" s="348" t="s">
        <v>239</v>
      </c>
      <c r="B88" s="354" t="s">
        <v>240</v>
      </c>
      <c r="C88" s="350">
        <v>50</v>
      </c>
      <c r="D88" s="351">
        <v>114</v>
      </c>
      <c r="E88" s="350">
        <v>50</v>
      </c>
      <c r="F88" s="343">
        <f t="shared" si="2"/>
        <v>100</v>
      </c>
      <c r="G88" s="343">
        <f t="shared" si="3"/>
        <v>43.9</v>
      </c>
      <c r="H88" s="344"/>
    </row>
    <row r="89" s="110" customFormat="1" spans="1:8">
      <c r="A89" s="345" t="s">
        <v>241</v>
      </c>
      <c r="B89" s="346" t="s">
        <v>242</v>
      </c>
      <c r="C89" s="347">
        <f>SUM(C90:C101)</f>
        <v>0</v>
      </c>
      <c r="D89" s="347">
        <f>SUM(D90:D101)</f>
        <v>0</v>
      </c>
      <c r="E89" s="347">
        <f>SUM(E90:E101)</f>
        <v>0</v>
      </c>
      <c r="F89" s="343" t="str">
        <f t="shared" si="2"/>
        <v/>
      </c>
      <c r="G89" s="343" t="str">
        <f t="shared" si="3"/>
        <v/>
      </c>
      <c r="H89" s="344"/>
    </row>
    <row r="90" s="110" customFormat="1" spans="1:8">
      <c r="A90" s="348" t="s">
        <v>243</v>
      </c>
      <c r="B90" s="349" t="s">
        <v>110</v>
      </c>
      <c r="C90" s="353"/>
      <c r="D90" s="353"/>
      <c r="E90" s="353"/>
      <c r="F90" s="343" t="str">
        <f t="shared" si="2"/>
        <v/>
      </c>
      <c r="G90" s="343" t="str">
        <f t="shared" si="3"/>
        <v/>
      </c>
      <c r="H90" s="344"/>
    </row>
    <row r="91" s="110" customFormat="1" spans="1:8">
      <c r="A91" s="348" t="s">
        <v>244</v>
      </c>
      <c r="B91" s="352" t="s">
        <v>112</v>
      </c>
      <c r="C91" s="353"/>
      <c r="D91" s="353"/>
      <c r="E91" s="353"/>
      <c r="F91" s="343" t="str">
        <f t="shared" si="2"/>
        <v/>
      </c>
      <c r="G91" s="343" t="str">
        <f t="shared" si="3"/>
        <v/>
      </c>
      <c r="H91" s="344"/>
    </row>
    <row r="92" s="110" customFormat="1" spans="1:8">
      <c r="A92" s="348" t="s">
        <v>245</v>
      </c>
      <c r="B92" s="352" t="s">
        <v>114</v>
      </c>
      <c r="C92" s="353"/>
      <c r="D92" s="353"/>
      <c r="E92" s="353"/>
      <c r="F92" s="343" t="str">
        <f t="shared" si="2"/>
        <v/>
      </c>
      <c r="G92" s="343" t="str">
        <f t="shared" si="3"/>
        <v/>
      </c>
      <c r="H92" s="344"/>
    </row>
    <row r="93" s="110" customFormat="1" spans="1:8">
      <c r="A93" s="348" t="s">
        <v>246</v>
      </c>
      <c r="B93" s="349" t="s">
        <v>247</v>
      </c>
      <c r="C93" s="353"/>
      <c r="D93" s="353"/>
      <c r="E93" s="353"/>
      <c r="F93" s="343" t="str">
        <f t="shared" si="2"/>
        <v/>
      </c>
      <c r="G93" s="343" t="str">
        <f t="shared" si="3"/>
        <v/>
      </c>
      <c r="H93" s="344"/>
    </row>
    <row r="94" s="110" customFormat="1" spans="1:8">
      <c r="A94" s="348" t="s">
        <v>248</v>
      </c>
      <c r="B94" s="349" t="s">
        <v>249</v>
      </c>
      <c r="C94" s="353"/>
      <c r="D94" s="353"/>
      <c r="E94" s="353"/>
      <c r="F94" s="343" t="str">
        <f t="shared" si="2"/>
        <v/>
      </c>
      <c r="G94" s="343" t="str">
        <f t="shared" si="3"/>
        <v/>
      </c>
      <c r="H94" s="344"/>
    </row>
    <row r="95" s="110" customFormat="1" spans="1:8">
      <c r="A95" s="348" t="s">
        <v>250</v>
      </c>
      <c r="B95" s="349" t="s">
        <v>211</v>
      </c>
      <c r="C95" s="353"/>
      <c r="D95" s="353"/>
      <c r="E95" s="353"/>
      <c r="F95" s="343" t="str">
        <f t="shared" si="2"/>
        <v/>
      </c>
      <c r="G95" s="343" t="str">
        <f t="shared" si="3"/>
        <v/>
      </c>
      <c r="H95" s="344"/>
    </row>
    <row r="96" s="110" customFormat="1" spans="1:8">
      <c r="A96" s="348" t="s">
        <v>251</v>
      </c>
      <c r="B96" s="349" t="s">
        <v>252</v>
      </c>
      <c r="C96" s="353"/>
      <c r="D96" s="353"/>
      <c r="E96" s="353"/>
      <c r="F96" s="343" t="str">
        <f t="shared" si="2"/>
        <v/>
      </c>
      <c r="G96" s="343" t="str">
        <f t="shared" si="3"/>
        <v/>
      </c>
      <c r="H96" s="344"/>
    </row>
    <row r="97" s="110" customFormat="1" spans="1:8">
      <c r="A97" s="348" t="s">
        <v>253</v>
      </c>
      <c r="B97" s="349" t="s">
        <v>254</v>
      </c>
      <c r="C97" s="353"/>
      <c r="D97" s="353"/>
      <c r="E97" s="353"/>
      <c r="F97" s="343" t="str">
        <f t="shared" si="2"/>
        <v/>
      </c>
      <c r="G97" s="343" t="str">
        <f t="shared" si="3"/>
        <v/>
      </c>
      <c r="H97" s="344"/>
    </row>
    <row r="98" s="110" customFormat="1" spans="1:8">
      <c r="A98" s="348" t="s">
        <v>255</v>
      </c>
      <c r="B98" s="349" t="s">
        <v>256</v>
      </c>
      <c r="C98" s="353"/>
      <c r="D98" s="353"/>
      <c r="E98" s="353"/>
      <c r="F98" s="343" t="str">
        <f t="shared" si="2"/>
        <v/>
      </c>
      <c r="G98" s="343" t="str">
        <f t="shared" si="3"/>
        <v/>
      </c>
      <c r="H98" s="344"/>
    </row>
    <row r="99" s="110" customFormat="1" spans="1:8">
      <c r="A99" s="348" t="s">
        <v>257</v>
      </c>
      <c r="B99" s="349" t="s">
        <v>258</v>
      </c>
      <c r="C99" s="353"/>
      <c r="D99" s="353"/>
      <c r="E99" s="353"/>
      <c r="F99" s="343" t="str">
        <f t="shared" si="2"/>
        <v/>
      </c>
      <c r="G99" s="343" t="str">
        <f t="shared" si="3"/>
        <v/>
      </c>
      <c r="H99" s="344"/>
    </row>
    <row r="100" s="110" customFormat="1" spans="1:8">
      <c r="A100" s="348" t="s">
        <v>259</v>
      </c>
      <c r="B100" s="352" t="s">
        <v>128</v>
      </c>
      <c r="C100" s="353"/>
      <c r="D100" s="353"/>
      <c r="E100" s="353"/>
      <c r="F100" s="343" t="str">
        <f t="shared" si="2"/>
        <v/>
      </c>
      <c r="G100" s="343" t="str">
        <f t="shared" si="3"/>
        <v/>
      </c>
      <c r="H100" s="344"/>
    </row>
    <row r="101" s="110" customFormat="1" spans="1:8">
      <c r="A101" s="348" t="s">
        <v>260</v>
      </c>
      <c r="B101" s="352" t="s">
        <v>261</v>
      </c>
      <c r="C101" s="353"/>
      <c r="D101" s="353"/>
      <c r="E101" s="353"/>
      <c r="F101" s="343" t="str">
        <f t="shared" si="2"/>
        <v/>
      </c>
      <c r="G101" s="343" t="str">
        <f t="shared" si="3"/>
        <v/>
      </c>
      <c r="H101" s="344"/>
    </row>
    <row r="102" s="110" customFormat="1" spans="1:8">
      <c r="A102" s="345" t="s">
        <v>262</v>
      </c>
      <c r="B102" s="359" t="s">
        <v>263</v>
      </c>
      <c r="C102" s="347">
        <f>SUM(C103:C110)</f>
        <v>1595</v>
      </c>
      <c r="D102" s="347">
        <f>SUM(D103:D110)</f>
        <v>634</v>
      </c>
      <c r="E102" s="347">
        <f>SUM(E103:E110)</f>
        <v>815</v>
      </c>
      <c r="F102" s="343">
        <f t="shared" si="2"/>
        <v>51.1</v>
      </c>
      <c r="G102" s="343">
        <f t="shared" si="3"/>
        <v>128.5</v>
      </c>
      <c r="H102" s="344"/>
    </row>
    <row r="103" s="110" customFormat="1" spans="1:8">
      <c r="A103" s="348" t="s">
        <v>264</v>
      </c>
      <c r="B103" s="349" t="s">
        <v>110</v>
      </c>
      <c r="C103" s="350">
        <v>560</v>
      </c>
      <c r="D103" s="351">
        <v>239</v>
      </c>
      <c r="E103" s="350">
        <v>240</v>
      </c>
      <c r="F103" s="343">
        <f t="shared" si="2"/>
        <v>42.9</v>
      </c>
      <c r="G103" s="343">
        <f t="shared" si="3"/>
        <v>100.4</v>
      </c>
      <c r="H103" s="344"/>
    </row>
    <row r="104" s="110" customFormat="1" spans="1:8">
      <c r="A104" s="348" t="s">
        <v>265</v>
      </c>
      <c r="B104" s="349" t="s">
        <v>112</v>
      </c>
      <c r="C104" s="350">
        <v>190</v>
      </c>
      <c r="D104" s="351">
        <v>0</v>
      </c>
      <c r="E104" s="350">
        <v>190</v>
      </c>
      <c r="F104" s="343">
        <f t="shared" si="2"/>
        <v>100</v>
      </c>
      <c r="G104" s="343" t="str">
        <f t="shared" si="3"/>
        <v/>
      </c>
      <c r="H104" s="344"/>
    </row>
    <row r="105" s="110" customFormat="1" spans="1:8">
      <c r="A105" s="348" t="s">
        <v>266</v>
      </c>
      <c r="B105" s="349" t="s">
        <v>114</v>
      </c>
      <c r="C105" s="350"/>
      <c r="D105" s="351">
        <v>1</v>
      </c>
      <c r="E105" s="350"/>
      <c r="F105" s="343" t="str">
        <f t="shared" si="2"/>
        <v/>
      </c>
      <c r="G105" s="343">
        <f t="shared" si="3"/>
        <v>0</v>
      </c>
      <c r="H105" s="344"/>
    </row>
    <row r="106" s="110" customFormat="1" spans="1:8">
      <c r="A106" s="348" t="s">
        <v>267</v>
      </c>
      <c r="B106" s="352" t="s">
        <v>268</v>
      </c>
      <c r="C106" s="353"/>
      <c r="D106" s="353"/>
      <c r="E106" s="353"/>
      <c r="F106" s="343" t="str">
        <f t="shared" si="2"/>
        <v/>
      </c>
      <c r="G106" s="343" t="str">
        <f t="shared" si="3"/>
        <v/>
      </c>
      <c r="H106" s="344"/>
    </row>
    <row r="107" s="110" customFormat="1" spans="1:8">
      <c r="A107" s="348" t="s">
        <v>269</v>
      </c>
      <c r="B107" s="352" t="s">
        <v>270</v>
      </c>
      <c r="C107" s="353"/>
      <c r="D107" s="353"/>
      <c r="E107" s="353"/>
      <c r="F107" s="343" t="str">
        <f t="shared" si="2"/>
        <v/>
      </c>
      <c r="G107" s="343" t="str">
        <f t="shared" si="3"/>
        <v/>
      </c>
      <c r="H107" s="344"/>
    </row>
    <row r="108" s="110" customFormat="1" spans="1:8">
      <c r="A108" s="348" t="s">
        <v>271</v>
      </c>
      <c r="B108" s="352" t="s">
        <v>272</v>
      </c>
      <c r="C108" s="350"/>
      <c r="D108" s="351">
        <v>114</v>
      </c>
      <c r="E108" s="350"/>
      <c r="F108" s="343" t="str">
        <f t="shared" si="2"/>
        <v/>
      </c>
      <c r="G108" s="343">
        <f t="shared" si="3"/>
        <v>0</v>
      </c>
      <c r="H108" s="344"/>
    </row>
    <row r="109" s="110" customFormat="1" spans="1:8">
      <c r="A109" s="348" t="s">
        <v>273</v>
      </c>
      <c r="B109" s="349" t="s">
        <v>128</v>
      </c>
      <c r="C109" s="350">
        <v>85</v>
      </c>
      <c r="D109" s="351">
        <v>0</v>
      </c>
      <c r="E109" s="350">
        <v>85</v>
      </c>
      <c r="F109" s="343">
        <f t="shared" si="2"/>
        <v>100</v>
      </c>
      <c r="G109" s="343" t="str">
        <f t="shared" si="3"/>
        <v/>
      </c>
      <c r="H109" s="344"/>
    </row>
    <row r="110" s="110" customFormat="1" spans="1:8">
      <c r="A110" s="348" t="s">
        <v>274</v>
      </c>
      <c r="B110" s="349" t="s">
        <v>275</v>
      </c>
      <c r="C110" s="350">
        <v>760</v>
      </c>
      <c r="D110" s="351">
        <v>280</v>
      </c>
      <c r="E110" s="350">
        <v>300</v>
      </c>
      <c r="F110" s="343">
        <f t="shared" si="2"/>
        <v>39.5</v>
      </c>
      <c r="G110" s="343">
        <f t="shared" si="3"/>
        <v>107.1</v>
      </c>
      <c r="H110" s="344"/>
    </row>
    <row r="111" s="110" customFormat="1" spans="1:8">
      <c r="A111" s="345" t="s">
        <v>276</v>
      </c>
      <c r="B111" s="360" t="s">
        <v>277</v>
      </c>
      <c r="C111" s="347">
        <f>SUM(C112:C121)</f>
        <v>620</v>
      </c>
      <c r="D111" s="347">
        <f>SUM(D112:D121)</f>
        <v>688</v>
      </c>
      <c r="E111" s="347">
        <f>SUM(E112:E121)</f>
        <v>620</v>
      </c>
      <c r="F111" s="343">
        <f t="shared" si="2"/>
        <v>100</v>
      </c>
      <c r="G111" s="343">
        <f t="shared" si="3"/>
        <v>90.1</v>
      </c>
      <c r="H111" s="344"/>
    </row>
    <row r="112" s="110" customFormat="1" spans="1:8">
      <c r="A112" s="348" t="s">
        <v>278</v>
      </c>
      <c r="B112" s="349" t="s">
        <v>110</v>
      </c>
      <c r="C112" s="350">
        <v>140</v>
      </c>
      <c r="D112" s="351">
        <v>258</v>
      </c>
      <c r="E112" s="350">
        <v>140</v>
      </c>
      <c r="F112" s="343">
        <f t="shared" si="2"/>
        <v>100</v>
      </c>
      <c r="G112" s="343">
        <f t="shared" si="3"/>
        <v>54.3</v>
      </c>
      <c r="H112" s="344"/>
    </row>
    <row r="113" s="110" customFormat="1" spans="1:8">
      <c r="A113" s="348" t="s">
        <v>279</v>
      </c>
      <c r="B113" s="349" t="s">
        <v>112</v>
      </c>
      <c r="C113" s="350">
        <v>30</v>
      </c>
      <c r="D113" s="351">
        <v>0</v>
      </c>
      <c r="E113" s="350">
        <v>30</v>
      </c>
      <c r="F113" s="343">
        <f t="shared" si="2"/>
        <v>100</v>
      </c>
      <c r="G113" s="343" t="str">
        <f t="shared" si="3"/>
        <v/>
      </c>
      <c r="H113" s="344"/>
    </row>
    <row r="114" s="110" customFormat="1" spans="1:8">
      <c r="A114" s="348" t="s">
        <v>280</v>
      </c>
      <c r="B114" s="349" t="s">
        <v>114</v>
      </c>
      <c r="C114" s="353"/>
      <c r="D114" s="353"/>
      <c r="E114" s="353"/>
      <c r="F114" s="343" t="str">
        <f t="shared" si="2"/>
        <v/>
      </c>
      <c r="G114" s="343" t="str">
        <f t="shared" si="3"/>
        <v/>
      </c>
      <c r="H114" s="344"/>
    </row>
    <row r="115" s="110" customFormat="1" spans="1:8">
      <c r="A115" s="348" t="s">
        <v>281</v>
      </c>
      <c r="B115" s="352" t="s">
        <v>282</v>
      </c>
      <c r="C115" s="353"/>
      <c r="D115" s="353"/>
      <c r="E115" s="353"/>
      <c r="F115" s="343" t="str">
        <f t="shared" si="2"/>
        <v/>
      </c>
      <c r="G115" s="343" t="str">
        <f t="shared" si="3"/>
        <v/>
      </c>
      <c r="H115" s="344"/>
    </row>
    <row r="116" s="110" customFormat="1" spans="1:8">
      <c r="A116" s="348" t="s">
        <v>283</v>
      </c>
      <c r="B116" s="352" t="s">
        <v>284</v>
      </c>
      <c r="C116" s="353"/>
      <c r="D116" s="353"/>
      <c r="E116" s="353"/>
      <c r="F116" s="343" t="str">
        <f t="shared" si="2"/>
        <v/>
      </c>
      <c r="G116" s="343" t="str">
        <f t="shared" si="3"/>
        <v/>
      </c>
      <c r="H116" s="344"/>
    </row>
    <row r="117" s="110" customFormat="1" spans="1:8">
      <c r="A117" s="348" t="s">
        <v>285</v>
      </c>
      <c r="B117" s="352" t="s">
        <v>286</v>
      </c>
      <c r="C117" s="353"/>
      <c r="D117" s="353"/>
      <c r="E117" s="353"/>
      <c r="F117" s="343" t="str">
        <f t="shared" si="2"/>
        <v/>
      </c>
      <c r="G117" s="343" t="str">
        <f t="shared" si="3"/>
        <v/>
      </c>
      <c r="H117" s="344"/>
    </row>
    <row r="118" s="110" customFormat="1" spans="1:8">
      <c r="A118" s="348" t="s">
        <v>287</v>
      </c>
      <c r="B118" s="349" t="s">
        <v>288</v>
      </c>
      <c r="C118" s="353"/>
      <c r="D118" s="353"/>
      <c r="E118" s="353"/>
      <c r="F118" s="343" t="str">
        <f t="shared" si="2"/>
        <v/>
      </c>
      <c r="G118" s="343" t="str">
        <f t="shared" si="3"/>
        <v/>
      </c>
      <c r="H118" s="344"/>
    </row>
    <row r="119" s="110" customFormat="1" spans="1:8">
      <c r="A119" s="348" t="s">
        <v>289</v>
      </c>
      <c r="B119" s="349" t="s">
        <v>290</v>
      </c>
      <c r="C119" s="350">
        <v>350</v>
      </c>
      <c r="D119" s="351">
        <v>265</v>
      </c>
      <c r="E119" s="350">
        <v>350</v>
      </c>
      <c r="F119" s="343">
        <f t="shared" si="2"/>
        <v>100</v>
      </c>
      <c r="G119" s="343">
        <f t="shared" si="3"/>
        <v>132.1</v>
      </c>
      <c r="H119" s="344"/>
    </row>
    <row r="120" s="110" customFormat="1" spans="1:8">
      <c r="A120" s="348" t="s">
        <v>291</v>
      </c>
      <c r="B120" s="349" t="s">
        <v>128</v>
      </c>
      <c r="C120" s="350">
        <v>100</v>
      </c>
      <c r="D120" s="351">
        <v>165</v>
      </c>
      <c r="E120" s="350">
        <v>100</v>
      </c>
      <c r="F120" s="343">
        <f t="shared" si="2"/>
        <v>100</v>
      </c>
      <c r="G120" s="343">
        <f t="shared" si="3"/>
        <v>60.6</v>
      </c>
      <c r="H120" s="344"/>
    </row>
    <row r="121" s="110" customFormat="1" spans="1:8">
      <c r="A121" s="348" t="s">
        <v>292</v>
      </c>
      <c r="B121" s="352" t="s">
        <v>293</v>
      </c>
      <c r="C121" s="353"/>
      <c r="D121" s="353"/>
      <c r="E121" s="353"/>
      <c r="F121" s="343" t="str">
        <f t="shared" si="2"/>
        <v/>
      </c>
      <c r="G121" s="343" t="str">
        <f t="shared" si="3"/>
        <v/>
      </c>
      <c r="H121" s="344"/>
    </row>
    <row r="122" s="110" customFormat="1" spans="1:8">
      <c r="A122" s="345" t="s">
        <v>294</v>
      </c>
      <c r="B122" s="356" t="s">
        <v>295</v>
      </c>
      <c r="C122" s="347">
        <f>SUM(C123:C133)</f>
        <v>0</v>
      </c>
      <c r="D122" s="347">
        <f>SUM(D123:D133)</f>
        <v>0</v>
      </c>
      <c r="E122" s="347">
        <f>SUM(E123:E133)</f>
        <v>0</v>
      </c>
      <c r="F122" s="343" t="str">
        <f t="shared" si="2"/>
        <v/>
      </c>
      <c r="G122" s="343" t="str">
        <f t="shared" si="3"/>
        <v/>
      </c>
      <c r="H122" s="344"/>
    </row>
    <row r="123" s="110" customFormat="1" spans="1:8">
      <c r="A123" s="348" t="s">
        <v>296</v>
      </c>
      <c r="B123" s="352" t="s">
        <v>110</v>
      </c>
      <c r="C123" s="353"/>
      <c r="D123" s="353"/>
      <c r="E123" s="353"/>
      <c r="F123" s="343" t="str">
        <f t="shared" si="2"/>
        <v/>
      </c>
      <c r="G123" s="343" t="str">
        <f t="shared" si="3"/>
        <v/>
      </c>
      <c r="H123" s="344"/>
    </row>
    <row r="124" s="110" customFormat="1" spans="1:8">
      <c r="A124" s="348" t="s">
        <v>297</v>
      </c>
      <c r="B124" s="354" t="s">
        <v>112</v>
      </c>
      <c r="C124" s="353"/>
      <c r="D124" s="353"/>
      <c r="E124" s="353"/>
      <c r="F124" s="343" t="str">
        <f t="shared" si="2"/>
        <v/>
      </c>
      <c r="G124" s="343" t="str">
        <f t="shared" si="3"/>
        <v/>
      </c>
      <c r="H124" s="344"/>
    </row>
    <row r="125" s="110" customFormat="1" spans="1:8">
      <c r="A125" s="348" t="s">
        <v>298</v>
      </c>
      <c r="B125" s="349" t="s">
        <v>114</v>
      </c>
      <c r="C125" s="353"/>
      <c r="D125" s="353"/>
      <c r="E125" s="353"/>
      <c r="F125" s="343" t="str">
        <f t="shared" si="2"/>
        <v/>
      </c>
      <c r="G125" s="343" t="str">
        <f t="shared" si="3"/>
        <v/>
      </c>
      <c r="H125" s="344"/>
    </row>
    <row r="126" s="110" customFormat="1" spans="1:8">
      <c r="A126" s="348" t="s">
        <v>299</v>
      </c>
      <c r="B126" s="349" t="s">
        <v>300</v>
      </c>
      <c r="C126" s="353"/>
      <c r="D126" s="353"/>
      <c r="E126" s="353"/>
      <c r="F126" s="343" t="str">
        <f t="shared" si="2"/>
        <v/>
      </c>
      <c r="G126" s="343" t="str">
        <f t="shared" si="3"/>
        <v/>
      </c>
      <c r="H126" s="344"/>
    </row>
    <row r="127" s="110" customFormat="1" spans="1:8">
      <c r="A127" s="348" t="s">
        <v>301</v>
      </c>
      <c r="B127" s="349" t="s">
        <v>302</v>
      </c>
      <c r="C127" s="353"/>
      <c r="D127" s="353"/>
      <c r="E127" s="353"/>
      <c r="F127" s="343" t="str">
        <f t="shared" si="2"/>
        <v/>
      </c>
      <c r="G127" s="343" t="str">
        <f t="shared" si="3"/>
        <v/>
      </c>
      <c r="H127" s="344"/>
    </row>
    <row r="128" s="110" customFormat="1" spans="1:8">
      <c r="A128" s="348" t="s">
        <v>303</v>
      </c>
      <c r="B128" s="352" t="s">
        <v>304</v>
      </c>
      <c r="C128" s="353"/>
      <c r="D128" s="353"/>
      <c r="E128" s="353"/>
      <c r="F128" s="343" t="str">
        <f t="shared" si="2"/>
        <v/>
      </c>
      <c r="G128" s="343" t="str">
        <f t="shared" si="3"/>
        <v/>
      </c>
      <c r="H128" s="344"/>
    </row>
    <row r="129" s="110" customFormat="1" spans="1:8">
      <c r="A129" s="348" t="s">
        <v>305</v>
      </c>
      <c r="B129" s="349" t="s">
        <v>306</v>
      </c>
      <c r="C129" s="353"/>
      <c r="D129" s="353"/>
      <c r="E129" s="353"/>
      <c r="F129" s="343" t="str">
        <f t="shared" si="2"/>
        <v/>
      </c>
      <c r="G129" s="343" t="str">
        <f t="shared" si="3"/>
        <v/>
      </c>
      <c r="H129" s="344"/>
    </row>
    <row r="130" s="110" customFormat="1" spans="1:8">
      <c r="A130" s="348" t="s">
        <v>307</v>
      </c>
      <c r="B130" s="349" t="s">
        <v>308</v>
      </c>
      <c r="C130" s="353"/>
      <c r="D130" s="353"/>
      <c r="E130" s="353"/>
      <c r="F130" s="343" t="str">
        <f t="shared" si="2"/>
        <v/>
      </c>
      <c r="G130" s="343" t="str">
        <f t="shared" si="3"/>
        <v/>
      </c>
      <c r="H130" s="344"/>
    </row>
    <row r="131" s="110" customFormat="1" spans="1:8">
      <c r="A131" s="348" t="s">
        <v>309</v>
      </c>
      <c r="B131" s="349" t="s">
        <v>310</v>
      </c>
      <c r="C131" s="353"/>
      <c r="D131" s="353"/>
      <c r="E131" s="353"/>
      <c r="F131" s="343" t="str">
        <f t="shared" si="2"/>
        <v/>
      </c>
      <c r="G131" s="343" t="str">
        <f t="shared" si="3"/>
        <v/>
      </c>
      <c r="H131" s="344"/>
    </row>
    <row r="132" s="110" customFormat="1" spans="1:8">
      <c r="A132" s="348" t="s">
        <v>311</v>
      </c>
      <c r="B132" s="349" t="s">
        <v>128</v>
      </c>
      <c r="C132" s="353"/>
      <c r="D132" s="353"/>
      <c r="E132" s="353"/>
      <c r="F132" s="343" t="str">
        <f t="shared" si="2"/>
        <v/>
      </c>
      <c r="G132" s="343" t="str">
        <f t="shared" si="3"/>
        <v/>
      </c>
      <c r="H132" s="344"/>
    </row>
    <row r="133" s="110" customFormat="1" spans="1:8">
      <c r="A133" s="348" t="s">
        <v>312</v>
      </c>
      <c r="B133" s="349" t="s">
        <v>313</v>
      </c>
      <c r="C133" s="353"/>
      <c r="D133" s="353"/>
      <c r="E133" s="353"/>
      <c r="F133" s="343" t="str">
        <f t="shared" si="2"/>
        <v/>
      </c>
      <c r="G133" s="343" t="str">
        <f t="shared" si="3"/>
        <v/>
      </c>
      <c r="H133" s="344"/>
    </row>
    <row r="134" s="110" customFormat="1" spans="1:8">
      <c r="A134" s="345" t="s">
        <v>314</v>
      </c>
      <c r="B134" s="346" t="s">
        <v>315</v>
      </c>
      <c r="C134" s="347">
        <f>SUM(C135:C140)</f>
        <v>11</v>
      </c>
      <c r="D134" s="347">
        <f>SUM(D135:D140)</f>
        <v>0</v>
      </c>
      <c r="E134" s="347">
        <f>SUM(E135:E140)</f>
        <v>11</v>
      </c>
      <c r="F134" s="343">
        <f t="shared" ref="F134:F197" si="4">IF(C134=0,"",ROUND(E134/C134*100,1))</f>
        <v>100</v>
      </c>
      <c r="G134" s="343" t="str">
        <f t="shared" ref="G134:G197" si="5">IF(D134=0,"",ROUND(E134/D134*100,1))</f>
        <v/>
      </c>
      <c r="H134" s="344"/>
    </row>
    <row r="135" s="110" customFormat="1" spans="1:8">
      <c r="A135" s="348" t="s">
        <v>316</v>
      </c>
      <c r="B135" s="349" t="s">
        <v>110</v>
      </c>
      <c r="C135" s="350">
        <v>5</v>
      </c>
      <c r="D135" s="351">
        <v>0</v>
      </c>
      <c r="E135" s="350">
        <v>5</v>
      </c>
      <c r="F135" s="343">
        <f t="shared" si="4"/>
        <v>100</v>
      </c>
      <c r="G135" s="343" t="str">
        <f t="shared" si="5"/>
        <v/>
      </c>
      <c r="H135" s="344"/>
    </row>
    <row r="136" s="110" customFormat="1" spans="1:8">
      <c r="A136" s="348" t="s">
        <v>317</v>
      </c>
      <c r="B136" s="349" t="s">
        <v>112</v>
      </c>
      <c r="C136" s="353"/>
      <c r="D136" s="353"/>
      <c r="E136" s="353"/>
      <c r="F136" s="343" t="str">
        <f t="shared" si="4"/>
        <v/>
      </c>
      <c r="G136" s="343" t="str">
        <f t="shared" si="5"/>
        <v/>
      </c>
      <c r="H136" s="344"/>
    </row>
    <row r="137" s="110" customFormat="1" spans="1:8">
      <c r="A137" s="348" t="s">
        <v>318</v>
      </c>
      <c r="B137" s="352" t="s">
        <v>114</v>
      </c>
      <c r="C137" s="353"/>
      <c r="D137" s="353"/>
      <c r="E137" s="353"/>
      <c r="F137" s="343" t="str">
        <f t="shared" si="4"/>
        <v/>
      </c>
      <c r="G137" s="343" t="str">
        <f t="shared" si="5"/>
        <v/>
      </c>
      <c r="H137" s="344"/>
    </row>
    <row r="138" s="110" customFormat="1" spans="1:8">
      <c r="A138" s="348" t="s">
        <v>319</v>
      </c>
      <c r="B138" s="352" t="s">
        <v>320</v>
      </c>
      <c r="C138" s="350">
        <v>5</v>
      </c>
      <c r="D138" s="351">
        <v>0</v>
      </c>
      <c r="E138" s="350">
        <v>5</v>
      </c>
      <c r="F138" s="343">
        <f t="shared" si="4"/>
        <v>100</v>
      </c>
      <c r="G138" s="343" t="str">
        <f t="shared" si="5"/>
        <v/>
      </c>
      <c r="H138" s="344"/>
    </row>
    <row r="139" s="110" customFormat="1" spans="1:8">
      <c r="A139" s="348" t="s">
        <v>321</v>
      </c>
      <c r="B139" s="352" t="s">
        <v>128</v>
      </c>
      <c r="C139" s="350"/>
      <c r="D139" s="351">
        <v>0</v>
      </c>
      <c r="E139" s="350"/>
      <c r="F139" s="343" t="str">
        <f t="shared" si="4"/>
        <v/>
      </c>
      <c r="G139" s="343" t="str">
        <f t="shared" si="5"/>
        <v/>
      </c>
      <c r="H139" s="344"/>
    </row>
    <row r="140" s="110" customFormat="1" spans="1:8">
      <c r="A140" s="348" t="s">
        <v>322</v>
      </c>
      <c r="B140" s="354" t="s">
        <v>323</v>
      </c>
      <c r="C140" s="350">
        <v>1</v>
      </c>
      <c r="D140" s="351">
        <v>0</v>
      </c>
      <c r="E140" s="350">
        <v>1</v>
      </c>
      <c r="F140" s="343">
        <f t="shared" si="4"/>
        <v>100</v>
      </c>
      <c r="G140" s="343" t="str">
        <f t="shared" si="5"/>
        <v/>
      </c>
      <c r="H140" s="344"/>
    </row>
    <row r="141" s="110" customFormat="1" spans="1:8">
      <c r="A141" s="345" t="s">
        <v>324</v>
      </c>
      <c r="B141" s="346" t="s">
        <v>325</v>
      </c>
      <c r="C141" s="347">
        <f>SUM(C142:C148)</f>
        <v>0</v>
      </c>
      <c r="D141" s="347">
        <f>SUM(D142:D148)</f>
        <v>0</v>
      </c>
      <c r="E141" s="347">
        <f>SUM(E142:E148)</f>
        <v>0</v>
      </c>
      <c r="F141" s="343" t="str">
        <f t="shared" si="4"/>
        <v/>
      </c>
      <c r="G141" s="343" t="str">
        <f t="shared" si="5"/>
        <v/>
      </c>
      <c r="H141" s="344"/>
    </row>
    <row r="142" s="110" customFormat="1" spans="1:8">
      <c r="A142" s="348" t="s">
        <v>326</v>
      </c>
      <c r="B142" s="349" t="s">
        <v>110</v>
      </c>
      <c r="C142" s="353"/>
      <c r="D142" s="353"/>
      <c r="E142" s="353"/>
      <c r="F142" s="343" t="str">
        <f t="shared" si="4"/>
        <v/>
      </c>
      <c r="G142" s="343" t="str">
        <f t="shared" si="5"/>
        <v/>
      </c>
      <c r="H142" s="344"/>
    </row>
    <row r="143" s="110" customFormat="1" spans="1:8">
      <c r="A143" s="348" t="s">
        <v>327</v>
      </c>
      <c r="B143" s="352" t="s">
        <v>112</v>
      </c>
      <c r="C143" s="353"/>
      <c r="D143" s="353"/>
      <c r="E143" s="353"/>
      <c r="F143" s="343" t="str">
        <f t="shared" si="4"/>
        <v/>
      </c>
      <c r="G143" s="343" t="str">
        <f t="shared" si="5"/>
        <v/>
      </c>
      <c r="H143" s="344"/>
    </row>
    <row r="144" s="110" customFormat="1" spans="1:8">
      <c r="A144" s="348" t="s">
        <v>328</v>
      </c>
      <c r="B144" s="352" t="s">
        <v>114</v>
      </c>
      <c r="C144" s="353"/>
      <c r="D144" s="353"/>
      <c r="E144" s="353"/>
      <c r="F144" s="343" t="str">
        <f t="shared" si="4"/>
        <v/>
      </c>
      <c r="G144" s="343" t="str">
        <f t="shared" si="5"/>
        <v/>
      </c>
      <c r="H144" s="344"/>
    </row>
    <row r="145" s="110" customFormat="1" spans="1:8">
      <c r="A145" s="348" t="s">
        <v>329</v>
      </c>
      <c r="B145" s="352" t="s">
        <v>330</v>
      </c>
      <c r="C145" s="353"/>
      <c r="D145" s="353"/>
      <c r="E145" s="353"/>
      <c r="F145" s="343" t="str">
        <f t="shared" si="4"/>
        <v/>
      </c>
      <c r="G145" s="343" t="str">
        <f t="shared" si="5"/>
        <v/>
      </c>
      <c r="H145" s="344"/>
    </row>
    <row r="146" s="110" customFormat="1" spans="1:8">
      <c r="A146" s="348" t="s">
        <v>331</v>
      </c>
      <c r="B146" s="354" t="s">
        <v>332</v>
      </c>
      <c r="C146" s="353"/>
      <c r="D146" s="353"/>
      <c r="E146" s="353"/>
      <c r="F146" s="343" t="str">
        <f t="shared" si="4"/>
        <v/>
      </c>
      <c r="G146" s="343" t="str">
        <f t="shared" si="5"/>
        <v/>
      </c>
      <c r="H146" s="344"/>
    </row>
    <row r="147" s="110" customFormat="1" spans="1:8">
      <c r="A147" s="348" t="s">
        <v>333</v>
      </c>
      <c r="B147" s="349" t="s">
        <v>128</v>
      </c>
      <c r="C147" s="353"/>
      <c r="D147" s="353"/>
      <c r="E147" s="353"/>
      <c r="F147" s="343" t="str">
        <f t="shared" si="4"/>
        <v/>
      </c>
      <c r="G147" s="343" t="str">
        <f t="shared" si="5"/>
        <v/>
      </c>
      <c r="H147" s="344"/>
    </row>
    <row r="148" s="110" customFormat="1" spans="1:8">
      <c r="A148" s="348" t="s">
        <v>334</v>
      </c>
      <c r="B148" s="349" t="s">
        <v>335</v>
      </c>
      <c r="C148" s="353"/>
      <c r="D148" s="353"/>
      <c r="E148" s="353"/>
      <c r="F148" s="343" t="str">
        <f t="shared" si="4"/>
        <v/>
      </c>
      <c r="G148" s="343" t="str">
        <f t="shared" si="5"/>
        <v/>
      </c>
      <c r="H148" s="344"/>
    </row>
    <row r="149" s="110" customFormat="1" spans="1:8">
      <c r="A149" s="345" t="s">
        <v>336</v>
      </c>
      <c r="B149" s="356" t="s">
        <v>337</v>
      </c>
      <c r="C149" s="347">
        <f>SUM(C150:C154)</f>
        <v>95</v>
      </c>
      <c r="D149" s="347">
        <f>SUM(D150:D154)</f>
        <v>126</v>
      </c>
      <c r="E149" s="347">
        <f>SUM(E150:E154)</f>
        <v>95</v>
      </c>
      <c r="F149" s="343">
        <f t="shared" si="4"/>
        <v>100</v>
      </c>
      <c r="G149" s="343">
        <f t="shared" si="5"/>
        <v>75.4</v>
      </c>
      <c r="H149" s="344"/>
    </row>
    <row r="150" s="110" customFormat="1" spans="1:8">
      <c r="A150" s="348" t="s">
        <v>338</v>
      </c>
      <c r="B150" s="352" t="s">
        <v>110</v>
      </c>
      <c r="C150" s="350">
        <v>20</v>
      </c>
      <c r="D150" s="351">
        <v>30</v>
      </c>
      <c r="E150" s="350">
        <v>20</v>
      </c>
      <c r="F150" s="343">
        <f t="shared" si="4"/>
        <v>100</v>
      </c>
      <c r="G150" s="343">
        <f t="shared" si="5"/>
        <v>66.7</v>
      </c>
      <c r="H150" s="344"/>
    </row>
    <row r="151" s="110" customFormat="1" spans="1:8">
      <c r="A151" s="348" t="s">
        <v>339</v>
      </c>
      <c r="B151" s="352" t="s">
        <v>112</v>
      </c>
      <c r="C151" s="350">
        <v>65</v>
      </c>
      <c r="D151" s="351">
        <v>17</v>
      </c>
      <c r="E151" s="350">
        <v>65</v>
      </c>
      <c r="F151" s="343">
        <f t="shared" si="4"/>
        <v>100</v>
      </c>
      <c r="G151" s="343">
        <f t="shared" si="5"/>
        <v>382.4</v>
      </c>
      <c r="H151" s="344"/>
    </row>
    <row r="152" s="110" customFormat="1" spans="1:8">
      <c r="A152" s="348" t="s">
        <v>340</v>
      </c>
      <c r="B152" s="349" t="s">
        <v>114</v>
      </c>
      <c r="C152" s="350"/>
      <c r="D152" s="351">
        <v>6</v>
      </c>
      <c r="E152" s="350"/>
      <c r="F152" s="343" t="str">
        <f t="shared" si="4"/>
        <v/>
      </c>
      <c r="G152" s="343">
        <f t="shared" si="5"/>
        <v>0</v>
      </c>
      <c r="H152" s="344"/>
    </row>
    <row r="153" s="110" customFormat="1" spans="1:8">
      <c r="A153" s="348" t="s">
        <v>341</v>
      </c>
      <c r="B153" s="355" t="s">
        <v>342</v>
      </c>
      <c r="C153" s="350">
        <v>4</v>
      </c>
      <c r="D153" s="351">
        <v>9</v>
      </c>
      <c r="E153" s="350">
        <v>4</v>
      </c>
      <c r="F153" s="343">
        <f t="shared" si="4"/>
        <v>100</v>
      </c>
      <c r="G153" s="343">
        <f t="shared" si="5"/>
        <v>44.4</v>
      </c>
      <c r="H153" s="344"/>
    </row>
    <row r="154" s="110" customFormat="1" spans="1:8">
      <c r="A154" s="348" t="s">
        <v>343</v>
      </c>
      <c r="B154" s="349" t="s">
        <v>344</v>
      </c>
      <c r="C154" s="350">
        <v>6</v>
      </c>
      <c r="D154" s="351">
        <v>64</v>
      </c>
      <c r="E154" s="350">
        <v>6</v>
      </c>
      <c r="F154" s="343">
        <f t="shared" si="4"/>
        <v>100</v>
      </c>
      <c r="G154" s="343">
        <f t="shared" si="5"/>
        <v>9.4</v>
      </c>
      <c r="H154" s="344"/>
    </row>
    <row r="155" s="110" customFormat="1" spans="1:8">
      <c r="A155" s="345" t="s">
        <v>345</v>
      </c>
      <c r="B155" s="356" t="s">
        <v>346</v>
      </c>
      <c r="C155" s="347">
        <f>SUM(C156:C161)</f>
        <v>15</v>
      </c>
      <c r="D155" s="347">
        <f>SUM(D156:D161)</f>
        <v>157</v>
      </c>
      <c r="E155" s="347">
        <f>SUM(E156:E161)</f>
        <v>15</v>
      </c>
      <c r="F155" s="343">
        <f t="shared" si="4"/>
        <v>100</v>
      </c>
      <c r="G155" s="343">
        <f t="shared" si="5"/>
        <v>9.6</v>
      </c>
      <c r="H155" s="344"/>
    </row>
    <row r="156" s="110" customFormat="1" spans="1:8">
      <c r="A156" s="348" t="s">
        <v>347</v>
      </c>
      <c r="B156" s="352" t="s">
        <v>110</v>
      </c>
      <c r="C156" s="350">
        <v>9</v>
      </c>
      <c r="D156" s="351">
        <v>32</v>
      </c>
      <c r="E156" s="350">
        <v>9</v>
      </c>
      <c r="F156" s="343">
        <f t="shared" si="4"/>
        <v>100</v>
      </c>
      <c r="G156" s="343">
        <f t="shared" si="5"/>
        <v>28.1</v>
      </c>
      <c r="H156" s="344"/>
    </row>
    <row r="157" s="110" customFormat="1" spans="1:8">
      <c r="A157" s="348" t="s">
        <v>348</v>
      </c>
      <c r="B157" s="352" t="s">
        <v>112</v>
      </c>
      <c r="C157" s="350">
        <v>6</v>
      </c>
      <c r="D157" s="351">
        <v>0</v>
      </c>
      <c r="E157" s="350">
        <v>6</v>
      </c>
      <c r="F157" s="343">
        <f t="shared" si="4"/>
        <v>100</v>
      </c>
      <c r="G157" s="343" t="str">
        <f t="shared" si="5"/>
        <v/>
      </c>
      <c r="H157" s="344"/>
    </row>
    <row r="158" s="110" customFormat="1" spans="1:8">
      <c r="A158" s="348" t="s">
        <v>349</v>
      </c>
      <c r="B158" s="354" t="s">
        <v>114</v>
      </c>
      <c r="C158" s="353"/>
      <c r="D158" s="353"/>
      <c r="E158" s="353"/>
      <c r="F158" s="343" t="str">
        <f t="shared" si="4"/>
        <v/>
      </c>
      <c r="G158" s="343" t="str">
        <f t="shared" si="5"/>
        <v/>
      </c>
      <c r="H158" s="344"/>
    </row>
    <row r="159" s="110" customFormat="1" spans="1:8">
      <c r="A159" s="348" t="s">
        <v>350</v>
      </c>
      <c r="B159" s="349" t="s">
        <v>141</v>
      </c>
      <c r="C159" s="353"/>
      <c r="D159" s="353"/>
      <c r="E159" s="353"/>
      <c r="F159" s="343" t="str">
        <f t="shared" si="4"/>
        <v/>
      </c>
      <c r="G159" s="343" t="str">
        <f t="shared" si="5"/>
        <v/>
      </c>
      <c r="H159" s="344"/>
    </row>
    <row r="160" s="110" customFormat="1" spans="1:8">
      <c r="A160" s="348" t="s">
        <v>351</v>
      </c>
      <c r="B160" s="349" t="s">
        <v>128</v>
      </c>
      <c r="C160" s="353"/>
      <c r="D160" s="353"/>
      <c r="E160" s="353"/>
      <c r="F160" s="343" t="str">
        <f t="shared" si="4"/>
        <v/>
      </c>
      <c r="G160" s="343" t="str">
        <f t="shared" si="5"/>
        <v/>
      </c>
      <c r="H160" s="344"/>
    </row>
    <row r="161" s="110" customFormat="1" spans="1:8">
      <c r="A161" s="348" t="s">
        <v>352</v>
      </c>
      <c r="B161" s="349" t="s">
        <v>353</v>
      </c>
      <c r="C161" s="353"/>
      <c r="D161" s="351">
        <v>125</v>
      </c>
      <c r="E161" s="353"/>
      <c r="F161" s="343" t="str">
        <f t="shared" si="4"/>
        <v/>
      </c>
      <c r="G161" s="343">
        <f t="shared" si="5"/>
        <v>0</v>
      </c>
      <c r="H161" s="344"/>
    </row>
    <row r="162" s="110" customFormat="1" spans="1:8">
      <c r="A162" s="345" t="s">
        <v>354</v>
      </c>
      <c r="B162" s="356" t="s">
        <v>355</v>
      </c>
      <c r="C162" s="347">
        <f>SUM(C163:C168)</f>
        <v>224</v>
      </c>
      <c r="D162" s="347">
        <f>SUM(D163:D168)</f>
        <v>812</v>
      </c>
      <c r="E162" s="347">
        <f>SUM(E163:E168)</f>
        <v>224</v>
      </c>
      <c r="F162" s="343">
        <f t="shared" si="4"/>
        <v>100</v>
      </c>
      <c r="G162" s="343">
        <f t="shared" si="5"/>
        <v>27.6</v>
      </c>
      <c r="H162" s="344"/>
    </row>
    <row r="163" s="110" customFormat="1" spans="1:8">
      <c r="A163" s="348" t="s">
        <v>356</v>
      </c>
      <c r="B163" s="352" t="s">
        <v>110</v>
      </c>
      <c r="C163" s="350">
        <v>65</v>
      </c>
      <c r="D163" s="351">
        <v>392</v>
      </c>
      <c r="E163" s="350">
        <v>65</v>
      </c>
      <c r="F163" s="343">
        <f t="shared" si="4"/>
        <v>100</v>
      </c>
      <c r="G163" s="343">
        <f t="shared" si="5"/>
        <v>16.6</v>
      </c>
      <c r="H163" s="344"/>
    </row>
    <row r="164" s="110" customFormat="1" spans="1:8">
      <c r="A164" s="348" t="s">
        <v>357</v>
      </c>
      <c r="B164" s="352" t="s">
        <v>112</v>
      </c>
      <c r="C164" s="350">
        <v>30</v>
      </c>
      <c r="D164" s="351">
        <v>0</v>
      </c>
      <c r="E164" s="350">
        <v>30</v>
      </c>
      <c r="F164" s="343">
        <f t="shared" si="4"/>
        <v>100</v>
      </c>
      <c r="G164" s="343" t="str">
        <f t="shared" si="5"/>
        <v/>
      </c>
      <c r="H164" s="344"/>
    </row>
    <row r="165" s="110" customFormat="1" spans="1:8">
      <c r="A165" s="348" t="s">
        <v>358</v>
      </c>
      <c r="B165" s="349" t="s">
        <v>114</v>
      </c>
      <c r="C165" s="350">
        <v>50</v>
      </c>
      <c r="D165" s="351">
        <v>0</v>
      </c>
      <c r="E165" s="350">
        <v>50</v>
      </c>
      <c r="F165" s="343">
        <f t="shared" si="4"/>
        <v>100</v>
      </c>
      <c r="G165" s="343" t="str">
        <f t="shared" si="5"/>
        <v/>
      </c>
      <c r="H165" s="344"/>
    </row>
    <row r="166" s="110" customFormat="1" spans="1:8">
      <c r="A166" s="348" t="s">
        <v>359</v>
      </c>
      <c r="B166" s="349" t="s">
        <v>360</v>
      </c>
      <c r="C166" s="350"/>
      <c r="D166" s="351">
        <v>254</v>
      </c>
      <c r="E166" s="350"/>
      <c r="F166" s="343" t="str">
        <f t="shared" si="4"/>
        <v/>
      </c>
      <c r="G166" s="343">
        <f t="shared" si="5"/>
        <v>0</v>
      </c>
      <c r="H166" s="344"/>
    </row>
    <row r="167" s="110" customFormat="1" spans="1:8">
      <c r="A167" s="348" t="s">
        <v>361</v>
      </c>
      <c r="B167" s="352" t="s">
        <v>128</v>
      </c>
      <c r="C167" s="350"/>
      <c r="D167" s="351">
        <v>0</v>
      </c>
      <c r="E167" s="350"/>
      <c r="F167" s="343" t="str">
        <f t="shared" si="4"/>
        <v/>
      </c>
      <c r="G167" s="343" t="str">
        <f t="shared" si="5"/>
        <v/>
      </c>
      <c r="H167" s="344"/>
    </row>
    <row r="168" s="110" customFormat="1" spans="1:8">
      <c r="A168" s="348" t="s">
        <v>362</v>
      </c>
      <c r="B168" s="352" t="s">
        <v>363</v>
      </c>
      <c r="C168" s="350">
        <v>79</v>
      </c>
      <c r="D168" s="351">
        <v>166</v>
      </c>
      <c r="E168" s="350">
        <v>79</v>
      </c>
      <c r="F168" s="343">
        <f t="shared" si="4"/>
        <v>100</v>
      </c>
      <c r="G168" s="343">
        <f t="shared" si="5"/>
        <v>47.6</v>
      </c>
      <c r="H168" s="344"/>
    </row>
    <row r="169" s="110" customFormat="1" spans="1:8">
      <c r="A169" s="345" t="s">
        <v>364</v>
      </c>
      <c r="B169" s="356" t="s">
        <v>365</v>
      </c>
      <c r="C169" s="347">
        <f>SUM(C170:C175)</f>
        <v>1266</v>
      </c>
      <c r="D169" s="347">
        <f>SUM(D170:D175)</f>
        <v>1190</v>
      </c>
      <c r="E169" s="347">
        <f>SUM(E170:E175)</f>
        <v>1020</v>
      </c>
      <c r="F169" s="343">
        <f t="shared" si="4"/>
        <v>80.6</v>
      </c>
      <c r="G169" s="343">
        <f t="shared" si="5"/>
        <v>85.7</v>
      </c>
      <c r="H169" s="344"/>
    </row>
    <row r="170" s="110" customFormat="1" spans="1:8">
      <c r="A170" s="348" t="s">
        <v>366</v>
      </c>
      <c r="B170" s="352" t="s">
        <v>110</v>
      </c>
      <c r="C170" s="350">
        <v>482</v>
      </c>
      <c r="D170" s="351">
        <v>215</v>
      </c>
      <c r="E170" s="350">
        <v>230</v>
      </c>
      <c r="F170" s="343">
        <f t="shared" si="4"/>
        <v>47.7</v>
      </c>
      <c r="G170" s="343">
        <f t="shared" si="5"/>
        <v>107</v>
      </c>
      <c r="H170" s="344"/>
    </row>
    <row r="171" s="110" customFormat="1" spans="1:8">
      <c r="A171" s="348" t="s">
        <v>367</v>
      </c>
      <c r="B171" s="349" t="s">
        <v>112</v>
      </c>
      <c r="C171" s="350">
        <v>530</v>
      </c>
      <c r="D171" s="351">
        <v>0</v>
      </c>
      <c r="E171" s="350"/>
      <c r="F171" s="343">
        <f t="shared" si="4"/>
        <v>0</v>
      </c>
      <c r="G171" s="343" t="str">
        <f t="shared" si="5"/>
        <v/>
      </c>
      <c r="H171" s="344"/>
    </row>
    <row r="172" s="110" customFormat="1" spans="1:8">
      <c r="A172" s="348" t="s">
        <v>368</v>
      </c>
      <c r="B172" s="349" t="s">
        <v>114</v>
      </c>
      <c r="C172" s="350">
        <v>220</v>
      </c>
      <c r="D172" s="351">
        <v>591</v>
      </c>
      <c r="E172" s="350">
        <v>590</v>
      </c>
      <c r="F172" s="343">
        <f t="shared" si="4"/>
        <v>268.2</v>
      </c>
      <c r="G172" s="343">
        <f t="shared" si="5"/>
        <v>99.8</v>
      </c>
      <c r="H172" s="344"/>
    </row>
    <row r="173" s="110" customFormat="1" spans="1:8">
      <c r="A173" s="348" t="s">
        <v>369</v>
      </c>
      <c r="B173" s="349" t="s">
        <v>370</v>
      </c>
      <c r="C173" s="350"/>
      <c r="D173" s="351">
        <v>171</v>
      </c>
      <c r="E173" s="350"/>
      <c r="F173" s="343" t="str">
        <f t="shared" si="4"/>
        <v/>
      </c>
      <c r="G173" s="343">
        <f t="shared" si="5"/>
        <v>0</v>
      </c>
      <c r="H173" s="344"/>
    </row>
    <row r="174" s="110" customFormat="1" spans="1:8">
      <c r="A174" s="348" t="s">
        <v>371</v>
      </c>
      <c r="B174" s="352" t="s">
        <v>128</v>
      </c>
      <c r="C174" s="350">
        <v>20</v>
      </c>
      <c r="D174" s="351">
        <v>30</v>
      </c>
      <c r="E174" s="350">
        <v>20</v>
      </c>
      <c r="F174" s="343">
        <f t="shared" si="4"/>
        <v>100</v>
      </c>
      <c r="G174" s="343">
        <f t="shared" si="5"/>
        <v>66.7</v>
      </c>
      <c r="H174" s="344"/>
    </row>
    <row r="175" s="110" customFormat="1" spans="1:8">
      <c r="A175" s="348" t="s">
        <v>372</v>
      </c>
      <c r="B175" s="352" t="s">
        <v>373</v>
      </c>
      <c r="C175" s="350">
        <v>14</v>
      </c>
      <c r="D175" s="351">
        <v>183</v>
      </c>
      <c r="E175" s="350">
        <v>180</v>
      </c>
      <c r="F175" s="343">
        <f t="shared" si="4"/>
        <v>1285.7</v>
      </c>
      <c r="G175" s="343">
        <f t="shared" si="5"/>
        <v>98.4</v>
      </c>
      <c r="H175" s="344"/>
    </row>
    <row r="176" s="110" customFormat="1" spans="1:8">
      <c r="A176" s="345" t="s">
        <v>374</v>
      </c>
      <c r="B176" s="356" t="s">
        <v>375</v>
      </c>
      <c r="C176" s="347">
        <f>SUM(C177:C182)</f>
        <v>455</v>
      </c>
      <c r="D176" s="347">
        <f>SUM(D177:D182)</f>
        <v>939</v>
      </c>
      <c r="E176" s="347">
        <f>SUM(E177:E182)</f>
        <v>455</v>
      </c>
      <c r="F176" s="343">
        <f t="shared" si="4"/>
        <v>100</v>
      </c>
      <c r="G176" s="343">
        <f t="shared" si="5"/>
        <v>48.5</v>
      </c>
      <c r="H176" s="344"/>
    </row>
    <row r="177" s="110" customFormat="1" spans="1:8">
      <c r="A177" s="348" t="s">
        <v>376</v>
      </c>
      <c r="B177" s="349" t="s">
        <v>110</v>
      </c>
      <c r="C177" s="350">
        <v>290</v>
      </c>
      <c r="D177" s="351">
        <v>280</v>
      </c>
      <c r="E177" s="350">
        <v>290</v>
      </c>
      <c r="F177" s="343">
        <f t="shared" si="4"/>
        <v>100</v>
      </c>
      <c r="G177" s="343">
        <f t="shared" si="5"/>
        <v>103.6</v>
      </c>
      <c r="H177" s="344"/>
    </row>
    <row r="178" s="110" customFormat="1" spans="1:8">
      <c r="A178" s="348" t="s">
        <v>377</v>
      </c>
      <c r="B178" s="349" t="s">
        <v>112</v>
      </c>
      <c r="C178" s="350">
        <v>30</v>
      </c>
      <c r="D178" s="351">
        <v>0</v>
      </c>
      <c r="E178" s="350"/>
      <c r="F178" s="343">
        <f t="shared" si="4"/>
        <v>0</v>
      </c>
      <c r="G178" s="343" t="str">
        <f t="shared" si="5"/>
        <v/>
      </c>
      <c r="H178" s="344"/>
    </row>
    <row r="179" s="110" customFormat="1" spans="1:8">
      <c r="A179" s="348" t="s">
        <v>378</v>
      </c>
      <c r="B179" s="349" t="s">
        <v>114</v>
      </c>
      <c r="C179" s="350">
        <v>20</v>
      </c>
      <c r="D179" s="351">
        <v>0</v>
      </c>
      <c r="E179" s="350"/>
      <c r="F179" s="343">
        <f t="shared" si="4"/>
        <v>0</v>
      </c>
      <c r="G179" s="343" t="str">
        <f t="shared" si="5"/>
        <v/>
      </c>
      <c r="H179" s="344"/>
    </row>
    <row r="180" s="110" customFormat="1" spans="1:8">
      <c r="A180" s="348" t="s">
        <v>379</v>
      </c>
      <c r="B180" s="349" t="s">
        <v>380</v>
      </c>
      <c r="C180" s="350"/>
      <c r="D180" s="351">
        <v>0</v>
      </c>
      <c r="E180" s="350"/>
      <c r="F180" s="343" t="str">
        <f t="shared" si="4"/>
        <v/>
      </c>
      <c r="G180" s="343" t="str">
        <f t="shared" si="5"/>
        <v/>
      </c>
      <c r="H180" s="344"/>
    </row>
    <row r="181" s="110" customFormat="1" spans="1:8">
      <c r="A181" s="348" t="s">
        <v>381</v>
      </c>
      <c r="B181" s="349" t="s">
        <v>128</v>
      </c>
      <c r="C181" s="350"/>
      <c r="D181" s="351">
        <v>0</v>
      </c>
      <c r="E181" s="350"/>
      <c r="F181" s="343" t="str">
        <f t="shared" si="4"/>
        <v/>
      </c>
      <c r="G181" s="343" t="str">
        <f t="shared" si="5"/>
        <v/>
      </c>
      <c r="H181" s="344"/>
    </row>
    <row r="182" s="110" customFormat="1" spans="1:8">
      <c r="A182" s="348" t="s">
        <v>382</v>
      </c>
      <c r="B182" s="352" t="s">
        <v>383</v>
      </c>
      <c r="C182" s="350">
        <v>115</v>
      </c>
      <c r="D182" s="351">
        <v>659</v>
      </c>
      <c r="E182" s="350">
        <v>165</v>
      </c>
      <c r="F182" s="343">
        <f t="shared" si="4"/>
        <v>143.5</v>
      </c>
      <c r="G182" s="343">
        <f t="shared" si="5"/>
        <v>25</v>
      </c>
      <c r="H182" s="344"/>
    </row>
    <row r="183" s="110" customFormat="1" spans="1:8">
      <c r="A183" s="345" t="s">
        <v>384</v>
      </c>
      <c r="B183" s="356" t="s">
        <v>385</v>
      </c>
      <c r="C183" s="347">
        <f>SUM(C184:C189)</f>
        <v>547</v>
      </c>
      <c r="D183" s="347">
        <f>SUM(D184:D189)</f>
        <v>741</v>
      </c>
      <c r="E183" s="347">
        <f>SUM(E184:E189)</f>
        <v>547</v>
      </c>
      <c r="F183" s="343">
        <f t="shared" si="4"/>
        <v>100</v>
      </c>
      <c r="G183" s="343">
        <f t="shared" si="5"/>
        <v>73.8</v>
      </c>
      <c r="H183" s="344"/>
    </row>
    <row r="184" s="110" customFormat="1" spans="1:8">
      <c r="A184" s="348" t="s">
        <v>386</v>
      </c>
      <c r="B184" s="354" t="s">
        <v>110</v>
      </c>
      <c r="C184" s="350">
        <v>135</v>
      </c>
      <c r="D184" s="351">
        <v>208</v>
      </c>
      <c r="E184" s="350">
        <v>135</v>
      </c>
      <c r="F184" s="343">
        <f t="shared" si="4"/>
        <v>100</v>
      </c>
      <c r="G184" s="343">
        <f t="shared" si="5"/>
        <v>64.9</v>
      </c>
      <c r="H184" s="344"/>
    </row>
    <row r="185" s="110" customFormat="1" spans="1:8">
      <c r="A185" s="348" t="s">
        <v>387</v>
      </c>
      <c r="B185" s="349" t="s">
        <v>112</v>
      </c>
      <c r="C185" s="350">
        <v>103</v>
      </c>
      <c r="D185" s="351">
        <v>0</v>
      </c>
      <c r="E185" s="350">
        <v>103</v>
      </c>
      <c r="F185" s="343">
        <f t="shared" si="4"/>
        <v>100</v>
      </c>
      <c r="G185" s="343" t="str">
        <f t="shared" si="5"/>
        <v/>
      </c>
      <c r="H185" s="344"/>
    </row>
    <row r="186" s="110" customFormat="1" spans="1:8">
      <c r="A186" s="348" t="s">
        <v>388</v>
      </c>
      <c r="B186" s="349" t="s">
        <v>114</v>
      </c>
      <c r="C186" s="350"/>
      <c r="D186" s="351">
        <v>122</v>
      </c>
      <c r="E186" s="350"/>
      <c r="F186" s="343" t="str">
        <f t="shared" si="4"/>
        <v/>
      </c>
      <c r="G186" s="343">
        <f t="shared" si="5"/>
        <v>0</v>
      </c>
      <c r="H186" s="344"/>
    </row>
    <row r="187" s="110" customFormat="1" spans="1:8">
      <c r="A187" s="348" t="s">
        <v>389</v>
      </c>
      <c r="B187" s="349" t="s">
        <v>390</v>
      </c>
      <c r="C187" s="350"/>
      <c r="D187" s="351">
        <v>0</v>
      </c>
      <c r="E187" s="350"/>
      <c r="F187" s="343" t="str">
        <f t="shared" si="4"/>
        <v/>
      </c>
      <c r="G187" s="343" t="str">
        <f t="shared" si="5"/>
        <v/>
      </c>
      <c r="H187" s="344"/>
    </row>
    <row r="188" s="110" customFormat="1" spans="1:8">
      <c r="A188" s="348" t="s">
        <v>391</v>
      </c>
      <c r="B188" s="349" t="s">
        <v>128</v>
      </c>
      <c r="C188" s="350">
        <v>309</v>
      </c>
      <c r="D188" s="351">
        <v>66</v>
      </c>
      <c r="E188" s="350">
        <v>309</v>
      </c>
      <c r="F188" s="343">
        <f t="shared" si="4"/>
        <v>100</v>
      </c>
      <c r="G188" s="343">
        <f t="shared" si="5"/>
        <v>468.2</v>
      </c>
      <c r="H188" s="344"/>
    </row>
    <row r="189" s="110" customFormat="1" spans="1:8">
      <c r="A189" s="348" t="s">
        <v>392</v>
      </c>
      <c r="B189" s="352" t="s">
        <v>393</v>
      </c>
      <c r="C189" s="350"/>
      <c r="D189" s="351">
        <v>345</v>
      </c>
      <c r="E189" s="350"/>
      <c r="F189" s="343" t="str">
        <f t="shared" si="4"/>
        <v/>
      </c>
      <c r="G189" s="343">
        <f t="shared" si="5"/>
        <v>0</v>
      </c>
      <c r="H189" s="344"/>
    </row>
    <row r="190" s="110" customFormat="1" spans="1:8">
      <c r="A190" s="345" t="s">
        <v>394</v>
      </c>
      <c r="B190" s="356" t="s">
        <v>395</v>
      </c>
      <c r="C190" s="347">
        <f>SUM(C191:C197)</f>
        <v>182</v>
      </c>
      <c r="D190" s="347">
        <f>SUM(D191:D197)</f>
        <v>578</v>
      </c>
      <c r="E190" s="347">
        <f>SUM(E191:E197)</f>
        <v>182</v>
      </c>
      <c r="F190" s="343">
        <f t="shared" si="4"/>
        <v>100</v>
      </c>
      <c r="G190" s="343">
        <f t="shared" si="5"/>
        <v>31.5</v>
      </c>
      <c r="H190" s="344"/>
    </row>
    <row r="191" s="110" customFormat="1" spans="1:8">
      <c r="A191" s="348" t="s">
        <v>396</v>
      </c>
      <c r="B191" s="352" t="s">
        <v>110</v>
      </c>
      <c r="C191" s="350">
        <v>103</v>
      </c>
      <c r="D191" s="351">
        <v>269</v>
      </c>
      <c r="E191" s="350">
        <v>103</v>
      </c>
      <c r="F191" s="343">
        <f t="shared" si="4"/>
        <v>100</v>
      </c>
      <c r="G191" s="343">
        <f t="shared" si="5"/>
        <v>38.3</v>
      </c>
      <c r="H191" s="344"/>
    </row>
    <row r="192" s="110" customFormat="1" spans="1:8">
      <c r="A192" s="348" t="s">
        <v>397</v>
      </c>
      <c r="B192" s="349" t="s">
        <v>112</v>
      </c>
      <c r="C192" s="350">
        <v>9</v>
      </c>
      <c r="D192" s="351">
        <v>0</v>
      </c>
      <c r="E192" s="350">
        <v>9</v>
      </c>
      <c r="F192" s="343">
        <f t="shared" si="4"/>
        <v>100</v>
      </c>
      <c r="G192" s="343" t="str">
        <f t="shared" si="5"/>
        <v/>
      </c>
      <c r="H192" s="344"/>
    </row>
    <row r="193" s="110" customFormat="1" spans="1:8">
      <c r="A193" s="348" t="s">
        <v>398</v>
      </c>
      <c r="B193" s="349" t="s">
        <v>114</v>
      </c>
      <c r="C193" s="350"/>
      <c r="D193" s="351">
        <v>0</v>
      </c>
      <c r="E193" s="350"/>
      <c r="F193" s="343" t="str">
        <f t="shared" si="4"/>
        <v/>
      </c>
      <c r="G193" s="343" t="str">
        <f t="shared" si="5"/>
        <v/>
      </c>
      <c r="H193" s="344"/>
    </row>
    <row r="194" s="110" customFormat="1" spans="1:8">
      <c r="A194" s="348" t="s">
        <v>399</v>
      </c>
      <c r="B194" s="349" t="s">
        <v>400</v>
      </c>
      <c r="C194" s="350"/>
      <c r="D194" s="351">
        <v>86</v>
      </c>
      <c r="E194" s="350"/>
      <c r="F194" s="343" t="str">
        <f t="shared" si="4"/>
        <v/>
      </c>
      <c r="G194" s="343">
        <f t="shared" si="5"/>
        <v>0</v>
      </c>
      <c r="H194" s="344"/>
    </row>
    <row r="195" s="110" customFormat="1" spans="1:8">
      <c r="A195" s="348" t="s">
        <v>401</v>
      </c>
      <c r="B195" s="349" t="s">
        <v>402</v>
      </c>
      <c r="C195" s="353"/>
      <c r="D195" s="353"/>
      <c r="E195" s="353"/>
      <c r="F195" s="343" t="str">
        <f t="shared" si="4"/>
        <v/>
      </c>
      <c r="G195" s="343" t="str">
        <f t="shared" si="5"/>
        <v/>
      </c>
      <c r="H195" s="344"/>
    </row>
    <row r="196" s="110" customFormat="1" spans="1:8">
      <c r="A196" s="348" t="s">
        <v>403</v>
      </c>
      <c r="B196" s="349" t="s">
        <v>128</v>
      </c>
      <c r="C196" s="353"/>
      <c r="D196" s="353"/>
      <c r="E196" s="353"/>
      <c r="F196" s="343" t="str">
        <f t="shared" si="4"/>
        <v/>
      </c>
      <c r="G196" s="343" t="str">
        <f t="shared" si="5"/>
        <v/>
      </c>
      <c r="H196" s="344"/>
    </row>
    <row r="197" s="110" customFormat="1" spans="1:8">
      <c r="A197" s="348" t="s">
        <v>404</v>
      </c>
      <c r="B197" s="352" t="s">
        <v>405</v>
      </c>
      <c r="C197" s="350">
        <v>70</v>
      </c>
      <c r="D197" s="351">
        <v>223</v>
      </c>
      <c r="E197" s="350">
        <v>70</v>
      </c>
      <c r="F197" s="343">
        <f t="shared" si="4"/>
        <v>100</v>
      </c>
      <c r="G197" s="343">
        <f t="shared" si="5"/>
        <v>31.4</v>
      </c>
      <c r="H197" s="344"/>
    </row>
    <row r="198" s="110" customFormat="1" spans="1:8">
      <c r="A198" s="345" t="s">
        <v>406</v>
      </c>
      <c r="B198" s="356" t="s">
        <v>407</v>
      </c>
      <c r="C198" s="347">
        <f>SUM(C199:C203)</f>
        <v>0</v>
      </c>
      <c r="D198" s="347">
        <f>SUM(D199:D203)</f>
        <v>0</v>
      </c>
      <c r="E198" s="347">
        <f>SUM(E199:E203)</f>
        <v>0</v>
      </c>
      <c r="F198" s="343" t="str">
        <f t="shared" ref="F198:F261" si="6">IF(C198=0,"",ROUND(E198/C198*100,1))</f>
        <v/>
      </c>
      <c r="G198" s="343" t="str">
        <f t="shared" ref="G198:G261" si="7">IF(D198=0,"",ROUND(E198/D198*100,1))</f>
        <v/>
      </c>
      <c r="H198" s="344"/>
    </row>
    <row r="199" s="110" customFormat="1" spans="1:8">
      <c r="A199" s="348" t="s">
        <v>408</v>
      </c>
      <c r="B199" s="352" t="s">
        <v>110</v>
      </c>
      <c r="C199" s="353"/>
      <c r="D199" s="353"/>
      <c r="E199" s="353"/>
      <c r="F199" s="343" t="str">
        <f t="shared" si="6"/>
        <v/>
      </c>
      <c r="G199" s="343" t="str">
        <f t="shared" si="7"/>
        <v/>
      </c>
      <c r="H199" s="344"/>
    </row>
    <row r="200" s="110" customFormat="1" spans="1:8">
      <c r="A200" s="348" t="s">
        <v>409</v>
      </c>
      <c r="B200" s="354" t="s">
        <v>112</v>
      </c>
      <c r="C200" s="353"/>
      <c r="D200" s="353"/>
      <c r="E200" s="353"/>
      <c r="F200" s="343" t="str">
        <f t="shared" si="6"/>
        <v/>
      </c>
      <c r="G200" s="343" t="str">
        <f t="shared" si="7"/>
        <v/>
      </c>
      <c r="H200" s="344"/>
    </row>
    <row r="201" s="110" customFormat="1" spans="1:8">
      <c r="A201" s="348" t="s">
        <v>410</v>
      </c>
      <c r="B201" s="349" t="s">
        <v>114</v>
      </c>
      <c r="C201" s="353"/>
      <c r="D201" s="350"/>
      <c r="E201" s="350"/>
      <c r="F201" s="343" t="str">
        <f t="shared" si="6"/>
        <v/>
      </c>
      <c r="G201" s="343" t="str">
        <f t="shared" si="7"/>
        <v/>
      </c>
      <c r="H201" s="344"/>
    </row>
    <row r="202" s="110" customFormat="1" spans="1:8">
      <c r="A202" s="348" t="s">
        <v>411</v>
      </c>
      <c r="B202" s="349" t="s">
        <v>128</v>
      </c>
      <c r="C202" s="353"/>
      <c r="D202" s="350"/>
      <c r="E202" s="350"/>
      <c r="F202" s="343" t="str">
        <f t="shared" si="6"/>
        <v/>
      </c>
      <c r="G202" s="343" t="str">
        <f t="shared" si="7"/>
        <v/>
      </c>
      <c r="H202" s="344"/>
    </row>
    <row r="203" s="110" customFormat="1" spans="1:8">
      <c r="A203" s="348" t="s">
        <v>412</v>
      </c>
      <c r="B203" s="349" t="s">
        <v>413</v>
      </c>
      <c r="C203" s="353"/>
      <c r="D203" s="350"/>
      <c r="E203" s="350"/>
      <c r="F203" s="343" t="str">
        <f t="shared" si="6"/>
        <v/>
      </c>
      <c r="G203" s="343" t="str">
        <f t="shared" si="7"/>
        <v/>
      </c>
      <c r="H203" s="344"/>
    </row>
    <row r="204" s="110" customFormat="1" spans="1:8">
      <c r="A204" s="345" t="s">
        <v>414</v>
      </c>
      <c r="B204" s="356" t="s">
        <v>415</v>
      </c>
      <c r="C204" s="361">
        <f>SUM(C205:C209)</f>
        <v>456</v>
      </c>
      <c r="D204" s="361">
        <f>SUM(D205:D209)</f>
        <v>436</v>
      </c>
      <c r="E204" s="361">
        <f>SUM(E205:E209)</f>
        <v>456</v>
      </c>
      <c r="F204" s="343">
        <f t="shared" si="6"/>
        <v>100</v>
      </c>
      <c r="G204" s="343">
        <f t="shared" si="7"/>
        <v>104.6</v>
      </c>
      <c r="H204" s="344"/>
    </row>
    <row r="205" s="110" customFormat="1" spans="1:8">
      <c r="A205" s="348" t="s">
        <v>416</v>
      </c>
      <c r="B205" s="352" t="s">
        <v>110</v>
      </c>
      <c r="C205" s="350">
        <v>300</v>
      </c>
      <c r="D205" s="351">
        <v>219</v>
      </c>
      <c r="E205" s="350">
        <v>300</v>
      </c>
      <c r="F205" s="343">
        <f t="shared" si="6"/>
        <v>100</v>
      </c>
      <c r="G205" s="343">
        <f t="shared" si="7"/>
        <v>137</v>
      </c>
      <c r="H205" s="344"/>
    </row>
    <row r="206" s="110" customFormat="1" spans="1:8">
      <c r="A206" s="348" t="s">
        <v>417</v>
      </c>
      <c r="B206" s="352" t="s">
        <v>112</v>
      </c>
      <c r="C206" s="350">
        <v>50</v>
      </c>
      <c r="D206" s="351">
        <v>0</v>
      </c>
      <c r="E206" s="350">
        <v>50</v>
      </c>
      <c r="F206" s="343">
        <f t="shared" si="6"/>
        <v>100</v>
      </c>
      <c r="G206" s="343" t="str">
        <f t="shared" si="7"/>
        <v/>
      </c>
      <c r="H206" s="344"/>
    </row>
    <row r="207" s="110" customFormat="1" spans="1:8">
      <c r="A207" s="348" t="s">
        <v>418</v>
      </c>
      <c r="B207" s="349" t="s">
        <v>114</v>
      </c>
      <c r="C207" s="353"/>
      <c r="D207" s="350"/>
      <c r="E207" s="350"/>
      <c r="F207" s="343" t="str">
        <f t="shared" si="6"/>
        <v/>
      </c>
      <c r="G207" s="343" t="str">
        <f t="shared" si="7"/>
        <v/>
      </c>
      <c r="H207" s="344"/>
    </row>
    <row r="208" s="110" customFormat="1" spans="1:8">
      <c r="A208" s="348" t="s">
        <v>419</v>
      </c>
      <c r="B208" s="349" t="s">
        <v>128</v>
      </c>
      <c r="C208" s="353"/>
      <c r="D208" s="350"/>
      <c r="E208" s="350"/>
      <c r="F208" s="343" t="str">
        <f t="shared" si="6"/>
        <v/>
      </c>
      <c r="G208" s="343" t="str">
        <f t="shared" si="7"/>
        <v/>
      </c>
      <c r="H208" s="344"/>
    </row>
    <row r="209" s="110" customFormat="1" spans="1:8">
      <c r="A209" s="348" t="s">
        <v>420</v>
      </c>
      <c r="B209" s="349" t="s">
        <v>421</v>
      </c>
      <c r="C209" s="350">
        <v>106</v>
      </c>
      <c r="D209" s="351">
        <v>217</v>
      </c>
      <c r="E209" s="350">
        <v>106</v>
      </c>
      <c r="F209" s="343">
        <f t="shared" si="6"/>
        <v>100</v>
      </c>
      <c r="G209" s="343">
        <f t="shared" si="7"/>
        <v>48.8</v>
      </c>
      <c r="H209" s="344"/>
    </row>
    <row r="210" s="110" customFormat="1" spans="1:8">
      <c r="A210" s="345" t="s">
        <v>422</v>
      </c>
      <c r="B210" s="346" t="s">
        <v>423</v>
      </c>
      <c r="C210" s="361">
        <f>SUM(C211:C216)</f>
        <v>0</v>
      </c>
      <c r="D210" s="361">
        <f>SUM(D211:D216)</f>
        <v>0</v>
      </c>
      <c r="E210" s="361">
        <f>SUM(E211:E216)</f>
        <v>0</v>
      </c>
      <c r="F210" s="343" t="str">
        <f t="shared" si="6"/>
        <v/>
      </c>
      <c r="G210" s="343" t="str">
        <f t="shared" si="7"/>
        <v/>
      </c>
      <c r="H210" s="344"/>
    </row>
    <row r="211" s="110" customFormat="1" spans="1:8">
      <c r="A211" s="348" t="s">
        <v>424</v>
      </c>
      <c r="B211" s="349" t="s">
        <v>110</v>
      </c>
      <c r="C211" s="353"/>
      <c r="D211" s="350"/>
      <c r="E211" s="350"/>
      <c r="F211" s="343" t="str">
        <f t="shared" si="6"/>
        <v/>
      </c>
      <c r="G211" s="343" t="str">
        <f t="shared" si="7"/>
        <v/>
      </c>
      <c r="H211" s="344"/>
    </row>
    <row r="212" s="110" customFormat="1" spans="1:8">
      <c r="A212" s="348" t="s">
        <v>425</v>
      </c>
      <c r="B212" s="349" t="s">
        <v>112</v>
      </c>
      <c r="C212" s="353"/>
      <c r="D212" s="350"/>
      <c r="E212" s="350"/>
      <c r="F212" s="343" t="str">
        <f t="shared" si="6"/>
        <v/>
      </c>
      <c r="G212" s="343" t="str">
        <f t="shared" si="7"/>
        <v/>
      </c>
      <c r="H212" s="344"/>
    </row>
    <row r="213" s="110" customFormat="1" spans="1:8">
      <c r="A213" s="348" t="s">
        <v>426</v>
      </c>
      <c r="B213" s="349" t="s">
        <v>114</v>
      </c>
      <c r="C213" s="353"/>
      <c r="D213" s="350"/>
      <c r="E213" s="350"/>
      <c r="F213" s="343" t="str">
        <f t="shared" si="6"/>
        <v/>
      </c>
      <c r="G213" s="343" t="str">
        <f t="shared" si="7"/>
        <v/>
      </c>
      <c r="H213" s="344"/>
    </row>
    <row r="214" s="110" customFormat="1" spans="1:8">
      <c r="A214" s="348" t="s">
        <v>427</v>
      </c>
      <c r="B214" s="349" t="s">
        <v>428</v>
      </c>
      <c r="C214" s="353"/>
      <c r="D214" s="350"/>
      <c r="E214" s="350"/>
      <c r="F214" s="343" t="str">
        <f t="shared" si="6"/>
        <v/>
      </c>
      <c r="G214" s="343" t="str">
        <f t="shared" si="7"/>
        <v/>
      </c>
      <c r="H214" s="344"/>
    </row>
    <row r="215" s="110" customFormat="1" spans="1:8">
      <c r="A215" s="348" t="s">
        <v>429</v>
      </c>
      <c r="B215" s="349" t="s">
        <v>128</v>
      </c>
      <c r="C215" s="353"/>
      <c r="D215" s="350"/>
      <c r="E215" s="350"/>
      <c r="F215" s="343" t="str">
        <f t="shared" si="6"/>
        <v/>
      </c>
      <c r="G215" s="343" t="str">
        <f t="shared" si="7"/>
        <v/>
      </c>
      <c r="H215" s="344"/>
    </row>
    <row r="216" s="110" customFormat="1" spans="1:8">
      <c r="A216" s="348" t="s">
        <v>430</v>
      </c>
      <c r="B216" s="349" t="s">
        <v>431</v>
      </c>
      <c r="C216" s="353"/>
      <c r="D216" s="350"/>
      <c r="E216" s="350"/>
      <c r="F216" s="343" t="str">
        <f t="shared" si="6"/>
        <v/>
      </c>
      <c r="G216" s="343" t="str">
        <f t="shared" si="7"/>
        <v/>
      </c>
      <c r="H216" s="344"/>
    </row>
    <row r="217" s="110" customFormat="1" spans="1:8">
      <c r="A217" s="345" t="s">
        <v>432</v>
      </c>
      <c r="B217" s="346" t="s">
        <v>433</v>
      </c>
      <c r="C217" s="361">
        <f>SUM(C218:C231)</f>
        <v>1227</v>
      </c>
      <c r="D217" s="361">
        <f>SUM(D218:D231)</f>
        <v>710</v>
      </c>
      <c r="E217" s="361">
        <f>SUM(E218:E231)</f>
        <v>621</v>
      </c>
      <c r="F217" s="343">
        <f t="shared" si="6"/>
        <v>50.6</v>
      </c>
      <c r="G217" s="343">
        <f t="shared" si="7"/>
        <v>87.5</v>
      </c>
      <c r="H217" s="344"/>
    </row>
    <row r="218" s="110" customFormat="1" spans="1:8">
      <c r="A218" s="348" t="s">
        <v>434</v>
      </c>
      <c r="B218" s="349" t="s">
        <v>110</v>
      </c>
      <c r="C218" s="350">
        <v>800</v>
      </c>
      <c r="D218" s="351">
        <v>303</v>
      </c>
      <c r="E218" s="350">
        <v>300</v>
      </c>
      <c r="F218" s="343">
        <f t="shared" si="6"/>
        <v>37.5</v>
      </c>
      <c r="G218" s="343">
        <f t="shared" si="7"/>
        <v>99</v>
      </c>
      <c r="H218" s="344"/>
    </row>
    <row r="219" s="110" customFormat="1" spans="1:8">
      <c r="A219" s="348" t="s">
        <v>435</v>
      </c>
      <c r="B219" s="349" t="s">
        <v>112</v>
      </c>
      <c r="C219" s="350">
        <v>201</v>
      </c>
      <c r="D219" s="351">
        <v>0</v>
      </c>
      <c r="E219" s="350"/>
      <c r="F219" s="343">
        <f t="shared" si="6"/>
        <v>0</v>
      </c>
      <c r="G219" s="343" t="str">
        <f t="shared" si="7"/>
        <v/>
      </c>
      <c r="H219" s="344"/>
    </row>
    <row r="220" s="110" customFormat="1" spans="1:8">
      <c r="A220" s="348" t="s">
        <v>436</v>
      </c>
      <c r="B220" s="349" t="s">
        <v>114</v>
      </c>
      <c r="C220" s="350"/>
      <c r="D220" s="351">
        <v>0</v>
      </c>
      <c r="E220" s="350"/>
      <c r="F220" s="343" t="str">
        <f t="shared" si="6"/>
        <v/>
      </c>
      <c r="G220" s="343" t="str">
        <f t="shared" si="7"/>
        <v/>
      </c>
      <c r="H220" s="344"/>
    </row>
    <row r="221" s="110" customFormat="1" spans="1:8">
      <c r="A221" s="348" t="s">
        <v>437</v>
      </c>
      <c r="B221" s="349" t="s">
        <v>438</v>
      </c>
      <c r="C221" s="350">
        <v>140</v>
      </c>
      <c r="D221" s="351">
        <v>0</v>
      </c>
      <c r="E221" s="350"/>
      <c r="F221" s="343">
        <f t="shared" si="6"/>
        <v>0</v>
      </c>
      <c r="G221" s="343" t="str">
        <f t="shared" si="7"/>
        <v/>
      </c>
      <c r="H221" s="344"/>
    </row>
    <row r="222" s="110" customFormat="1" spans="1:8">
      <c r="A222" s="348" t="s">
        <v>439</v>
      </c>
      <c r="B222" s="349" t="s">
        <v>440</v>
      </c>
      <c r="C222" s="350">
        <v>56</v>
      </c>
      <c r="D222" s="351">
        <v>27</v>
      </c>
      <c r="E222" s="350">
        <v>30</v>
      </c>
      <c r="F222" s="343">
        <f t="shared" si="6"/>
        <v>53.6</v>
      </c>
      <c r="G222" s="343">
        <f t="shared" si="7"/>
        <v>111.1</v>
      </c>
      <c r="H222" s="344"/>
    </row>
    <row r="223" s="110" customFormat="1" spans="1:8">
      <c r="A223" s="348" t="s">
        <v>441</v>
      </c>
      <c r="B223" s="349" t="s">
        <v>211</v>
      </c>
      <c r="C223" s="350"/>
      <c r="D223" s="351">
        <v>7</v>
      </c>
      <c r="E223" s="350"/>
      <c r="F223" s="343" t="str">
        <f t="shared" si="6"/>
        <v/>
      </c>
      <c r="G223" s="343">
        <f t="shared" si="7"/>
        <v>0</v>
      </c>
      <c r="H223" s="344"/>
    </row>
    <row r="224" s="110" customFormat="1" spans="1:8">
      <c r="A224" s="348" t="s">
        <v>442</v>
      </c>
      <c r="B224" s="349" t="s">
        <v>443</v>
      </c>
      <c r="C224" s="353"/>
      <c r="D224" s="353"/>
      <c r="E224" s="353"/>
      <c r="F224" s="343" t="str">
        <f t="shared" si="6"/>
        <v/>
      </c>
      <c r="G224" s="343" t="str">
        <f t="shared" si="7"/>
        <v/>
      </c>
      <c r="H224" s="344"/>
    </row>
    <row r="225" s="110" customFormat="1" spans="1:8">
      <c r="A225" s="348" t="s">
        <v>444</v>
      </c>
      <c r="B225" s="349" t="s">
        <v>445</v>
      </c>
      <c r="C225" s="350">
        <v>1</v>
      </c>
      <c r="D225" s="351">
        <v>3</v>
      </c>
      <c r="E225" s="350">
        <v>1</v>
      </c>
      <c r="F225" s="343">
        <f t="shared" si="6"/>
        <v>100</v>
      </c>
      <c r="G225" s="343">
        <f t="shared" si="7"/>
        <v>33.3</v>
      </c>
      <c r="H225" s="344"/>
    </row>
    <row r="226" s="110" customFormat="1" spans="1:8">
      <c r="A226" s="348" t="s">
        <v>446</v>
      </c>
      <c r="B226" s="349" t="s">
        <v>447</v>
      </c>
      <c r="C226" s="353"/>
      <c r="D226" s="353"/>
      <c r="E226" s="353"/>
      <c r="F226" s="343" t="str">
        <f t="shared" si="6"/>
        <v/>
      </c>
      <c r="G226" s="343" t="str">
        <f t="shared" si="7"/>
        <v/>
      </c>
      <c r="H226" s="344"/>
    </row>
    <row r="227" s="110" customFormat="1" spans="1:8">
      <c r="A227" s="348" t="s">
        <v>448</v>
      </c>
      <c r="B227" s="349" t="s">
        <v>449</v>
      </c>
      <c r="C227" s="353"/>
      <c r="D227" s="353"/>
      <c r="E227" s="353"/>
      <c r="F227" s="343" t="str">
        <f t="shared" si="6"/>
        <v/>
      </c>
      <c r="G227" s="343" t="str">
        <f t="shared" si="7"/>
        <v/>
      </c>
      <c r="H227" s="344"/>
    </row>
    <row r="228" s="110" customFormat="1" spans="1:8">
      <c r="A228" s="348" t="s">
        <v>450</v>
      </c>
      <c r="B228" s="349" t="s">
        <v>451</v>
      </c>
      <c r="C228" s="353"/>
      <c r="D228" s="353"/>
      <c r="E228" s="353"/>
      <c r="F228" s="343" t="str">
        <f t="shared" si="6"/>
        <v/>
      </c>
      <c r="G228" s="343" t="str">
        <f t="shared" si="7"/>
        <v/>
      </c>
      <c r="H228" s="344"/>
    </row>
    <row r="229" s="110" customFormat="1" spans="1:8">
      <c r="A229" s="348" t="s">
        <v>452</v>
      </c>
      <c r="B229" s="349" t="s">
        <v>453</v>
      </c>
      <c r="C229" s="350"/>
      <c r="D229" s="351">
        <v>108</v>
      </c>
      <c r="E229" s="350">
        <v>100</v>
      </c>
      <c r="F229" s="343" t="str">
        <f t="shared" si="6"/>
        <v/>
      </c>
      <c r="G229" s="343">
        <f t="shared" si="7"/>
        <v>92.6</v>
      </c>
      <c r="H229" s="344"/>
    </row>
    <row r="230" s="110" customFormat="1" spans="1:8">
      <c r="A230" s="348" t="s">
        <v>454</v>
      </c>
      <c r="B230" s="349" t="s">
        <v>128</v>
      </c>
      <c r="C230" s="350"/>
      <c r="D230" s="351">
        <v>96</v>
      </c>
      <c r="E230" s="350">
        <v>90</v>
      </c>
      <c r="F230" s="343" t="str">
        <f t="shared" si="6"/>
        <v/>
      </c>
      <c r="G230" s="343">
        <f t="shared" si="7"/>
        <v>93.8</v>
      </c>
      <c r="H230" s="344"/>
    </row>
    <row r="231" s="110" customFormat="1" spans="1:8">
      <c r="A231" s="348" t="s">
        <v>455</v>
      </c>
      <c r="B231" s="349" t="s">
        <v>456</v>
      </c>
      <c r="C231" s="350">
        <v>29</v>
      </c>
      <c r="D231" s="351">
        <v>166</v>
      </c>
      <c r="E231" s="350">
        <v>100</v>
      </c>
      <c r="F231" s="343">
        <f t="shared" si="6"/>
        <v>344.8</v>
      </c>
      <c r="G231" s="343">
        <f t="shared" si="7"/>
        <v>60.2</v>
      </c>
      <c r="H231" s="344"/>
    </row>
    <row r="232" s="110" customFormat="1" spans="1:8">
      <c r="A232" s="345" t="s">
        <v>457</v>
      </c>
      <c r="B232" s="346" t="s">
        <v>157</v>
      </c>
      <c r="C232" s="347">
        <f>SUM(C233:C233)</f>
        <v>319</v>
      </c>
      <c r="D232" s="347">
        <f>SUM(D233:D233)</f>
        <v>390</v>
      </c>
      <c r="E232" s="347">
        <f>SUM(E233:E233)</f>
        <v>319</v>
      </c>
      <c r="F232" s="343">
        <f t="shared" si="6"/>
        <v>100</v>
      </c>
      <c r="G232" s="343">
        <f t="shared" si="7"/>
        <v>81.8</v>
      </c>
      <c r="H232" s="344"/>
    </row>
    <row r="233" s="110" customFormat="1" spans="1:8">
      <c r="A233" s="348" t="s">
        <v>458</v>
      </c>
      <c r="B233" s="349" t="s">
        <v>110</v>
      </c>
      <c r="C233" s="350">
        <v>319</v>
      </c>
      <c r="D233" s="351">
        <v>390</v>
      </c>
      <c r="E233" s="350">
        <v>319</v>
      </c>
      <c r="F233" s="343"/>
      <c r="G233" s="343"/>
      <c r="H233" s="344"/>
    </row>
    <row r="234" s="110" customFormat="1" spans="1:8">
      <c r="A234" s="345" t="s">
        <v>459</v>
      </c>
      <c r="B234" s="346" t="s">
        <v>460</v>
      </c>
      <c r="C234" s="347">
        <f>SUM(C235:C236)</f>
        <v>5981</v>
      </c>
      <c r="D234" s="347">
        <f>SUM(D235:D236)</f>
        <v>7156</v>
      </c>
      <c r="E234" s="347">
        <f>SUM(E235:E236)</f>
        <v>2633</v>
      </c>
      <c r="F234" s="343">
        <f t="shared" ref="F234:F263" si="8">IF(C234=0,"",ROUND(E234/C234*100,1))</f>
        <v>44</v>
      </c>
      <c r="G234" s="343">
        <f t="shared" ref="G234:G263" si="9">IF(D234=0,"",ROUND(E234/D234*100,1))</f>
        <v>36.8</v>
      </c>
      <c r="H234" s="344"/>
    </row>
    <row r="235" s="110" customFormat="1" spans="1:8">
      <c r="A235" s="348" t="s">
        <v>461</v>
      </c>
      <c r="B235" s="352" t="s">
        <v>462</v>
      </c>
      <c r="C235" s="353"/>
      <c r="D235" s="353"/>
      <c r="E235" s="353"/>
      <c r="F235" s="343" t="str">
        <f t="shared" si="8"/>
        <v/>
      </c>
      <c r="G235" s="343" t="str">
        <f t="shared" si="9"/>
        <v/>
      </c>
      <c r="H235" s="344"/>
    </row>
    <row r="236" s="110" customFormat="1" spans="1:8">
      <c r="A236" s="348" t="s">
        <v>463</v>
      </c>
      <c r="B236" s="352" t="s">
        <v>464</v>
      </c>
      <c r="C236" s="350">
        <v>5981</v>
      </c>
      <c r="D236" s="351">
        <v>7156</v>
      </c>
      <c r="E236" s="350">
        <v>2633</v>
      </c>
      <c r="F236" s="343">
        <f t="shared" si="8"/>
        <v>44</v>
      </c>
      <c r="G236" s="343">
        <f t="shared" si="9"/>
        <v>36.8</v>
      </c>
      <c r="H236" s="344"/>
    </row>
    <row r="237" s="110" customFormat="1" spans="1:8">
      <c r="A237" s="341" t="s">
        <v>465</v>
      </c>
      <c r="B237" s="342" t="s">
        <v>466</v>
      </c>
      <c r="C237" s="343">
        <f>SUM(C238,C243,C245)</f>
        <v>0</v>
      </c>
      <c r="D237" s="343">
        <f>SUM(D238,D243,D245)</f>
        <v>0</v>
      </c>
      <c r="E237" s="343">
        <f>SUM(E238,E243,E245)</f>
        <v>0</v>
      </c>
      <c r="F237" s="343" t="str">
        <f t="shared" si="8"/>
        <v/>
      </c>
      <c r="G237" s="343" t="str">
        <f t="shared" si="9"/>
        <v/>
      </c>
      <c r="H237" s="344"/>
    </row>
    <row r="238" s="110" customFormat="1" spans="1:8">
      <c r="A238" s="345" t="s">
        <v>467</v>
      </c>
      <c r="B238" s="346" t="s">
        <v>468</v>
      </c>
      <c r="C238" s="347">
        <f>SUM(C239:C242)</f>
        <v>0</v>
      </c>
      <c r="D238" s="347">
        <f>SUM(D239:D242)</f>
        <v>0</v>
      </c>
      <c r="E238" s="347">
        <f>SUM(E239:E242)</f>
        <v>0</v>
      </c>
      <c r="F238" s="343" t="str">
        <f t="shared" si="8"/>
        <v/>
      </c>
      <c r="G238" s="343" t="str">
        <f t="shared" si="9"/>
        <v/>
      </c>
      <c r="H238" s="344"/>
    </row>
    <row r="239" s="110" customFormat="1" spans="1:8">
      <c r="A239" s="348" t="s">
        <v>469</v>
      </c>
      <c r="B239" s="349" t="s">
        <v>470</v>
      </c>
      <c r="C239" s="353"/>
      <c r="D239" s="353"/>
      <c r="E239" s="353"/>
      <c r="F239" s="343" t="str">
        <f t="shared" si="8"/>
        <v/>
      </c>
      <c r="G239" s="343" t="str">
        <f t="shared" si="9"/>
        <v/>
      </c>
      <c r="H239" s="344"/>
    </row>
    <row r="240" s="110" customFormat="1" spans="1:8">
      <c r="A240" s="348" t="s">
        <v>471</v>
      </c>
      <c r="B240" s="349" t="s">
        <v>472</v>
      </c>
      <c r="C240" s="353"/>
      <c r="D240" s="353"/>
      <c r="E240" s="353"/>
      <c r="F240" s="343" t="str">
        <f t="shared" si="8"/>
        <v/>
      </c>
      <c r="G240" s="343" t="str">
        <f t="shared" si="9"/>
        <v/>
      </c>
      <c r="H240" s="344"/>
    </row>
    <row r="241" s="110" customFormat="1" spans="1:8">
      <c r="A241" s="348" t="s">
        <v>473</v>
      </c>
      <c r="B241" s="349" t="s">
        <v>474</v>
      </c>
      <c r="C241" s="353"/>
      <c r="D241" s="353"/>
      <c r="E241" s="353"/>
      <c r="F241" s="343" t="str">
        <f t="shared" si="8"/>
        <v/>
      </c>
      <c r="G241" s="343" t="str">
        <f t="shared" si="9"/>
        <v/>
      </c>
      <c r="H241" s="344"/>
    </row>
    <row r="242" s="110" customFormat="1" spans="1:8">
      <c r="A242" s="348" t="s">
        <v>475</v>
      </c>
      <c r="B242" s="349" t="s">
        <v>476</v>
      </c>
      <c r="C242" s="353"/>
      <c r="D242" s="353"/>
      <c r="E242" s="353"/>
      <c r="F242" s="343" t="str">
        <f t="shared" si="8"/>
        <v/>
      </c>
      <c r="G242" s="343" t="str">
        <f t="shared" si="9"/>
        <v/>
      </c>
      <c r="H242" s="344"/>
    </row>
    <row r="243" s="110" customFormat="1" spans="1:8">
      <c r="A243" s="345" t="s">
        <v>477</v>
      </c>
      <c r="B243" s="346" t="s">
        <v>478</v>
      </c>
      <c r="C243" s="347">
        <f>SUM(C244)</f>
        <v>0</v>
      </c>
      <c r="D243" s="347">
        <f>SUM(D244)</f>
        <v>0</v>
      </c>
      <c r="E243" s="347">
        <f>SUM(E244)</f>
        <v>0</v>
      </c>
      <c r="F243" s="343" t="str">
        <f t="shared" si="8"/>
        <v/>
      </c>
      <c r="G243" s="343" t="str">
        <f t="shared" si="9"/>
        <v/>
      </c>
      <c r="H243" s="344"/>
    </row>
    <row r="244" s="110" customFormat="1" spans="1:8">
      <c r="A244" s="348" t="s">
        <v>479</v>
      </c>
      <c r="B244" s="349" t="s">
        <v>480</v>
      </c>
      <c r="C244" s="353"/>
      <c r="D244" s="353"/>
      <c r="E244" s="353"/>
      <c r="F244" s="343" t="str">
        <f t="shared" si="8"/>
        <v/>
      </c>
      <c r="G244" s="343" t="str">
        <f t="shared" si="9"/>
        <v/>
      </c>
      <c r="H244" s="344"/>
    </row>
    <row r="245" s="110" customFormat="1" spans="1:8">
      <c r="A245" s="345" t="s">
        <v>481</v>
      </c>
      <c r="B245" s="346" t="s">
        <v>482</v>
      </c>
      <c r="C245" s="347">
        <f>SUM(C246)</f>
        <v>0</v>
      </c>
      <c r="D245" s="347">
        <f>SUM(D246)</f>
        <v>0</v>
      </c>
      <c r="E245" s="347">
        <f>SUM(E246)</f>
        <v>0</v>
      </c>
      <c r="F245" s="343" t="str">
        <f t="shared" si="8"/>
        <v/>
      </c>
      <c r="G245" s="343" t="str">
        <f t="shared" si="9"/>
        <v/>
      </c>
      <c r="H245" s="344"/>
    </row>
    <row r="246" s="110" customFormat="1" spans="1:8">
      <c r="A246" s="348" t="s">
        <v>483</v>
      </c>
      <c r="B246" s="349" t="s">
        <v>484</v>
      </c>
      <c r="C246" s="353"/>
      <c r="D246" s="353"/>
      <c r="E246" s="353"/>
      <c r="F246" s="343" t="str">
        <f t="shared" si="8"/>
        <v/>
      </c>
      <c r="G246" s="343" t="str">
        <f t="shared" si="9"/>
        <v/>
      </c>
      <c r="H246" s="344"/>
    </row>
    <row r="247" s="110" customFormat="1" spans="1:8">
      <c r="A247" s="341" t="s">
        <v>485</v>
      </c>
      <c r="B247" s="342" t="s">
        <v>486</v>
      </c>
      <c r="C247" s="343">
        <f>SUM(C248,C252,C254,C256,C264)</f>
        <v>46</v>
      </c>
      <c r="D247" s="343">
        <f>SUM(D248,D252,D254,D256,D264)</f>
        <v>74</v>
      </c>
      <c r="E247" s="343">
        <f>SUM(E248,E252,E254,E256,E264)</f>
        <v>48</v>
      </c>
      <c r="F247" s="343">
        <f t="shared" si="8"/>
        <v>104.3</v>
      </c>
      <c r="G247" s="343">
        <f t="shared" si="9"/>
        <v>64.9</v>
      </c>
      <c r="H247" s="344"/>
    </row>
    <row r="248" s="110" customFormat="1" spans="1:8">
      <c r="A248" s="345" t="s">
        <v>487</v>
      </c>
      <c r="B248" s="360" t="s">
        <v>488</v>
      </c>
      <c r="C248" s="347">
        <f>SUM(C249:C251)</f>
        <v>0</v>
      </c>
      <c r="D248" s="347">
        <f>SUM(D249:D251)</f>
        <v>0</v>
      </c>
      <c r="E248" s="347">
        <f>SUM(E249:E251)</f>
        <v>0</v>
      </c>
      <c r="F248" s="343" t="str">
        <f t="shared" si="8"/>
        <v/>
      </c>
      <c r="G248" s="343" t="str">
        <f t="shared" si="9"/>
        <v/>
      </c>
      <c r="H248" s="344"/>
    </row>
    <row r="249" s="110" customFormat="1" spans="1:8">
      <c r="A249" s="348" t="s">
        <v>489</v>
      </c>
      <c r="B249" s="354" t="s">
        <v>490</v>
      </c>
      <c r="C249" s="353"/>
      <c r="D249" s="353"/>
      <c r="E249" s="353"/>
      <c r="F249" s="343" t="str">
        <f t="shared" si="8"/>
        <v/>
      </c>
      <c r="G249" s="343" t="str">
        <f t="shared" si="9"/>
        <v/>
      </c>
      <c r="H249" s="344"/>
    </row>
    <row r="250" s="110" customFormat="1" spans="1:8">
      <c r="A250" s="348" t="s">
        <v>491</v>
      </c>
      <c r="B250" s="354" t="s">
        <v>492</v>
      </c>
      <c r="C250" s="353"/>
      <c r="D250" s="353"/>
      <c r="E250" s="353"/>
      <c r="F250" s="343" t="str">
        <f t="shared" si="8"/>
        <v/>
      </c>
      <c r="G250" s="343" t="str">
        <f t="shared" si="9"/>
        <v/>
      </c>
      <c r="H250" s="344"/>
    </row>
    <row r="251" s="110" customFormat="1" spans="1:8">
      <c r="A251" s="348" t="s">
        <v>493</v>
      </c>
      <c r="B251" s="354" t="s">
        <v>494</v>
      </c>
      <c r="C251" s="353"/>
      <c r="D251" s="353"/>
      <c r="E251" s="353"/>
      <c r="F251" s="343" t="str">
        <f t="shared" si="8"/>
        <v/>
      </c>
      <c r="G251" s="343" t="str">
        <f t="shared" si="9"/>
        <v/>
      </c>
      <c r="H251" s="344"/>
    </row>
    <row r="252" s="110" customFormat="1" spans="1:8">
      <c r="A252" s="345" t="s">
        <v>495</v>
      </c>
      <c r="B252" s="360" t="s">
        <v>496</v>
      </c>
      <c r="C252" s="347">
        <f>SUM(C253)</f>
        <v>0</v>
      </c>
      <c r="D252" s="347">
        <f>SUM(D253)</f>
        <v>0</v>
      </c>
      <c r="E252" s="347">
        <f>SUM(E253)</f>
        <v>0</v>
      </c>
      <c r="F252" s="343" t="str">
        <f t="shared" si="8"/>
        <v/>
      </c>
      <c r="G252" s="343" t="str">
        <f t="shared" si="9"/>
        <v/>
      </c>
      <c r="H252" s="344"/>
    </row>
    <row r="253" s="110" customFormat="1" spans="1:8">
      <c r="A253" s="348" t="s">
        <v>497</v>
      </c>
      <c r="B253" s="354" t="s">
        <v>498</v>
      </c>
      <c r="C253" s="353"/>
      <c r="D253" s="353"/>
      <c r="E253" s="353"/>
      <c r="F253" s="343" t="str">
        <f t="shared" si="8"/>
        <v/>
      </c>
      <c r="G253" s="343" t="str">
        <f t="shared" si="9"/>
        <v/>
      </c>
      <c r="H253" s="344"/>
    </row>
    <row r="254" s="110" customFormat="1" spans="1:8">
      <c r="A254" s="345" t="s">
        <v>499</v>
      </c>
      <c r="B254" s="360" t="s">
        <v>500</v>
      </c>
      <c r="C254" s="347">
        <f>SUM(C255)</f>
        <v>0</v>
      </c>
      <c r="D254" s="347">
        <f>SUM(D255)</f>
        <v>0</v>
      </c>
      <c r="E254" s="347">
        <f>SUM(E255)</f>
        <v>0</v>
      </c>
      <c r="F254" s="343" t="str">
        <f t="shared" si="8"/>
        <v/>
      </c>
      <c r="G254" s="343" t="str">
        <f t="shared" si="9"/>
        <v/>
      </c>
      <c r="H254" s="344"/>
    </row>
    <row r="255" s="110" customFormat="1" spans="1:8">
      <c r="A255" s="348" t="s">
        <v>501</v>
      </c>
      <c r="B255" s="354" t="s">
        <v>502</v>
      </c>
      <c r="C255" s="353"/>
      <c r="D255" s="353"/>
      <c r="E255" s="353"/>
      <c r="F255" s="343" t="str">
        <f t="shared" si="8"/>
        <v/>
      </c>
      <c r="G255" s="343" t="str">
        <f t="shared" si="9"/>
        <v/>
      </c>
      <c r="H255" s="344"/>
    </row>
    <row r="256" s="110" customFormat="1" spans="1:8">
      <c r="A256" s="345" t="s">
        <v>503</v>
      </c>
      <c r="B256" s="356" t="s">
        <v>504</v>
      </c>
      <c r="C256" s="347">
        <f>SUM(C257:C263)</f>
        <v>46</v>
      </c>
      <c r="D256" s="347">
        <f>SUM(D257:D263)</f>
        <v>74</v>
      </c>
      <c r="E256" s="347">
        <f>SUM(E257:E263)</f>
        <v>48</v>
      </c>
      <c r="F256" s="343">
        <f t="shared" si="8"/>
        <v>104.3</v>
      </c>
      <c r="G256" s="343">
        <f t="shared" si="9"/>
        <v>64.9</v>
      </c>
      <c r="H256" s="344"/>
    </row>
    <row r="257" s="110" customFormat="1" spans="1:8">
      <c r="A257" s="348" t="s">
        <v>505</v>
      </c>
      <c r="B257" s="352" t="s">
        <v>506</v>
      </c>
      <c r="C257" s="353"/>
      <c r="D257" s="353"/>
      <c r="E257" s="353"/>
      <c r="F257" s="343" t="str">
        <f t="shared" si="8"/>
        <v/>
      </c>
      <c r="G257" s="343" t="str">
        <f t="shared" si="9"/>
        <v/>
      </c>
      <c r="H257" s="344"/>
    </row>
    <row r="258" s="110" customFormat="1" spans="1:8">
      <c r="A258" s="348" t="s">
        <v>507</v>
      </c>
      <c r="B258" s="349" t="s">
        <v>508</v>
      </c>
      <c r="C258" s="353"/>
      <c r="D258" s="353"/>
      <c r="E258" s="353"/>
      <c r="F258" s="343" t="str">
        <f t="shared" si="8"/>
        <v/>
      </c>
      <c r="G258" s="343" t="str">
        <f t="shared" si="9"/>
        <v/>
      </c>
      <c r="H258" s="344"/>
    </row>
    <row r="259" s="110" customFormat="1" spans="1:8">
      <c r="A259" s="348" t="s">
        <v>509</v>
      </c>
      <c r="B259" s="349" t="s">
        <v>510</v>
      </c>
      <c r="C259" s="353"/>
      <c r="D259" s="353"/>
      <c r="E259" s="353"/>
      <c r="F259" s="343" t="str">
        <f t="shared" si="8"/>
        <v/>
      </c>
      <c r="G259" s="343" t="str">
        <f t="shared" si="9"/>
        <v/>
      </c>
      <c r="H259" s="344"/>
    </row>
    <row r="260" s="110" customFormat="1" spans="1:8">
      <c r="A260" s="348" t="s">
        <v>511</v>
      </c>
      <c r="B260" s="349" t="s">
        <v>512</v>
      </c>
      <c r="C260" s="353"/>
      <c r="D260" s="353"/>
      <c r="E260" s="353"/>
      <c r="F260" s="343" t="str">
        <f t="shared" si="8"/>
        <v/>
      </c>
      <c r="G260" s="343" t="str">
        <f t="shared" si="9"/>
        <v/>
      </c>
      <c r="H260" s="344"/>
    </row>
    <row r="261" s="110" customFormat="1" spans="1:8">
      <c r="A261" s="348" t="s">
        <v>513</v>
      </c>
      <c r="B261" s="352" t="s">
        <v>514</v>
      </c>
      <c r="C261" s="350">
        <v>46</v>
      </c>
      <c r="D261" s="351">
        <v>28</v>
      </c>
      <c r="E261" s="350">
        <v>48</v>
      </c>
      <c r="F261" s="343">
        <f t="shared" si="8"/>
        <v>104.3</v>
      </c>
      <c r="G261" s="343">
        <f t="shared" si="9"/>
        <v>171.4</v>
      </c>
      <c r="H261" s="344"/>
    </row>
    <row r="262" s="110" customFormat="1" spans="1:8">
      <c r="A262" s="348" t="s">
        <v>515</v>
      </c>
      <c r="B262" s="352" t="s">
        <v>516</v>
      </c>
      <c r="C262" s="353"/>
      <c r="D262" s="353"/>
      <c r="E262" s="353"/>
      <c r="F262" s="343" t="str">
        <f t="shared" si="8"/>
        <v/>
      </c>
      <c r="G262" s="343" t="str">
        <f t="shared" si="9"/>
        <v/>
      </c>
      <c r="H262" s="344"/>
    </row>
    <row r="263" s="110" customFormat="1" spans="1:8">
      <c r="A263" s="348" t="s">
        <v>517</v>
      </c>
      <c r="B263" s="352" t="s">
        <v>518</v>
      </c>
      <c r="C263" s="353"/>
      <c r="D263" s="351">
        <v>46</v>
      </c>
      <c r="E263" s="353"/>
      <c r="F263" s="343" t="str">
        <f t="shared" si="8"/>
        <v/>
      </c>
      <c r="G263" s="343">
        <f t="shared" si="9"/>
        <v>0</v>
      </c>
      <c r="H263" s="344"/>
    </row>
    <row r="264" s="110" customFormat="1" spans="1:8">
      <c r="A264" s="345" t="s">
        <v>519</v>
      </c>
      <c r="B264" s="356" t="s">
        <v>520</v>
      </c>
      <c r="C264" s="347">
        <f>SUM(C265)</f>
        <v>0</v>
      </c>
      <c r="D264" s="347">
        <f>SUM(D265)</f>
        <v>0</v>
      </c>
      <c r="E264" s="347">
        <f>SUM(E265)</f>
        <v>0</v>
      </c>
      <c r="F264" s="343" t="str">
        <f t="shared" ref="F264:F327" si="10">IF(C264=0,"",ROUND(E264/C264*100,1))</f>
        <v/>
      </c>
      <c r="G264" s="343" t="str">
        <f t="shared" ref="G264:G327" si="11">IF(D264=0,"",ROUND(E264/D264*100,1))</f>
        <v/>
      </c>
      <c r="H264" s="344"/>
    </row>
    <row r="265" s="110" customFormat="1" spans="1:8">
      <c r="A265" s="362" t="s">
        <v>521</v>
      </c>
      <c r="B265" s="352" t="s">
        <v>522</v>
      </c>
      <c r="C265" s="353"/>
      <c r="D265" s="353"/>
      <c r="E265" s="353"/>
      <c r="F265" s="343" t="str">
        <f t="shared" si="10"/>
        <v/>
      </c>
      <c r="G265" s="343" t="str">
        <f t="shared" si="11"/>
        <v/>
      </c>
      <c r="H265" s="344"/>
    </row>
    <row r="266" s="110" customFormat="1" spans="1:8">
      <c r="A266" s="341" t="s">
        <v>523</v>
      </c>
      <c r="B266" s="342" t="s">
        <v>524</v>
      </c>
      <c r="C266" s="343">
        <f>SUM(C267,C270,C281,C288,C296,C305,C319,C329,C339,C347,C353)</f>
        <v>8134</v>
      </c>
      <c r="D266" s="343">
        <f>SUM(D267,D270,D281,D288,D296,D305,D319,D329,D339,D347,D353)</f>
        <v>10696</v>
      </c>
      <c r="E266" s="343">
        <f>SUM(E267,E270,E281,E288,E296,E305,E319,E329,E339,E347,E353)</f>
        <v>8634</v>
      </c>
      <c r="F266" s="343">
        <f t="shared" si="10"/>
        <v>106.1</v>
      </c>
      <c r="G266" s="343">
        <f t="shared" si="11"/>
        <v>80.7</v>
      </c>
      <c r="H266" s="344"/>
    </row>
    <row r="267" s="110" customFormat="1" spans="1:8">
      <c r="A267" s="345" t="s">
        <v>525</v>
      </c>
      <c r="B267" s="346" t="s">
        <v>526</v>
      </c>
      <c r="C267" s="347">
        <f>SUM(C268:C269)</f>
        <v>30</v>
      </c>
      <c r="D267" s="347">
        <f>SUM(D268:D269)</f>
        <v>0</v>
      </c>
      <c r="E267" s="347">
        <f>SUM(E268:E269)</f>
        <v>30</v>
      </c>
      <c r="F267" s="343">
        <f t="shared" si="10"/>
        <v>100</v>
      </c>
      <c r="G267" s="343" t="str">
        <f t="shared" si="11"/>
        <v/>
      </c>
      <c r="H267" s="344"/>
    </row>
    <row r="268" s="110" customFormat="1" spans="1:8">
      <c r="A268" s="348" t="s">
        <v>527</v>
      </c>
      <c r="B268" s="349" t="s">
        <v>528</v>
      </c>
      <c r="C268" s="350">
        <v>20</v>
      </c>
      <c r="D268" s="351">
        <v>0</v>
      </c>
      <c r="E268" s="350">
        <v>20</v>
      </c>
      <c r="F268" s="343">
        <f t="shared" si="10"/>
        <v>100</v>
      </c>
      <c r="G268" s="343" t="str">
        <f t="shared" si="11"/>
        <v/>
      </c>
      <c r="H268" s="344"/>
    </row>
    <row r="269" s="110" customFormat="1" spans="1:8">
      <c r="A269" s="348" t="s">
        <v>529</v>
      </c>
      <c r="B269" s="352" t="s">
        <v>530</v>
      </c>
      <c r="C269" s="350">
        <v>10</v>
      </c>
      <c r="D269" s="351">
        <v>0</v>
      </c>
      <c r="E269" s="350">
        <v>10</v>
      </c>
      <c r="F269" s="343">
        <f t="shared" si="10"/>
        <v>100</v>
      </c>
      <c r="G269" s="343" t="str">
        <f t="shared" si="11"/>
        <v/>
      </c>
      <c r="H269" s="344"/>
    </row>
    <row r="270" s="110" customFormat="1" spans="1:8">
      <c r="A270" s="345" t="s">
        <v>531</v>
      </c>
      <c r="B270" s="356" t="s">
        <v>532</v>
      </c>
      <c r="C270" s="347">
        <f>SUM(C271:C280)</f>
        <v>6715</v>
      </c>
      <c r="D270" s="347">
        <f>SUM(D271:D280)</f>
        <v>8291</v>
      </c>
      <c r="E270" s="347">
        <f>SUM(E271:E280)</f>
        <v>7439</v>
      </c>
      <c r="F270" s="343">
        <f t="shared" si="10"/>
        <v>110.8</v>
      </c>
      <c r="G270" s="343">
        <f t="shared" si="11"/>
        <v>89.7</v>
      </c>
      <c r="H270" s="344"/>
    </row>
    <row r="271" s="110" customFormat="1" spans="1:8">
      <c r="A271" s="348" t="s">
        <v>533</v>
      </c>
      <c r="B271" s="352" t="s">
        <v>110</v>
      </c>
      <c r="C271" s="350">
        <v>1959</v>
      </c>
      <c r="D271" s="351">
        <v>7815</v>
      </c>
      <c r="E271" s="350">
        <v>6959</v>
      </c>
      <c r="F271" s="343">
        <f t="shared" si="10"/>
        <v>355.2</v>
      </c>
      <c r="G271" s="343">
        <f t="shared" si="11"/>
        <v>89</v>
      </c>
      <c r="H271" s="344"/>
    </row>
    <row r="272" s="110" customFormat="1" spans="1:8">
      <c r="A272" s="348" t="s">
        <v>534</v>
      </c>
      <c r="B272" s="352" t="s">
        <v>112</v>
      </c>
      <c r="C272" s="350">
        <v>491</v>
      </c>
      <c r="D272" s="351">
        <v>358</v>
      </c>
      <c r="E272" s="350">
        <v>360</v>
      </c>
      <c r="F272" s="343">
        <f t="shared" si="10"/>
        <v>73.3</v>
      </c>
      <c r="G272" s="343">
        <f t="shared" si="11"/>
        <v>100.6</v>
      </c>
      <c r="H272" s="344"/>
    </row>
    <row r="273" s="110" customFormat="1" spans="1:8">
      <c r="A273" s="348" t="s">
        <v>535</v>
      </c>
      <c r="B273" s="352" t="s">
        <v>114</v>
      </c>
      <c r="C273" s="350"/>
      <c r="D273" s="351">
        <v>0</v>
      </c>
      <c r="E273" s="350"/>
      <c r="F273" s="343" t="str">
        <f t="shared" si="10"/>
        <v/>
      </c>
      <c r="G273" s="343" t="str">
        <f t="shared" si="11"/>
        <v/>
      </c>
      <c r="H273" s="344"/>
    </row>
    <row r="274" s="110" customFormat="1" spans="1:8">
      <c r="A274" s="348" t="s">
        <v>536</v>
      </c>
      <c r="B274" s="352" t="s">
        <v>211</v>
      </c>
      <c r="C274" s="350">
        <v>920</v>
      </c>
      <c r="D274" s="351">
        <v>39</v>
      </c>
      <c r="E274" s="350">
        <v>40</v>
      </c>
      <c r="F274" s="343">
        <f t="shared" si="10"/>
        <v>4.3</v>
      </c>
      <c r="G274" s="343">
        <f t="shared" si="11"/>
        <v>102.6</v>
      </c>
      <c r="H274" s="344"/>
    </row>
    <row r="275" s="110" customFormat="1" spans="1:8">
      <c r="A275" s="348" t="s">
        <v>537</v>
      </c>
      <c r="B275" s="352" t="s">
        <v>538</v>
      </c>
      <c r="C275" s="350">
        <v>945</v>
      </c>
      <c r="D275" s="351">
        <v>39</v>
      </c>
      <c r="E275" s="350">
        <v>40</v>
      </c>
      <c r="F275" s="343">
        <f t="shared" si="10"/>
        <v>4.2</v>
      </c>
      <c r="G275" s="343">
        <f t="shared" si="11"/>
        <v>102.6</v>
      </c>
      <c r="H275" s="344"/>
    </row>
    <row r="276" s="110" customFormat="1" spans="1:8">
      <c r="A276" s="348" t="s">
        <v>539</v>
      </c>
      <c r="B276" s="352" t="s">
        <v>540</v>
      </c>
      <c r="C276" s="350"/>
      <c r="D276" s="351">
        <v>0</v>
      </c>
      <c r="E276" s="350"/>
      <c r="F276" s="343" t="str">
        <f t="shared" si="10"/>
        <v/>
      </c>
      <c r="G276" s="343" t="str">
        <f t="shared" si="11"/>
        <v/>
      </c>
      <c r="H276" s="344"/>
    </row>
    <row r="277" s="110" customFormat="1" spans="1:8">
      <c r="A277" s="348" t="s">
        <v>541</v>
      </c>
      <c r="B277" s="352" t="s">
        <v>542</v>
      </c>
      <c r="C277" s="350"/>
      <c r="D277" s="351">
        <v>0</v>
      </c>
      <c r="E277" s="350"/>
      <c r="F277" s="343" t="str">
        <f t="shared" si="10"/>
        <v/>
      </c>
      <c r="G277" s="343" t="str">
        <f t="shared" si="11"/>
        <v/>
      </c>
      <c r="H277" s="344"/>
    </row>
    <row r="278" s="110" customFormat="1" spans="1:8">
      <c r="A278" s="348" t="s">
        <v>543</v>
      </c>
      <c r="B278" s="352" t="s">
        <v>544</v>
      </c>
      <c r="C278" s="350"/>
      <c r="D278" s="351">
        <v>0</v>
      </c>
      <c r="E278" s="350"/>
      <c r="F278" s="343" t="str">
        <f t="shared" si="10"/>
        <v/>
      </c>
      <c r="G278" s="343" t="str">
        <f t="shared" si="11"/>
        <v/>
      </c>
      <c r="H278" s="344"/>
    </row>
    <row r="279" s="110" customFormat="1" spans="1:8">
      <c r="A279" s="348" t="s">
        <v>545</v>
      </c>
      <c r="B279" s="352" t="s">
        <v>128</v>
      </c>
      <c r="C279" s="350">
        <v>600</v>
      </c>
      <c r="D279" s="351">
        <v>0</v>
      </c>
      <c r="E279" s="350"/>
      <c r="F279" s="343">
        <f t="shared" si="10"/>
        <v>0</v>
      </c>
      <c r="G279" s="343" t="str">
        <f t="shared" si="11"/>
        <v/>
      </c>
      <c r="H279" s="344"/>
    </row>
    <row r="280" s="110" customFormat="1" spans="1:8">
      <c r="A280" s="348" t="s">
        <v>546</v>
      </c>
      <c r="B280" s="352" t="s">
        <v>547</v>
      </c>
      <c r="C280" s="350">
        <v>1800</v>
      </c>
      <c r="D280" s="351">
        <v>40</v>
      </c>
      <c r="E280" s="350">
        <v>40</v>
      </c>
      <c r="F280" s="343">
        <f t="shared" si="10"/>
        <v>2.2</v>
      </c>
      <c r="G280" s="343">
        <f t="shared" si="11"/>
        <v>100</v>
      </c>
      <c r="H280" s="344"/>
    </row>
    <row r="281" s="110" customFormat="1" spans="1:8">
      <c r="A281" s="345" t="s">
        <v>548</v>
      </c>
      <c r="B281" s="346" t="s">
        <v>549</v>
      </c>
      <c r="C281" s="347">
        <f>SUM(C282:C287)</f>
        <v>0</v>
      </c>
      <c r="D281" s="347">
        <f>SUM(D282:D287)</f>
        <v>0</v>
      </c>
      <c r="E281" s="347">
        <f>SUM(E282:E287)</f>
        <v>0</v>
      </c>
      <c r="F281" s="343" t="str">
        <f t="shared" si="10"/>
        <v/>
      </c>
      <c r="G281" s="343" t="str">
        <f t="shared" si="11"/>
        <v/>
      </c>
      <c r="H281" s="344"/>
    </row>
    <row r="282" s="110" customFormat="1" spans="1:8">
      <c r="A282" s="348" t="s">
        <v>550</v>
      </c>
      <c r="B282" s="349" t="s">
        <v>110</v>
      </c>
      <c r="C282" s="353"/>
      <c r="D282" s="353"/>
      <c r="E282" s="353"/>
      <c r="F282" s="343" t="str">
        <f t="shared" si="10"/>
        <v/>
      </c>
      <c r="G282" s="343" t="str">
        <f t="shared" si="11"/>
        <v/>
      </c>
      <c r="H282" s="344"/>
    </row>
    <row r="283" s="110" customFormat="1" spans="1:8">
      <c r="A283" s="348" t="s">
        <v>551</v>
      </c>
      <c r="B283" s="349" t="s">
        <v>112</v>
      </c>
      <c r="C283" s="353"/>
      <c r="D283" s="353"/>
      <c r="E283" s="353"/>
      <c r="F283" s="343" t="str">
        <f t="shared" si="10"/>
        <v/>
      </c>
      <c r="G283" s="343" t="str">
        <f t="shared" si="11"/>
        <v/>
      </c>
      <c r="H283" s="344"/>
    </row>
    <row r="284" s="110" customFormat="1" spans="1:8">
      <c r="A284" s="348" t="s">
        <v>552</v>
      </c>
      <c r="B284" s="352" t="s">
        <v>114</v>
      </c>
      <c r="C284" s="353"/>
      <c r="D284" s="353"/>
      <c r="E284" s="353"/>
      <c r="F284" s="343" t="str">
        <f t="shared" si="10"/>
        <v/>
      </c>
      <c r="G284" s="343" t="str">
        <f t="shared" si="11"/>
        <v/>
      </c>
      <c r="H284" s="344"/>
    </row>
    <row r="285" s="110" customFormat="1" spans="1:8">
      <c r="A285" s="348" t="s">
        <v>553</v>
      </c>
      <c r="B285" s="352" t="s">
        <v>554</v>
      </c>
      <c r="C285" s="353"/>
      <c r="D285" s="353"/>
      <c r="E285" s="353"/>
      <c r="F285" s="343" t="str">
        <f t="shared" si="10"/>
        <v/>
      </c>
      <c r="G285" s="343" t="str">
        <f t="shared" si="11"/>
        <v/>
      </c>
      <c r="H285" s="344"/>
    </row>
    <row r="286" s="110" customFormat="1" spans="1:8">
      <c r="A286" s="348" t="s">
        <v>555</v>
      </c>
      <c r="B286" s="352" t="s">
        <v>128</v>
      </c>
      <c r="C286" s="353"/>
      <c r="D286" s="353"/>
      <c r="E286" s="353"/>
      <c r="F286" s="343" t="str">
        <f t="shared" si="10"/>
        <v/>
      </c>
      <c r="G286" s="343" t="str">
        <f t="shared" si="11"/>
        <v/>
      </c>
      <c r="H286" s="344"/>
    </row>
    <row r="287" s="110" customFormat="1" spans="1:8">
      <c r="A287" s="348" t="s">
        <v>556</v>
      </c>
      <c r="B287" s="354" t="s">
        <v>557</v>
      </c>
      <c r="C287" s="353"/>
      <c r="D287" s="353"/>
      <c r="E287" s="353"/>
      <c r="F287" s="343" t="str">
        <f t="shared" si="10"/>
        <v/>
      </c>
      <c r="G287" s="343" t="str">
        <f t="shared" si="11"/>
        <v/>
      </c>
      <c r="H287" s="344"/>
    </row>
    <row r="288" s="110" customFormat="1" spans="1:8">
      <c r="A288" s="345" t="s">
        <v>558</v>
      </c>
      <c r="B288" s="357" t="s">
        <v>559</v>
      </c>
      <c r="C288" s="347">
        <f>SUM(C289:C295)</f>
        <v>0</v>
      </c>
      <c r="D288" s="347">
        <f>SUM(D289:D295)</f>
        <v>0</v>
      </c>
      <c r="E288" s="347">
        <f>SUM(E289:E295)</f>
        <v>0</v>
      </c>
      <c r="F288" s="343" t="str">
        <f t="shared" si="10"/>
        <v/>
      </c>
      <c r="G288" s="343" t="str">
        <f t="shared" si="11"/>
        <v/>
      </c>
      <c r="H288" s="344"/>
    </row>
    <row r="289" s="110" customFormat="1" spans="1:8">
      <c r="A289" s="348" t="s">
        <v>560</v>
      </c>
      <c r="B289" s="349" t="s">
        <v>110</v>
      </c>
      <c r="C289" s="353"/>
      <c r="D289" s="353"/>
      <c r="E289" s="353"/>
      <c r="F289" s="343" t="str">
        <f t="shared" si="10"/>
        <v/>
      </c>
      <c r="G289" s="343" t="str">
        <f t="shared" si="11"/>
        <v/>
      </c>
      <c r="H289" s="344"/>
    </row>
    <row r="290" s="110" customFormat="1" spans="1:8">
      <c r="A290" s="348" t="s">
        <v>561</v>
      </c>
      <c r="B290" s="349" t="s">
        <v>112</v>
      </c>
      <c r="C290" s="353"/>
      <c r="D290" s="353"/>
      <c r="E290" s="353"/>
      <c r="F290" s="343" t="str">
        <f t="shared" si="10"/>
        <v/>
      </c>
      <c r="G290" s="343" t="str">
        <f t="shared" si="11"/>
        <v/>
      </c>
      <c r="H290" s="344"/>
    </row>
    <row r="291" s="110" customFormat="1" spans="1:8">
      <c r="A291" s="348" t="s">
        <v>562</v>
      </c>
      <c r="B291" s="352" t="s">
        <v>114</v>
      </c>
      <c r="C291" s="353"/>
      <c r="D291" s="353"/>
      <c r="E291" s="353"/>
      <c r="F291" s="343" t="str">
        <f t="shared" si="10"/>
        <v/>
      </c>
      <c r="G291" s="343" t="str">
        <f t="shared" si="11"/>
        <v/>
      </c>
      <c r="H291" s="344"/>
    </row>
    <row r="292" s="110" customFormat="1" spans="1:8">
      <c r="A292" s="348" t="s">
        <v>563</v>
      </c>
      <c r="B292" s="352" t="s">
        <v>564</v>
      </c>
      <c r="C292" s="353"/>
      <c r="D292" s="353"/>
      <c r="E292" s="353"/>
      <c r="F292" s="343" t="str">
        <f t="shared" si="10"/>
        <v/>
      </c>
      <c r="G292" s="343" t="str">
        <f t="shared" si="11"/>
        <v/>
      </c>
      <c r="H292" s="344"/>
    </row>
    <row r="293" s="110" customFormat="1" spans="1:8">
      <c r="A293" s="348" t="s">
        <v>565</v>
      </c>
      <c r="B293" s="352" t="s">
        <v>566</v>
      </c>
      <c r="C293" s="353"/>
      <c r="D293" s="353"/>
      <c r="E293" s="353"/>
      <c r="F293" s="343" t="str">
        <f t="shared" si="10"/>
        <v/>
      </c>
      <c r="G293" s="343" t="str">
        <f t="shared" si="11"/>
        <v/>
      </c>
      <c r="H293" s="344"/>
    </row>
    <row r="294" s="110" customFormat="1" spans="1:8">
      <c r="A294" s="348" t="s">
        <v>567</v>
      </c>
      <c r="B294" s="352" t="s">
        <v>128</v>
      </c>
      <c r="C294" s="353"/>
      <c r="D294" s="353"/>
      <c r="E294" s="353"/>
      <c r="F294" s="343" t="str">
        <f t="shared" si="10"/>
        <v/>
      </c>
      <c r="G294" s="343" t="str">
        <f t="shared" si="11"/>
        <v/>
      </c>
      <c r="H294" s="344"/>
    </row>
    <row r="295" s="110" customFormat="1" spans="1:8">
      <c r="A295" s="348" t="s">
        <v>568</v>
      </c>
      <c r="B295" s="352" t="s">
        <v>569</v>
      </c>
      <c r="C295" s="353"/>
      <c r="D295" s="353"/>
      <c r="E295" s="353"/>
      <c r="F295" s="343" t="str">
        <f t="shared" si="10"/>
        <v/>
      </c>
      <c r="G295" s="343" t="str">
        <f t="shared" si="11"/>
        <v/>
      </c>
      <c r="H295" s="344"/>
    </row>
    <row r="296" s="110" customFormat="1" spans="1:8">
      <c r="A296" s="345" t="s">
        <v>570</v>
      </c>
      <c r="B296" s="360" t="s">
        <v>571</v>
      </c>
      <c r="C296" s="347">
        <f>SUM(C297:C304)</f>
        <v>0</v>
      </c>
      <c r="D296" s="347">
        <f>SUM(D297:D304)</f>
        <v>338</v>
      </c>
      <c r="E296" s="347">
        <f>SUM(E297:E304)</f>
        <v>0</v>
      </c>
      <c r="F296" s="343" t="str">
        <f t="shared" si="10"/>
        <v/>
      </c>
      <c r="G296" s="343">
        <f t="shared" si="11"/>
        <v>0</v>
      </c>
      <c r="H296" s="344"/>
    </row>
    <row r="297" s="110" customFormat="1" spans="1:8">
      <c r="A297" s="348" t="s">
        <v>572</v>
      </c>
      <c r="B297" s="349" t="s">
        <v>110</v>
      </c>
      <c r="C297" s="353"/>
      <c r="D297" s="351">
        <v>5</v>
      </c>
      <c r="E297" s="353"/>
      <c r="F297" s="343" t="str">
        <f t="shared" si="10"/>
        <v/>
      </c>
      <c r="G297" s="343">
        <f t="shared" si="11"/>
        <v>0</v>
      </c>
      <c r="H297" s="344"/>
    </row>
    <row r="298" s="110" customFormat="1" spans="1:8">
      <c r="A298" s="348" t="s">
        <v>573</v>
      </c>
      <c r="B298" s="349" t="s">
        <v>112</v>
      </c>
      <c r="C298" s="353"/>
      <c r="D298" s="353"/>
      <c r="E298" s="353"/>
      <c r="F298" s="343" t="str">
        <f t="shared" si="10"/>
        <v/>
      </c>
      <c r="G298" s="343" t="str">
        <f t="shared" si="11"/>
        <v/>
      </c>
      <c r="H298" s="344"/>
    </row>
    <row r="299" s="110" customFormat="1" spans="1:8">
      <c r="A299" s="348" t="s">
        <v>574</v>
      </c>
      <c r="B299" s="349" t="s">
        <v>114</v>
      </c>
      <c r="C299" s="353"/>
      <c r="D299" s="353"/>
      <c r="E299" s="353"/>
      <c r="F299" s="343" t="str">
        <f t="shared" si="10"/>
        <v/>
      </c>
      <c r="G299" s="343" t="str">
        <f t="shared" si="11"/>
        <v/>
      </c>
      <c r="H299" s="344"/>
    </row>
    <row r="300" s="110" customFormat="1" spans="1:8">
      <c r="A300" s="348" t="s">
        <v>575</v>
      </c>
      <c r="B300" s="352" t="s">
        <v>576</v>
      </c>
      <c r="C300" s="353"/>
      <c r="D300" s="353"/>
      <c r="E300" s="353"/>
      <c r="F300" s="343" t="str">
        <f t="shared" si="10"/>
        <v/>
      </c>
      <c r="G300" s="343" t="str">
        <f t="shared" si="11"/>
        <v/>
      </c>
      <c r="H300" s="344"/>
    </row>
    <row r="301" s="110" customFormat="1" spans="1:8">
      <c r="A301" s="348" t="s">
        <v>577</v>
      </c>
      <c r="B301" s="352" t="s">
        <v>578</v>
      </c>
      <c r="C301" s="353"/>
      <c r="D301" s="353"/>
      <c r="E301" s="353"/>
      <c r="F301" s="343" t="str">
        <f t="shared" si="10"/>
        <v/>
      </c>
      <c r="G301" s="343" t="str">
        <f t="shared" si="11"/>
        <v/>
      </c>
      <c r="H301" s="344"/>
    </row>
    <row r="302" s="110" customFormat="1" spans="1:8">
      <c r="A302" s="348" t="s">
        <v>579</v>
      </c>
      <c r="B302" s="352" t="s">
        <v>580</v>
      </c>
      <c r="C302" s="353"/>
      <c r="D302" s="353"/>
      <c r="E302" s="353"/>
      <c r="F302" s="343" t="str">
        <f t="shared" si="10"/>
        <v/>
      </c>
      <c r="G302" s="343" t="str">
        <f t="shared" si="11"/>
        <v/>
      </c>
      <c r="H302" s="344"/>
    </row>
    <row r="303" s="110" customFormat="1" spans="1:8">
      <c r="A303" s="348" t="s">
        <v>581</v>
      </c>
      <c r="B303" s="349" t="s">
        <v>128</v>
      </c>
      <c r="C303" s="353"/>
      <c r="D303" s="353"/>
      <c r="E303" s="353"/>
      <c r="F303" s="343" t="str">
        <f t="shared" si="10"/>
        <v/>
      </c>
      <c r="G303" s="343" t="str">
        <f t="shared" si="11"/>
        <v/>
      </c>
      <c r="H303" s="344"/>
    </row>
    <row r="304" s="110" customFormat="1" spans="1:8">
      <c r="A304" s="348" t="s">
        <v>582</v>
      </c>
      <c r="B304" s="349" t="s">
        <v>583</v>
      </c>
      <c r="C304" s="353"/>
      <c r="D304" s="351">
        <v>333</v>
      </c>
      <c r="E304" s="353"/>
      <c r="F304" s="343" t="str">
        <f t="shared" si="10"/>
        <v/>
      </c>
      <c r="G304" s="343">
        <f t="shared" si="11"/>
        <v>0</v>
      </c>
      <c r="H304" s="344"/>
    </row>
    <row r="305" s="110" customFormat="1" spans="1:8">
      <c r="A305" s="345" t="s">
        <v>584</v>
      </c>
      <c r="B305" s="346" t="s">
        <v>585</v>
      </c>
      <c r="C305" s="347">
        <f>SUM(C306:C318)</f>
        <v>1084</v>
      </c>
      <c r="D305" s="347">
        <f>SUM(D306:D318)</f>
        <v>1440</v>
      </c>
      <c r="E305" s="347">
        <f>SUM(E306:E318)</f>
        <v>1153</v>
      </c>
      <c r="F305" s="343">
        <f t="shared" si="10"/>
        <v>106.4</v>
      </c>
      <c r="G305" s="343">
        <f t="shared" si="11"/>
        <v>80.1</v>
      </c>
      <c r="H305" s="344"/>
    </row>
    <row r="306" s="110" customFormat="1" spans="1:8">
      <c r="A306" s="348" t="s">
        <v>586</v>
      </c>
      <c r="B306" s="352" t="s">
        <v>110</v>
      </c>
      <c r="C306" s="350">
        <v>763</v>
      </c>
      <c r="D306" s="351">
        <v>910</v>
      </c>
      <c r="E306" s="350">
        <v>910</v>
      </c>
      <c r="F306" s="343">
        <f t="shared" si="10"/>
        <v>119.3</v>
      </c>
      <c r="G306" s="343">
        <f t="shared" si="11"/>
        <v>100</v>
      </c>
      <c r="H306" s="344"/>
    </row>
    <row r="307" s="110" customFormat="1" spans="1:8">
      <c r="A307" s="348" t="s">
        <v>587</v>
      </c>
      <c r="B307" s="352" t="s">
        <v>112</v>
      </c>
      <c r="C307" s="350">
        <v>16</v>
      </c>
      <c r="D307" s="351">
        <v>2</v>
      </c>
      <c r="E307" s="350">
        <v>2</v>
      </c>
      <c r="F307" s="343">
        <f t="shared" si="10"/>
        <v>12.5</v>
      </c>
      <c r="G307" s="343">
        <f t="shared" si="11"/>
        <v>100</v>
      </c>
      <c r="H307" s="344"/>
    </row>
    <row r="308" s="110" customFormat="1" spans="1:8">
      <c r="A308" s="348" t="s">
        <v>588</v>
      </c>
      <c r="B308" s="352" t="s">
        <v>114</v>
      </c>
      <c r="C308" s="350"/>
      <c r="D308" s="351">
        <v>0</v>
      </c>
      <c r="E308" s="350"/>
      <c r="F308" s="343" t="str">
        <f t="shared" si="10"/>
        <v/>
      </c>
      <c r="G308" s="343" t="str">
        <f t="shared" si="11"/>
        <v/>
      </c>
      <c r="H308" s="344"/>
    </row>
    <row r="309" s="110" customFormat="1" spans="1:8">
      <c r="A309" s="348" t="s">
        <v>589</v>
      </c>
      <c r="B309" s="354" t="s">
        <v>590</v>
      </c>
      <c r="C309" s="350">
        <v>3</v>
      </c>
      <c r="D309" s="351">
        <v>21</v>
      </c>
      <c r="E309" s="350">
        <v>21</v>
      </c>
      <c r="F309" s="343">
        <f t="shared" si="10"/>
        <v>700</v>
      </c>
      <c r="G309" s="343">
        <f t="shared" si="11"/>
        <v>100</v>
      </c>
      <c r="H309" s="344"/>
    </row>
    <row r="310" s="110" customFormat="1" spans="1:8">
      <c r="A310" s="348" t="s">
        <v>591</v>
      </c>
      <c r="B310" s="349" t="s">
        <v>592</v>
      </c>
      <c r="C310" s="353"/>
      <c r="D310" s="353"/>
      <c r="E310" s="353"/>
      <c r="F310" s="343" t="str">
        <f t="shared" si="10"/>
        <v/>
      </c>
      <c r="G310" s="343" t="str">
        <f t="shared" si="11"/>
        <v/>
      </c>
      <c r="H310" s="344"/>
    </row>
    <row r="311" s="110" customFormat="1" spans="1:8">
      <c r="A311" s="348" t="s">
        <v>593</v>
      </c>
      <c r="B311" s="349" t="s">
        <v>594</v>
      </c>
      <c r="C311" s="353"/>
      <c r="D311" s="353"/>
      <c r="E311" s="353"/>
      <c r="F311" s="343" t="str">
        <f t="shared" si="10"/>
        <v/>
      </c>
      <c r="G311" s="343" t="str">
        <f t="shared" si="11"/>
        <v/>
      </c>
      <c r="H311" s="344"/>
    </row>
    <row r="312" s="110" customFormat="1" spans="1:8">
      <c r="A312" s="348" t="s">
        <v>595</v>
      </c>
      <c r="B312" s="355" t="s">
        <v>596</v>
      </c>
      <c r="C312" s="350">
        <v>39</v>
      </c>
      <c r="D312" s="351">
        <v>120</v>
      </c>
      <c r="E312" s="350">
        <v>120</v>
      </c>
      <c r="F312" s="343">
        <f t="shared" si="10"/>
        <v>307.7</v>
      </c>
      <c r="G312" s="343">
        <f t="shared" si="11"/>
        <v>100</v>
      </c>
      <c r="H312" s="344"/>
    </row>
    <row r="313" s="110" customFormat="1" spans="1:8">
      <c r="A313" s="348" t="s">
        <v>597</v>
      </c>
      <c r="B313" s="352" t="s">
        <v>598</v>
      </c>
      <c r="C313" s="350"/>
      <c r="D313" s="351">
        <v>0</v>
      </c>
      <c r="E313" s="350"/>
      <c r="F313" s="343" t="str">
        <f t="shared" si="10"/>
        <v/>
      </c>
      <c r="G313" s="343" t="str">
        <f t="shared" si="11"/>
        <v/>
      </c>
      <c r="H313" s="344"/>
    </row>
    <row r="314" s="110" customFormat="1" spans="1:8">
      <c r="A314" s="348" t="s">
        <v>599</v>
      </c>
      <c r="B314" s="352" t="s">
        <v>600</v>
      </c>
      <c r="C314" s="350"/>
      <c r="D314" s="351">
        <v>11</v>
      </c>
      <c r="E314" s="350"/>
      <c r="F314" s="343" t="str">
        <f t="shared" si="10"/>
        <v/>
      </c>
      <c r="G314" s="343">
        <f t="shared" si="11"/>
        <v>0</v>
      </c>
      <c r="H314" s="344"/>
    </row>
    <row r="315" s="110" customFormat="1" spans="1:8">
      <c r="A315" s="348" t="s">
        <v>601</v>
      </c>
      <c r="B315" s="352" t="s">
        <v>602</v>
      </c>
      <c r="C315" s="353"/>
      <c r="D315" s="353"/>
      <c r="E315" s="353"/>
      <c r="F315" s="343" t="str">
        <f t="shared" si="10"/>
        <v/>
      </c>
      <c r="G315" s="343" t="str">
        <f t="shared" si="11"/>
        <v/>
      </c>
      <c r="H315" s="344"/>
    </row>
    <row r="316" s="110" customFormat="1" spans="1:8">
      <c r="A316" s="348" t="s">
        <v>603</v>
      </c>
      <c r="B316" s="352" t="s">
        <v>211</v>
      </c>
      <c r="C316" s="350">
        <v>100</v>
      </c>
      <c r="D316" s="351">
        <v>0</v>
      </c>
      <c r="E316" s="350">
        <v>100</v>
      </c>
      <c r="F316" s="343">
        <f t="shared" si="10"/>
        <v>100</v>
      </c>
      <c r="G316" s="343" t="str">
        <f t="shared" si="11"/>
        <v/>
      </c>
      <c r="H316" s="344"/>
    </row>
    <row r="317" s="110" customFormat="1" spans="1:8">
      <c r="A317" s="348" t="s">
        <v>604</v>
      </c>
      <c r="B317" s="352" t="s">
        <v>128</v>
      </c>
      <c r="C317" s="350"/>
      <c r="D317" s="351">
        <v>0</v>
      </c>
      <c r="E317" s="350"/>
      <c r="F317" s="343" t="str">
        <f t="shared" si="10"/>
        <v/>
      </c>
      <c r="G317" s="343" t="str">
        <f t="shared" si="11"/>
        <v/>
      </c>
      <c r="H317" s="344"/>
    </row>
    <row r="318" s="110" customFormat="1" spans="1:8">
      <c r="A318" s="348" t="s">
        <v>605</v>
      </c>
      <c r="B318" s="349" t="s">
        <v>606</v>
      </c>
      <c r="C318" s="350">
        <v>163</v>
      </c>
      <c r="D318" s="351">
        <v>376</v>
      </c>
      <c r="E318" s="350"/>
      <c r="F318" s="343">
        <f t="shared" si="10"/>
        <v>0</v>
      </c>
      <c r="G318" s="343">
        <f t="shared" si="11"/>
        <v>0</v>
      </c>
      <c r="H318" s="344"/>
    </row>
    <row r="319" s="110" customFormat="1" spans="1:8">
      <c r="A319" s="345" t="s">
        <v>607</v>
      </c>
      <c r="B319" s="357" t="s">
        <v>608</v>
      </c>
      <c r="C319" s="347">
        <f>SUM(C320:C328)</f>
        <v>305</v>
      </c>
      <c r="D319" s="347">
        <f>SUM(D320:D328)</f>
        <v>0</v>
      </c>
      <c r="E319" s="347">
        <f>SUM(E320:E328)</f>
        <v>0</v>
      </c>
      <c r="F319" s="343">
        <f t="shared" si="10"/>
        <v>0</v>
      </c>
      <c r="G319" s="343" t="str">
        <f t="shared" si="11"/>
        <v/>
      </c>
      <c r="H319" s="344"/>
    </row>
    <row r="320" s="110" customFormat="1" spans="1:8">
      <c r="A320" s="348" t="s">
        <v>609</v>
      </c>
      <c r="B320" s="349" t="s">
        <v>110</v>
      </c>
      <c r="C320" s="353"/>
      <c r="D320" s="353"/>
      <c r="E320" s="353"/>
      <c r="F320" s="343" t="str">
        <f t="shared" si="10"/>
        <v/>
      </c>
      <c r="G320" s="343" t="str">
        <f t="shared" si="11"/>
        <v/>
      </c>
      <c r="H320" s="344"/>
    </row>
    <row r="321" s="110" customFormat="1" spans="1:8">
      <c r="A321" s="348" t="s">
        <v>610</v>
      </c>
      <c r="B321" s="352" t="s">
        <v>112</v>
      </c>
      <c r="C321" s="350">
        <v>15</v>
      </c>
      <c r="D321" s="353"/>
      <c r="E321" s="353"/>
      <c r="F321" s="343">
        <f t="shared" si="10"/>
        <v>0</v>
      </c>
      <c r="G321" s="343" t="str">
        <f t="shared" si="11"/>
        <v/>
      </c>
      <c r="H321" s="344"/>
    </row>
    <row r="322" s="110" customFormat="1" spans="1:8">
      <c r="A322" s="348" t="s">
        <v>611</v>
      </c>
      <c r="B322" s="352" t="s">
        <v>114</v>
      </c>
      <c r="C322" s="350"/>
      <c r="D322" s="353"/>
      <c r="E322" s="353"/>
      <c r="F322" s="343" t="str">
        <f t="shared" si="10"/>
        <v/>
      </c>
      <c r="G322" s="343" t="str">
        <f t="shared" si="11"/>
        <v/>
      </c>
      <c r="H322" s="344"/>
    </row>
    <row r="323" s="110" customFormat="1" spans="1:8">
      <c r="A323" s="348" t="s">
        <v>612</v>
      </c>
      <c r="B323" s="352" t="s">
        <v>613</v>
      </c>
      <c r="C323" s="350">
        <v>290</v>
      </c>
      <c r="D323" s="353"/>
      <c r="E323" s="353"/>
      <c r="F323" s="343">
        <f t="shared" si="10"/>
        <v>0</v>
      </c>
      <c r="G323" s="343" t="str">
        <f t="shared" si="11"/>
        <v/>
      </c>
      <c r="H323" s="344"/>
    </row>
    <row r="324" s="110" customFormat="1" spans="1:8">
      <c r="A324" s="348" t="s">
        <v>614</v>
      </c>
      <c r="B324" s="354" t="s">
        <v>615</v>
      </c>
      <c r="C324" s="353"/>
      <c r="D324" s="353"/>
      <c r="E324" s="353"/>
      <c r="F324" s="343" t="str">
        <f t="shared" si="10"/>
        <v/>
      </c>
      <c r="G324" s="343" t="str">
        <f t="shared" si="11"/>
        <v/>
      </c>
      <c r="H324" s="344"/>
    </row>
    <row r="325" s="110" customFormat="1" spans="1:8">
      <c r="A325" s="348" t="s">
        <v>616</v>
      </c>
      <c r="B325" s="349" t="s">
        <v>617</v>
      </c>
      <c r="C325" s="353"/>
      <c r="D325" s="353"/>
      <c r="E325" s="353"/>
      <c r="F325" s="343" t="str">
        <f t="shared" si="10"/>
        <v/>
      </c>
      <c r="G325" s="343" t="str">
        <f t="shared" si="11"/>
        <v/>
      </c>
      <c r="H325" s="344"/>
    </row>
    <row r="326" s="110" customFormat="1" spans="1:8">
      <c r="A326" s="348" t="s">
        <v>618</v>
      </c>
      <c r="B326" s="349" t="s">
        <v>211</v>
      </c>
      <c r="C326" s="353"/>
      <c r="D326" s="353"/>
      <c r="E326" s="353"/>
      <c r="F326" s="343" t="str">
        <f t="shared" si="10"/>
        <v/>
      </c>
      <c r="G326" s="343" t="str">
        <f t="shared" si="11"/>
        <v/>
      </c>
      <c r="H326" s="344"/>
    </row>
    <row r="327" s="110" customFormat="1" spans="1:8">
      <c r="A327" s="348" t="s">
        <v>619</v>
      </c>
      <c r="B327" s="349" t="s">
        <v>128</v>
      </c>
      <c r="C327" s="353"/>
      <c r="D327" s="353"/>
      <c r="E327" s="353"/>
      <c r="F327" s="343" t="str">
        <f t="shared" si="10"/>
        <v/>
      </c>
      <c r="G327" s="343" t="str">
        <f t="shared" si="11"/>
        <v/>
      </c>
      <c r="H327" s="344"/>
    </row>
    <row r="328" s="110" customFormat="1" spans="1:8">
      <c r="A328" s="348" t="s">
        <v>620</v>
      </c>
      <c r="B328" s="349" t="s">
        <v>621</v>
      </c>
      <c r="C328" s="353"/>
      <c r="D328" s="353"/>
      <c r="E328" s="353"/>
      <c r="F328" s="343" t="str">
        <f t="shared" ref="F328:F391" si="12">IF(C328=0,"",ROUND(E328/C328*100,1))</f>
        <v/>
      </c>
      <c r="G328" s="343" t="str">
        <f t="shared" ref="G328:G391" si="13">IF(D328=0,"",ROUND(E328/D328*100,1))</f>
        <v/>
      </c>
      <c r="H328" s="344"/>
    </row>
    <row r="329" s="110" customFormat="1" spans="1:8">
      <c r="A329" s="345" t="s">
        <v>622</v>
      </c>
      <c r="B329" s="356" t="s">
        <v>623</v>
      </c>
      <c r="C329" s="347">
        <f>SUM(C330:C338)</f>
        <v>0</v>
      </c>
      <c r="D329" s="347">
        <f>SUM(D330:D338)</f>
        <v>0</v>
      </c>
      <c r="E329" s="347">
        <f>SUM(E330:E338)</f>
        <v>0</v>
      </c>
      <c r="F329" s="343" t="str">
        <f t="shared" si="12"/>
        <v/>
      </c>
      <c r="G329" s="343" t="str">
        <f t="shared" si="13"/>
        <v/>
      </c>
      <c r="H329" s="344"/>
    </row>
    <row r="330" s="110" customFormat="1" spans="1:8">
      <c r="A330" s="348" t="s">
        <v>624</v>
      </c>
      <c r="B330" s="352" t="s">
        <v>110</v>
      </c>
      <c r="C330" s="353"/>
      <c r="D330" s="353"/>
      <c r="E330" s="353"/>
      <c r="F330" s="343" t="str">
        <f t="shared" si="12"/>
        <v/>
      </c>
      <c r="G330" s="343" t="str">
        <f t="shared" si="13"/>
        <v/>
      </c>
      <c r="H330" s="344"/>
    </row>
    <row r="331" s="110" customFormat="1" spans="1:8">
      <c r="A331" s="348" t="s">
        <v>625</v>
      </c>
      <c r="B331" s="352" t="s">
        <v>112</v>
      </c>
      <c r="C331" s="353"/>
      <c r="D331" s="353"/>
      <c r="E331" s="353"/>
      <c r="F331" s="343" t="str">
        <f t="shared" si="12"/>
        <v/>
      </c>
      <c r="G331" s="343" t="str">
        <f t="shared" si="13"/>
        <v/>
      </c>
      <c r="H331" s="344"/>
    </row>
    <row r="332" s="110" customFormat="1" spans="1:8">
      <c r="A332" s="348" t="s">
        <v>626</v>
      </c>
      <c r="B332" s="349" t="s">
        <v>114</v>
      </c>
      <c r="C332" s="353"/>
      <c r="D332" s="353"/>
      <c r="E332" s="353"/>
      <c r="F332" s="343" t="str">
        <f t="shared" si="12"/>
        <v/>
      </c>
      <c r="G332" s="343" t="str">
        <f t="shared" si="13"/>
        <v/>
      </c>
      <c r="H332" s="344"/>
    </row>
    <row r="333" s="110" customFormat="1" spans="1:8">
      <c r="A333" s="348" t="s">
        <v>627</v>
      </c>
      <c r="B333" s="349" t="s">
        <v>628</v>
      </c>
      <c r="C333" s="353"/>
      <c r="D333" s="353"/>
      <c r="E333" s="353"/>
      <c r="F333" s="343" t="str">
        <f t="shared" si="12"/>
        <v/>
      </c>
      <c r="G333" s="343" t="str">
        <f t="shared" si="13"/>
        <v/>
      </c>
      <c r="H333" s="344"/>
    </row>
    <row r="334" s="110" customFormat="1" spans="1:8">
      <c r="A334" s="348" t="s">
        <v>629</v>
      </c>
      <c r="B334" s="349" t="s">
        <v>630</v>
      </c>
      <c r="C334" s="353"/>
      <c r="D334" s="353"/>
      <c r="E334" s="353"/>
      <c r="F334" s="343" t="str">
        <f t="shared" si="12"/>
        <v/>
      </c>
      <c r="G334" s="343" t="str">
        <f t="shared" si="13"/>
        <v/>
      </c>
      <c r="H334" s="344"/>
    </row>
    <row r="335" s="110" customFormat="1" spans="1:8">
      <c r="A335" s="348" t="s">
        <v>631</v>
      </c>
      <c r="B335" s="352" t="s">
        <v>632</v>
      </c>
      <c r="C335" s="353"/>
      <c r="D335" s="353"/>
      <c r="E335" s="353"/>
      <c r="F335" s="343" t="str">
        <f t="shared" si="12"/>
        <v/>
      </c>
      <c r="G335" s="343" t="str">
        <f t="shared" si="13"/>
        <v/>
      </c>
      <c r="H335" s="344"/>
    </row>
    <row r="336" s="110" customFormat="1" spans="1:8">
      <c r="A336" s="348" t="s">
        <v>633</v>
      </c>
      <c r="B336" s="352" t="s">
        <v>211</v>
      </c>
      <c r="C336" s="353"/>
      <c r="D336" s="353"/>
      <c r="E336" s="353"/>
      <c r="F336" s="343" t="str">
        <f t="shared" si="12"/>
        <v/>
      </c>
      <c r="G336" s="343" t="str">
        <f t="shared" si="13"/>
        <v/>
      </c>
      <c r="H336" s="344"/>
    </row>
    <row r="337" s="110" customFormat="1" spans="1:8">
      <c r="A337" s="348" t="s">
        <v>634</v>
      </c>
      <c r="B337" s="352" t="s">
        <v>128</v>
      </c>
      <c r="C337" s="353"/>
      <c r="D337" s="353"/>
      <c r="E337" s="353"/>
      <c r="F337" s="343" t="str">
        <f t="shared" si="12"/>
        <v/>
      </c>
      <c r="G337" s="343" t="str">
        <f t="shared" si="13"/>
        <v/>
      </c>
      <c r="H337" s="344"/>
    </row>
    <row r="338" s="110" customFormat="1" spans="1:8">
      <c r="A338" s="348" t="s">
        <v>635</v>
      </c>
      <c r="B338" s="352" t="s">
        <v>636</v>
      </c>
      <c r="C338" s="353"/>
      <c r="D338" s="353"/>
      <c r="E338" s="353"/>
      <c r="F338" s="343" t="str">
        <f t="shared" si="12"/>
        <v/>
      </c>
      <c r="G338" s="343" t="str">
        <f t="shared" si="13"/>
        <v/>
      </c>
      <c r="H338" s="344"/>
    </row>
    <row r="339" s="110" customFormat="1" spans="1:8">
      <c r="A339" s="345" t="s">
        <v>637</v>
      </c>
      <c r="B339" s="360" t="s">
        <v>638</v>
      </c>
      <c r="C339" s="347">
        <f>SUM(C340:C346)</f>
        <v>0</v>
      </c>
      <c r="D339" s="347">
        <f>SUM(D340:D346)</f>
        <v>12</v>
      </c>
      <c r="E339" s="347">
        <f>SUM(E340:E346)</f>
        <v>12</v>
      </c>
      <c r="F339" s="343" t="str">
        <f t="shared" si="12"/>
        <v/>
      </c>
      <c r="G339" s="343">
        <f t="shared" si="13"/>
        <v>100</v>
      </c>
      <c r="H339" s="344"/>
    </row>
    <row r="340" s="110" customFormat="1" spans="1:8">
      <c r="A340" s="348" t="s">
        <v>639</v>
      </c>
      <c r="B340" s="349" t="s">
        <v>110</v>
      </c>
      <c r="C340" s="353"/>
      <c r="D340" s="353"/>
      <c r="E340" s="353"/>
      <c r="F340" s="343" t="str">
        <f t="shared" si="12"/>
        <v/>
      </c>
      <c r="G340" s="343" t="str">
        <f t="shared" si="13"/>
        <v/>
      </c>
      <c r="H340" s="344"/>
    </row>
    <row r="341" s="110" customFormat="1" spans="1:8">
      <c r="A341" s="348" t="s">
        <v>640</v>
      </c>
      <c r="B341" s="349" t="s">
        <v>112</v>
      </c>
      <c r="C341" s="353"/>
      <c r="D341" s="353"/>
      <c r="E341" s="350">
        <v>12</v>
      </c>
      <c r="F341" s="343" t="str">
        <f t="shared" si="12"/>
        <v/>
      </c>
      <c r="G341" s="343" t="str">
        <f t="shared" si="13"/>
        <v/>
      </c>
      <c r="H341" s="344"/>
    </row>
    <row r="342" s="110" customFormat="1" spans="1:8">
      <c r="A342" s="348" t="s">
        <v>641</v>
      </c>
      <c r="B342" s="355" t="s">
        <v>114</v>
      </c>
      <c r="C342" s="353"/>
      <c r="D342" s="353"/>
      <c r="E342" s="353"/>
      <c r="F342" s="343" t="str">
        <f t="shared" si="12"/>
        <v/>
      </c>
      <c r="G342" s="343" t="str">
        <f t="shared" si="13"/>
        <v/>
      </c>
      <c r="H342" s="344"/>
    </row>
    <row r="343" s="110" customFormat="1" spans="1:8">
      <c r="A343" s="348" t="s">
        <v>642</v>
      </c>
      <c r="B343" s="358" t="s">
        <v>643</v>
      </c>
      <c r="C343" s="353"/>
      <c r="D343" s="353"/>
      <c r="E343" s="353"/>
      <c r="F343" s="343" t="str">
        <f t="shared" si="12"/>
        <v/>
      </c>
      <c r="G343" s="343" t="str">
        <f t="shared" si="13"/>
        <v/>
      </c>
      <c r="H343" s="344"/>
    </row>
    <row r="344" s="110" customFormat="1" spans="1:8">
      <c r="A344" s="348" t="s">
        <v>644</v>
      </c>
      <c r="B344" s="352" t="s">
        <v>645</v>
      </c>
      <c r="C344" s="353"/>
      <c r="D344" s="353"/>
      <c r="E344" s="353"/>
      <c r="F344" s="343" t="str">
        <f t="shared" si="12"/>
        <v/>
      </c>
      <c r="G344" s="343" t="str">
        <f t="shared" si="13"/>
        <v/>
      </c>
      <c r="H344" s="344"/>
    </row>
    <row r="345" s="110" customFormat="1" spans="1:8">
      <c r="A345" s="348" t="s">
        <v>646</v>
      </c>
      <c r="B345" s="352" t="s">
        <v>128</v>
      </c>
      <c r="C345" s="353"/>
      <c r="D345" s="353"/>
      <c r="E345" s="353"/>
      <c r="F345" s="343" t="str">
        <f t="shared" si="12"/>
        <v/>
      </c>
      <c r="G345" s="343" t="str">
        <f t="shared" si="13"/>
        <v/>
      </c>
      <c r="H345" s="344"/>
    </row>
    <row r="346" s="110" customFormat="1" spans="1:8">
      <c r="A346" s="348" t="s">
        <v>647</v>
      </c>
      <c r="B346" s="349" t="s">
        <v>648</v>
      </c>
      <c r="C346" s="353"/>
      <c r="D346" s="351">
        <v>12</v>
      </c>
      <c r="E346" s="353"/>
      <c r="F346" s="343" t="str">
        <f t="shared" si="12"/>
        <v/>
      </c>
      <c r="G346" s="343">
        <f t="shared" si="13"/>
        <v>0</v>
      </c>
      <c r="H346" s="344"/>
    </row>
    <row r="347" s="110" customFormat="1" spans="1:8">
      <c r="A347" s="345" t="s">
        <v>649</v>
      </c>
      <c r="B347" s="346" t="s">
        <v>650</v>
      </c>
      <c r="C347" s="347">
        <f>SUM(C348:C352)</f>
        <v>0</v>
      </c>
      <c r="D347" s="347">
        <f>SUM(D348:D352)</f>
        <v>0</v>
      </c>
      <c r="E347" s="347">
        <f>SUM(E348:E352)</f>
        <v>0</v>
      </c>
      <c r="F347" s="343" t="str">
        <f t="shared" si="12"/>
        <v/>
      </c>
      <c r="G347" s="343" t="str">
        <f t="shared" si="13"/>
        <v/>
      </c>
      <c r="H347" s="344"/>
    </row>
    <row r="348" s="110" customFormat="1" spans="1:8">
      <c r="A348" s="348" t="s">
        <v>651</v>
      </c>
      <c r="B348" s="349" t="s">
        <v>110</v>
      </c>
      <c r="C348" s="353"/>
      <c r="D348" s="353"/>
      <c r="E348" s="353"/>
      <c r="F348" s="343" t="str">
        <f t="shared" si="12"/>
        <v/>
      </c>
      <c r="G348" s="343" t="str">
        <f t="shared" si="13"/>
        <v/>
      </c>
      <c r="H348" s="344"/>
    </row>
    <row r="349" s="110" customFormat="1" spans="1:8">
      <c r="A349" s="348" t="s">
        <v>652</v>
      </c>
      <c r="B349" s="352" t="s">
        <v>112</v>
      </c>
      <c r="C349" s="353"/>
      <c r="D349" s="353"/>
      <c r="E349" s="353"/>
      <c r="F349" s="343" t="str">
        <f t="shared" si="12"/>
        <v/>
      </c>
      <c r="G349" s="343" t="str">
        <f t="shared" si="13"/>
        <v/>
      </c>
      <c r="H349" s="344"/>
    </row>
    <row r="350" s="110" customFormat="1" spans="1:8">
      <c r="A350" s="348" t="s">
        <v>653</v>
      </c>
      <c r="B350" s="349" t="s">
        <v>211</v>
      </c>
      <c r="C350" s="353"/>
      <c r="D350" s="353"/>
      <c r="E350" s="353"/>
      <c r="F350" s="343" t="str">
        <f t="shared" si="12"/>
        <v/>
      </c>
      <c r="G350" s="343" t="str">
        <f t="shared" si="13"/>
        <v/>
      </c>
      <c r="H350" s="344"/>
    </row>
    <row r="351" s="110" customFormat="1" spans="1:8">
      <c r="A351" s="348" t="s">
        <v>654</v>
      </c>
      <c r="B351" s="352" t="s">
        <v>655</v>
      </c>
      <c r="C351" s="353"/>
      <c r="D351" s="353"/>
      <c r="E351" s="353"/>
      <c r="F351" s="343" t="str">
        <f t="shared" si="12"/>
        <v/>
      </c>
      <c r="G351" s="343" t="str">
        <f t="shared" si="13"/>
        <v/>
      </c>
      <c r="H351" s="344"/>
    </row>
    <row r="352" s="110" customFormat="1" spans="1:8">
      <c r="A352" s="348" t="s">
        <v>656</v>
      </c>
      <c r="B352" s="349" t="s">
        <v>657</v>
      </c>
      <c r="C352" s="353"/>
      <c r="D352" s="353"/>
      <c r="E352" s="353"/>
      <c r="F352" s="343" t="str">
        <f t="shared" si="12"/>
        <v/>
      </c>
      <c r="G352" s="343" t="str">
        <f t="shared" si="13"/>
        <v/>
      </c>
      <c r="H352" s="344"/>
    </row>
    <row r="353" s="110" customFormat="1" spans="1:8">
      <c r="A353" s="345" t="s">
        <v>658</v>
      </c>
      <c r="B353" s="346" t="s">
        <v>659</v>
      </c>
      <c r="C353" s="347">
        <f>SUM(C354:C355)</f>
        <v>0</v>
      </c>
      <c r="D353" s="347">
        <f>SUM(D354:D355)</f>
        <v>615</v>
      </c>
      <c r="E353" s="347">
        <f>SUM(E354:E355)</f>
        <v>0</v>
      </c>
      <c r="F353" s="343" t="str">
        <f t="shared" si="12"/>
        <v/>
      </c>
      <c r="G353" s="343">
        <f t="shared" si="13"/>
        <v>0</v>
      </c>
      <c r="H353" s="344"/>
    </row>
    <row r="354" s="110" customFormat="1" spans="1:8">
      <c r="A354" s="348" t="s">
        <v>660</v>
      </c>
      <c r="B354" s="349" t="s">
        <v>661</v>
      </c>
      <c r="C354" s="353"/>
      <c r="D354" s="351">
        <v>7</v>
      </c>
      <c r="E354" s="353"/>
      <c r="F354" s="343" t="str">
        <f t="shared" si="12"/>
        <v/>
      </c>
      <c r="G354" s="343">
        <f t="shared" si="13"/>
        <v>0</v>
      </c>
      <c r="H354" s="344"/>
    </row>
    <row r="355" s="110" customFormat="1" spans="1:8">
      <c r="A355" s="348" t="s">
        <v>662</v>
      </c>
      <c r="B355" s="349" t="s">
        <v>663</v>
      </c>
      <c r="C355" s="353"/>
      <c r="D355" s="351">
        <v>608</v>
      </c>
      <c r="E355" s="353"/>
      <c r="F355" s="343" t="str">
        <f t="shared" si="12"/>
        <v/>
      </c>
      <c r="G355" s="343">
        <f t="shared" si="13"/>
        <v>0</v>
      </c>
      <c r="H355" s="344"/>
    </row>
    <row r="356" s="110" customFormat="1" spans="1:8">
      <c r="A356" s="341" t="s">
        <v>664</v>
      </c>
      <c r="B356" s="342" t="s">
        <v>665</v>
      </c>
      <c r="C356" s="343">
        <f>SUM(C357,C362,C369,C375,C381,C385,C389,C393,C399,C406)</f>
        <v>114298</v>
      </c>
      <c r="D356" s="343">
        <f>SUM(D357,D362,D369,D375,D381,D385,D389,D393,D399,D406)</f>
        <v>157782</v>
      </c>
      <c r="E356" s="343">
        <f>SUM(E357,E362,E369,E375,E381,E385,E389,E393,E399,E406)</f>
        <v>122351</v>
      </c>
      <c r="F356" s="343">
        <f t="shared" si="12"/>
        <v>107</v>
      </c>
      <c r="G356" s="343">
        <f t="shared" si="13"/>
        <v>77.5</v>
      </c>
      <c r="H356" s="344"/>
    </row>
    <row r="357" s="110" customFormat="1" spans="1:8">
      <c r="A357" s="345" t="s">
        <v>666</v>
      </c>
      <c r="B357" s="356" t="s">
        <v>667</v>
      </c>
      <c r="C357" s="347">
        <f>SUM(C358:C361)</f>
        <v>11336</v>
      </c>
      <c r="D357" s="347">
        <f>SUM(D358:D361)</f>
        <v>12898</v>
      </c>
      <c r="E357" s="347">
        <f>SUM(E358:E361)</f>
        <v>11336</v>
      </c>
      <c r="F357" s="343">
        <f t="shared" si="12"/>
        <v>100</v>
      </c>
      <c r="G357" s="343">
        <f t="shared" si="13"/>
        <v>87.9</v>
      </c>
      <c r="H357" s="344"/>
    </row>
    <row r="358" s="110" customFormat="1" spans="1:8">
      <c r="A358" s="348" t="s">
        <v>668</v>
      </c>
      <c r="B358" s="349" t="s">
        <v>110</v>
      </c>
      <c r="C358" s="350">
        <v>9660</v>
      </c>
      <c r="D358" s="351">
        <v>8671</v>
      </c>
      <c r="E358" s="350">
        <v>9660</v>
      </c>
      <c r="F358" s="343">
        <f t="shared" si="12"/>
        <v>100</v>
      </c>
      <c r="G358" s="343">
        <f t="shared" si="13"/>
        <v>111.4</v>
      </c>
      <c r="H358" s="344"/>
    </row>
    <row r="359" s="110" customFormat="1" spans="1:8">
      <c r="A359" s="348" t="s">
        <v>669</v>
      </c>
      <c r="B359" s="349" t="s">
        <v>112</v>
      </c>
      <c r="C359" s="350">
        <v>50</v>
      </c>
      <c r="D359" s="351">
        <v>0</v>
      </c>
      <c r="E359" s="350">
        <v>50</v>
      </c>
      <c r="F359" s="343">
        <f t="shared" si="12"/>
        <v>100</v>
      </c>
      <c r="G359" s="343" t="str">
        <f t="shared" si="13"/>
        <v/>
      </c>
      <c r="H359" s="344"/>
    </row>
    <row r="360" s="110" customFormat="1" spans="1:8">
      <c r="A360" s="348" t="s">
        <v>670</v>
      </c>
      <c r="B360" s="349" t="s">
        <v>114</v>
      </c>
      <c r="C360" s="350"/>
      <c r="D360" s="351">
        <v>127</v>
      </c>
      <c r="E360" s="350"/>
      <c r="F360" s="343" t="str">
        <f t="shared" si="12"/>
        <v/>
      </c>
      <c r="G360" s="343">
        <f t="shared" si="13"/>
        <v>0</v>
      </c>
      <c r="H360" s="344"/>
    </row>
    <row r="361" s="110" customFormat="1" spans="1:8">
      <c r="A361" s="348" t="s">
        <v>671</v>
      </c>
      <c r="B361" s="358" t="s">
        <v>672</v>
      </c>
      <c r="C361" s="350">
        <v>1626</v>
      </c>
      <c r="D361" s="351">
        <v>4100</v>
      </c>
      <c r="E361" s="350">
        <v>1626</v>
      </c>
      <c r="F361" s="343">
        <f t="shared" si="12"/>
        <v>100</v>
      </c>
      <c r="G361" s="343">
        <f t="shared" si="13"/>
        <v>39.7</v>
      </c>
      <c r="H361" s="344"/>
    </row>
    <row r="362" s="110" customFormat="1" spans="1:8">
      <c r="A362" s="345" t="s">
        <v>673</v>
      </c>
      <c r="B362" s="346" t="s">
        <v>674</v>
      </c>
      <c r="C362" s="347">
        <f>SUM(C363:C368)</f>
        <v>91807</v>
      </c>
      <c r="D362" s="347">
        <f>SUM(D363:D368)</f>
        <v>93850</v>
      </c>
      <c r="E362" s="347">
        <f>SUM(E363:E368)</f>
        <v>97860</v>
      </c>
      <c r="F362" s="343">
        <f t="shared" si="12"/>
        <v>106.6</v>
      </c>
      <c r="G362" s="343">
        <f t="shared" si="13"/>
        <v>104.3</v>
      </c>
      <c r="H362" s="344"/>
    </row>
    <row r="363" s="110" customFormat="1" spans="1:8">
      <c r="A363" s="348" t="s">
        <v>675</v>
      </c>
      <c r="B363" s="349" t="s">
        <v>676</v>
      </c>
      <c r="C363" s="350">
        <v>3840</v>
      </c>
      <c r="D363" s="351">
        <v>4283</v>
      </c>
      <c r="E363" s="350">
        <v>5840</v>
      </c>
      <c r="F363" s="343">
        <f t="shared" si="12"/>
        <v>152.1</v>
      </c>
      <c r="G363" s="343">
        <f t="shared" si="13"/>
        <v>136.4</v>
      </c>
      <c r="H363" s="344"/>
    </row>
    <row r="364" s="110" customFormat="1" spans="1:8">
      <c r="A364" s="348" t="s">
        <v>677</v>
      </c>
      <c r="B364" s="349" t="s">
        <v>678</v>
      </c>
      <c r="C364" s="350">
        <v>35623</v>
      </c>
      <c r="D364" s="351">
        <v>23450</v>
      </c>
      <c r="E364" s="350">
        <v>39676</v>
      </c>
      <c r="F364" s="343">
        <f t="shared" si="12"/>
        <v>111.4</v>
      </c>
      <c r="G364" s="343">
        <f t="shared" si="13"/>
        <v>169.2</v>
      </c>
      <c r="H364" s="344"/>
    </row>
    <row r="365" s="110" customFormat="1" spans="1:8">
      <c r="A365" s="348" t="s">
        <v>679</v>
      </c>
      <c r="B365" s="352" t="s">
        <v>680</v>
      </c>
      <c r="C365" s="350">
        <v>12210</v>
      </c>
      <c r="D365" s="351">
        <v>28623</v>
      </c>
      <c r="E365" s="350">
        <v>13446</v>
      </c>
      <c r="F365" s="343">
        <f t="shared" si="12"/>
        <v>110.1</v>
      </c>
      <c r="G365" s="343">
        <f t="shared" si="13"/>
        <v>47</v>
      </c>
      <c r="H365" s="344"/>
    </row>
    <row r="366" s="110" customFormat="1" spans="1:8">
      <c r="A366" s="348" t="s">
        <v>681</v>
      </c>
      <c r="B366" s="352" t="s">
        <v>682</v>
      </c>
      <c r="C366" s="350">
        <v>13960</v>
      </c>
      <c r="D366" s="351">
        <v>18470</v>
      </c>
      <c r="E366" s="350">
        <v>23960</v>
      </c>
      <c r="F366" s="343">
        <f t="shared" si="12"/>
        <v>171.6</v>
      </c>
      <c r="G366" s="343">
        <f t="shared" si="13"/>
        <v>129.7</v>
      </c>
      <c r="H366" s="344"/>
    </row>
    <row r="367" s="110" customFormat="1" spans="1:8">
      <c r="A367" s="348" t="s">
        <v>683</v>
      </c>
      <c r="B367" s="352" t="s">
        <v>684</v>
      </c>
      <c r="C367" s="350"/>
      <c r="D367" s="351">
        <v>8</v>
      </c>
      <c r="E367" s="350"/>
      <c r="F367" s="343" t="str">
        <f t="shared" si="12"/>
        <v/>
      </c>
      <c r="G367" s="343">
        <f t="shared" si="13"/>
        <v>0</v>
      </c>
      <c r="H367" s="344"/>
    </row>
    <row r="368" s="110" customFormat="1" spans="1:8">
      <c r="A368" s="348" t="s">
        <v>685</v>
      </c>
      <c r="B368" s="349" t="s">
        <v>686</v>
      </c>
      <c r="C368" s="350">
        <v>26174</v>
      </c>
      <c r="D368" s="351">
        <v>19016</v>
      </c>
      <c r="E368" s="350">
        <v>14938</v>
      </c>
      <c r="F368" s="343">
        <f t="shared" si="12"/>
        <v>57.1</v>
      </c>
      <c r="G368" s="343">
        <f t="shared" si="13"/>
        <v>78.6</v>
      </c>
      <c r="H368" s="344"/>
    </row>
    <row r="369" s="110" customFormat="1" spans="1:8">
      <c r="A369" s="345" t="s">
        <v>687</v>
      </c>
      <c r="B369" s="346" t="s">
        <v>688</v>
      </c>
      <c r="C369" s="347">
        <f>SUM(C370:C374)</f>
        <v>1631</v>
      </c>
      <c r="D369" s="347">
        <f>SUM(D370:D374)</f>
        <v>38393</v>
      </c>
      <c r="E369" s="347">
        <f>SUM(E370:E374)</f>
        <v>3631</v>
      </c>
      <c r="F369" s="343">
        <f t="shared" si="12"/>
        <v>222.6</v>
      </c>
      <c r="G369" s="343">
        <f t="shared" si="13"/>
        <v>9.5</v>
      </c>
      <c r="H369" s="344"/>
    </row>
    <row r="370" s="110" customFormat="1" spans="1:8">
      <c r="A370" s="348" t="s">
        <v>689</v>
      </c>
      <c r="B370" s="349" t="s">
        <v>690</v>
      </c>
      <c r="C370" s="353"/>
      <c r="D370" s="353"/>
      <c r="E370" s="353"/>
      <c r="F370" s="343" t="str">
        <f t="shared" si="12"/>
        <v/>
      </c>
      <c r="G370" s="343" t="str">
        <f t="shared" si="13"/>
        <v/>
      </c>
      <c r="H370" s="344"/>
    </row>
    <row r="371" s="110" customFormat="1" spans="1:8">
      <c r="A371" s="348" t="s">
        <v>691</v>
      </c>
      <c r="B371" s="349" t="s">
        <v>692</v>
      </c>
      <c r="C371" s="350">
        <v>1631</v>
      </c>
      <c r="D371" s="351">
        <v>38293</v>
      </c>
      <c r="E371" s="350">
        <v>3631</v>
      </c>
      <c r="F371" s="343">
        <f t="shared" si="12"/>
        <v>222.6</v>
      </c>
      <c r="G371" s="343">
        <f t="shared" si="13"/>
        <v>9.5</v>
      </c>
      <c r="H371" s="344"/>
    </row>
    <row r="372" s="110" customFormat="1" spans="1:8">
      <c r="A372" s="348" t="s">
        <v>693</v>
      </c>
      <c r="B372" s="349" t="s">
        <v>694</v>
      </c>
      <c r="C372" s="353"/>
      <c r="D372" s="353"/>
      <c r="E372" s="353"/>
      <c r="F372" s="343" t="str">
        <f t="shared" si="12"/>
        <v/>
      </c>
      <c r="G372" s="343" t="str">
        <f t="shared" si="13"/>
        <v/>
      </c>
      <c r="H372" s="344"/>
    </row>
    <row r="373" s="110" customFormat="1" spans="1:8">
      <c r="A373" s="348" t="s">
        <v>695</v>
      </c>
      <c r="B373" s="352" t="s">
        <v>696</v>
      </c>
      <c r="C373" s="353"/>
      <c r="D373" s="353"/>
      <c r="E373" s="353"/>
      <c r="F373" s="343" t="str">
        <f t="shared" si="12"/>
        <v/>
      </c>
      <c r="G373" s="343" t="str">
        <f t="shared" si="13"/>
        <v/>
      </c>
      <c r="H373" s="344"/>
    </row>
    <row r="374" s="110" customFormat="1" spans="1:8">
      <c r="A374" s="348" t="s">
        <v>697</v>
      </c>
      <c r="B374" s="352" t="s">
        <v>698</v>
      </c>
      <c r="C374" s="353"/>
      <c r="D374" s="351">
        <v>100</v>
      </c>
      <c r="E374" s="353"/>
      <c r="F374" s="343" t="str">
        <f t="shared" si="12"/>
        <v/>
      </c>
      <c r="G374" s="343">
        <f t="shared" si="13"/>
        <v>0</v>
      </c>
      <c r="H374" s="344"/>
    </row>
    <row r="375" s="110" customFormat="1" spans="1:8">
      <c r="A375" s="345" t="s">
        <v>699</v>
      </c>
      <c r="B375" s="360" t="s">
        <v>700</v>
      </c>
      <c r="C375" s="347">
        <f>SUM(C376:C380)</f>
        <v>0</v>
      </c>
      <c r="D375" s="347">
        <f>SUM(D376:D380)</f>
        <v>0</v>
      </c>
      <c r="E375" s="347">
        <f>SUM(E376:E380)</f>
        <v>0</v>
      </c>
      <c r="F375" s="343" t="str">
        <f t="shared" si="12"/>
        <v/>
      </c>
      <c r="G375" s="343" t="str">
        <f t="shared" si="13"/>
        <v/>
      </c>
      <c r="H375" s="344"/>
    </row>
    <row r="376" s="110" customFormat="1" spans="1:8">
      <c r="A376" s="348" t="s">
        <v>701</v>
      </c>
      <c r="B376" s="349" t="s">
        <v>702</v>
      </c>
      <c r="C376" s="353"/>
      <c r="D376" s="353"/>
      <c r="E376" s="353"/>
      <c r="F376" s="343" t="str">
        <f t="shared" si="12"/>
        <v/>
      </c>
      <c r="G376" s="343" t="str">
        <f t="shared" si="13"/>
        <v/>
      </c>
      <c r="H376" s="344"/>
    </row>
    <row r="377" s="110" customFormat="1" spans="1:8">
      <c r="A377" s="348" t="s">
        <v>703</v>
      </c>
      <c r="B377" s="349" t="s">
        <v>704</v>
      </c>
      <c r="C377" s="353"/>
      <c r="D377" s="353"/>
      <c r="E377" s="353"/>
      <c r="F377" s="343" t="str">
        <f t="shared" si="12"/>
        <v/>
      </c>
      <c r="G377" s="343" t="str">
        <f t="shared" si="13"/>
        <v/>
      </c>
      <c r="H377" s="344"/>
    </row>
    <row r="378" s="110" customFormat="1" spans="1:8">
      <c r="A378" s="348" t="s">
        <v>705</v>
      </c>
      <c r="B378" s="349" t="s">
        <v>706</v>
      </c>
      <c r="C378" s="353"/>
      <c r="D378" s="353"/>
      <c r="E378" s="353"/>
      <c r="F378" s="343" t="str">
        <f t="shared" si="12"/>
        <v/>
      </c>
      <c r="G378" s="343" t="str">
        <f t="shared" si="13"/>
        <v/>
      </c>
      <c r="H378" s="344"/>
    </row>
    <row r="379" s="110" customFormat="1" spans="1:8">
      <c r="A379" s="348" t="s">
        <v>707</v>
      </c>
      <c r="B379" s="352" t="s">
        <v>708</v>
      </c>
      <c r="C379" s="353"/>
      <c r="D379" s="353"/>
      <c r="E379" s="353"/>
      <c r="F379" s="343" t="str">
        <f t="shared" si="12"/>
        <v/>
      </c>
      <c r="G379" s="343" t="str">
        <f t="shared" si="13"/>
        <v/>
      </c>
      <c r="H379" s="344"/>
    </row>
    <row r="380" s="110" customFormat="1" spans="1:8">
      <c r="A380" s="348" t="s">
        <v>709</v>
      </c>
      <c r="B380" s="352" t="s">
        <v>710</v>
      </c>
      <c r="C380" s="353"/>
      <c r="D380" s="353"/>
      <c r="E380" s="353"/>
      <c r="F380" s="343" t="str">
        <f t="shared" si="12"/>
        <v/>
      </c>
      <c r="G380" s="343" t="str">
        <f t="shared" si="13"/>
        <v/>
      </c>
      <c r="H380" s="344"/>
    </row>
    <row r="381" s="110" customFormat="1" spans="1:8">
      <c r="A381" s="345" t="s">
        <v>711</v>
      </c>
      <c r="B381" s="356" t="s">
        <v>712</v>
      </c>
      <c r="C381" s="347">
        <f>SUM(C382:C384)</f>
        <v>0</v>
      </c>
      <c r="D381" s="347">
        <f>SUM(D382:D384)</f>
        <v>0</v>
      </c>
      <c r="E381" s="347">
        <f>SUM(E382:E384)</f>
        <v>0</v>
      </c>
      <c r="F381" s="343" t="str">
        <f t="shared" si="12"/>
        <v/>
      </c>
      <c r="G381" s="343" t="str">
        <f t="shared" si="13"/>
        <v/>
      </c>
      <c r="H381" s="344"/>
    </row>
    <row r="382" s="110" customFormat="1" spans="1:8">
      <c r="A382" s="348" t="s">
        <v>713</v>
      </c>
      <c r="B382" s="349" t="s">
        <v>714</v>
      </c>
      <c r="C382" s="353"/>
      <c r="D382" s="353"/>
      <c r="E382" s="353"/>
      <c r="F382" s="343" t="str">
        <f t="shared" si="12"/>
        <v/>
      </c>
      <c r="G382" s="343" t="str">
        <f t="shared" si="13"/>
        <v/>
      </c>
      <c r="H382" s="344"/>
    </row>
    <row r="383" s="110" customFormat="1" spans="1:8">
      <c r="A383" s="348" t="s">
        <v>715</v>
      </c>
      <c r="B383" s="349" t="s">
        <v>716</v>
      </c>
      <c r="C383" s="353"/>
      <c r="D383" s="353"/>
      <c r="E383" s="353"/>
      <c r="F383" s="343" t="str">
        <f t="shared" si="12"/>
        <v/>
      </c>
      <c r="G383" s="343" t="str">
        <f t="shared" si="13"/>
        <v/>
      </c>
      <c r="H383" s="344"/>
    </row>
    <row r="384" s="110" customFormat="1" spans="1:8">
      <c r="A384" s="348" t="s">
        <v>717</v>
      </c>
      <c r="B384" s="349" t="s">
        <v>718</v>
      </c>
      <c r="C384" s="353"/>
      <c r="D384" s="353"/>
      <c r="E384" s="353"/>
      <c r="F384" s="343" t="str">
        <f t="shared" si="12"/>
        <v/>
      </c>
      <c r="G384" s="343" t="str">
        <f t="shared" si="13"/>
        <v/>
      </c>
      <c r="H384" s="344"/>
    </row>
    <row r="385" s="110" customFormat="1" spans="1:8">
      <c r="A385" s="345" t="s">
        <v>719</v>
      </c>
      <c r="B385" s="356" t="s">
        <v>720</v>
      </c>
      <c r="C385" s="347">
        <f>SUM(C386:C388)</f>
        <v>0</v>
      </c>
      <c r="D385" s="347">
        <f>SUM(D386:D388)</f>
        <v>0</v>
      </c>
      <c r="E385" s="347">
        <f>SUM(E386:E388)</f>
        <v>0</v>
      </c>
      <c r="F385" s="343" t="str">
        <f t="shared" si="12"/>
        <v/>
      </c>
      <c r="G385" s="343" t="str">
        <f t="shared" si="13"/>
        <v/>
      </c>
      <c r="H385" s="344"/>
    </row>
    <row r="386" s="110" customFormat="1" spans="1:8">
      <c r="A386" s="348" t="s">
        <v>721</v>
      </c>
      <c r="B386" s="352" t="s">
        <v>722</v>
      </c>
      <c r="C386" s="353"/>
      <c r="D386" s="353"/>
      <c r="E386" s="353"/>
      <c r="F386" s="343" t="str">
        <f t="shared" si="12"/>
        <v/>
      </c>
      <c r="G386" s="343" t="str">
        <f t="shared" si="13"/>
        <v/>
      </c>
      <c r="H386" s="344"/>
    </row>
    <row r="387" s="110" customFormat="1" spans="1:8">
      <c r="A387" s="348" t="s">
        <v>723</v>
      </c>
      <c r="B387" s="352" t="s">
        <v>724</v>
      </c>
      <c r="C387" s="353"/>
      <c r="D387" s="353"/>
      <c r="E387" s="353"/>
      <c r="F387" s="343" t="str">
        <f t="shared" si="12"/>
        <v/>
      </c>
      <c r="G387" s="343" t="str">
        <f t="shared" si="13"/>
        <v/>
      </c>
      <c r="H387" s="344"/>
    </row>
    <row r="388" s="110" customFormat="1" spans="1:8">
      <c r="A388" s="348" t="s">
        <v>725</v>
      </c>
      <c r="B388" s="354" t="s">
        <v>726</v>
      </c>
      <c r="C388" s="353"/>
      <c r="D388" s="353"/>
      <c r="E388" s="353"/>
      <c r="F388" s="343" t="str">
        <f t="shared" si="12"/>
        <v/>
      </c>
      <c r="G388" s="343" t="str">
        <f t="shared" si="13"/>
        <v/>
      </c>
      <c r="H388" s="344"/>
    </row>
    <row r="389" s="110" customFormat="1" spans="1:8">
      <c r="A389" s="345" t="s">
        <v>727</v>
      </c>
      <c r="B389" s="346" t="s">
        <v>728</v>
      </c>
      <c r="C389" s="347">
        <f>SUM(C390:C392)</f>
        <v>151</v>
      </c>
      <c r="D389" s="347">
        <f>SUM(D390:D392)</f>
        <v>239</v>
      </c>
      <c r="E389" s="347">
        <f>SUM(E390:E392)</f>
        <v>151</v>
      </c>
      <c r="F389" s="343">
        <f t="shared" si="12"/>
        <v>100</v>
      </c>
      <c r="G389" s="343">
        <f t="shared" si="13"/>
        <v>63.2</v>
      </c>
      <c r="H389" s="344"/>
    </row>
    <row r="390" s="110" customFormat="1" spans="1:8">
      <c r="A390" s="348" t="s">
        <v>729</v>
      </c>
      <c r="B390" s="349" t="s">
        <v>730</v>
      </c>
      <c r="C390" s="350">
        <v>105</v>
      </c>
      <c r="D390" s="351">
        <v>228</v>
      </c>
      <c r="E390" s="350">
        <v>105</v>
      </c>
      <c r="F390" s="343">
        <f t="shared" si="12"/>
        <v>100</v>
      </c>
      <c r="G390" s="343">
        <f t="shared" si="13"/>
        <v>46.1</v>
      </c>
      <c r="H390" s="344"/>
    </row>
    <row r="391" s="110" customFormat="1" spans="1:8">
      <c r="A391" s="348" t="s">
        <v>731</v>
      </c>
      <c r="B391" s="349" t="s">
        <v>732</v>
      </c>
      <c r="C391" s="350"/>
      <c r="D391" s="351">
        <v>0</v>
      </c>
      <c r="E391" s="350"/>
      <c r="F391" s="343" t="str">
        <f t="shared" si="12"/>
        <v/>
      </c>
      <c r="G391" s="343" t="str">
        <f t="shared" si="13"/>
        <v/>
      </c>
      <c r="H391" s="344"/>
    </row>
    <row r="392" s="110" customFormat="1" spans="1:8">
      <c r="A392" s="348" t="s">
        <v>733</v>
      </c>
      <c r="B392" s="352" t="s">
        <v>734</v>
      </c>
      <c r="C392" s="350">
        <v>46</v>
      </c>
      <c r="D392" s="351">
        <v>11</v>
      </c>
      <c r="E392" s="350">
        <v>46</v>
      </c>
      <c r="F392" s="343">
        <f t="shared" ref="F392:F455" si="14">IF(C392=0,"",ROUND(E392/C392*100,1))</f>
        <v>100</v>
      </c>
      <c r="G392" s="343">
        <f t="shared" ref="G392:G455" si="15">IF(D392=0,"",ROUND(E392/D392*100,1))</f>
        <v>418.2</v>
      </c>
      <c r="H392" s="344"/>
    </row>
    <row r="393" s="110" customFormat="1" spans="1:8">
      <c r="A393" s="345" t="s">
        <v>735</v>
      </c>
      <c r="B393" s="356" t="s">
        <v>736</v>
      </c>
      <c r="C393" s="347">
        <f>SUM(C394:C398)</f>
        <v>228</v>
      </c>
      <c r="D393" s="347">
        <f>SUM(D394:D398)</f>
        <v>374</v>
      </c>
      <c r="E393" s="347">
        <f>SUM(E394:E398)</f>
        <v>228</v>
      </c>
      <c r="F393" s="343">
        <f t="shared" si="14"/>
        <v>100</v>
      </c>
      <c r="G393" s="343">
        <f t="shared" si="15"/>
        <v>61</v>
      </c>
      <c r="H393" s="344"/>
    </row>
    <row r="394" s="110" customFormat="1" spans="1:8">
      <c r="A394" s="348" t="s">
        <v>737</v>
      </c>
      <c r="B394" s="352" t="s">
        <v>738</v>
      </c>
      <c r="C394" s="350">
        <v>5</v>
      </c>
      <c r="D394" s="351">
        <v>0</v>
      </c>
      <c r="E394" s="350">
        <v>5</v>
      </c>
      <c r="F394" s="343">
        <f t="shared" si="14"/>
        <v>100</v>
      </c>
      <c r="G394" s="343" t="str">
        <f t="shared" si="15"/>
        <v/>
      </c>
      <c r="H394" s="344"/>
    </row>
    <row r="395" s="110" customFormat="1" spans="1:8">
      <c r="A395" s="348" t="s">
        <v>739</v>
      </c>
      <c r="B395" s="349" t="s">
        <v>740</v>
      </c>
      <c r="C395" s="350">
        <v>203</v>
      </c>
      <c r="D395" s="351">
        <v>374</v>
      </c>
      <c r="E395" s="350">
        <v>203</v>
      </c>
      <c r="F395" s="343">
        <f t="shared" si="14"/>
        <v>100</v>
      </c>
      <c r="G395" s="343">
        <f t="shared" si="15"/>
        <v>54.3</v>
      </c>
      <c r="H395" s="344"/>
    </row>
    <row r="396" s="110" customFormat="1" spans="1:8">
      <c r="A396" s="348" t="s">
        <v>741</v>
      </c>
      <c r="B396" s="349" t="s">
        <v>742</v>
      </c>
      <c r="C396" s="350">
        <v>20</v>
      </c>
      <c r="D396" s="351">
        <v>0</v>
      </c>
      <c r="E396" s="350">
        <v>20</v>
      </c>
      <c r="F396" s="343">
        <f t="shared" si="14"/>
        <v>100</v>
      </c>
      <c r="G396" s="343" t="str">
        <f t="shared" si="15"/>
        <v/>
      </c>
      <c r="H396" s="344"/>
    </row>
    <row r="397" s="110" customFormat="1" spans="1:8">
      <c r="A397" s="348" t="s">
        <v>743</v>
      </c>
      <c r="B397" s="349" t="s">
        <v>744</v>
      </c>
      <c r="C397" s="353"/>
      <c r="D397" s="353"/>
      <c r="E397" s="353"/>
      <c r="F397" s="343" t="str">
        <f t="shared" si="14"/>
        <v/>
      </c>
      <c r="G397" s="343" t="str">
        <f t="shared" si="15"/>
        <v/>
      </c>
      <c r="H397" s="344"/>
    </row>
    <row r="398" s="110" customFormat="1" spans="1:8">
      <c r="A398" s="348" t="s">
        <v>745</v>
      </c>
      <c r="B398" s="349" t="s">
        <v>746</v>
      </c>
      <c r="C398" s="353"/>
      <c r="D398" s="353"/>
      <c r="E398" s="353"/>
      <c r="F398" s="343" t="str">
        <f t="shared" si="14"/>
        <v/>
      </c>
      <c r="G398" s="343" t="str">
        <f t="shared" si="15"/>
        <v/>
      </c>
      <c r="H398" s="344"/>
    </row>
    <row r="399" s="110" customFormat="1" spans="1:8">
      <c r="A399" s="345" t="s">
        <v>747</v>
      </c>
      <c r="B399" s="346" t="s">
        <v>748</v>
      </c>
      <c r="C399" s="347">
        <f>SUM(C400:C405)</f>
        <v>7582</v>
      </c>
      <c r="D399" s="347">
        <f>SUM(D400:D405)</f>
        <v>7582</v>
      </c>
      <c r="E399" s="347">
        <f>SUM(E400:E405)</f>
        <v>7582</v>
      </c>
      <c r="F399" s="343">
        <f t="shared" si="14"/>
        <v>100</v>
      </c>
      <c r="G399" s="343">
        <f t="shared" si="15"/>
        <v>100</v>
      </c>
      <c r="H399" s="344"/>
    </row>
    <row r="400" s="110" customFormat="1" spans="1:8">
      <c r="A400" s="348" t="s">
        <v>749</v>
      </c>
      <c r="B400" s="352" t="s">
        <v>750</v>
      </c>
      <c r="C400" s="350">
        <v>1940</v>
      </c>
      <c r="D400" s="351">
        <v>103</v>
      </c>
      <c r="E400" s="350">
        <v>1940</v>
      </c>
      <c r="F400" s="343">
        <f t="shared" si="14"/>
        <v>100</v>
      </c>
      <c r="G400" s="343">
        <f t="shared" si="15"/>
        <v>1883.5</v>
      </c>
      <c r="H400" s="344"/>
    </row>
    <row r="401" s="110" customFormat="1" spans="1:8">
      <c r="A401" s="348" t="s">
        <v>751</v>
      </c>
      <c r="B401" s="352" t="s">
        <v>752</v>
      </c>
      <c r="C401" s="350"/>
      <c r="D401" s="351">
        <v>0</v>
      </c>
      <c r="E401" s="350"/>
      <c r="F401" s="343" t="str">
        <f t="shared" si="14"/>
        <v/>
      </c>
      <c r="G401" s="343" t="str">
        <f t="shared" si="15"/>
        <v/>
      </c>
      <c r="H401" s="344"/>
    </row>
    <row r="402" s="110" customFormat="1" spans="1:8">
      <c r="A402" s="348" t="s">
        <v>753</v>
      </c>
      <c r="B402" s="352" t="s">
        <v>754</v>
      </c>
      <c r="C402" s="350">
        <v>1500</v>
      </c>
      <c r="D402" s="351">
        <v>0</v>
      </c>
      <c r="E402" s="350">
        <v>1500</v>
      </c>
      <c r="F402" s="343">
        <f t="shared" si="14"/>
        <v>100</v>
      </c>
      <c r="G402" s="343" t="str">
        <f t="shared" si="15"/>
        <v/>
      </c>
      <c r="H402" s="344"/>
    </row>
    <row r="403" s="110" customFormat="1" spans="1:8">
      <c r="A403" s="348" t="s">
        <v>755</v>
      </c>
      <c r="B403" s="354" t="s">
        <v>756</v>
      </c>
      <c r="C403" s="353"/>
      <c r="D403" s="353"/>
      <c r="E403" s="353"/>
      <c r="F403" s="343" t="str">
        <f t="shared" si="14"/>
        <v/>
      </c>
      <c r="G403" s="343" t="str">
        <f t="shared" si="15"/>
        <v/>
      </c>
      <c r="H403" s="344"/>
    </row>
    <row r="404" s="110" customFormat="1" spans="1:8">
      <c r="A404" s="348" t="s">
        <v>757</v>
      </c>
      <c r="B404" s="349" t="s">
        <v>758</v>
      </c>
      <c r="C404" s="353"/>
      <c r="D404" s="353"/>
      <c r="E404" s="353"/>
      <c r="F404" s="343" t="str">
        <f t="shared" si="14"/>
        <v/>
      </c>
      <c r="G404" s="343" t="str">
        <f t="shared" si="15"/>
        <v/>
      </c>
      <c r="H404" s="344"/>
    </row>
    <row r="405" s="110" customFormat="1" spans="1:8">
      <c r="A405" s="348" t="s">
        <v>759</v>
      </c>
      <c r="B405" s="349" t="s">
        <v>760</v>
      </c>
      <c r="C405" s="350">
        <v>4142</v>
      </c>
      <c r="D405" s="351">
        <v>7479</v>
      </c>
      <c r="E405" s="350">
        <v>4142</v>
      </c>
      <c r="F405" s="343">
        <f t="shared" si="14"/>
        <v>100</v>
      </c>
      <c r="G405" s="343">
        <f t="shared" si="15"/>
        <v>55.4</v>
      </c>
      <c r="H405" s="344"/>
    </row>
    <row r="406" s="110" customFormat="1" spans="1:8">
      <c r="A406" s="345" t="s">
        <v>761</v>
      </c>
      <c r="B406" s="346" t="s">
        <v>762</v>
      </c>
      <c r="C406" s="347">
        <f>SUM(C407)</f>
        <v>1563</v>
      </c>
      <c r="D406" s="347">
        <f>SUM(D407)</f>
        <v>4446</v>
      </c>
      <c r="E406" s="347">
        <f>SUM(E407)</f>
        <v>1563</v>
      </c>
      <c r="F406" s="343">
        <f t="shared" si="14"/>
        <v>100</v>
      </c>
      <c r="G406" s="343">
        <f t="shared" si="15"/>
        <v>35.2</v>
      </c>
      <c r="H406" s="344"/>
    </row>
    <row r="407" s="110" customFormat="1" spans="1:8">
      <c r="A407" s="348" t="s">
        <v>763</v>
      </c>
      <c r="B407" s="349" t="s">
        <v>764</v>
      </c>
      <c r="C407" s="350">
        <v>1563</v>
      </c>
      <c r="D407" s="351">
        <v>4446</v>
      </c>
      <c r="E407" s="350">
        <v>1563</v>
      </c>
      <c r="F407" s="343">
        <f t="shared" si="14"/>
        <v>100</v>
      </c>
      <c r="G407" s="343">
        <f t="shared" si="15"/>
        <v>35.2</v>
      </c>
      <c r="H407" s="344"/>
    </row>
    <row r="408" s="110" customFormat="1" spans="1:8">
      <c r="A408" s="341" t="s">
        <v>765</v>
      </c>
      <c r="B408" s="342" t="s">
        <v>766</v>
      </c>
      <c r="C408" s="343">
        <f>SUM(C409,C414,C423,C429,C434,C439,C444,C451,C455,C459)</f>
        <v>10438</v>
      </c>
      <c r="D408" s="343">
        <f>SUM(D409,D414,D423,D429,D434,D439,D444,D451,D455,D459)</f>
        <v>20436</v>
      </c>
      <c r="E408" s="343">
        <f>SUM(E409,E414,E423,E429,E434,E439,E444,E451,E455,E459)</f>
        <v>10938</v>
      </c>
      <c r="F408" s="343">
        <f t="shared" si="14"/>
        <v>104.8</v>
      </c>
      <c r="G408" s="343">
        <f t="shared" si="15"/>
        <v>53.5</v>
      </c>
      <c r="H408" s="344"/>
    </row>
    <row r="409" s="110" customFormat="1" spans="1:8">
      <c r="A409" s="345" t="s">
        <v>767</v>
      </c>
      <c r="B409" s="356" t="s">
        <v>768</v>
      </c>
      <c r="C409" s="347">
        <f>SUM(C410:C413)</f>
        <v>125</v>
      </c>
      <c r="D409" s="347">
        <f>SUM(D410:D413)</f>
        <v>241</v>
      </c>
      <c r="E409" s="347">
        <f>SUM(E410:E413)</f>
        <v>125</v>
      </c>
      <c r="F409" s="343">
        <f t="shared" si="14"/>
        <v>100</v>
      </c>
      <c r="G409" s="343">
        <f t="shared" si="15"/>
        <v>51.9</v>
      </c>
      <c r="H409" s="344"/>
    </row>
    <row r="410" s="110" customFormat="1" spans="1:8">
      <c r="A410" s="348" t="s">
        <v>769</v>
      </c>
      <c r="B410" s="349" t="s">
        <v>110</v>
      </c>
      <c r="C410" s="350">
        <v>120</v>
      </c>
      <c r="D410" s="351">
        <v>224</v>
      </c>
      <c r="E410" s="350">
        <v>120</v>
      </c>
      <c r="F410" s="343">
        <f t="shared" si="14"/>
        <v>100</v>
      </c>
      <c r="G410" s="343">
        <f t="shared" si="15"/>
        <v>53.6</v>
      </c>
      <c r="H410" s="344"/>
    </row>
    <row r="411" s="110" customFormat="1" spans="1:8">
      <c r="A411" s="348" t="s">
        <v>770</v>
      </c>
      <c r="B411" s="349" t="s">
        <v>112</v>
      </c>
      <c r="C411" s="350">
        <v>5</v>
      </c>
      <c r="D411" s="351">
        <v>0</v>
      </c>
      <c r="E411" s="350">
        <v>5</v>
      </c>
      <c r="F411" s="343">
        <f t="shared" si="14"/>
        <v>100</v>
      </c>
      <c r="G411" s="343" t="str">
        <f t="shared" si="15"/>
        <v/>
      </c>
      <c r="H411" s="344"/>
    </row>
    <row r="412" s="110" customFormat="1" spans="1:8">
      <c r="A412" s="348" t="s">
        <v>771</v>
      </c>
      <c r="B412" s="349" t="s">
        <v>114</v>
      </c>
      <c r="C412" s="350"/>
      <c r="D412" s="351">
        <v>0</v>
      </c>
      <c r="E412" s="350"/>
      <c r="F412" s="343" t="str">
        <f t="shared" si="14"/>
        <v/>
      </c>
      <c r="G412" s="343" t="str">
        <f t="shared" si="15"/>
        <v/>
      </c>
      <c r="H412" s="344"/>
    </row>
    <row r="413" s="110" customFormat="1" spans="1:8">
      <c r="A413" s="348" t="s">
        <v>772</v>
      </c>
      <c r="B413" s="352" t="s">
        <v>773</v>
      </c>
      <c r="C413" s="350"/>
      <c r="D413" s="351">
        <v>17</v>
      </c>
      <c r="E413" s="350"/>
      <c r="F413" s="343" t="str">
        <f t="shared" si="14"/>
        <v/>
      </c>
      <c r="G413" s="343">
        <f t="shared" si="15"/>
        <v>0</v>
      </c>
      <c r="H413" s="344"/>
    </row>
    <row r="414" s="110" customFormat="1" spans="1:8">
      <c r="A414" s="345" t="s">
        <v>774</v>
      </c>
      <c r="B414" s="346" t="s">
        <v>775</v>
      </c>
      <c r="C414" s="347">
        <f>SUM(C415:C422)</f>
        <v>30</v>
      </c>
      <c r="D414" s="347">
        <f>SUM(D415:D422)</f>
        <v>30</v>
      </c>
      <c r="E414" s="347">
        <f>SUM(E415:E422)</f>
        <v>30</v>
      </c>
      <c r="F414" s="343">
        <f t="shared" si="14"/>
        <v>100</v>
      </c>
      <c r="G414" s="343">
        <f t="shared" si="15"/>
        <v>100</v>
      </c>
      <c r="H414" s="344"/>
    </row>
    <row r="415" s="110" customFormat="1" spans="1:8">
      <c r="A415" s="348" t="s">
        <v>776</v>
      </c>
      <c r="B415" s="349" t="s">
        <v>777</v>
      </c>
      <c r="C415" s="350">
        <v>10</v>
      </c>
      <c r="D415" s="351">
        <v>1</v>
      </c>
      <c r="E415" s="350">
        <v>10</v>
      </c>
      <c r="F415" s="343">
        <f t="shared" si="14"/>
        <v>100</v>
      </c>
      <c r="G415" s="343">
        <f t="shared" si="15"/>
        <v>1000</v>
      </c>
      <c r="H415" s="344"/>
    </row>
    <row r="416" s="110" customFormat="1" spans="1:8">
      <c r="A416" s="348" t="s">
        <v>778</v>
      </c>
      <c r="B416" s="354" t="s">
        <v>779</v>
      </c>
      <c r="C416" s="353"/>
      <c r="D416" s="353"/>
      <c r="E416" s="353"/>
      <c r="F416" s="343" t="str">
        <f t="shared" si="14"/>
        <v/>
      </c>
      <c r="G416" s="343" t="str">
        <f t="shared" si="15"/>
        <v/>
      </c>
      <c r="H416" s="344"/>
    </row>
    <row r="417" s="110" customFormat="1" spans="1:8">
      <c r="A417" s="348" t="s">
        <v>780</v>
      </c>
      <c r="B417" s="349" t="s">
        <v>781</v>
      </c>
      <c r="C417" s="353"/>
      <c r="D417" s="353"/>
      <c r="E417" s="353"/>
      <c r="F417" s="343" t="str">
        <f t="shared" si="14"/>
        <v/>
      </c>
      <c r="G417" s="343" t="str">
        <f t="shared" si="15"/>
        <v/>
      </c>
      <c r="H417" s="344"/>
    </row>
    <row r="418" s="110" customFormat="1" spans="1:8">
      <c r="A418" s="348" t="s">
        <v>782</v>
      </c>
      <c r="B418" s="349" t="s">
        <v>783</v>
      </c>
      <c r="C418" s="353"/>
      <c r="D418" s="353"/>
      <c r="E418" s="353"/>
      <c r="F418" s="343" t="str">
        <f t="shared" si="14"/>
        <v/>
      </c>
      <c r="G418" s="343" t="str">
        <f t="shared" si="15"/>
        <v/>
      </c>
      <c r="H418" s="344"/>
    </row>
    <row r="419" s="110" customFormat="1" spans="1:8">
      <c r="A419" s="348" t="s">
        <v>784</v>
      </c>
      <c r="B419" s="349" t="s">
        <v>785</v>
      </c>
      <c r="C419" s="353"/>
      <c r="D419" s="353"/>
      <c r="E419" s="353"/>
      <c r="F419" s="343" t="str">
        <f t="shared" si="14"/>
        <v/>
      </c>
      <c r="G419" s="343" t="str">
        <f t="shared" si="15"/>
        <v/>
      </c>
      <c r="H419" s="344"/>
    </row>
    <row r="420" s="110" customFormat="1" spans="1:8">
      <c r="A420" s="348" t="s">
        <v>786</v>
      </c>
      <c r="B420" s="352" t="s">
        <v>787</v>
      </c>
      <c r="C420" s="353"/>
      <c r="D420" s="353"/>
      <c r="E420" s="353"/>
      <c r="F420" s="343" t="str">
        <f t="shared" si="14"/>
        <v/>
      </c>
      <c r="G420" s="343" t="str">
        <f t="shared" si="15"/>
        <v/>
      </c>
      <c r="H420" s="344"/>
    </row>
    <row r="421" s="110" customFormat="1" spans="1:8">
      <c r="A421" s="348" t="s">
        <v>788</v>
      </c>
      <c r="B421" s="352" t="s">
        <v>789</v>
      </c>
      <c r="C421" s="353"/>
      <c r="D421" s="353"/>
      <c r="E421" s="353"/>
      <c r="F421" s="343" t="str">
        <f t="shared" si="14"/>
        <v/>
      </c>
      <c r="G421" s="343" t="str">
        <f t="shared" si="15"/>
        <v/>
      </c>
      <c r="H421" s="344"/>
    </row>
    <row r="422" s="110" customFormat="1" spans="1:8">
      <c r="A422" s="348" t="s">
        <v>790</v>
      </c>
      <c r="B422" s="352" t="s">
        <v>791</v>
      </c>
      <c r="C422" s="350">
        <v>20</v>
      </c>
      <c r="D422" s="351">
        <v>29</v>
      </c>
      <c r="E422" s="350">
        <v>20</v>
      </c>
      <c r="F422" s="343">
        <f t="shared" si="14"/>
        <v>100</v>
      </c>
      <c r="G422" s="343">
        <f t="shared" si="15"/>
        <v>69</v>
      </c>
      <c r="H422" s="344"/>
    </row>
    <row r="423" s="110" customFormat="1" spans="1:8">
      <c r="A423" s="345" t="s">
        <v>792</v>
      </c>
      <c r="B423" s="356" t="s">
        <v>793</v>
      </c>
      <c r="C423" s="347">
        <f>SUM(C424:C428)</f>
        <v>6877</v>
      </c>
      <c r="D423" s="347">
        <f>SUM(D424:D428)</f>
        <v>8536</v>
      </c>
      <c r="E423" s="347">
        <f>SUM(E424:E428)</f>
        <v>7377</v>
      </c>
      <c r="F423" s="343">
        <f t="shared" si="14"/>
        <v>107.3</v>
      </c>
      <c r="G423" s="343">
        <f t="shared" si="15"/>
        <v>86.4</v>
      </c>
      <c r="H423" s="344"/>
    </row>
    <row r="424" s="110" customFormat="1" spans="1:8">
      <c r="A424" s="348" t="s">
        <v>794</v>
      </c>
      <c r="B424" s="349" t="s">
        <v>777</v>
      </c>
      <c r="C424" s="350">
        <v>4</v>
      </c>
      <c r="D424" s="351">
        <v>0</v>
      </c>
      <c r="E424" s="350">
        <v>4</v>
      </c>
      <c r="F424" s="343">
        <f t="shared" si="14"/>
        <v>100</v>
      </c>
      <c r="G424" s="343" t="str">
        <f t="shared" si="15"/>
        <v/>
      </c>
      <c r="H424" s="344"/>
    </row>
    <row r="425" s="110" customFormat="1" spans="1:8">
      <c r="A425" s="348" t="s">
        <v>795</v>
      </c>
      <c r="B425" s="349" t="s">
        <v>796</v>
      </c>
      <c r="C425" s="350">
        <v>4</v>
      </c>
      <c r="D425" s="351">
        <v>34</v>
      </c>
      <c r="E425" s="350">
        <v>4</v>
      </c>
      <c r="F425" s="343">
        <f t="shared" si="14"/>
        <v>100</v>
      </c>
      <c r="G425" s="343">
        <f t="shared" si="15"/>
        <v>11.8</v>
      </c>
      <c r="H425" s="344"/>
    </row>
    <row r="426" s="110" customFormat="1" spans="1:8">
      <c r="A426" s="348" t="s">
        <v>797</v>
      </c>
      <c r="B426" s="349" t="s">
        <v>798</v>
      </c>
      <c r="C426" s="353"/>
      <c r="D426" s="353"/>
      <c r="E426" s="353"/>
      <c r="F426" s="343" t="str">
        <f t="shared" si="14"/>
        <v/>
      </c>
      <c r="G426" s="343" t="str">
        <f t="shared" si="15"/>
        <v/>
      </c>
      <c r="H426" s="344"/>
    </row>
    <row r="427" s="110" customFormat="1" spans="1:8">
      <c r="A427" s="348" t="s">
        <v>799</v>
      </c>
      <c r="B427" s="352" t="s">
        <v>800</v>
      </c>
      <c r="C427" s="353"/>
      <c r="D427" s="353"/>
      <c r="E427" s="353"/>
      <c r="F427" s="343" t="str">
        <f t="shared" si="14"/>
        <v/>
      </c>
      <c r="G427" s="343" t="str">
        <f t="shared" si="15"/>
        <v/>
      </c>
      <c r="H427" s="344"/>
    </row>
    <row r="428" s="110" customFormat="1" spans="1:8">
      <c r="A428" s="348" t="s">
        <v>801</v>
      </c>
      <c r="B428" s="352" t="s">
        <v>802</v>
      </c>
      <c r="C428" s="350">
        <v>6869</v>
      </c>
      <c r="D428" s="351">
        <v>8502</v>
      </c>
      <c r="E428" s="350">
        <v>7369</v>
      </c>
      <c r="F428" s="343">
        <f t="shared" si="14"/>
        <v>107.3</v>
      </c>
      <c r="G428" s="343">
        <f t="shared" si="15"/>
        <v>86.7</v>
      </c>
      <c r="H428" s="344"/>
    </row>
    <row r="429" s="110" customFormat="1" spans="1:8">
      <c r="A429" s="345" t="s">
        <v>803</v>
      </c>
      <c r="B429" s="356" t="s">
        <v>804</v>
      </c>
      <c r="C429" s="347">
        <f>SUM(C430:C433)</f>
        <v>2573</v>
      </c>
      <c r="D429" s="347">
        <f>SUM(D430:D433)</f>
        <v>2738</v>
      </c>
      <c r="E429" s="347">
        <f>SUM(E430:E433)</f>
        <v>2573</v>
      </c>
      <c r="F429" s="343">
        <f t="shared" si="14"/>
        <v>100</v>
      </c>
      <c r="G429" s="343">
        <f t="shared" si="15"/>
        <v>94</v>
      </c>
      <c r="H429" s="344"/>
    </row>
    <row r="430" s="110" customFormat="1" spans="1:8">
      <c r="A430" s="348" t="s">
        <v>805</v>
      </c>
      <c r="B430" s="354" t="s">
        <v>777</v>
      </c>
      <c r="C430" s="353"/>
      <c r="D430" s="353"/>
      <c r="E430" s="353"/>
      <c r="F430" s="343" t="str">
        <f t="shared" si="14"/>
        <v/>
      </c>
      <c r="G430" s="343" t="str">
        <f t="shared" si="15"/>
        <v/>
      </c>
      <c r="H430" s="344"/>
    </row>
    <row r="431" s="110" customFormat="1" spans="1:8">
      <c r="A431" s="348" t="s">
        <v>806</v>
      </c>
      <c r="B431" s="349" t="s">
        <v>807</v>
      </c>
      <c r="C431" s="353"/>
      <c r="D431" s="353"/>
      <c r="E431" s="353"/>
      <c r="F431" s="343" t="str">
        <f t="shared" si="14"/>
        <v/>
      </c>
      <c r="G431" s="343" t="str">
        <f t="shared" si="15"/>
        <v/>
      </c>
      <c r="H431" s="344"/>
    </row>
    <row r="432" s="110" customFormat="1" spans="1:8">
      <c r="A432" s="348" t="s">
        <v>808</v>
      </c>
      <c r="B432" s="349" t="s">
        <v>809</v>
      </c>
      <c r="C432" s="353"/>
      <c r="D432" s="353"/>
      <c r="E432" s="353"/>
      <c r="F432" s="343" t="str">
        <f t="shared" si="14"/>
        <v/>
      </c>
      <c r="G432" s="343" t="str">
        <f t="shared" si="15"/>
        <v/>
      </c>
      <c r="H432" s="344"/>
    </row>
    <row r="433" s="110" customFormat="1" spans="1:8">
      <c r="A433" s="348" t="s">
        <v>810</v>
      </c>
      <c r="B433" s="352" t="s">
        <v>811</v>
      </c>
      <c r="C433" s="350">
        <v>2573</v>
      </c>
      <c r="D433" s="351">
        <v>2738</v>
      </c>
      <c r="E433" s="350">
        <v>2573</v>
      </c>
      <c r="F433" s="343">
        <f t="shared" si="14"/>
        <v>100</v>
      </c>
      <c r="G433" s="343">
        <f t="shared" si="15"/>
        <v>94</v>
      </c>
      <c r="H433" s="344"/>
    </row>
    <row r="434" s="110" customFormat="1" spans="1:8">
      <c r="A434" s="345" t="s">
        <v>812</v>
      </c>
      <c r="B434" s="356" t="s">
        <v>813</v>
      </c>
      <c r="C434" s="347">
        <f>SUM(C435:C438)</f>
        <v>20</v>
      </c>
      <c r="D434" s="347">
        <f>SUM(D435:D438)</f>
        <v>3182</v>
      </c>
      <c r="E434" s="347">
        <f>SUM(E435:E438)</f>
        <v>20</v>
      </c>
      <c r="F434" s="343">
        <f t="shared" si="14"/>
        <v>100</v>
      </c>
      <c r="G434" s="343">
        <f t="shared" si="15"/>
        <v>0.6</v>
      </c>
      <c r="H434" s="344"/>
    </row>
    <row r="435" s="110" customFormat="1" spans="1:8">
      <c r="A435" s="348" t="s">
        <v>814</v>
      </c>
      <c r="B435" s="352" t="s">
        <v>777</v>
      </c>
      <c r="C435" s="353"/>
      <c r="D435" s="353"/>
      <c r="E435" s="353"/>
      <c r="F435" s="343" t="str">
        <f t="shared" si="14"/>
        <v/>
      </c>
      <c r="G435" s="343" t="str">
        <f t="shared" si="15"/>
        <v/>
      </c>
      <c r="H435" s="344"/>
    </row>
    <row r="436" s="110" customFormat="1" spans="1:8">
      <c r="A436" s="348" t="s">
        <v>815</v>
      </c>
      <c r="B436" s="349" t="s">
        <v>816</v>
      </c>
      <c r="C436" s="353"/>
      <c r="D436" s="353"/>
      <c r="E436" s="353"/>
      <c r="F436" s="343" t="str">
        <f t="shared" si="14"/>
        <v/>
      </c>
      <c r="G436" s="343" t="str">
        <f t="shared" si="15"/>
        <v/>
      </c>
      <c r="H436" s="344"/>
    </row>
    <row r="437" s="110" customFormat="1" spans="1:8">
      <c r="A437" s="348" t="s">
        <v>817</v>
      </c>
      <c r="B437" s="349" t="s">
        <v>818</v>
      </c>
      <c r="C437" s="353"/>
      <c r="D437" s="353"/>
      <c r="E437" s="353"/>
      <c r="F437" s="343" t="str">
        <f t="shared" si="14"/>
        <v/>
      </c>
      <c r="G437" s="343" t="str">
        <f t="shared" si="15"/>
        <v/>
      </c>
      <c r="H437" s="344"/>
    </row>
    <row r="438" s="110" customFormat="1" spans="1:8">
      <c r="A438" s="348" t="s">
        <v>819</v>
      </c>
      <c r="B438" s="349" t="s">
        <v>820</v>
      </c>
      <c r="C438" s="350">
        <v>20</v>
      </c>
      <c r="D438" s="351">
        <v>3182</v>
      </c>
      <c r="E438" s="350">
        <v>20</v>
      </c>
      <c r="F438" s="343">
        <f t="shared" si="14"/>
        <v>100</v>
      </c>
      <c r="G438" s="343">
        <f t="shared" si="15"/>
        <v>0.6</v>
      </c>
      <c r="H438" s="344"/>
    </row>
    <row r="439" s="110" customFormat="1" spans="1:8">
      <c r="A439" s="345" t="s">
        <v>821</v>
      </c>
      <c r="B439" s="356" t="s">
        <v>822</v>
      </c>
      <c r="C439" s="347">
        <f>SUM(C440:C443)</f>
        <v>0</v>
      </c>
      <c r="D439" s="347">
        <f>SUM(D440:D443)</f>
        <v>0</v>
      </c>
      <c r="E439" s="347">
        <f>SUM(E440:E443)</f>
        <v>0</v>
      </c>
      <c r="F439" s="343" t="str">
        <f t="shared" si="14"/>
        <v/>
      </c>
      <c r="G439" s="343" t="str">
        <f t="shared" si="15"/>
        <v/>
      </c>
      <c r="H439" s="344"/>
    </row>
    <row r="440" s="110" customFormat="1" spans="1:8">
      <c r="A440" s="348" t="s">
        <v>823</v>
      </c>
      <c r="B440" s="352" t="s">
        <v>824</v>
      </c>
      <c r="C440" s="353"/>
      <c r="D440" s="353"/>
      <c r="E440" s="353"/>
      <c r="F440" s="343" t="str">
        <f t="shared" si="14"/>
        <v/>
      </c>
      <c r="G440" s="343" t="str">
        <f t="shared" si="15"/>
        <v/>
      </c>
      <c r="H440" s="344"/>
    </row>
    <row r="441" s="110" customFormat="1" spans="1:8">
      <c r="A441" s="348" t="s">
        <v>825</v>
      </c>
      <c r="B441" s="352" t="s">
        <v>826</v>
      </c>
      <c r="C441" s="353"/>
      <c r="D441" s="353"/>
      <c r="E441" s="353"/>
      <c r="F441" s="343" t="str">
        <f t="shared" si="14"/>
        <v/>
      </c>
      <c r="G441" s="343" t="str">
        <f t="shared" si="15"/>
        <v/>
      </c>
      <c r="H441" s="344"/>
    </row>
    <row r="442" s="110" customFormat="1" spans="1:8">
      <c r="A442" s="348" t="s">
        <v>827</v>
      </c>
      <c r="B442" s="352" t="s">
        <v>828</v>
      </c>
      <c r="C442" s="353"/>
      <c r="D442" s="353"/>
      <c r="E442" s="353"/>
      <c r="F442" s="343" t="str">
        <f t="shared" si="14"/>
        <v/>
      </c>
      <c r="G442" s="343" t="str">
        <f t="shared" si="15"/>
        <v/>
      </c>
      <c r="H442" s="344"/>
    </row>
    <row r="443" s="110" customFormat="1" spans="1:8">
      <c r="A443" s="348" t="s">
        <v>829</v>
      </c>
      <c r="B443" s="352" t="s">
        <v>830</v>
      </c>
      <c r="C443" s="353"/>
      <c r="D443" s="353"/>
      <c r="E443" s="353"/>
      <c r="F443" s="343" t="str">
        <f t="shared" si="14"/>
        <v/>
      </c>
      <c r="G443" s="343" t="str">
        <f t="shared" si="15"/>
        <v/>
      </c>
      <c r="H443" s="344"/>
    </row>
    <row r="444" s="110" customFormat="1" spans="1:8">
      <c r="A444" s="345" t="s">
        <v>831</v>
      </c>
      <c r="B444" s="346" t="s">
        <v>832</v>
      </c>
      <c r="C444" s="347">
        <f>SUM(C445:C450)</f>
        <v>813</v>
      </c>
      <c r="D444" s="347">
        <f>SUM(D445:D450)</f>
        <v>2825</v>
      </c>
      <c r="E444" s="347">
        <f>SUM(E445:E450)</f>
        <v>813</v>
      </c>
      <c r="F444" s="343">
        <f t="shared" si="14"/>
        <v>100</v>
      </c>
      <c r="G444" s="343">
        <f t="shared" si="15"/>
        <v>28.8</v>
      </c>
      <c r="H444" s="344"/>
    </row>
    <row r="445" s="110" customFormat="1" spans="1:8">
      <c r="A445" s="348" t="s">
        <v>833</v>
      </c>
      <c r="B445" s="349" t="s">
        <v>777</v>
      </c>
      <c r="C445" s="350"/>
      <c r="D445" s="351">
        <v>70</v>
      </c>
      <c r="E445" s="350"/>
      <c r="F445" s="343" t="str">
        <f t="shared" si="14"/>
        <v/>
      </c>
      <c r="G445" s="343">
        <f t="shared" si="15"/>
        <v>0</v>
      </c>
      <c r="H445" s="344"/>
    </row>
    <row r="446" s="110" customFormat="1" spans="1:8">
      <c r="A446" s="348" t="s">
        <v>834</v>
      </c>
      <c r="B446" s="352" t="s">
        <v>835</v>
      </c>
      <c r="C446" s="350">
        <v>113</v>
      </c>
      <c r="D446" s="351">
        <v>2</v>
      </c>
      <c r="E446" s="350">
        <v>113</v>
      </c>
      <c r="F446" s="343">
        <f t="shared" si="14"/>
        <v>100</v>
      </c>
      <c r="G446" s="343">
        <f t="shared" si="15"/>
        <v>5650</v>
      </c>
      <c r="H446" s="344"/>
    </row>
    <row r="447" s="110" customFormat="1" spans="1:8">
      <c r="A447" s="348" t="s">
        <v>836</v>
      </c>
      <c r="B447" s="352" t="s">
        <v>837</v>
      </c>
      <c r="C447" s="353"/>
      <c r="D447" s="353"/>
      <c r="E447" s="353"/>
      <c r="F447" s="343" t="str">
        <f t="shared" si="14"/>
        <v/>
      </c>
      <c r="G447" s="343" t="str">
        <f t="shared" si="15"/>
        <v/>
      </c>
      <c r="H447" s="344"/>
    </row>
    <row r="448" s="110" customFormat="1" spans="1:8">
      <c r="A448" s="348" t="s">
        <v>838</v>
      </c>
      <c r="B448" s="352" t="s">
        <v>839</v>
      </c>
      <c r="C448" s="353"/>
      <c r="D448" s="353"/>
      <c r="E448" s="353"/>
      <c r="F448" s="343" t="str">
        <f t="shared" si="14"/>
        <v/>
      </c>
      <c r="G448" s="343" t="str">
        <f t="shared" si="15"/>
        <v/>
      </c>
      <c r="H448" s="344"/>
    </row>
    <row r="449" s="110" customFormat="1" spans="1:8">
      <c r="A449" s="348" t="s">
        <v>840</v>
      </c>
      <c r="B449" s="349" t="s">
        <v>841</v>
      </c>
      <c r="C449" s="350">
        <v>588</v>
      </c>
      <c r="D449" s="351">
        <v>158</v>
      </c>
      <c r="E449" s="350">
        <v>588</v>
      </c>
      <c r="F449" s="343">
        <f t="shared" si="14"/>
        <v>100</v>
      </c>
      <c r="G449" s="343">
        <f t="shared" si="15"/>
        <v>372.2</v>
      </c>
      <c r="H449" s="344"/>
    </row>
    <row r="450" s="110" customFormat="1" spans="1:8">
      <c r="A450" s="348" t="s">
        <v>842</v>
      </c>
      <c r="B450" s="349" t="s">
        <v>843</v>
      </c>
      <c r="C450" s="350">
        <v>112</v>
      </c>
      <c r="D450" s="351">
        <v>2595</v>
      </c>
      <c r="E450" s="350">
        <v>112</v>
      </c>
      <c r="F450" s="343">
        <f t="shared" si="14"/>
        <v>100</v>
      </c>
      <c r="G450" s="343">
        <f t="shared" si="15"/>
        <v>4.3</v>
      </c>
      <c r="H450" s="344"/>
    </row>
    <row r="451" s="110" customFormat="1" spans="1:8">
      <c r="A451" s="345" t="s">
        <v>844</v>
      </c>
      <c r="B451" s="346" t="s">
        <v>845</v>
      </c>
      <c r="C451" s="347">
        <f>SUM(C452:C454)</f>
        <v>0</v>
      </c>
      <c r="D451" s="347">
        <f>SUM(D452:D454)</f>
        <v>41</v>
      </c>
      <c r="E451" s="347">
        <f>SUM(E452:E454)</f>
        <v>0</v>
      </c>
      <c r="F451" s="343" t="str">
        <f t="shared" si="14"/>
        <v/>
      </c>
      <c r="G451" s="343">
        <f t="shared" si="15"/>
        <v>0</v>
      </c>
      <c r="H451" s="344"/>
    </row>
    <row r="452" s="110" customFormat="1" spans="1:8">
      <c r="A452" s="348" t="s">
        <v>846</v>
      </c>
      <c r="B452" s="352" t="s">
        <v>847</v>
      </c>
      <c r="C452" s="353"/>
      <c r="D452" s="353"/>
      <c r="E452" s="353"/>
      <c r="F452" s="343" t="str">
        <f t="shared" si="14"/>
        <v/>
      </c>
      <c r="G452" s="343" t="str">
        <f t="shared" si="15"/>
        <v/>
      </c>
      <c r="H452" s="344"/>
    </row>
    <row r="453" s="110" customFormat="1" spans="1:8">
      <c r="A453" s="348" t="s">
        <v>848</v>
      </c>
      <c r="B453" s="352" t="s">
        <v>849</v>
      </c>
      <c r="C453" s="353"/>
      <c r="D453" s="353"/>
      <c r="E453" s="353"/>
      <c r="F453" s="343" t="str">
        <f t="shared" si="14"/>
        <v/>
      </c>
      <c r="G453" s="343" t="str">
        <f t="shared" si="15"/>
        <v/>
      </c>
      <c r="H453" s="344"/>
    </row>
    <row r="454" s="110" customFormat="1" spans="1:8">
      <c r="A454" s="348" t="s">
        <v>850</v>
      </c>
      <c r="B454" s="352" t="s">
        <v>851</v>
      </c>
      <c r="C454" s="353"/>
      <c r="D454" s="351">
        <v>41</v>
      </c>
      <c r="E454" s="353"/>
      <c r="F454" s="343" t="str">
        <f t="shared" si="14"/>
        <v/>
      </c>
      <c r="G454" s="343">
        <f t="shared" si="15"/>
        <v>0</v>
      </c>
      <c r="H454" s="344"/>
    </row>
    <row r="455" s="110" customFormat="1" spans="1:8">
      <c r="A455" s="345" t="s">
        <v>852</v>
      </c>
      <c r="B455" s="360" t="s">
        <v>853</v>
      </c>
      <c r="C455" s="347">
        <f>SUM(C456:C458)</f>
        <v>0</v>
      </c>
      <c r="D455" s="347">
        <f>SUM(D456:D458)</f>
        <v>30</v>
      </c>
      <c r="E455" s="347">
        <f>SUM(E456:E458)</f>
        <v>0</v>
      </c>
      <c r="F455" s="343" t="str">
        <f t="shared" si="14"/>
        <v/>
      </c>
      <c r="G455" s="343">
        <f t="shared" si="15"/>
        <v>0</v>
      </c>
      <c r="H455" s="344"/>
    </row>
    <row r="456" s="110" customFormat="1" spans="1:8">
      <c r="A456" s="348" t="s">
        <v>854</v>
      </c>
      <c r="B456" s="352" t="s">
        <v>855</v>
      </c>
      <c r="C456" s="353"/>
      <c r="D456" s="351">
        <v>30</v>
      </c>
      <c r="E456" s="353"/>
      <c r="F456" s="343" t="str">
        <f t="shared" ref="F456:F519" si="16">IF(C456=0,"",ROUND(E456/C456*100,1))</f>
        <v/>
      </c>
      <c r="G456" s="343">
        <f t="shared" ref="G456:G519" si="17">IF(D456=0,"",ROUND(E456/D456*100,1))</f>
        <v>0</v>
      </c>
      <c r="H456" s="344"/>
    </row>
    <row r="457" s="110" customFormat="1" spans="1:8">
      <c r="A457" s="348" t="s">
        <v>856</v>
      </c>
      <c r="B457" s="352" t="s">
        <v>857</v>
      </c>
      <c r="C457" s="353"/>
      <c r="D457" s="353"/>
      <c r="E457" s="353"/>
      <c r="F457" s="343" t="str">
        <f t="shared" si="16"/>
        <v/>
      </c>
      <c r="G457" s="343" t="str">
        <f t="shared" si="17"/>
        <v/>
      </c>
      <c r="H457" s="344"/>
    </row>
    <row r="458" s="110" customFormat="1" spans="1:8">
      <c r="A458" s="348" t="s">
        <v>858</v>
      </c>
      <c r="B458" s="352" t="s">
        <v>859</v>
      </c>
      <c r="C458" s="353"/>
      <c r="D458" s="353"/>
      <c r="E458" s="353"/>
      <c r="F458" s="343" t="str">
        <f t="shared" si="16"/>
        <v/>
      </c>
      <c r="G458" s="343" t="str">
        <f t="shared" si="17"/>
        <v/>
      </c>
      <c r="H458" s="344"/>
    </row>
    <row r="459" s="110" customFormat="1" spans="1:8">
      <c r="A459" s="345" t="s">
        <v>860</v>
      </c>
      <c r="B459" s="346" t="s">
        <v>861</v>
      </c>
      <c r="C459" s="347">
        <f>SUM(C460:C463)</f>
        <v>0</v>
      </c>
      <c r="D459" s="347">
        <f>SUM(D460:D463)</f>
        <v>2813</v>
      </c>
      <c r="E459" s="347">
        <f>SUM(E460:E463)</f>
        <v>0</v>
      </c>
      <c r="F459" s="343" t="str">
        <f t="shared" si="16"/>
        <v/>
      </c>
      <c r="G459" s="343">
        <f t="shared" si="17"/>
        <v>0</v>
      </c>
      <c r="H459" s="344"/>
    </row>
    <row r="460" s="110" customFormat="1" spans="1:8">
      <c r="A460" s="348" t="s">
        <v>862</v>
      </c>
      <c r="B460" s="349" t="s">
        <v>863</v>
      </c>
      <c r="C460" s="353"/>
      <c r="D460" s="353"/>
      <c r="E460" s="353"/>
      <c r="F460" s="343" t="str">
        <f t="shared" si="16"/>
        <v/>
      </c>
      <c r="G460" s="343" t="str">
        <f t="shared" si="17"/>
        <v/>
      </c>
      <c r="H460" s="344"/>
    </row>
    <row r="461" s="110" customFormat="1" spans="1:8">
      <c r="A461" s="348" t="s">
        <v>864</v>
      </c>
      <c r="B461" s="352" t="s">
        <v>865</v>
      </c>
      <c r="C461" s="353"/>
      <c r="D461" s="353"/>
      <c r="E461" s="353"/>
      <c r="F461" s="343" t="str">
        <f t="shared" si="16"/>
        <v/>
      </c>
      <c r="G461" s="343" t="str">
        <f t="shared" si="17"/>
        <v/>
      </c>
      <c r="H461" s="344"/>
    </row>
    <row r="462" s="110" customFormat="1" spans="1:8">
      <c r="A462" s="348" t="s">
        <v>866</v>
      </c>
      <c r="B462" s="352" t="s">
        <v>867</v>
      </c>
      <c r="C462" s="353"/>
      <c r="D462" s="353"/>
      <c r="E462" s="353"/>
      <c r="F462" s="343" t="str">
        <f t="shared" si="16"/>
        <v/>
      </c>
      <c r="G462" s="343" t="str">
        <f t="shared" si="17"/>
        <v/>
      </c>
      <c r="H462" s="344"/>
    </row>
    <row r="463" s="110" customFormat="1" spans="1:8">
      <c r="A463" s="348" t="s">
        <v>868</v>
      </c>
      <c r="B463" s="352" t="s">
        <v>869</v>
      </c>
      <c r="C463" s="353"/>
      <c r="D463" s="351">
        <v>2813</v>
      </c>
      <c r="E463" s="353"/>
      <c r="F463" s="343" t="str">
        <f t="shared" si="16"/>
        <v/>
      </c>
      <c r="G463" s="343">
        <f t="shared" si="17"/>
        <v>0</v>
      </c>
      <c r="H463" s="344"/>
    </row>
    <row r="464" s="110" customFormat="1" spans="1:8">
      <c r="A464" s="341" t="s">
        <v>870</v>
      </c>
      <c r="B464" s="342" t="s">
        <v>871</v>
      </c>
      <c r="C464" s="343">
        <f>SUM(C465,C481,C489,C500,C509,C517)</f>
        <v>6329</v>
      </c>
      <c r="D464" s="343">
        <f>SUM(D465,D481,D489,D500,D509,D517)</f>
        <v>6411</v>
      </c>
      <c r="E464" s="343">
        <f>SUM(E465,E481,E489,E500,E509,E517)</f>
        <v>6429</v>
      </c>
      <c r="F464" s="343">
        <f t="shared" si="16"/>
        <v>101.6</v>
      </c>
      <c r="G464" s="343">
        <f t="shared" si="17"/>
        <v>100.3</v>
      </c>
      <c r="H464" s="344"/>
    </row>
    <row r="465" s="110" customFormat="1" spans="1:8">
      <c r="A465" s="345" t="s">
        <v>872</v>
      </c>
      <c r="B465" s="360" t="s">
        <v>873</v>
      </c>
      <c r="C465" s="347">
        <f>SUM(C466:C480)</f>
        <v>4613</v>
      </c>
      <c r="D465" s="347">
        <f>SUM(D466:D480)</f>
        <v>2855</v>
      </c>
      <c r="E465" s="347">
        <f>SUM(E466:E480)</f>
        <v>4613</v>
      </c>
      <c r="F465" s="343">
        <f t="shared" si="16"/>
        <v>100</v>
      </c>
      <c r="G465" s="343">
        <f t="shared" si="17"/>
        <v>161.6</v>
      </c>
      <c r="H465" s="344"/>
    </row>
    <row r="466" s="110" customFormat="1" spans="1:8">
      <c r="A466" s="348" t="s">
        <v>874</v>
      </c>
      <c r="B466" s="354" t="s">
        <v>110</v>
      </c>
      <c r="C466" s="350">
        <v>403</v>
      </c>
      <c r="D466" s="351">
        <v>818</v>
      </c>
      <c r="E466" s="350">
        <v>403</v>
      </c>
      <c r="F466" s="343">
        <f t="shared" si="16"/>
        <v>100</v>
      </c>
      <c r="G466" s="343">
        <f t="shared" si="17"/>
        <v>49.3</v>
      </c>
      <c r="H466" s="344"/>
    </row>
    <row r="467" s="110" customFormat="1" spans="1:8">
      <c r="A467" s="348" t="s">
        <v>875</v>
      </c>
      <c r="B467" s="354" t="s">
        <v>112</v>
      </c>
      <c r="C467" s="353"/>
      <c r="D467" s="353"/>
      <c r="E467" s="353"/>
      <c r="F467" s="343" t="str">
        <f t="shared" si="16"/>
        <v/>
      </c>
      <c r="G467" s="343" t="str">
        <f t="shared" si="17"/>
        <v/>
      </c>
      <c r="H467" s="344"/>
    </row>
    <row r="468" s="110" customFormat="1" spans="1:8">
      <c r="A468" s="348" t="s">
        <v>876</v>
      </c>
      <c r="B468" s="354" t="s">
        <v>114</v>
      </c>
      <c r="C468" s="350">
        <v>190</v>
      </c>
      <c r="D468" s="351">
        <v>15</v>
      </c>
      <c r="E468" s="350">
        <v>190</v>
      </c>
      <c r="F468" s="343">
        <f t="shared" si="16"/>
        <v>100</v>
      </c>
      <c r="G468" s="343">
        <f t="shared" si="17"/>
        <v>1266.7</v>
      </c>
      <c r="H468" s="344"/>
    </row>
    <row r="469" s="110" customFormat="1" spans="1:8">
      <c r="A469" s="348" t="s">
        <v>877</v>
      </c>
      <c r="B469" s="354" t="s">
        <v>878</v>
      </c>
      <c r="C469" s="350">
        <v>102</v>
      </c>
      <c r="D469" s="351">
        <v>88</v>
      </c>
      <c r="E469" s="350">
        <v>102</v>
      </c>
      <c r="F469" s="343">
        <f t="shared" si="16"/>
        <v>100</v>
      </c>
      <c r="G469" s="343">
        <f t="shared" si="17"/>
        <v>115.9</v>
      </c>
      <c r="H469" s="344"/>
    </row>
    <row r="470" s="110" customFormat="1" spans="1:8">
      <c r="A470" s="348" t="s">
        <v>879</v>
      </c>
      <c r="B470" s="354" t="s">
        <v>880</v>
      </c>
      <c r="C470" s="353"/>
      <c r="D470" s="353"/>
      <c r="E470" s="353"/>
      <c r="F470" s="343" t="str">
        <f t="shared" si="16"/>
        <v/>
      </c>
      <c r="G470" s="343" t="str">
        <f t="shared" si="17"/>
        <v/>
      </c>
      <c r="H470" s="344"/>
    </row>
    <row r="471" s="110" customFormat="1" spans="1:8">
      <c r="A471" s="348" t="s">
        <v>881</v>
      </c>
      <c r="B471" s="354" t="s">
        <v>882</v>
      </c>
      <c r="C471" s="350">
        <v>40</v>
      </c>
      <c r="D471" s="351">
        <v>41</v>
      </c>
      <c r="E471" s="350">
        <v>40</v>
      </c>
      <c r="F471" s="343">
        <f t="shared" si="16"/>
        <v>100</v>
      </c>
      <c r="G471" s="343">
        <f t="shared" si="17"/>
        <v>97.6</v>
      </c>
      <c r="H471" s="344"/>
    </row>
    <row r="472" s="110" customFormat="1" spans="1:8">
      <c r="A472" s="348" t="s">
        <v>883</v>
      </c>
      <c r="B472" s="354" t="s">
        <v>884</v>
      </c>
      <c r="C472" s="350">
        <v>70</v>
      </c>
      <c r="D472" s="351">
        <v>119</v>
      </c>
      <c r="E472" s="350">
        <v>70</v>
      </c>
      <c r="F472" s="343">
        <f t="shared" si="16"/>
        <v>100</v>
      </c>
      <c r="G472" s="343">
        <f t="shared" si="17"/>
        <v>58.8</v>
      </c>
      <c r="H472" s="344"/>
    </row>
    <row r="473" s="110" customFormat="1" spans="1:8">
      <c r="A473" s="348" t="s">
        <v>885</v>
      </c>
      <c r="B473" s="354" t="s">
        <v>886</v>
      </c>
      <c r="C473" s="350">
        <v>10</v>
      </c>
      <c r="D473" s="351">
        <v>14</v>
      </c>
      <c r="E473" s="350">
        <v>10</v>
      </c>
      <c r="F473" s="343">
        <f t="shared" si="16"/>
        <v>100</v>
      </c>
      <c r="G473" s="343">
        <f t="shared" si="17"/>
        <v>71.4</v>
      </c>
      <c r="H473" s="344"/>
    </row>
    <row r="474" s="110" customFormat="1" spans="1:8">
      <c r="A474" s="348" t="s">
        <v>887</v>
      </c>
      <c r="B474" s="354" t="s">
        <v>888</v>
      </c>
      <c r="C474" s="350">
        <v>520</v>
      </c>
      <c r="D474" s="351">
        <v>414</v>
      </c>
      <c r="E474" s="350">
        <v>520</v>
      </c>
      <c r="F474" s="343">
        <f t="shared" si="16"/>
        <v>100</v>
      </c>
      <c r="G474" s="343">
        <f t="shared" si="17"/>
        <v>125.6</v>
      </c>
      <c r="H474" s="344"/>
    </row>
    <row r="475" s="110" customFormat="1" spans="1:8">
      <c r="A475" s="348" t="s">
        <v>889</v>
      </c>
      <c r="B475" s="354" t="s">
        <v>890</v>
      </c>
      <c r="C475" s="353"/>
      <c r="D475" s="353"/>
      <c r="E475" s="353"/>
      <c r="F475" s="343" t="str">
        <f t="shared" si="16"/>
        <v/>
      </c>
      <c r="G475" s="343" t="str">
        <f t="shared" si="17"/>
        <v/>
      </c>
      <c r="H475" s="344"/>
    </row>
    <row r="476" s="110" customFormat="1" spans="1:8">
      <c r="A476" s="348" t="s">
        <v>891</v>
      </c>
      <c r="B476" s="354" t="s">
        <v>892</v>
      </c>
      <c r="C476" s="353"/>
      <c r="D476" s="353"/>
      <c r="E476" s="353"/>
      <c r="F476" s="343" t="str">
        <f t="shared" si="16"/>
        <v/>
      </c>
      <c r="G476" s="343" t="str">
        <f t="shared" si="17"/>
        <v/>
      </c>
      <c r="H476" s="344"/>
    </row>
    <row r="477" s="110" customFormat="1" spans="1:8">
      <c r="A477" s="348" t="s">
        <v>893</v>
      </c>
      <c r="B477" s="354" t="s">
        <v>894</v>
      </c>
      <c r="C477" s="350">
        <v>50</v>
      </c>
      <c r="D477" s="351">
        <v>24</v>
      </c>
      <c r="E477" s="350">
        <v>50</v>
      </c>
      <c r="F477" s="343">
        <f t="shared" si="16"/>
        <v>100</v>
      </c>
      <c r="G477" s="343">
        <f t="shared" si="17"/>
        <v>208.3</v>
      </c>
      <c r="H477" s="344"/>
    </row>
    <row r="478" s="110" customFormat="1" spans="1:8">
      <c r="A478" s="348" t="s">
        <v>895</v>
      </c>
      <c r="B478" s="354" t="s">
        <v>896</v>
      </c>
      <c r="C478" s="350">
        <v>1900</v>
      </c>
      <c r="D478" s="351">
        <v>883</v>
      </c>
      <c r="E478" s="350">
        <v>1900</v>
      </c>
      <c r="F478" s="343">
        <f t="shared" si="16"/>
        <v>100</v>
      </c>
      <c r="G478" s="343">
        <f t="shared" si="17"/>
        <v>215.2</v>
      </c>
      <c r="H478" s="344"/>
    </row>
    <row r="479" s="110" customFormat="1" spans="1:8">
      <c r="A479" s="348" t="s">
        <v>897</v>
      </c>
      <c r="B479" s="354" t="s">
        <v>898</v>
      </c>
      <c r="C479" s="350"/>
      <c r="D479" s="351">
        <v>2</v>
      </c>
      <c r="E479" s="350"/>
      <c r="F479" s="343" t="str">
        <f t="shared" si="16"/>
        <v/>
      </c>
      <c r="G479" s="343">
        <f t="shared" si="17"/>
        <v>0</v>
      </c>
      <c r="H479" s="344"/>
    </row>
    <row r="480" s="110" customFormat="1" spans="1:8">
      <c r="A480" s="348" t="s">
        <v>899</v>
      </c>
      <c r="B480" s="354" t="s">
        <v>900</v>
      </c>
      <c r="C480" s="350">
        <v>1328</v>
      </c>
      <c r="D480" s="351">
        <v>437</v>
      </c>
      <c r="E480" s="350">
        <v>1328</v>
      </c>
      <c r="F480" s="343">
        <f t="shared" si="16"/>
        <v>100</v>
      </c>
      <c r="G480" s="343">
        <f t="shared" si="17"/>
        <v>303.9</v>
      </c>
      <c r="H480" s="344"/>
    </row>
    <row r="481" s="110" customFormat="1" spans="1:8">
      <c r="A481" s="345" t="s">
        <v>901</v>
      </c>
      <c r="B481" s="360" t="s">
        <v>902</v>
      </c>
      <c r="C481" s="347">
        <f>SUM(C482:C488)</f>
        <v>434</v>
      </c>
      <c r="D481" s="347">
        <f>SUM(D482:D488)</f>
        <v>117</v>
      </c>
      <c r="E481" s="347">
        <f>SUM(E482:E488)</f>
        <v>283</v>
      </c>
      <c r="F481" s="343">
        <f t="shared" si="16"/>
        <v>65.2</v>
      </c>
      <c r="G481" s="343">
        <f t="shared" si="17"/>
        <v>241.9</v>
      </c>
      <c r="H481" s="344"/>
    </row>
    <row r="482" s="110" customFormat="1" spans="1:8">
      <c r="A482" s="348" t="s">
        <v>903</v>
      </c>
      <c r="B482" s="354" t="s">
        <v>110</v>
      </c>
      <c r="C482" s="353"/>
      <c r="D482" s="351">
        <v>33</v>
      </c>
      <c r="E482" s="350">
        <v>33</v>
      </c>
      <c r="F482" s="343" t="str">
        <f t="shared" si="16"/>
        <v/>
      </c>
      <c r="G482" s="343">
        <f t="shared" si="17"/>
        <v>100</v>
      </c>
      <c r="H482" s="344"/>
    </row>
    <row r="483" s="110" customFormat="1" spans="1:8">
      <c r="A483" s="348" t="s">
        <v>904</v>
      </c>
      <c r="B483" s="354" t="s">
        <v>112</v>
      </c>
      <c r="C483" s="350">
        <v>100</v>
      </c>
      <c r="D483" s="353"/>
      <c r="E483" s="353"/>
      <c r="F483" s="343">
        <f t="shared" si="16"/>
        <v>0</v>
      </c>
      <c r="G483" s="343" t="str">
        <f t="shared" si="17"/>
        <v/>
      </c>
      <c r="H483" s="344"/>
    </row>
    <row r="484" s="110" customFormat="1" spans="1:8">
      <c r="A484" s="348" t="s">
        <v>905</v>
      </c>
      <c r="B484" s="354" t="s">
        <v>114</v>
      </c>
      <c r="C484" s="353"/>
      <c r="D484" s="353"/>
      <c r="E484" s="353"/>
      <c r="F484" s="343" t="str">
        <f t="shared" si="16"/>
        <v/>
      </c>
      <c r="G484" s="343" t="str">
        <f t="shared" si="17"/>
        <v/>
      </c>
      <c r="H484" s="344"/>
    </row>
    <row r="485" s="110" customFormat="1" spans="1:8">
      <c r="A485" s="348" t="s">
        <v>906</v>
      </c>
      <c r="B485" s="354" t="s">
        <v>907</v>
      </c>
      <c r="C485" s="350">
        <v>297</v>
      </c>
      <c r="D485" s="351">
        <v>33</v>
      </c>
      <c r="E485" s="350">
        <v>200</v>
      </c>
      <c r="F485" s="343">
        <f t="shared" si="16"/>
        <v>67.3</v>
      </c>
      <c r="G485" s="343">
        <f t="shared" si="17"/>
        <v>606.1</v>
      </c>
      <c r="H485" s="344"/>
    </row>
    <row r="486" s="110" customFormat="1" spans="1:8">
      <c r="A486" s="348" t="s">
        <v>908</v>
      </c>
      <c r="B486" s="354" t="s">
        <v>909</v>
      </c>
      <c r="C486" s="350">
        <v>30</v>
      </c>
      <c r="D486" s="351">
        <v>51</v>
      </c>
      <c r="E486" s="350">
        <v>50</v>
      </c>
      <c r="F486" s="343">
        <f t="shared" si="16"/>
        <v>166.7</v>
      </c>
      <c r="G486" s="343">
        <f t="shared" si="17"/>
        <v>98</v>
      </c>
      <c r="H486" s="344"/>
    </row>
    <row r="487" s="110" customFormat="1" spans="1:8">
      <c r="A487" s="348" t="s">
        <v>910</v>
      </c>
      <c r="B487" s="354" t="s">
        <v>911</v>
      </c>
      <c r="C487" s="353"/>
      <c r="D487" s="353"/>
      <c r="E487" s="353"/>
      <c r="F487" s="343" t="str">
        <f t="shared" si="16"/>
        <v/>
      </c>
      <c r="G487" s="343" t="str">
        <f t="shared" si="17"/>
        <v/>
      </c>
      <c r="H487" s="344"/>
    </row>
    <row r="488" s="110" customFormat="1" spans="1:8">
      <c r="A488" s="348" t="s">
        <v>912</v>
      </c>
      <c r="B488" s="354" t="s">
        <v>913</v>
      </c>
      <c r="C488" s="350">
        <v>7</v>
      </c>
      <c r="D488" s="353"/>
      <c r="E488" s="353"/>
      <c r="F488" s="343">
        <f t="shared" si="16"/>
        <v>0</v>
      </c>
      <c r="G488" s="343" t="str">
        <f t="shared" si="17"/>
        <v/>
      </c>
      <c r="H488" s="344"/>
    </row>
    <row r="489" s="110" customFormat="1" spans="1:8">
      <c r="A489" s="345" t="s">
        <v>914</v>
      </c>
      <c r="B489" s="360" t="s">
        <v>915</v>
      </c>
      <c r="C489" s="347">
        <f>SUM(C490:C499)</f>
        <v>621</v>
      </c>
      <c r="D489" s="347">
        <f>SUM(D490:D499)</f>
        <v>258</v>
      </c>
      <c r="E489" s="347">
        <f>SUM(E490:E499)</f>
        <v>481</v>
      </c>
      <c r="F489" s="343">
        <f t="shared" si="16"/>
        <v>77.5</v>
      </c>
      <c r="G489" s="343">
        <f t="shared" si="17"/>
        <v>186.4</v>
      </c>
      <c r="H489" s="344"/>
    </row>
    <row r="490" s="110" customFormat="1" spans="1:8">
      <c r="A490" s="348" t="s">
        <v>916</v>
      </c>
      <c r="B490" s="354" t="s">
        <v>110</v>
      </c>
      <c r="C490" s="350">
        <v>10</v>
      </c>
      <c r="D490" s="351">
        <v>0</v>
      </c>
      <c r="E490" s="350">
        <v>10</v>
      </c>
      <c r="F490" s="343">
        <f t="shared" si="16"/>
        <v>100</v>
      </c>
      <c r="G490" s="343" t="str">
        <f t="shared" si="17"/>
        <v/>
      </c>
      <c r="H490" s="344"/>
    </row>
    <row r="491" s="110" customFormat="1" spans="1:8">
      <c r="A491" s="348" t="s">
        <v>917</v>
      </c>
      <c r="B491" s="354" t="s">
        <v>112</v>
      </c>
      <c r="C491" s="350">
        <v>6</v>
      </c>
      <c r="D491" s="351">
        <v>0</v>
      </c>
      <c r="E491" s="350">
        <v>6</v>
      </c>
      <c r="F491" s="343">
        <f t="shared" si="16"/>
        <v>100</v>
      </c>
      <c r="G491" s="343" t="str">
        <f t="shared" si="17"/>
        <v/>
      </c>
      <c r="H491" s="344"/>
    </row>
    <row r="492" s="110" customFormat="1" spans="1:8">
      <c r="A492" s="348" t="s">
        <v>918</v>
      </c>
      <c r="B492" s="354" t="s">
        <v>114</v>
      </c>
      <c r="C492" s="353"/>
      <c r="D492" s="353"/>
      <c r="E492" s="353"/>
      <c r="F492" s="343" t="str">
        <f t="shared" si="16"/>
        <v/>
      </c>
      <c r="G492" s="343" t="str">
        <f t="shared" si="17"/>
        <v/>
      </c>
      <c r="H492" s="344"/>
    </row>
    <row r="493" s="110" customFormat="1" spans="1:8">
      <c r="A493" s="348" t="s">
        <v>919</v>
      </c>
      <c r="B493" s="354" t="s">
        <v>920</v>
      </c>
      <c r="C493" s="353"/>
      <c r="D493" s="353"/>
      <c r="E493" s="353"/>
      <c r="F493" s="343" t="str">
        <f t="shared" si="16"/>
        <v/>
      </c>
      <c r="G493" s="343" t="str">
        <f t="shared" si="17"/>
        <v/>
      </c>
      <c r="H493" s="344"/>
    </row>
    <row r="494" s="110" customFormat="1" spans="1:8">
      <c r="A494" s="348" t="s">
        <v>921</v>
      </c>
      <c r="B494" s="354" t="s">
        <v>922</v>
      </c>
      <c r="C494" s="350">
        <v>15</v>
      </c>
      <c r="D494" s="351">
        <v>0</v>
      </c>
      <c r="E494" s="350">
        <v>15</v>
      </c>
      <c r="F494" s="343">
        <f t="shared" si="16"/>
        <v>100</v>
      </c>
      <c r="G494" s="343" t="str">
        <f t="shared" si="17"/>
        <v/>
      </c>
      <c r="H494" s="344"/>
    </row>
    <row r="495" s="110" customFormat="1" spans="1:8">
      <c r="A495" s="348" t="s">
        <v>923</v>
      </c>
      <c r="B495" s="354" t="s">
        <v>924</v>
      </c>
      <c r="C495" s="353"/>
      <c r="D495" s="353"/>
      <c r="E495" s="353"/>
      <c r="F495" s="343" t="str">
        <f t="shared" si="16"/>
        <v/>
      </c>
      <c r="G495" s="343" t="str">
        <f t="shared" si="17"/>
        <v/>
      </c>
      <c r="H495" s="344"/>
    </row>
    <row r="496" s="110" customFormat="1" spans="1:8">
      <c r="A496" s="348" t="s">
        <v>925</v>
      </c>
      <c r="B496" s="354" t="s">
        <v>926</v>
      </c>
      <c r="C496" s="350">
        <v>80</v>
      </c>
      <c r="D496" s="351">
        <v>14</v>
      </c>
      <c r="E496" s="350">
        <v>20</v>
      </c>
      <c r="F496" s="343">
        <f t="shared" si="16"/>
        <v>25</v>
      </c>
      <c r="G496" s="343">
        <f t="shared" si="17"/>
        <v>142.9</v>
      </c>
      <c r="H496" s="344"/>
    </row>
    <row r="497" s="110" customFormat="1" spans="1:8">
      <c r="A497" s="348" t="s">
        <v>927</v>
      </c>
      <c r="B497" s="354" t="s">
        <v>928</v>
      </c>
      <c r="C497" s="350">
        <v>80</v>
      </c>
      <c r="D497" s="351">
        <v>74</v>
      </c>
      <c r="E497" s="350">
        <v>80</v>
      </c>
      <c r="F497" s="343">
        <f t="shared" si="16"/>
        <v>100</v>
      </c>
      <c r="G497" s="343">
        <f t="shared" si="17"/>
        <v>108.1</v>
      </c>
      <c r="H497" s="344"/>
    </row>
    <row r="498" s="110" customFormat="1" spans="1:8">
      <c r="A498" s="348" t="s">
        <v>929</v>
      </c>
      <c r="B498" s="354" t="s">
        <v>930</v>
      </c>
      <c r="C498" s="350"/>
      <c r="D498" s="351">
        <v>0</v>
      </c>
      <c r="E498" s="350"/>
      <c r="F498" s="343" t="str">
        <f t="shared" si="16"/>
        <v/>
      </c>
      <c r="G498" s="343" t="str">
        <f t="shared" si="17"/>
        <v/>
      </c>
      <c r="H498" s="344"/>
    </row>
    <row r="499" s="110" customFormat="1" spans="1:8">
      <c r="A499" s="348" t="s">
        <v>931</v>
      </c>
      <c r="B499" s="354" t="s">
        <v>932</v>
      </c>
      <c r="C499" s="350">
        <v>430</v>
      </c>
      <c r="D499" s="351">
        <v>170</v>
      </c>
      <c r="E499" s="350">
        <v>350</v>
      </c>
      <c r="F499" s="343">
        <f t="shared" si="16"/>
        <v>81.4</v>
      </c>
      <c r="G499" s="343">
        <f t="shared" si="17"/>
        <v>205.9</v>
      </c>
      <c r="H499" s="344"/>
    </row>
    <row r="500" s="110" customFormat="1" spans="1:8">
      <c r="A500" s="345" t="s">
        <v>933</v>
      </c>
      <c r="B500" s="360" t="s">
        <v>934</v>
      </c>
      <c r="C500" s="347">
        <f>SUM(C501:C508)</f>
        <v>60</v>
      </c>
      <c r="D500" s="347">
        <f>SUM(D501:D508)</f>
        <v>20</v>
      </c>
      <c r="E500" s="347">
        <f>SUM(E501:E508)</f>
        <v>60</v>
      </c>
      <c r="F500" s="343">
        <f t="shared" si="16"/>
        <v>100</v>
      </c>
      <c r="G500" s="343">
        <f t="shared" si="17"/>
        <v>300</v>
      </c>
      <c r="H500" s="344"/>
    </row>
    <row r="501" s="110" customFormat="1" spans="1:8">
      <c r="A501" s="348" t="s">
        <v>935</v>
      </c>
      <c r="B501" s="354" t="s">
        <v>110</v>
      </c>
      <c r="C501" s="353"/>
      <c r="D501" s="353"/>
      <c r="E501" s="353"/>
      <c r="F501" s="343" t="str">
        <f t="shared" si="16"/>
        <v/>
      </c>
      <c r="G501" s="343" t="str">
        <f t="shared" si="17"/>
        <v/>
      </c>
      <c r="H501" s="344"/>
    </row>
    <row r="502" s="110" customFormat="1" spans="1:8">
      <c r="A502" s="348" t="s">
        <v>936</v>
      </c>
      <c r="B502" s="354" t="s">
        <v>112</v>
      </c>
      <c r="C502" s="353"/>
      <c r="D502" s="353"/>
      <c r="E502" s="353"/>
      <c r="F502" s="343" t="str">
        <f t="shared" si="16"/>
        <v/>
      </c>
      <c r="G502" s="343" t="str">
        <f t="shared" si="17"/>
        <v/>
      </c>
      <c r="H502" s="344"/>
    </row>
    <row r="503" s="110" customFormat="1" spans="1:8">
      <c r="A503" s="348" t="s">
        <v>937</v>
      </c>
      <c r="B503" s="354" t="s">
        <v>114</v>
      </c>
      <c r="C503" s="353"/>
      <c r="D503" s="353"/>
      <c r="E503" s="353"/>
      <c r="F503" s="343" t="str">
        <f t="shared" si="16"/>
        <v/>
      </c>
      <c r="G503" s="343" t="str">
        <f t="shared" si="17"/>
        <v/>
      </c>
      <c r="H503" s="344"/>
    </row>
    <row r="504" s="110" customFormat="1" spans="1:8">
      <c r="A504" s="348" t="s">
        <v>938</v>
      </c>
      <c r="B504" s="354" t="s">
        <v>939</v>
      </c>
      <c r="C504" s="353"/>
      <c r="D504" s="353"/>
      <c r="E504" s="353"/>
      <c r="F504" s="343" t="str">
        <f t="shared" si="16"/>
        <v/>
      </c>
      <c r="G504" s="343" t="str">
        <f t="shared" si="17"/>
        <v/>
      </c>
      <c r="H504" s="344"/>
    </row>
    <row r="505" s="110" customFormat="1" spans="1:8">
      <c r="A505" s="348" t="s">
        <v>940</v>
      </c>
      <c r="B505" s="354" t="s">
        <v>941</v>
      </c>
      <c r="C505" s="353"/>
      <c r="D505" s="353"/>
      <c r="E505" s="353"/>
      <c r="F505" s="343" t="str">
        <f t="shared" si="16"/>
        <v/>
      </c>
      <c r="G505" s="343" t="str">
        <f t="shared" si="17"/>
        <v/>
      </c>
      <c r="H505" s="344"/>
    </row>
    <row r="506" s="110" customFormat="1" spans="1:8">
      <c r="A506" s="348" t="s">
        <v>942</v>
      </c>
      <c r="B506" s="354" t="s">
        <v>943</v>
      </c>
      <c r="C506" s="353"/>
      <c r="D506" s="353"/>
      <c r="E506" s="353"/>
      <c r="F506" s="343" t="str">
        <f t="shared" si="16"/>
        <v/>
      </c>
      <c r="G506" s="343" t="str">
        <f t="shared" si="17"/>
        <v/>
      </c>
      <c r="H506" s="344"/>
    </row>
    <row r="507" s="110" customFormat="1" spans="1:8">
      <c r="A507" s="348" t="s">
        <v>944</v>
      </c>
      <c r="B507" s="354" t="s">
        <v>945</v>
      </c>
      <c r="C507" s="350">
        <v>11</v>
      </c>
      <c r="D507" s="351">
        <v>20</v>
      </c>
      <c r="E507" s="350">
        <v>11</v>
      </c>
      <c r="F507" s="343">
        <f t="shared" si="16"/>
        <v>100</v>
      </c>
      <c r="G507" s="343">
        <f t="shared" si="17"/>
        <v>55</v>
      </c>
      <c r="H507" s="344"/>
    </row>
    <row r="508" s="110" customFormat="1" spans="1:8">
      <c r="A508" s="348" t="s">
        <v>946</v>
      </c>
      <c r="B508" s="354" t="s">
        <v>947</v>
      </c>
      <c r="C508" s="350">
        <v>49</v>
      </c>
      <c r="D508" s="351">
        <v>0</v>
      </c>
      <c r="E508" s="350">
        <v>49</v>
      </c>
      <c r="F508" s="343">
        <f t="shared" si="16"/>
        <v>100</v>
      </c>
      <c r="G508" s="343" t="str">
        <f t="shared" si="17"/>
        <v/>
      </c>
      <c r="H508" s="344"/>
    </row>
    <row r="509" s="110" customFormat="1" spans="1:8">
      <c r="A509" s="345" t="s">
        <v>948</v>
      </c>
      <c r="B509" s="360" t="s">
        <v>949</v>
      </c>
      <c r="C509" s="347">
        <f>SUM(C510:C516)</f>
        <v>401</v>
      </c>
      <c r="D509" s="347">
        <f>SUM(D510:D516)</f>
        <v>628</v>
      </c>
      <c r="E509" s="347">
        <f>SUM(E510:E516)</f>
        <v>426</v>
      </c>
      <c r="F509" s="343">
        <f t="shared" si="16"/>
        <v>106.2</v>
      </c>
      <c r="G509" s="343">
        <f t="shared" si="17"/>
        <v>67.8</v>
      </c>
      <c r="H509" s="344"/>
    </row>
    <row r="510" s="110" customFormat="1" spans="1:8">
      <c r="A510" s="348" t="s">
        <v>950</v>
      </c>
      <c r="B510" s="354" t="s">
        <v>110</v>
      </c>
      <c r="C510" s="350">
        <v>15</v>
      </c>
      <c r="D510" s="351">
        <v>0</v>
      </c>
      <c r="E510" s="350">
        <v>20</v>
      </c>
      <c r="F510" s="343">
        <f t="shared" si="16"/>
        <v>133.3</v>
      </c>
      <c r="G510" s="343" t="str">
        <f t="shared" si="17"/>
        <v/>
      </c>
      <c r="H510" s="344"/>
    </row>
    <row r="511" s="110" customFormat="1" spans="1:8">
      <c r="A511" s="348" t="s">
        <v>951</v>
      </c>
      <c r="B511" s="354" t="s">
        <v>112</v>
      </c>
      <c r="C511" s="353"/>
      <c r="D511" s="353"/>
      <c r="E511" s="353"/>
      <c r="F511" s="343" t="str">
        <f t="shared" si="16"/>
        <v/>
      </c>
      <c r="G511" s="343" t="str">
        <f t="shared" si="17"/>
        <v/>
      </c>
      <c r="H511" s="344"/>
    </row>
    <row r="512" s="110" customFormat="1" spans="1:8">
      <c r="A512" s="348" t="s">
        <v>952</v>
      </c>
      <c r="B512" s="354" t="s">
        <v>114</v>
      </c>
      <c r="C512" s="353"/>
      <c r="D512" s="353"/>
      <c r="E512" s="353"/>
      <c r="F512" s="343" t="str">
        <f t="shared" si="16"/>
        <v/>
      </c>
      <c r="G512" s="343" t="str">
        <f t="shared" si="17"/>
        <v/>
      </c>
      <c r="H512" s="344"/>
    </row>
    <row r="513" s="110" customFormat="1" spans="1:8">
      <c r="A513" s="348" t="s">
        <v>953</v>
      </c>
      <c r="B513" s="354" t="s">
        <v>954</v>
      </c>
      <c r="C513" s="353"/>
      <c r="D513" s="353"/>
      <c r="E513" s="353"/>
      <c r="F513" s="343" t="str">
        <f t="shared" si="16"/>
        <v/>
      </c>
      <c r="G513" s="343" t="str">
        <f t="shared" si="17"/>
        <v/>
      </c>
      <c r="H513" s="344"/>
    </row>
    <row r="514" s="110" customFormat="1" spans="1:8">
      <c r="A514" s="348" t="s">
        <v>955</v>
      </c>
      <c r="B514" s="354" t="s">
        <v>956</v>
      </c>
      <c r="C514" s="350">
        <v>206</v>
      </c>
      <c r="D514" s="351">
        <v>0</v>
      </c>
      <c r="E514" s="350"/>
      <c r="F514" s="343">
        <f t="shared" si="16"/>
        <v>0</v>
      </c>
      <c r="G514" s="343" t="str">
        <f t="shared" si="17"/>
        <v/>
      </c>
      <c r="H514" s="344"/>
    </row>
    <row r="515" s="110" customFormat="1" spans="1:8">
      <c r="A515" s="348" t="s">
        <v>957</v>
      </c>
      <c r="B515" s="354" t="s">
        <v>958</v>
      </c>
      <c r="C515" s="350">
        <v>174</v>
      </c>
      <c r="D515" s="351">
        <v>0</v>
      </c>
      <c r="E515" s="350">
        <v>400</v>
      </c>
      <c r="F515" s="343">
        <f t="shared" si="16"/>
        <v>229.9</v>
      </c>
      <c r="G515" s="343" t="str">
        <f t="shared" si="17"/>
        <v/>
      </c>
      <c r="H515" s="344"/>
    </row>
    <row r="516" s="110" customFormat="1" spans="1:8">
      <c r="A516" s="348" t="s">
        <v>959</v>
      </c>
      <c r="B516" s="354" t="s">
        <v>960</v>
      </c>
      <c r="C516" s="350">
        <v>6</v>
      </c>
      <c r="D516" s="351">
        <v>628</v>
      </c>
      <c r="E516" s="350">
        <v>6</v>
      </c>
      <c r="F516" s="343">
        <f t="shared" si="16"/>
        <v>100</v>
      </c>
      <c r="G516" s="343">
        <f t="shared" si="17"/>
        <v>1</v>
      </c>
      <c r="H516" s="344"/>
    </row>
    <row r="517" s="110" customFormat="1" spans="1:8">
      <c r="A517" s="345" t="s">
        <v>961</v>
      </c>
      <c r="B517" s="360" t="s">
        <v>962</v>
      </c>
      <c r="C517" s="347">
        <f>SUM(C518:C520)</f>
        <v>200</v>
      </c>
      <c r="D517" s="347">
        <f>SUM(D518:D520)</f>
        <v>2533</v>
      </c>
      <c r="E517" s="347">
        <f>SUM(E518:E520)</f>
        <v>566</v>
      </c>
      <c r="F517" s="343">
        <f t="shared" si="16"/>
        <v>283</v>
      </c>
      <c r="G517" s="343">
        <f t="shared" si="17"/>
        <v>22.3</v>
      </c>
      <c r="H517" s="344"/>
    </row>
    <row r="518" s="110" customFormat="1" spans="1:8">
      <c r="A518" s="348" t="s">
        <v>963</v>
      </c>
      <c r="B518" s="354" t="s">
        <v>964</v>
      </c>
      <c r="C518" s="350">
        <v>195</v>
      </c>
      <c r="D518" s="351">
        <v>11</v>
      </c>
      <c r="E518" s="350">
        <v>543</v>
      </c>
      <c r="F518" s="343">
        <f t="shared" si="16"/>
        <v>278.5</v>
      </c>
      <c r="G518" s="343">
        <f t="shared" si="17"/>
        <v>4936.4</v>
      </c>
      <c r="H518" s="344"/>
    </row>
    <row r="519" s="110" customFormat="1" spans="1:8">
      <c r="A519" s="348" t="s">
        <v>965</v>
      </c>
      <c r="B519" s="354" t="s">
        <v>966</v>
      </c>
      <c r="C519" s="353"/>
      <c r="D519" s="353"/>
      <c r="E519" s="353"/>
      <c r="F519" s="343" t="str">
        <f t="shared" si="16"/>
        <v/>
      </c>
      <c r="G519" s="343" t="str">
        <f t="shared" si="17"/>
        <v/>
      </c>
      <c r="H519" s="344"/>
    </row>
    <row r="520" s="110" customFormat="1" spans="1:8">
      <c r="A520" s="348" t="s">
        <v>967</v>
      </c>
      <c r="B520" s="354" t="s">
        <v>968</v>
      </c>
      <c r="C520" s="350">
        <v>5</v>
      </c>
      <c r="D520" s="351">
        <v>2522</v>
      </c>
      <c r="E520" s="350">
        <v>23</v>
      </c>
      <c r="F520" s="343">
        <f t="shared" ref="F520:F583" si="18">IF(C520=0,"",ROUND(E520/C520*100,1))</f>
        <v>460</v>
      </c>
      <c r="G520" s="343">
        <f t="shared" ref="G520:G583" si="19">IF(D520=0,"",ROUND(E520/D520*100,1))</f>
        <v>0.9</v>
      </c>
      <c r="H520" s="344"/>
    </row>
    <row r="521" s="110" customFormat="1" spans="1:8">
      <c r="A521" s="341" t="s">
        <v>969</v>
      </c>
      <c r="B521" s="342" t="s">
        <v>970</v>
      </c>
      <c r="C521" s="343">
        <f>SUM(C522,C541,C549,C551,C560,C564,C574,C583,C590,C598,C607,C613,C616,C619,C622,C625,C628,C632,C636,C644,C647)</f>
        <v>67217</v>
      </c>
      <c r="D521" s="343">
        <f>SUM(D522,D541,D549,D551,D560,D564,D574,D583,D590,D598,D607,D613,D616,D619,D622,D625,D628,D632,D636,D644,D647)</f>
        <v>65437</v>
      </c>
      <c r="E521" s="343">
        <f>SUM(E522,E541,E549,E551,E560,E564,E574,E583,E590,E598,E607,E613,E616,E619,E622,E625,E628,E632,E636,E644,E647)</f>
        <v>68217</v>
      </c>
      <c r="F521" s="343">
        <f t="shared" si="18"/>
        <v>101.5</v>
      </c>
      <c r="G521" s="343">
        <f t="shared" si="19"/>
        <v>104.2</v>
      </c>
      <c r="H521" s="344"/>
    </row>
    <row r="522" s="110" customFormat="1" spans="1:8">
      <c r="A522" s="345" t="s">
        <v>971</v>
      </c>
      <c r="B522" s="360" t="s">
        <v>972</v>
      </c>
      <c r="C522" s="347">
        <f>SUM(C523:C540)</f>
        <v>2216</v>
      </c>
      <c r="D522" s="347">
        <f>SUM(D523:D540)</f>
        <v>1804</v>
      </c>
      <c r="E522" s="347">
        <f>SUM(E523:E540)</f>
        <v>2216</v>
      </c>
      <c r="F522" s="343">
        <f t="shared" si="18"/>
        <v>100</v>
      </c>
      <c r="G522" s="343">
        <f t="shared" si="19"/>
        <v>122.8</v>
      </c>
      <c r="H522" s="344"/>
    </row>
    <row r="523" s="110" customFormat="1" spans="1:8">
      <c r="A523" s="348" t="s">
        <v>973</v>
      </c>
      <c r="B523" s="354" t="s">
        <v>110</v>
      </c>
      <c r="C523" s="350">
        <v>1128</v>
      </c>
      <c r="D523" s="351">
        <v>745</v>
      </c>
      <c r="E523" s="350">
        <v>1128</v>
      </c>
      <c r="F523" s="343">
        <f t="shared" si="18"/>
        <v>100</v>
      </c>
      <c r="G523" s="343">
        <f t="shared" si="19"/>
        <v>151.4</v>
      </c>
      <c r="H523" s="344"/>
    </row>
    <row r="524" s="110" customFormat="1" spans="1:8">
      <c r="A524" s="348" t="s">
        <v>974</v>
      </c>
      <c r="B524" s="354" t="s">
        <v>112</v>
      </c>
      <c r="C524" s="350"/>
      <c r="D524" s="351">
        <v>162</v>
      </c>
      <c r="E524" s="350"/>
      <c r="F524" s="343" t="str">
        <f t="shared" si="18"/>
        <v/>
      </c>
      <c r="G524" s="343">
        <f t="shared" si="19"/>
        <v>0</v>
      </c>
      <c r="H524" s="344"/>
    </row>
    <row r="525" s="110" customFormat="1" spans="1:8">
      <c r="A525" s="348" t="s">
        <v>975</v>
      </c>
      <c r="B525" s="354" t="s">
        <v>114</v>
      </c>
      <c r="C525" s="350">
        <v>22</v>
      </c>
      <c r="D525" s="351">
        <v>119</v>
      </c>
      <c r="E525" s="350">
        <v>22</v>
      </c>
      <c r="F525" s="343">
        <f t="shared" si="18"/>
        <v>100</v>
      </c>
      <c r="G525" s="343">
        <f t="shared" si="19"/>
        <v>18.5</v>
      </c>
      <c r="H525" s="344"/>
    </row>
    <row r="526" s="110" customFormat="1" spans="1:8">
      <c r="A526" s="348" t="s">
        <v>976</v>
      </c>
      <c r="B526" s="354" t="s">
        <v>977</v>
      </c>
      <c r="C526" s="350">
        <v>25</v>
      </c>
      <c r="D526" s="351">
        <v>0</v>
      </c>
      <c r="E526" s="350">
        <v>25</v>
      </c>
      <c r="F526" s="343">
        <f t="shared" si="18"/>
        <v>100</v>
      </c>
      <c r="G526" s="343" t="str">
        <f t="shared" si="19"/>
        <v/>
      </c>
      <c r="H526" s="344"/>
    </row>
    <row r="527" s="110" customFormat="1" spans="1:8">
      <c r="A527" s="348" t="s">
        <v>978</v>
      </c>
      <c r="B527" s="354" t="s">
        <v>979</v>
      </c>
      <c r="C527" s="350"/>
      <c r="D527" s="351">
        <v>0</v>
      </c>
      <c r="E527" s="350"/>
      <c r="F527" s="343" t="str">
        <f t="shared" si="18"/>
        <v/>
      </c>
      <c r="G527" s="343" t="str">
        <f t="shared" si="19"/>
        <v/>
      </c>
      <c r="H527" s="344"/>
    </row>
    <row r="528" s="110" customFormat="1" spans="1:8">
      <c r="A528" s="348" t="s">
        <v>980</v>
      </c>
      <c r="B528" s="354" t="s">
        <v>981</v>
      </c>
      <c r="C528" s="350">
        <v>80</v>
      </c>
      <c r="D528" s="351">
        <v>177</v>
      </c>
      <c r="E528" s="350">
        <v>80</v>
      </c>
      <c r="F528" s="343">
        <f t="shared" si="18"/>
        <v>100</v>
      </c>
      <c r="G528" s="343">
        <f t="shared" si="19"/>
        <v>45.2</v>
      </c>
      <c r="H528" s="344"/>
    </row>
    <row r="529" s="110" customFormat="1" spans="1:8">
      <c r="A529" s="348" t="s">
        <v>982</v>
      </c>
      <c r="B529" s="354" t="s">
        <v>983</v>
      </c>
      <c r="C529" s="350">
        <v>300</v>
      </c>
      <c r="D529" s="351">
        <v>21</v>
      </c>
      <c r="E529" s="350">
        <v>300</v>
      </c>
      <c r="F529" s="343">
        <f t="shared" si="18"/>
        <v>100</v>
      </c>
      <c r="G529" s="343">
        <f t="shared" si="19"/>
        <v>1428.6</v>
      </c>
      <c r="H529" s="344"/>
    </row>
    <row r="530" s="110" customFormat="1" spans="1:8">
      <c r="A530" s="348" t="s">
        <v>984</v>
      </c>
      <c r="B530" s="354" t="s">
        <v>211</v>
      </c>
      <c r="C530" s="350"/>
      <c r="D530" s="351">
        <v>0</v>
      </c>
      <c r="E530" s="350"/>
      <c r="F530" s="343" t="str">
        <f t="shared" si="18"/>
        <v/>
      </c>
      <c r="G530" s="343" t="str">
        <f t="shared" si="19"/>
        <v/>
      </c>
      <c r="H530" s="344"/>
    </row>
    <row r="531" s="110" customFormat="1" spans="1:8">
      <c r="A531" s="348" t="s">
        <v>985</v>
      </c>
      <c r="B531" s="354" t="s">
        <v>986</v>
      </c>
      <c r="C531" s="350">
        <v>561</v>
      </c>
      <c r="D531" s="351">
        <v>357</v>
      </c>
      <c r="E531" s="350">
        <v>561</v>
      </c>
      <c r="F531" s="343">
        <f t="shared" si="18"/>
        <v>100</v>
      </c>
      <c r="G531" s="343">
        <f t="shared" si="19"/>
        <v>157.1</v>
      </c>
      <c r="H531" s="344"/>
    </row>
    <row r="532" s="110" customFormat="1" spans="1:8">
      <c r="A532" s="348" t="s">
        <v>987</v>
      </c>
      <c r="B532" s="354" t="s">
        <v>988</v>
      </c>
      <c r="C532" s="353"/>
      <c r="D532" s="353"/>
      <c r="E532" s="353"/>
      <c r="F532" s="343" t="str">
        <f t="shared" si="18"/>
        <v/>
      </c>
      <c r="G532" s="343" t="str">
        <f t="shared" si="19"/>
        <v/>
      </c>
      <c r="H532" s="344"/>
    </row>
    <row r="533" s="110" customFormat="1" spans="1:8">
      <c r="A533" s="348" t="s">
        <v>989</v>
      </c>
      <c r="B533" s="354" t="s">
        <v>990</v>
      </c>
      <c r="C533" s="353"/>
      <c r="D533" s="353"/>
      <c r="E533" s="353"/>
      <c r="F533" s="343" t="str">
        <f t="shared" si="18"/>
        <v/>
      </c>
      <c r="G533" s="343" t="str">
        <f t="shared" si="19"/>
        <v/>
      </c>
      <c r="H533" s="344"/>
    </row>
    <row r="534" s="110" customFormat="1" spans="1:8">
      <c r="A534" s="348" t="s">
        <v>991</v>
      </c>
      <c r="B534" s="354" t="s">
        <v>992</v>
      </c>
      <c r="C534" s="353"/>
      <c r="D534" s="353"/>
      <c r="E534" s="353"/>
      <c r="F534" s="343" t="str">
        <f t="shared" si="18"/>
        <v/>
      </c>
      <c r="G534" s="343" t="str">
        <f t="shared" si="19"/>
        <v/>
      </c>
      <c r="H534" s="344"/>
    </row>
    <row r="535" s="110" customFormat="1" spans="1:8">
      <c r="A535" s="348" t="s">
        <v>993</v>
      </c>
      <c r="B535" s="354" t="s">
        <v>994</v>
      </c>
      <c r="C535" s="353"/>
      <c r="D535" s="353"/>
      <c r="E535" s="353"/>
      <c r="F535" s="343" t="str">
        <f t="shared" si="18"/>
        <v/>
      </c>
      <c r="G535" s="343" t="str">
        <f t="shared" si="19"/>
        <v/>
      </c>
      <c r="H535" s="344"/>
    </row>
    <row r="536" s="110" customFormat="1" spans="1:8">
      <c r="A536" s="348" t="s">
        <v>995</v>
      </c>
      <c r="B536" s="354" t="s">
        <v>996</v>
      </c>
      <c r="C536" s="353"/>
      <c r="D536" s="353"/>
      <c r="E536" s="353"/>
      <c r="F536" s="343" t="str">
        <f t="shared" si="18"/>
        <v/>
      </c>
      <c r="G536" s="343" t="str">
        <f t="shared" si="19"/>
        <v/>
      </c>
      <c r="H536" s="344"/>
    </row>
    <row r="537" s="110" customFormat="1" spans="1:8">
      <c r="A537" s="348" t="s">
        <v>997</v>
      </c>
      <c r="B537" s="354" t="s">
        <v>998</v>
      </c>
      <c r="C537" s="353"/>
      <c r="D537" s="353"/>
      <c r="E537" s="353"/>
      <c r="F537" s="343" t="str">
        <f t="shared" si="18"/>
        <v/>
      </c>
      <c r="G537" s="343" t="str">
        <f t="shared" si="19"/>
        <v/>
      </c>
      <c r="H537" s="344"/>
    </row>
    <row r="538" s="110" customFormat="1" spans="1:8">
      <c r="A538" s="348" t="s">
        <v>999</v>
      </c>
      <c r="B538" s="354" t="s">
        <v>1000</v>
      </c>
      <c r="C538" s="353"/>
      <c r="D538" s="353"/>
      <c r="E538" s="353"/>
      <c r="F538" s="343" t="str">
        <f t="shared" si="18"/>
        <v/>
      </c>
      <c r="G538" s="343" t="str">
        <f t="shared" si="19"/>
        <v/>
      </c>
      <c r="H538" s="344"/>
    </row>
    <row r="539" s="110" customFormat="1" spans="1:8">
      <c r="A539" s="348" t="s">
        <v>1001</v>
      </c>
      <c r="B539" s="354" t="s">
        <v>128</v>
      </c>
      <c r="C539" s="353"/>
      <c r="D539" s="353"/>
      <c r="E539" s="353"/>
      <c r="F539" s="343" t="str">
        <f t="shared" si="18"/>
        <v/>
      </c>
      <c r="G539" s="343" t="str">
        <f t="shared" si="19"/>
        <v/>
      </c>
      <c r="H539" s="344"/>
    </row>
    <row r="540" s="110" customFormat="1" spans="1:8">
      <c r="A540" s="348" t="s">
        <v>1002</v>
      </c>
      <c r="B540" s="354" t="s">
        <v>1003</v>
      </c>
      <c r="C540" s="350">
        <v>100</v>
      </c>
      <c r="D540" s="351">
        <v>223</v>
      </c>
      <c r="E540" s="350">
        <v>100</v>
      </c>
      <c r="F540" s="343">
        <f t="shared" si="18"/>
        <v>100</v>
      </c>
      <c r="G540" s="343">
        <f t="shared" si="19"/>
        <v>44.8</v>
      </c>
      <c r="H540" s="344"/>
    </row>
    <row r="541" s="110" customFormat="1" spans="1:8">
      <c r="A541" s="345" t="s">
        <v>1004</v>
      </c>
      <c r="B541" s="360" t="s">
        <v>1005</v>
      </c>
      <c r="C541" s="347">
        <f>SUM(C542:C548)</f>
        <v>692</v>
      </c>
      <c r="D541" s="347">
        <f>SUM(D542:D548)</f>
        <v>509</v>
      </c>
      <c r="E541" s="347">
        <f>SUM(E542:E548)</f>
        <v>692</v>
      </c>
      <c r="F541" s="343">
        <f t="shared" si="18"/>
        <v>100</v>
      </c>
      <c r="G541" s="343">
        <f t="shared" si="19"/>
        <v>136</v>
      </c>
      <c r="H541" s="344"/>
    </row>
    <row r="542" s="110" customFormat="1" spans="1:8">
      <c r="A542" s="348" t="s">
        <v>1006</v>
      </c>
      <c r="B542" s="354" t="s">
        <v>110</v>
      </c>
      <c r="C542" s="350">
        <v>303</v>
      </c>
      <c r="D542" s="351">
        <v>285</v>
      </c>
      <c r="E542" s="350">
        <v>303</v>
      </c>
      <c r="F542" s="343">
        <f t="shared" si="18"/>
        <v>100</v>
      </c>
      <c r="G542" s="343">
        <f t="shared" si="19"/>
        <v>106.3</v>
      </c>
      <c r="H542" s="344"/>
    </row>
    <row r="543" s="110" customFormat="1" spans="1:8">
      <c r="A543" s="348" t="s">
        <v>1007</v>
      </c>
      <c r="B543" s="354" t="s">
        <v>112</v>
      </c>
      <c r="C543" s="350">
        <v>20</v>
      </c>
      <c r="D543" s="351">
        <v>0</v>
      </c>
      <c r="E543" s="350">
        <v>20</v>
      </c>
      <c r="F543" s="343">
        <f t="shared" si="18"/>
        <v>100</v>
      </c>
      <c r="G543" s="343" t="str">
        <f t="shared" si="19"/>
        <v/>
      </c>
      <c r="H543" s="344"/>
    </row>
    <row r="544" s="110" customFormat="1" spans="1:8">
      <c r="A544" s="348" t="s">
        <v>1008</v>
      </c>
      <c r="B544" s="354" t="s">
        <v>114</v>
      </c>
      <c r="C544" s="350">
        <v>80</v>
      </c>
      <c r="D544" s="351">
        <v>0</v>
      </c>
      <c r="E544" s="350">
        <v>80</v>
      </c>
      <c r="F544" s="343">
        <f t="shared" si="18"/>
        <v>100</v>
      </c>
      <c r="G544" s="343" t="str">
        <f t="shared" si="19"/>
        <v/>
      </c>
      <c r="H544" s="344"/>
    </row>
    <row r="545" s="110" customFormat="1" spans="1:8">
      <c r="A545" s="348" t="s">
        <v>1009</v>
      </c>
      <c r="B545" s="354" t="s">
        <v>1010</v>
      </c>
      <c r="C545" s="353"/>
      <c r="D545" s="353"/>
      <c r="E545" s="353"/>
      <c r="F545" s="343" t="str">
        <f t="shared" si="18"/>
        <v/>
      </c>
      <c r="G545" s="343" t="str">
        <f t="shared" si="19"/>
        <v/>
      </c>
      <c r="H545" s="344"/>
    </row>
    <row r="546" s="110" customFormat="1" spans="1:8">
      <c r="A546" s="348" t="s">
        <v>1011</v>
      </c>
      <c r="B546" s="354" t="s">
        <v>1012</v>
      </c>
      <c r="C546" s="353"/>
      <c r="D546" s="353"/>
      <c r="E546" s="353"/>
      <c r="F546" s="343" t="str">
        <f t="shared" si="18"/>
        <v/>
      </c>
      <c r="G546" s="343" t="str">
        <f t="shared" si="19"/>
        <v/>
      </c>
      <c r="H546" s="344"/>
    </row>
    <row r="547" s="110" customFormat="1" spans="1:8">
      <c r="A547" s="348" t="s">
        <v>1013</v>
      </c>
      <c r="B547" s="354" t="s">
        <v>1014</v>
      </c>
      <c r="C547" s="350">
        <v>169</v>
      </c>
      <c r="D547" s="351">
        <v>0</v>
      </c>
      <c r="E547" s="350">
        <v>169</v>
      </c>
      <c r="F547" s="343">
        <f t="shared" si="18"/>
        <v>100</v>
      </c>
      <c r="G547" s="343" t="str">
        <f t="shared" si="19"/>
        <v/>
      </c>
      <c r="H547" s="344"/>
    </row>
    <row r="548" s="110" customFormat="1" spans="1:8">
      <c r="A548" s="348" t="s">
        <v>1015</v>
      </c>
      <c r="B548" s="354" t="s">
        <v>1016</v>
      </c>
      <c r="C548" s="350">
        <v>120</v>
      </c>
      <c r="D548" s="351">
        <v>224</v>
      </c>
      <c r="E548" s="350">
        <v>120</v>
      </c>
      <c r="F548" s="343">
        <f t="shared" si="18"/>
        <v>100</v>
      </c>
      <c r="G548" s="343">
        <f t="shared" si="19"/>
        <v>53.6</v>
      </c>
      <c r="H548" s="344"/>
    </row>
    <row r="549" s="110" customFormat="1" spans="1:8">
      <c r="A549" s="345" t="s">
        <v>1017</v>
      </c>
      <c r="B549" s="360" t="s">
        <v>1018</v>
      </c>
      <c r="C549" s="347">
        <f>SUM(C550)</f>
        <v>0</v>
      </c>
      <c r="D549" s="347">
        <f>SUM(D550)</f>
        <v>0</v>
      </c>
      <c r="E549" s="347">
        <f>SUM(E550)</f>
        <v>0</v>
      </c>
      <c r="F549" s="343" t="str">
        <f t="shared" si="18"/>
        <v/>
      </c>
      <c r="G549" s="343" t="str">
        <f t="shared" si="19"/>
        <v/>
      </c>
      <c r="H549" s="344"/>
    </row>
    <row r="550" s="110" customFormat="1" spans="1:8">
      <c r="A550" s="348" t="s">
        <v>1019</v>
      </c>
      <c r="B550" s="354" t="s">
        <v>1020</v>
      </c>
      <c r="C550" s="353"/>
      <c r="D550" s="353"/>
      <c r="E550" s="353"/>
      <c r="F550" s="343" t="str">
        <f t="shared" si="18"/>
        <v/>
      </c>
      <c r="G550" s="343" t="str">
        <f t="shared" si="19"/>
        <v/>
      </c>
      <c r="H550" s="344"/>
    </row>
    <row r="551" s="110" customFormat="1" spans="1:8">
      <c r="A551" s="345" t="s">
        <v>1021</v>
      </c>
      <c r="B551" s="360" t="s">
        <v>1022</v>
      </c>
      <c r="C551" s="347">
        <f>SUM(C552:C559)</f>
        <v>26890</v>
      </c>
      <c r="D551" s="347">
        <f>SUM(D552:D559)</f>
        <v>25696</v>
      </c>
      <c r="E551" s="347">
        <f>SUM(E552:E559)</f>
        <v>26890</v>
      </c>
      <c r="F551" s="343">
        <f t="shared" si="18"/>
        <v>100</v>
      </c>
      <c r="G551" s="343">
        <f t="shared" si="19"/>
        <v>104.6</v>
      </c>
      <c r="H551" s="344"/>
    </row>
    <row r="552" s="110" customFormat="1" spans="1:8">
      <c r="A552" s="348" t="s">
        <v>1023</v>
      </c>
      <c r="B552" s="354" t="s">
        <v>1024</v>
      </c>
      <c r="C552" s="350">
        <v>300</v>
      </c>
      <c r="D552" s="351">
        <v>0</v>
      </c>
      <c r="E552" s="350">
        <v>300</v>
      </c>
      <c r="F552" s="343">
        <f t="shared" si="18"/>
        <v>100</v>
      </c>
      <c r="G552" s="343" t="str">
        <f t="shared" si="19"/>
        <v/>
      </c>
      <c r="H552" s="344"/>
    </row>
    <row r="553" s="110" customFormat="1" spans="1:8">
      <c r="A553" s="348" t="s">
        <v>1025</v>
      </c>
      <c r="B553" s="354" t="s">
        <v>1026</v>
      </c>
      <c r="C553" s="350">
        <v>300</v>
      </c>
      <c r="D553" s="351">
        <v>1</v>
      </c>
      <c r="E553" s="350">
        <v>300</v>
      </c>
      <c r="F553" s="343">
        <f t="shared" si="18"/>
        <v>100</v>
      </c>
      <c r="G553" s="343">
        <f t="shared" si="19"/>
        <v>30000</v>
      </c>
      <c r="H553" s="344"/>
    </row>
    <row r="554" s="110" customFormat="1" spans="1:8">
      <c r="A554" s="348" t="s">
        <v>1027</v>
      </c>
      <c r="B554" s="354" t="s">
        <v>1028</v>
      </c>
      <c r="C554" s="350">
        <v>300</v>
      </c>
      <c r="D554" s="351">
        <v>292</v>
      </c>
      <c r="E554" s="350">
        <v>300</v>
      </c>
      <c r="F554" s="343">
        <f t="shared" si="18"/>
        <v>100</v>
      </c>
      <c r="G554" s="343">
        <f t="shared" si="19"/>
        <v>102.7</v>
      </c>
      <c r="H554" s="344"/>
    </row>
    <row r="555" s="110" customFormat="1" spans="1:8">
      <c r="A555" s="348" t="s">
        <v>1029</v>
      </c>
      <c r="B555" s="354" t="s">
        <v>1030</v>
      </c>
      <c r="C555" s="350"/>
      <c r="D555" s="351">
        <v>2000</v>
      </c>
      <c r="E555" s="350"/>
      <c r="F555" s="343" t="str">
        <f t="shared" si="18"/>
        <v/>
      </c>
      <c r="G555" s="343">
        <f t="shared" si="19"/>
        <v>0</v>
      </c>
      <c r="H555" s="344"/>
    </row>
    <row r="556" s="110" customFormat="1" spans="1:8">
      <c r="A556" s="348" t="s">
        <v>1031</v>
      </c>
      <c r="B556" s="354" t="s">
        <v>1032</v>
      </c>
      <c r="C556" s="350">
        <v>13743</v>
      </c>
      <c r="D556" s="351">
        <v>1700</v>
      </c>
      <c r="E556" s="350">
        <v>13743</v>
      </c>
      <c r="F556" s="343">
        <f t="shared" si="18"/>
        <v>100</v>
      </c>
      <c r="G556" s="343">
        <f t="shared" si="19"/>
        <v>808.4</v>
      </c>
      <c r="H556" s="344"/>
    </row>
    <row r="557" s="110" customFormat="1" spans="1:8">
      <c r="A557" s="348" t="s">
        <v>1033</v>
      </c>
      <c r="B557" s="354" t="s">
        <v>1034</v>
      </c>
      <c r="C557" s="350">
        <v>10426</v>
      </c>
      <c r="D557" s="351">
        <v>12020</v>
      </c>
      <c r="E557" s="350">
        <v>10426</v>
      </c>
      <c r="F557" s="343">
        <f t="shared" si="18"/>
        <v>100</v>
      </c>
      <c r="G557" s="343">
        <f t="shared" si="19"/>
        <v>86.7</v>
      </c>
      <c r="H557" s="344"/>
    </row>
    <row r="558" s="110" customFormat="1" spans="1:8">
      <c r="A558" s="348" t="s">
        <v>1035</v>
      </c>
      <c r="B558" s="354" t="s">
        <v>1036</v>
      </c>
      <c r="C558" s="350">
        <v>1821</v>
      </c>
      <c r="D558" s="351">
        <v>0</v>
      </c>
      <c r="E558" s="350">
        <v>1821</v>
      </c>
      <c r="F558" s="343">
        <f t="shared" si="18"/>
        <v>100</v>
      </c>
      <c r="G558" s="343" t="str">
        <f t="shared" si="19"/>
        <v/>
      </c>
      <c r="H558" s="344"/>
    </row>
    <row r="559" s="110" customFormat="1" spans="1:8">
      <c r="A559" s="348" t="s">
        <v>1037</v>
      </c>
      <c r="B559" s="354" t="s">
        <v>1038</v>
      </c>
      <c r="C559" s="350"/>
      <c r="D559" s="351">
        <v>9683</v>
      </c>
      <c r="E559" s="350"/>
      <c r="F559" s="343" t="str">
        <f t="shared" si="18"/>
        <v/>
      </c>
      <c r="G559" s="343">
        <f t="shared" si="19"/>
        <v>0</v>
      </c>
      <c r="H559" s="344"/>
    </row>
    <row r="560" s="110" customFormat="1" spans="1:8">
      <c r="A560" s="345" t="s">
        <v>1039</v>
      </c>
      <c r="B560" s="360" t="s">
        <v>1040</v>
      </c>
      <c r="C560" s="347">
        <f>SUM(C561:C563)</f>
        <v>120</v>
      </c>
      <c r="D560" s="347">
        <f>SUM(D561:D563)</f>
        <v>41</v>
      </c>
      <c r="E560" s="347">
        <f>SUM(E561:E563)</f>
        <v>120</v>
      </c>
      <c r="F560" s="343">
        <f t="shared" si="18"/>
        <v>100</v>
      </c>
      <c r="G560" s="343">
        <f t="shared" si="19"/>
        <v>292.7</v>
      </c>
      <c r="H560" s="344"/>
    </row>
    <row r="561" s="110" customFormat="1" spans="1:8">
      <c r="A561" s="348" t="s">
        <v>1041</v>
      </c>
      <c r="B561" s="354" t="s">
        <v>1042</v>
      </c>
      <c r="C561" s="350">
        <v>120</v>
      </c>
      <c r="D561" s="351">
        <v>41</v>
      </c>
      <c r="E561" s="350">
        <v>120</v>
      </c>
      <c r="F561" s="343">
        <f t="shared" si="18"/>
        <v>100</v>
      </c>
      <c r="G561" s="343">
        <f t="shared" si="19"/>
        <v>292.7</v>
      </c>
      <c r="H561" s="344"/>
    </row>
    <row r="562" s="110" customFormat="1" spans="1:8">
      <c r="A562" s="348" t="s">
        <v>1043</v>
      </c>
      <c r="B562" s="354" t="s">
        <v>1044</v>
      </c>
      <c r="C562" s="353"/>
      <c r="D562" s="353"/>
      <c r="E562" s="353"/>
      <c r="F562" s="343" t="str">
        <f t="shared" si="18"/>
        <v/>
      </c>
      <c r="G562" s="343" t="str">
        <f t="shared" si="19"/>
        <v/>
      </c>
      <c r="H562" s="344"/>
    </row>
    <row r="563" s="110" customFormat="1" spans="1:8">
      <c r="A563" s="348" t="s">
        <v>1045</v>
      </c>
      <c r="B563" s="354" t="s">
        <v>1046</v>
      </c>
      <c r="C563" s="353"/>
      <c r="D563" s="353"/>
      <c r="E563" s="353"/>
      <c r="F563" s="343" t="str">
        <f t="shared" si="18"/>
        <v/>
      </c>
      <c r="G563" s="343" t="str">
        <f t="shared" si="19"/>
        <v/>
      </c>
      <c r="H563" s="344"/>
    </row>
    <row r="564" s="110" customFormat="1" spans="1:8">
      <c r="A564" s="345" t="s">
        <v>1047</v>
      </c>
      <c r="B564" s="360" t="s">
        <v>1048</v>
      </c>
      <c r="C564" s="347">
        <f>SUM(C565:C573)</f>
        <v>1786</v>
      </c>
      <c r="D564" s="347">
        <f>SUM(D565:D573)</f>
        <v>1922</v>
      </c>
      <c r="E564" s="347">
        <f>SUM(E565:E573)</f>
        <v>1786</v>
      </c>
      <c r="F564" s="343">
        <f t="shared" si="18"/>
        <v>100</v>
      </c>
      <c r="G564" s="343">
        <f t="shared" si="19"/>
        <v>92.9</v>
      </c>
      <c r="H564" s="344"/>
    </row>
    <row r="565" s="110" customFormat="1" spans="1:8">
      <c r="A565" s="348" t="s">
        <v>1049</v>
      </c>
      <c r="B565" s="354" t="s">
        <v>1050</v>
      </c>
      <c r="C565" s="353"/>
      <c r="D565" s="351">
        <v>754</v>
      </c>
      <c r="E565" s="353"/>
      <c r="F565" s="343" t="str">
        <f t="shared" si="18"/>
        <v/>
      </c>
      <c r="G565" s="343">
        <f t="shared" si="19"/>
        <v>0</v>
      </c>
      <c r="H565" s="344"/>
    </row>
    <row r="566" s="110" customFormat="1" spans="1:8">
      <c r="A566" s="348" t="s">
        <v>1051</v>
      </c>
      <c r="B566" s="354" t="s">
        <v>1052</v>
      </c>
      <c r="C566" s="353"/>
      <c r="D566" s="351">
        <v>394</v>
      </c>
      <c r="E566" s="353"/>
      <c r="F566" s="343" t="str">
        <f t="shared" si="18"/>
        <v/>
      </c>
      <c r="G566" s="343">
        <f t="shared" si="19"/>
        <v>0</v>
      </c>
      <c r="H566" s="344"/>
    </row>
    <row r="567" s="110" customFormat="1" spans="1:8">
      <c r="A567" s="348" t="s">
        <v>1053</v>
      </c>
      <c r="B567" s="354" t="s">
        <v>1054</v>
      </c>
      <c r="C567" s="353"/>
      <c r="D567" s="353"/>
      <c r="E567" s="353"/>
      <c r="F567" s="343" t="str">
        <f t="shared" si="18"/>
        <v/>
      </c>
      <c r="G567" s="343" t="str">
        <f t="shared" si="19"/>
        <v/>
      </c>
      <c r="H567" s="344"/>
    </row>
    <row r="568" s="110" customFormat="1" spans="1:8">
      <c r="A568" s="348" t="s">
        <v>1055</v>
      </c>
      <c r="B568" s="354" t="s">
        <v>1056</v>
      </c>
      <c r="C568" s="350">
        <v>411</v>
      </c>
      <c r="D568" s="351">
        <v>774</v>
      </c>
      <c r="E568" s="350">
        <v>411</v>
      </c>
      <c r="F568" s="343">
        <f t="shared" si="18"/>
        <v>100</v>
      </c>
      <c r="G568" s="343">
        <f t="shared" si="19"/>
        <v>53.1</v>
      </c>
      <c r="H568" s="344"/>
    </row>
    <row r="569" s="110" customFormat="1" spans="1:8">
      <c r="A569" s="348" t="s">
        <v>1057</v>
      </c>
      <c r="B569" s="354" t="s">
        <v>1058</v>
      </c>
      <c r="C569" s="353"/>
      <c r="D569" s="353"/>
      <c r="E569" s="353"/>
      <c r="F569" s="343" t="str">
        <f t="shared" si="18"/>
        <v/>
      </c>
      <c r="G569" s="343" t="str">
        <f t="shared" si="19"/>
        <v/>
      </c>
      <c r="H569" s="344"/>
    </row>
    <row r="570" s="110" customFormat="1" spans="1:8">
      <c r="A570" s="348" t="s">
        <v>1059</v>
      </c>
      <c r="B570" s="354" t="s">
        <v>1060</v>
      </c>
      <c r="C570" s="353"/>
      <c r="D570" s="353"/>
      <c r="E570" s="353"/>
      <c r="F570" s="343" t="str">
        <f t="shared" si="18"/>
        <v/>
      </c>
      <c r="G570" s="343" t="str">
        <f t="shared" si="19"/>
        <v/>
      </c>
      <c r="H570" s="344"/>
    </row>
    <row r="571" s="110" customFormat="1" spans="1:8">
      <c r="A571" s="348" t="s">
        <v>1061</v>
      </c>
      <c r="B571" s="354" t="s">
        <v>1062</v>
      </c>
      <c r="C571" s="353"/>
      <c r="D571" s="353"/>
      <c r="E571" s="353"/>
      <c r="F571" s="343" t="str">
        <f t="shared" si="18"/>
        <v/>
      </c>
      <c r="G571" s="343" t="str">
        <f t="shared" si="19"/>
        <v/>
      </c>
      <c r="H571" s="344"/>
    </row>
    <row r="572" s="110" customFormat="1" spans="1:8">
      <c r="A572" s="348" t="s">
        <v>1063</v>
      </c>
      <c r="B572" s="354" t="s">
        <v>1064</v>
      </c>
      <c r="C572" s="353"/>
      <c r="D572" s="353"/>
      <c r="E572" s="353"/>
      <c r="F572" s="343" t="str">
        <f t="shared" si="18"/>
        <v/>
      </c>
      <c r="G572" s="343" t="str">
        <f t="shared" si="19"/>
        <v/>
      </c>
      <c r="H572" s="344"/>
    </row>
    <row r="573" s="110" customFormat="1" spans="1:8">
      <c r="A573" s="348" t="s">
        <v>1065</v>
      </c>
      <c r="B573" s="354" t="s">
        <v>1066</v>
      </c>
      <c r="C573" s="350">
        <v>1375</v>
      </c>
      <c r="D573" s="351">
        <v>0</v>
      </c>
      <c r="E573" s="350">
        <v>1375</v>
      </c>
      <c r="F573" s="343">
        <f t="shared" si="18"/>
        <v>100</v>
      </c>
      <c r="G573" s="343" t="str">
        <f t="shared" si="19"/>
        <v/>
      </c>
      <c r="H573" s="344"/>
    </row>
    <row r="574" s="110" customFormat="1" spans="1:8">
      <c r="A574" s="345" t="s">
        <v>1067</v>
      </c>
      <c r="B574" s="360" t="s">
        <v>1068</v>
      </c>
      <c r="C574" s="347">
        <f>SUM(C575:C582)</f>
        <v>5823</v>
      </c>
      <c r="D574" s="347">
        <f>SUM(D575:D582)</f>
        <v>4359</v>
      </c>
      <c r="E574" s="347">
        <f>SUM(E575:E582)</f>
        <v>5823</v>
      </c>
      <c r="F574" s="343">
        <f t="shared" si="18"/>
        <v>100</v>
      </c>
      <c r="G574" s="343">
        <f t="shared" si="19"/>
        <v>133.6</v>
      </c>
      <c r="H574" s="344"/>
    </row>
    <row r="575" s="110" customFormat="1" spans="1:8">
      <c r="A575" s="348" t="s">
        <v>1069</v>
      </c>
      <c r="B575" s="354" t="s">
        <v>1070</v>
      </c>
      <c r="C575" s="350">
        <v>1900</v>
      </c>
      <c r="D575" s="351">
        <v>1009</v>
      </c>
      <c r="E575" s="350">
        <v>1900</v>
      </c>
      <c r="F575" s="343">
        <f t="shared" si="18"/>
        <v>100</v>
      </c>
      <c r="G575" s="343">
        <f t="shared" si="19"/>
        <v>188.3</v>
      </c>
      <c r="H575" s="344"/>
    </row>
    <row r="576" s="110" customFormat="1" spans="1:8">
      <c r="A576" s="348" t="s">
        <v>1071</v>
      </c>
      <c r="B576" s="354" t="s">
        <v>1072</v>
      </c>
      <c r="C576" s="350">
        <v>200</v>
      </c>
      <c r="D576" s="351">
        <v>6</v>
      </c>
      <c r="E576" s="350">
        <v>200</v>
      </c>
      <c r="F576" s="343">
        <f t="shared" si="18"/>
        <v>100</v>
      </c>
      <c r="G576" s="343">
        <f t="shared" si="19"/>
        <v>3333.3</v>
      </c>
      <c r="H576" s="344"/>
    </row>
    <row r="577" s="110" customFormat="1" spans="1:8">
      <c r="A577" s="348" t="s">
        <v>1073</v>
      </c>
      <c r="B577" s="354" t="s">
        <v>1074</v>
      </c>
      <c r="C577" s="350">
        <v>100</v>
      </c>
      <c r="D577" s="351">
        <v>1585</v>
      </c>
      <c r="E577" s="350">
        <v>100</v>
      </c>
      <c r="F577" s="343">
        <f t="shared" si="18"/>
        <v>100</v>
      </c>
      <c r="G577" s="343">
        <f t="shared" si="19"/>
        <v>6.3</v>
      </c>
      <c r="H577" s="344"/>
    </row>
    <row r="578" s="110" customFormat="1" spans="1:8">
      <c r="A578" s="348" t="s">
        <v>1075</v>
      </c>
      <c r="B578" s="354" t="s">
        <v>1076</v>
      </c>
      <c r="C578" s="350">
        <v>700</v>
      </c>
      <c r="D578" s="351">
        <v>1020</v>
      </c>
      <c r="E578" s="350">
        <v>700</v>
      </c>
      <c r="F578" s="343">
        <f t="shared" si="18"/>
        <v>100</v>
      </c>
      <c r="G578" s="343">
        <f t="shared" si="19"/>
        <v>68.6</v>
      </c>
      <c r="H578" s="344"/>
    </row>
    <row r="579" s="110" customFormat="1" spans="1:8">
      <c r="A579" s="348" t="s">
        <v>1077</v>
      </c>
      <c r="B579" s="354" t="s">
        <v>1078</v>
      </c>
      <c r="C579" s="350">
        <v>150</v>
      </c>
      <c r="D579" s="351">
        <v>456</v>
      </c>
      <c r="E579" s="350">
        <v>150</v>
      </c>
      <c r="F579" s="343">
        <f t="shared" si="18"/>
        <v>100</v>
      </c>
      <c r="G579" s="343">
        <f t="shared" si="19"/>
        <v>32.9</v>
      </c>
      <c r="H579" s="344"/>
    </row>
    <row r="580" s="110" customFormat="1" spans="1:8">
      <c r="A580" s="348" t="s">
        <v>1079</v>
      </c>
      <c r="B580" s="354" t="s">
        <v>1080</v>
      </c>
      <c r="C580" s="350"/>
      <c r="D580" s="351">
        <v>0</v>
      </c>
      <c r="E580" s="350"/>
      <c r="F580" s="343" t="str">
        <f t="shared" si="18"/>
        <v/>
      </c>
      <c r="G580" s="343" t="str">
        <f t="shared" si="19"/>
        <v/>
      </c>
      <c r="H580" s="344"/>
    </row>
    <row r="581" s="110" customFormat="1" spans="1:8">
      <c r="A581" s="348" t="s">
        <v>1081</v>
      </c>
      <c r="B581" s="354" t="s">
        <v>1082</v>
      </c>
      <c r="C581" s="350"/>
      <c r="D581" s="351">
        <v>47</v>
      </c>
      <c r="E581" s="350"/>
      <c r="F581" s="343" t="str">
        <f t="shared" si="18"/>
        <v/>
      </c>
      <c r="G581" s="343">
        <f t="shared" si="19"/>
        <v>0</v>
      </c>
      <c r="H581" s="344"/>
    </row>
    <row r="582" s="110" customFormat="1" spans="1:8">
      <c r="A582" s="348" t="s">
        <v>1083</v>
      </c>
      <c r="B582" s="354" t="s">
        <v>1084</v>
      </c>
      <c r="C582" s="350">
        <v>2773</v>
      </c>
      <c r="D582" s="351">
        <v>236</v>
      </c>
      <c r="E582" s="350">
        <v>2773</v>
      </c>
      <c r="F582" s="343">
        <f t="shared" si="18"/>
        <v>100</v>
      </c>
      <c r="G582" s="343">
        <f t="shared" si="19"/>
        <v>1175</v>
      </c>
      <c r="H582" s="344"/>
    </row>
    <row r="583" s="110" customFormat="1" spans="1:8">
      <c r="A583" s="345" t="s">
        <v>1085</v>
      </c>
      <c r="B583" s="360" t="s">
        <v>1086</v>
      </c>
      <c r="C583" s="347">
        <f>SUM(C584:C589)</f>
        <v>816</v>
      </c>
      <c r="D583" s="347">
        <f>SUM(D584:D589)</f>
        <v>777</v>
      </c>
      <c r="E583" s="347">
        <f>SUM(E584:E589)</f>
        <v>816</v>
      </c>
      <c r="F583" s="343">
        <f t="shared" si="18"/>
        <v>100</v>
      </c>
      <c r="G583" s="343">
        <f t="shared" si="19"/>
        <v>105</v>
      </c>
      <c r="H583" s="344"/>
    </row>
    <row r="584" s="110" customFormat="1" spans="1:8">
      <c r="A584" s="348" t="s">
        <v>1087</v>
      </c>
      <c r="B584" s="354" t="s">
        <v>1088</v>
      </c>
      <c r="C584" s="350">
        <v>490</v>
      </c>
      <c r="D584" s="351">
        <v>158</v>
      </c>
      <c r="E584" s="350">
        <v>490</v>
      </c>
      <c r="F584" s="343">
        <f t="shared" ref="F584:F647" si="20">IF(C584=0,"",ROUND(E584/C584*100,1))</f>
        <v>100</v>
      </c>
      <c r="G584" s="343">
        <f t="shared" ref="G584:G647" si="21">IF(D584=0,"",ROUND(E584/D584*100,1))</f>
        <v>310.1</v>
      </c>
      <c r="H584" s="344"/>
    </row>
    <row r="585" s="110" customFormat="1" spans="1:8">
      <c r="A585" s="348" t="s">
        <v>1089</v>
      </c>
      <c r="B585" s="354" t="s">
        <v>1090</v>
      </c>
      <c r="C585" s="350"/>
      <c r="D585" s="351">
        <v>0</v>
      </c>
      <c r="E585" s="350"/>
      <c r="F585" s="343" t="str">
        <f t="shared" si="20"/>
        <v/>
      </c>
      <c r="G585" s="343" t="str">
        <f t="shared" si="21"/>
        <v/>
      </c>
      <c r="H585" s="344"/>
    </row>
    <row r="586" s="110" customFormat="1" spans="1:8">
      <c r="A586" s="348" t="s">
        <v>1091</v>
      </c>
      <c r="B586" s="354" t="s">
        <v>1092</v>
      </c>
      <c r="C586" s="350">
        <v>29</v>
      </c>
      <c r="D586" s="351">
        <v>42</v>
      </c>
      <c r="E586" s="350">
        <v>29</v>
      </c>
      <c r="F586" s="343">
        <f t="shared" si="20"/>
        <v>100</v>
      </c>
      <c r="G586" s="343">
        <f t="shared" si="21"/>
        <v>69</v>
      </c>
      <c r="H586" s="344"/>
    </row>
    <row r="587" s="110" customFormat="1" spans="1:8">
      <c r="A587" s="348" t="s">
        <v>1093</v>
      </c>
      <c r="B587" s="354" t="s">
        <v>1094</v>
      </c>
      <c r="C587" s="350"/>
      <c r="D587" s="351">
        <v>0</v>
      </c>
      <c r="E587" s="350"/>
      <c r="F587" s="343" t="str">
        <f t="shared" si="20"/>
        <v/>
      </c>
      <c r="G587" s="343" t="str">
        <f t="shared" si="21"/>
        <v/>
      </c>
      <c r="H587" s="344"/>
    </row>
    <row r="588" s="110" customFormat="1" spans="1:8">
      <c r="A588" s="348" t="s">
        <v>1095</v>
      </c>
      <c r="B588" s="354" t="s">
        <v>1096</v>
      </c>
      <c r="C588" s="350"/>
      <c r="D588" s="351">
        <v>1</v>
      </c>
      <c r="E588" s="350"/>
      <c r="F588" s="343" t="str">
        <f t="shared" si="20"/>
        <v/>
      </c>
      <c r="G588" s="343">
        <f t="shared" si="21"/>
        <v>0</v>
      </c>
      <c r="H588" s="344"/>
    </row>
    <row r="589" s="110" customFormat="1" spans="1:8">
      <c r="A589" s="348" t="s">
        <v>1097</v>
      </c>
      <c r="B589" s="354" t="s">
        <v>1098</v>
      </c>
      <c r="C589" s="350">
        <v>297</v>
      </c>
      <c r="D589" s="351">
        <v>576</v>
      </c>
      <c r="E589" s="350">
        <v>297</v>
      </c>
      <c r="F589" s="343">
        <f t="shared" si="20"/>
        <v>100</v>
      </c>
      <c r="G589" s="343">
        <f t="shared" si="21"/>
        <v>51.6</v>
      </c>
      <c r="H589" s="344"/>
    </row>
    <row r="590" s="110" customFormat="1" spans="1:8">
      <c r="A590" s="345" t="s">
        <v>1099</v>
      </c>
      <c r="B590" s="360" t="s">
        <v>1100</v>
      </c>
      <c r="C590" s="347">
        <f>SUM(C591:C597)</f>
        <v>1920</v>
      </c>
      <c r="D590" s="347">
        <f>SUM(D591:D597)</f>
        <v>3500</v>
      </c>
      <c r="E590" s="347">
        <f>SUM(E591:E597)</f>
        <v>2920</v>
      </c>
      <c r="F590" s="343">
        <f t="shared" si="20"/>
        <v>152.1</v>
      </c>
      <c r="G590" s="343">
        <f t="shared" si="21"/>
        <v>83.4</v>
      </c>
      <c r="H590" s="344"/>
    </row>
    <row r="591" s="110" customFormat="1" spans="1:8">
      <c r="A591" s="348" t="s">
        <v>1101</v>
      </c>
      <c r="B591" s="354" t="s">
        <v>1102</v>
      </c>
      <c r="C591" s="350">
        <v>40</v>
      </c>
      <c r="D591" s="351">
        <v>400</v>
      </c>
      <c r="E591" s="350">
        <v>40</v>
      </c>
      <c r="F591" s="343">
        <f t="shared" si="20"/>
        <v>100</v>
      </c>
      <c r="G591" s="343">
        <f t="shared" si="21"/>
        <v>10</v>
      </c>
      <c r="H591" s="344"/>
    </row>
    <row r="592" s="110" customFormat="1" spans="1:8">
      <c r="A592" s="348" t="s">
        <v>1103</v>
      </c>
      <c r="B592" s="354" t="s">
        <v>1104</v>
      </c>
      <c r="C592" s="350">
        <v>810</v>
      </c>
      <c r="D592" s="351">
        <v>2334</v>
      </c>
      <c r="E592" s="350">
        <v>1810</v>
      </c>
      <c r="F592" s="343">
        <f t="shared" si="20"/>
        <v>223.5</v>
      </c>
      <c r="G592" s="343">
        <f t="shared" si="21"/>
        <v>77.5</v>
      </c>
      <c r="H592" s="344"/>
    </row>
    <row r="593" s="110" customFormat="1" spans="1:8">
      <c r="A593" s="348" t="s">
        <v>1105</v>
      </c>
      <c r="B593" s="354" t="s">
        <v>1106</v>
      </c>
      <c r="C593" s="353"/>
      <c r="D593" s="353"/>
      <c r="E593" s="353"/>
      <c r="F593" s="343" t="str">
        <f t="shared" si="20"/>
        <v/>
      </c>
      <c r="G593" s="343" t="str">
        <f t="shared" si="21"/>
        <v/>
      </c>
      <c r="H593" s="344"/>
    </row>
    <row r="594" s="110" customFormat="1" spans="1:8">
      <c r="A594" s="348" t="s">
        <v>1107</v>
      </c>
      <c r="B594" s="354" t="s">
        <v>1108</v>
      </c>
      <c r="C594" s="350">
        <v>255</v>
      </c>
      <c r="D594" s="351">
        <v>218</v>
      </c>
      <c r="E594" s="350">
        <v>255</v>
      </c>
      <c r="F594" s="343">
        <f t="shared" si="20"/>
        <v>100</v>
      </c>
      <c r="G594" s="343">
        <f t="shared" si="21"/>
        <v>117</v>
      </c>
      <c r="H594" s="344"/>
    </row>
    <row r="595" s="110" customFormat="1" spans="1:8">
      <c r="A595" s="348" t="s">
        <v>1109</v>
      </c>
      <c r="B595" s="354" t="s">
        <v>1110</v>
      </c>
      <c r="C595" s="350"/>
      <c r="D595" s="351">
        <v>0</v>
      </c>
      <c r="E595" s="350"/>
      <c r="F595" s="343" t="str">
        <f t="shared" si="20"/>
        <v/>
      </c>
      <c r="G595" s="343" t="str">
        <f t="shared" si="21"/>
        <v/>
      </c>
      <c r="H595" s="344"/>
    </row>
    <row r="596" s="110" customFormat="1" spans="1:8">
      <c r="A596" s="348" t="s">
        <v>1111</v>
      </c>
      <c r="B596" s="354" t="s">
        <v>1112</v>
      </c>
      <c r="C596" s="350">
        <v>715</v>
      </c>
      <c r="D596" s="351">
        <v>350</v>
      </c>
      <c r="E596" s="350">
        <v>715</v>
      </c>
      <c r="F596" s="343">
        <f t="shared" si="20"/>
        <v>100</v>
      </c>
      <c r="G596" s="343">
        <f t="shared" si="21"/>
        <v>204.3</v>
      </c>
      <c r="H596" s="344"/>
    </row>
    <row r="597" s="110" customFormat="1" spans="1:8">
      <c r="A597" s="348" t="s">
        <v>1113</v>
      </c>
      <c r="B597" s="354" t="s">
        <v>1114</v>
      </c>
      <c r="C597" s="350">
        <v>100</v>
      </c>
      <c r="D597" s="351">
        <v>198</v>
      </c>
      <c r="E597" s="350">
        <v>100</v>
      </c>
      <c r="F597" s="343">
        <f t="shared" si="20"/>
        <v>100</v>
      </c>
      <c r="G597" s="343">
        <f t="shared" si="21"/>
        <v>50.5</v>
      </c>
      <c r="H597" s="344"/>
    </row>
    <row r="598" s="110" customFormat="1" spans="1:8">
      <c r="A598" s="345" t="s">
        <v>1115</v>
      </c>
      <c r="B598" s="360" t="s">
        <v>1116</v>
      </c>
      <c r="C598" s="347">
        <f>SUM(C599:C606)</f>
        <v>1625</v>
      </c>
      <c r="D598" s="347">
        <f>SUM(D599:D606)</f>
        <v>1945</v>
      </c>
      <c r="E598" s="347">
        <f>SUM(E599:E606)</f>
        <v>1625</v>
      </c>
      <c r="F598" s="343">
        <f t="shared" si="20"/>
        <v>100</v>
      </c>
      <c r="G598" s="343">
        <f t="shared" si="21"/>
        <v>83.5</v>
      </c>
      <c r="H598" s="344"/>
    </row>
    <row r="599" s="110" customFormat="1" spans="1:8">
      <c r="A599" s="348" t="s">
        <v>1117</v>
      </c>
      <c r="B599" s="354" t="s">
        <v>110</v>
      </c>
      <c r="C599" s="350">
        <v>90</v>
      </c>
      <c r="D599" s="351">
        <v>174</v>
      </c>
      <c r="E599" s="350">
        <v>90</v>
      </c>
      <c r="F599" s="343">
        <f t="shared" si="20"/>
        <v>100</v>
      </c>
      <c r="G599" s="343">
        <f t="shared" si="21"/>
        <v>51.7</v>
      </c>
      <c r="H599" s="344"/>
    </row>
    <row r="600" s="110" customFormat="1" spans="1:8">
      <c r="A600" s="348" t="s">
        <v>1118</v>
      </c>
      <c r="B600" s="354" t="s">
        <v>112</v>
      </c>
      <c r="C600" s="350">
        <v>2</v>
      </c>
      <c r="D600" s="351">
        <v>10</v>
      </c>
      <c r="E600" s="350">
        <v>2</v>
      </c>
      <c r="F600" s="343">
        <f t="shared" si="20"/>
        <v>100</v>
      </c>
      <c r="G600" s="343">
        <f t="shared" si="21"/>
        <v>20</v>
      </c>
      <c r="H600" s="344"/>
    </row>
    <row r="601" s="110" customFormat="1" spans="1:8">
      <c r="A601" s="348" t="s">
        <v>1119</v>
      </c>
      <c r="B601" s="354" t="s">
        <v>114</v>
      </c>
      <c r="C601" s="350">
        <v>20</v>
      </c>
      <c r="D601" s="351">
        <v>66</v>
      </c>
      <c r="E601" s="350">
        <v>20</v>
      </c>
      <c r="F601" s="343">
        <f t="shared" si="20"/>
        <v>100</v>
      </c>
      <c r="G601" s="343">
        <f t="shared" si="21"/>
        <v>30.3</v>
      </c>
      <c r="H601" s="344"/>
    </row>
    <row r="602" s="110" customFormat="1" spans="1:8">
      <c r="A602" s="348" t="s">
        <v>1120</v>
      </c>
      <c r="B602" s="354" t="s">
        <v>1121</v>
      </c>
      <c r="C602" s="350">
        <v>30</v>
      </c>
      <c r="D602" s="351">
        <v>95</v>
      </c>
      <c r="E602" s="350">
        <v>30</v>
      </c>
      <c r="F602" s="343">
        <f t="shared" si="20"/>
        <v>100</v>
      </c>
      <c r="G602" s="343">
        <f t="shared" si="21"/>
        <v>31.6</v>
      </c>
      <c r="H602" s="344"/>
    </row>
    <row r="603" s="110" customFormat="1" spans="1:8">
      <c r="A603" s="348" t="s">
        <v>1122</v>
      </c>
      <c r="B603" s="354" t="s">
        <v>1123</v>
      </c>
      <c r="C603" s="350">
        <v>13</v>
      </c>
      <c r="D603" s="351">
        <v>35</v>
      </c>
      <c r="E603" s="350">
        <v>13</v>
      </c>
      <c r="F603" s="343">
        <f t="shared" si="20"/>
        <v>100</v>
      </c>
      <c r="G603" s="343">
        <f t="shared" si="21"/>
        <v>37.1</v>
      </c>
      <c r="H603" s="344"/>
    </row>
    <row r="604" s="110" customFormat="1" spans="1:8">
      <c r="A604" s="348" t="s">
        <v>1124</v>
      </c>
      <c r="B604" s="354" t="s">
        <v>1125</v>
      </c>
      <c r="C604" s="350"/>
      <c r="D604" s="351">
        <v>0</v>
      </c>
      <c r="E604" s="350"/>
      <c r="F604" s="343" t="str">
        <f t="shared" si="20"/>
        <v/>
      </c>
      <c r="G604" s="343" t="str">
        <f t="shared" si="21"/>
        <v/>
      </c>
      <c r="H604" s="344"/>
    </row>
    <row r="605" s="110" customFormat="1" spans="1:8">
      <c r="A605" s="348" t="s">
        <v>1126</v>
      </c>
      <c r="B605" s="354" t="s">
        <v>1127</v>
      </c>
      <c r="C605" s="350">
        <v>1445</v>
      </c>
      <c r="D605" s="351">
        <v>1378</v>
      </c>
      <c r="E605" s="350">
        <v>1445</v>
      </c>
      <c r="F605" s="343">
        <f t="shared" si="20"/>
        <v>100</v>
      </c>
      <c r="G605" s="343">
        <f t="shared" si="21"/>
        <v>104.9</v>
      </c>
      <c r="H605" s="344"/>
    </row>
    <row r="606" s="110" customFormat="1" spans="1:8">
      <c r="A606" s="348" t="s">
        <v>1128</v>
      </c>
      <c r="B606" s="354" t="s">
        <v>1129</v>
      </c>
      <c r="C606" s="350">
        <v>25</v>
      </c>
      <c r="D606" s="351">
        <v>187</v>
      </c>
      <c r="E606" s="350">
        <v>25</v>
      </c>
      <c r="F606" s="343">
        <f t="shared" si="20"/>
        <v>100</v>
      </c>
      <c r="G606" s="343">
        <f t="shared" si="21"/>
        <v>13.4</v>
      </c>
      <c r="H606" s="344"/>
    </row>
    <row r="607" s="110" customFormat="1" spans="1:8">
      <c r="A607" s="345" t="s">
        <v>1130</v>
      </c>
      <c r="B607" s="360" t="s">
        <v>1131</v>
      </c>
      <c r="C607" s="347">
        <f>SUM(C608:C612)</f>
        <v>0</v>
      </c>
      <c r="D607" s="347">
        <f>SUM(D608:D612)</f>
        <v>0</v>
      </c>
      <c r="E607" s="347">
        <f>SUM(E608:E612)</f>
        <v>0</v>
      </c>
      <c r="F607" s="343" t="str">
        <f t="shared" si="20"/>
        <v/>
      </c>
      <c r="G607" s="343" t="str">
        <f t="shared" si="21"/>
        <v/>
      </c>
      <c r="H607" s="344"/>
    </row>
    <row r="608" s="110" customFormat="1" spans="1:8">
      <c r="A608" s="348" t="s">
        <v>1132</v>
      </c>
      <c r="B608" s="354" t="s">
        <v>110</v>
      </c>
      <c r="C608" s="353"/>
      <c r="D608" s="353"/>
      <c r="E608" s="353"/>
      <c r="F608" s="343" t="str">
        <f t="shared" si="20"/>
        <v/>
      </c>
      <c r="G608" s="343" t="str">
        <f t="shared" si="21"/>
        <v/>
      </c>
      <c r="H608" s="344"/>
    </row>
    <row r="609" s="110" customFormat="1" spans="1:8">
      <c r="A609" s="348" t="s">
        <v>1133</v>
      </c>
      <c r="B609" s="354" t="s">
        <v>112</v>
      </c>
      <c r="C609" s="353"/>
      <c r="D609" s="353"/>
      <c r="E609" s="353"/>
      <c r="F609" s="343" t="str">
        <f t="shared" si="20"/>
        <v/>
      </c>
      <c r="G609" s="343" t="str">
        <f t="shared" si="21"/>
        <v/>
      </c>
      <c r="H609" s="344"/>
    </row>
    <row r="610" s="110" customFormat="1" spans="1:8">
      <c r="A610" s="348" t="s">
        <v>1134</v>
      </c>
      <c r="B610" s="354" t="s">
        <v>114</v>
      </c>
      <c r="C610" s="353"/>
      <c r="D610" s="353"/>
      <c r="E610" s="353"/>
      <c r="F610" s="343" t="str">
        <f t="shared" si="20"/>
        <v/>
      </c>
      <c r="G610" s="343" t="str">
        <f t="shared" si="21"/>
        <v/>
      </c>
      <c r="H610" s="344"/>
    </row>
    <row r="611" s="110" customFormat="1" spans="1:8">
      <c r="A611" s="348" t="s">
        <v>1135</v>
      </c>
      <c r="B611" s="354" t="s">
        <v>128</v>
      </c>
      <c r="C611" s="353"/>
      <c r="D611" s="353"/>
      <c r="E611" s="353"/>
      <c r="F611" s="343" t="str">
        <f t="shared" si="20"/>
        <v/>
      </c>
      <c r="G611" s="343" t="str">
        <f t="shared" si="21"/>
        <v/>
      </c>
      <c r="H611" s="344"/>
    </row>
    <row r="612" s="110" customFormat="1" spans="1:8">
      <c r="A612" s="348" t="s">
        <v>1136</v>
      </c>
      <c r="B612" s="354" t="s">
        <v>1137</v>
      </c>
      <c r="C612" s="353"/>
      <c r="D612" s="353"/>
      <c r="E612" s="353"/>
      <c r="F612" s="343" t="str">
        <f t="shared" si="20"/>
        <v/>
      </c>
      <c r="G612" s="343" t="str">
        <f t="shared" si="21"/>
        <v/>
      </c>
      <c r="H612" s="344"/>
    </row>
    <row r="613" s="110" customFormat="1" spans="1:8">
      <c r="A613" s="345" t="s">
        <v>1138</v>
      </c>
      <c r="B613" s="360" t="s">
        <v>1139</v>
      </c>
      <c r="C613" s="347">
        <f>SUM(C614:C615)</f>
        <v>10040</v>
      </c>
      <c r="D613" s="347">
        <f>SUM(D614:D615)</f>
        <v>10040</v>
      </c>
      <c r="E613" s="347">
        <f>SUM(E614:E615)</f>
        <v>10040</v>
      </c>
      <c r="F613" s="343">
        <f t="shared" si="20"/>
        <v>100</v>
      </c>
      <c r="G613" s="343">
        <f t="shared" si="21"/>
        <v>100</v>
      </c>
      <c r="H613" s="344"/>
    </row>
    <row r="614" s="110" customFormat="1" spans="1:8">
      <c r="A614" s="348" t="s">
        <v>1140</v>
      </c>
      <c r="B614" s="354" t="s">
        <v>1141</v>
      </c>
      <c r="C614" s="350">
        <v>5128</v>
      </c>
      <c r="D614" s="351">
        <v>4325</v>
      </c>
      <c r="E614" s="350">
        <v>5128</v>
      </c>
      <c r="F614" s="343">
        <f t="shared" si="20"/>
        <v>100</v>
      </c>
      <c r="G614" s="343">
        <f t="shared" si="21"/>
        <v>118.6</v>
      </c>
      <c r="H614" s="344"/>
    </row>
    <row r="615" s="110" customFormat="1" spans="1:8">
      <c r="A615" s="348" t="s">
        <v>1142</v>
      </c>
      <c r="B615" s="354" t="s">
        <v>1143</v>
      </c>
      <c r="C615" s="350">
        <v>4912</v>
      </c>
      <c r="D615" s="351">
        <v>5715</v>
      </c>
      <c r="E615" s="350">
        <v>4912</v>
      </c>
      <c r="F615" s="343">
        <f t="shared" si="20"/>
        <v>100</v>
      </c>
      <c r="G615" s="343">
        <f t="shared" si="21"/>
        <v>85.9</v>
      </c>
      <c r="H615" s="344"/>
    </row>
    <row r="616" s="110" customFormat="1" spans="1:8">
      <c r="A616" s="345" t="s">
        <v>1144</v>
      </c>
      <c r="B616" s="360" t="s">
        <v>1145</v>
      </c>
      <c r="C616" s="347">
        <f>SUM(C617:C618)</f>
        <v>85</v>
      </c>
      <c r="D616" s="347">
        <f>SUM(D617:D618)</f>
        <v>374</v>
      </c>
      <c r="E616" s="347">
        <f>SUM(E617:E618)</f>
        <v>85</v>
      </c>
      <c r="F616" s="343">
        <f t="shared" si="20"/>
        <v>100</v>
      </c>
      <c r="G616" s="343">
        <f t="shared" si="21"/>
        <v>22.7</v>
      </c>
      <c r="H616" s="344"/>
    </row>
    <row r="617" s="110" customFormat="1" spans="1:8">
      <c r="A617" s="348" t="s">
        <v>1146</v>
      </c>
      <c r="B617" s="354" t="s">
        <v>1147</v>
      </c>
      <c r="C617" s="350">
        <v>20</v>
      </c>
      <c r="D617" s="351">
        <v>299</v>
      </c>
      <c r="E617" s="350">
        <v>20</v>
      </c>
      <c r="F617" s="343">
        <f t="shared" si="20"/>
        <v>100</v>
      </c>
      <c r="G617" s="343">
        <f t="shared" si="21"/>
        <v>6.7</v>
      </c>
      <c r="H617" s="344"/>
    </row>
    <row r="618" s="110" customFormat="1" spans="1:8">
      <c r="A618" s="348" t="s">
        <v>1148</v>
      </c>
      <c r="B618" s="354" t="s">
        <v>1149</v>
      </c>
      <c r="C618" s="350">
        <v>65</v>
      </c>
      <c r="D618" s="351">
        <v>75</v>
      </c>
      <c r="E618" s="350">
        <v>65</v>
      </c>
      <c r="F618" s="343">
        <f t="shared" si="20"/>
        <v>100</v>
      </c>
      <c r="G618" s="343">
        <f t="shared" si="21"/>
        <v>86.7</v>
      </c>
      <c r="H618" s="344"/>
    </row>
    <row r="619" s="110" customFormat="1" spans="1:8">
      <c r="A619" s="345" t="s">
        <v>1150</v>
      </c>
      <c r="B619" s="360" t="s">
        <v>1151</v>
      </c>
      <c r="C619" s="347">
        <f>SUM(C620:C621)</f>
        <v>3093</v>
      </c>
      <c r="D619" s="347">
        <f>SUM(D620:D621)</f>
        <v>4035</v>
      </c>
      <c r="E619" s="347">
        <f>SUM(E620:E621)</f>
        <v>3093</v>
      </c>
      <c r="F619" s="343">
        <f t="shared" si="20"/>
        <v>100</v>
      </c>
      <c r="G619" s="343">
        <f t="shared" si="21"/>
        <v>76.7</v>
      </c>
      <c r="H619" s="344"/>
    </row>
    <row r="620" s="110" customFormat="1" spans="1:8">
      <c r="A620" s="348" t="s">
        <v>1152</v>
      </c>
      <c r="B620" s="354" t="s">
        <v>1153</v>
      </c>
      <c r="C620" s="350">
        <v>20</v>
      </c>
      <c r="D620" s="351">
        <v>107</v>
      </c>
      <c r="E620" s="350">
        <v>20</v>
      </c>
      <c r="F620" s="343">
        <f t="shared" si="20"/>
        <v>100</v>
      </c>
      <c r="G620" s="343">
        <f t="shared" si="21"/>
        <v>18.7</v>
      </c>
      <c r="H620" s="344"/>
    </row>
    <row r="621" s="110" customFormat="1" spans="1:8">
      <c r="A621" s="348" t="s">
        <v>1154</v>
      </c>
      <c r="B621" s="354" t="s">
        <v>1155</v>
      </c>
      <c r="C621" s="350">
        <v>3073</v>
      </c>
      <c r="D621" s="351">
        <v>3928</v>
      </c>
      <c r="E621" s="350">
        <v>3073</v>
      </c>
      <c r="F621" s="343">
        <f t="shared" si="20"/>
        <v>100</v>
      </c>
      <c r="G621" s="343">
        <f t="shared" si="21"/>
        <v>78.2</v>
      </c>
      <c r="H621" s="344"/>
    </row>
    <row r="622" s="110" customFormat="1" spans="1:8">
      <c r="A622" s="345" t="s">
        <v>1156</v>
      </c>
      <c r="B622" s="360" t="s">
        <v>1157</v>
      </c>
      <c r="C622" s="347">
        <f>SUM(C623:C624)</f>
        <v>130</v>
      </c>
      <c r="D622" s="347">
        <f>SUM(D623:D624)</f>
        <v>0</v>
      </c>
      <c r="E622" s="347">
        <f>SUM(E623:E624)</f>
        <v>130</v>
      </c>
      <c r="F622" s="343">
        <f t="shared" si="20"/>
        <v>100</v>
      </c>
      <c r="G622" s="343" t="str">
        <f t="shared" si="21"/>
        <v/>
      </c>
      <c r="H622" s="344"/>
    </row>
    <row r="623" s="110" customFormat="1" spans="1:8">
      <c r="A623" s="348" t="s">
        <v>1158</v>
      </c>
      <c r="B623" s="354" t="s">
        <v>1159</v>
      </c>
      <c r="C623" s="350">
        <v>50</v>
      </c>
      <c r="D623" s="351">
        <v>0</v>
      </c>
      <c r="E623" s="350">
        <v>50</v>
      </c>
      <c r="F623" s="343">
        <f t="shared" si="20"/>
        <v>100</v>
      </c>
      <c r="G623" s="343" t="str">
        <f t="shared" si="21"/>
        <v/>
      </c>
      <c r="H623" s="344"/>
    </row>
    <row r="624" s="110" customFormat="1" spans="1:8">
      <c r="A624" s="348" t="s">
        <v>1160</v>
      </c>
      <c r="B624" s="354" t="s">
        <v>1161</v>
      </c>
      <c r="C624" s="350">
        <v>80</v>
      </c>
      <c r="D624" s="351">
        <v>0</v>
      </c>
      <c r="E624" s="350">
        <v>80</v>
      </c>
      <c r="F624" s="343">
        <f t="shared" si="20"/>
        <v>100</v>
      </c>
      <c r="G624" s="343" t="str">
        <f t="shared" si="21"/>
        <v/>
      </c>
      <c r="H624" s="344"/>
    </row>
    <row r="625" s="110" customFormat="1" spans="1:8">
      <c r="A625" s="345" t="s">
        <v>1162</v>
      </c>
      <c r="B625" s="360" t="s">
        <v>1163</v>
      </c>
      <c r="C625" s="347">
        <f>SUM(C626:C627)</f>
        <v>60</v>
      </c>
      <c r="D625" s="347">
        <f>SUM(D626:D627)</f>
        <v>561</v>
      </c>
      <c r="E625" s="347">
        <f>SUM(E626:E627)</f>
        <v>60</v>
      </c>
      <c r="F625" s="343">
        <f t="shared" si="20"/>
        <v>100</v>
      </c>
      <c r="G625" s="343">
        <f t="shared" si="21"/>
        <v>10.7</v>
      </c>
      <c r="H625" s="344"/>
    </row>
    <row r="626" s="110" customFormat="1" spans="1:8">
      <c r="A626" s="348" t="s">
        <v>1164</v>
      </c>
      <c r="B626" s="354" t="s">
        <v>1165</v>
      </c>
      <c r="C626" s="350">
        <v>50</v>
      </c>
      <c r="D626" s="351">
        <v>428</v>
      </c>
      <c r="E626" s="350">
        <v>50</v>
      </c>
      <c r="F626" s="343">
        <f t="shared" si="20"/>
        <v>100</v>
      </c>
      <c r="G626" s="343">
        <f t="shared" si="21"/>
        <v>11.7</v>
      </c>
      <c r="H626" s="344"/>
    </row>
    <row r="627" s="110" customFormat="1" spans="1:8">
      <c r="A627" s="348" t="s">
        <v>1166</v>
      </c>
      <c r="B627" s="354" t="s">
        <v>1167</v>
      </c>
      <c r="C627" s="350">
        <v>10</v>
      </c>
      <c r="D627" s="351">
        <v>133</v>
      </c>
      <c r="E627" s="350">
        <v>10</v>
      </c>
      <c r="F627" s="343">
        <f t="shared" si="20"/>
        <v>100</v>
      </c>
      <c r="G627" s="343">
        <f t="shared" si="21"/>
        <v>7.5</v>
      </c>
      <c r="H627" s="344"/>
    </row>
    <row r="628" s="110" customFormat="1" spans="1:8">
      <c r="A628" s="345" t="s">
        <v>1168</v>
      </c>
      <c r="B628" s="360" t="s">
        <v>1169</v>
      </c>
      <c r="C628" s="347">
        <f>SUM(C629:C631)</f>
        <v>10450</v>
      </c>
      <c r="D628" s="347">
        <f>SUM(D629:D631)</f>
        <v>2950</v>
      </c>
      <c r="E628" s="347">
        <f>SUM(E629:E631)</f>
        <v>10450</v>
      </c>
      <c r="F628" s="343">
        <f t="shared" si="20"/>
        <v>100</v>
      </c>
      <c r="G628" s="343">
        <f t="shared" si="21"/>
        <v>354.2</v>
      </c>
      <c r="H628" s="344"/>
    </row>
    <row r="629" s="110" customFormat="1" spans="1:8">
      <c r="A629" s="348" t="s">
        <v>1170</v>
      </c>
      <c r="B629" s="354" t="s">
        <v>1171</v>
      </c>
      <c r="C629" s="350">
        <v>234</v>
      </c>
      <c r="D629" s="351">
        <v>0</v>
      </c>
      <c r="E629" s="350">
        <v>234</v>
      </c>
      <c r="F629" s="343">
        <f t="shared" si="20"/>
        <v>100</v>
      </c>
      <c r="G629" s="343" t="str">
        <f t="shared" si="21"/>
        <v/>
      </c>
      <c r="H629" s="344"/>
    </row>
    <row r="630" s="110" customFormat="1" spans="1:8">
      <c r="A630" s="348" t="s">
        <v>1172</v>
      </c>
      <c r="B630" s="354" t="s">
        <v>1173</v>
      </c>
      <c r="C630" s="350">
        <v>10000</v>
      </c>
      <c r="D630" s="351">
        <v>2950</v>
      </c>
      <c r="E630" s="350">
        <v>10000</v>
      </c>
      <c r="F630" s="343">
        <f t="shared" si="20"/>
        <v>100</v>
      </c>
      <c r="G630" s="343">
        <f t="shared" si="21"/>
        <v>339</v>
      </c>
      <c r="H630" s="344"/>
    </row>
    <row r="631" s="110" customFormat="1" spans="1:8">
      <c r="A631" s="348" t="s">
        <v>1174</v>
      </c>
      <c r="B631" s="354" t="s">
        <v>1175</v>
      </c>
      <c r="C631" s="350">
        <v>216</v>
      </c>
      <c r="D631" s="351">
        <v>0</v>
      </c>
      <c r="E631" s="350">
        <v>216</v>
      </c>
      <c r="F631" s="343">
        <f t="shared" si="20"/>
        <v>100</v>
      </c>
      <c r="G631" s="343" t="str">
        <f t="shared" si="21"/>
        <v/>
      </c>
      <c r="H631" s="344"/>
    </row>
    <row r="632" s="110" customFormat="1" spans="1:8">
      <c r="A632" s="345" t="s">
        <v>1176</v>
      </c>
      <c r="B632" s="360" t="s">
        <v>1177</v>
      </c>
      <c r="C632" s="347">
        <f>SUM(C633:C635)</f>
        <v>1169</v>
      </c>
      <c r="D632" s="347">
        <f>SUM(D633:D635)</f>
        <v>0</v>
      </c>
      <c r="E632" s="347">
        <f>SUM(E633:E635)</f>
        <v>1169</v>
      </c>
      <c r="F632" s="343">
        <f t="shared" si="20"/>
        <v>100</v>
      </c>
      <c r="G632" s="343" t="str">
        <f t="shared" si="21"/>
        <v/>
      </c>
      <c r="H632" s="344"/>
    </row>
    <row r="633" s="110" customFormat="1" spans="1:8">
      <c r="A633" s="348" t="s">
        <v>1178</v>
      </c>
      <c r="B633" s="354" t="s">
        <v>1179</v>
      </c>
      <c r="C633" s="350">
        <v>518</v>
      </c>
      <c r="D633" s="351">
        <v>0</v>
      </c>
      <c r="E633" s="350">
        <v>518</v>
      </c>
      <c r="F633" s="343">
        <f t="shared" si="20"/>
        <v>100</v>
      </c>
      <c r="G633" s="343" t="str">
        <f t="shared" si="21"/>
        <v/>
      </c>
      <c r="H633" s="344"/>
    </row>
    <row r="634" s="110" customFormat="1" spans="1:8">
      <c r="A634" s="348" t="s">
        <v>1180</v>
      </c>
      <c r="B634" s="354" t="s">
        <v>1181</v>
      </c>
      <c r="C634" s="350">
        <v>501</v>
      </c>
      <c r="D634" s="351">
        <v>0</v>
      </c>
      <c r="E634" s="350">
        <v>501</v>
      </c>
      <c r="F634" s="343">
        <f t="shared" si="20"/>
        <v>100</v>
      </c>
      <c r="G634" s="343" t="str">
        <f t="shared" si="21"/>
        <v/>
      </c>
      <c r="H634" s="344"/>
    </row>
    <row r="635" s="110" customFormat="1" spans="1:8">
      <c r="A635" s="348" t="s">
        <v>1182</v>
      </c>
      <c r="B635" s="354" t="s">
        <v>1183</v>
      </c>
      <c r="C635" s="350">
        <v>150</v>
      </c>
      <c r="D635" s="351">
        <v>0</v>
      </c>
      <c r="E635" s="350">
        <v>150</v>
      </c>
      <c r="F635" s="343">
        <f t="shared" si="20"/>
        <v>100</v>
      </c>
      <c r="G635" s="343" t="str">
        <f t="shared" si="21"/>
        <v/>
      </c>
      <c r="H635" s="344"/>
    </row>
    <row r="636" s="110" customFormat="1" spans="1:8">
      <c r="A636" s="345" t="s">
        <v>1184</v>
      </c>
      <c r="B636" s="363" t="s">
        <v>1185</v>
      </c>
      <c r="C636" s="347">
        <f>SUM(C637:C643)</f>
        <v>182</v>
      </c>
      <c r="D636" s="347">
        <f>SUM(D637:D643)</f>
        <v>526</v>
      </c>
      <c r="E636" s="347">
        <f>SUM(E637:E643)</f>
        <v>182</v>
      </c>
      <c r="F636" s="343">
        <f t="shared" si="20"/>
        <v>100</v>
      </c>
      <c r="G636" s="343">
        <f t="shared" si="21"/>
        <v>34.6</v>
      </c>
      <c r="H636" s="344"/>
    </row>
    <row r="637" s="110" customFormat="1" spans="1:8">
      <c r="A637" s="348" t="s">
        <v>1186</v>
      </c>
      <c r="B637" s="354" t="s">
        <v>110</v>
      </c>
      <c r="C637" s="350">
        <v>122</v>
      </c>
      <c r="D637" s="351">
        <v>294</v>
      </c>
      <c r="E637" s="350">
        <v>122</v>
      </c>
      <c r="F637" s="343">
        <f t="shared" si="20"/>
        <v>100</v>
      </c>
      <c r="G637" s="343">
        <f t="shared" si="21"/>
        <v>41.5</v>
      </c>
      <c r="H637" s="344"/>
    </row>
    <row r="638" s="110" customFormat="1" spans="1:8">
      <c r="A638" s="348" t="s">
        <v>1187</v>
      </c>
      <c r="B638" s="354" t="s">
        <v>112</v>
      </c>
      <c r="C638" s="353"/>
      <c r="D638" s="353"/>
      <c r="E638" s="353"/>
      <c r="F638" s="343" t="str">
        <f t="shared" si="20"/>
        <v/>
      </c>
      <c r="G638" s="343" t="str">
        <f t="shared" si="21"/>
        <v/>
      </c>
      <c r="H638" s="344"/>
    </row>
    <row r="639" s="110" customFormat="1" spans="1:8">
      <c r="A639" s="348" t="s">
        <v>1188</v>
      </c>
      <c r="B639" s="354" t="s">
        <v>114</v>
      </c>
      <c r="C639" s="353"/>
      <c r="D639" s="353"/>
      <c r="E639" s="353"/>
      <c r="F639" s="343" t="str">
        <f t="shared" si="20"/>
        <v/>
      </c>
      <c r="G639" s="343" t="str">
        <f t="shared" si="21"/>
        <v/>
      </c>
      <c r="H639" s="344"/>
    </row>
    <row r="640" s="110" customFormat="1" spans="1:8">
      <c r="A640" s="348" t="s">
        <v>1189</v>
      </c>
      <c r="B640" s="354" t="s">
        <v>1190</v>
      </c>
      <c r="C640" s="353"/>
      <c r="D640" s="353"/>
      <c r="E640" s="353"/>
      <c r="F640" s="343" t="str">
        <f t="shared" si="20"/>
        <v/>
      </c>
      <c r="G640" s="343" t="str">
        <f t="shared" si="21"/>
        <v/>
      </c>
      <c r="H640" s="344"/>
    </row>
    <row r="641" s="110" customFormat="1" spans="1:8">
      <c r="A641" s="348" t="s">
        <v>1191</v>
      </c>
      <c r="B641" s="354" t="s">
        <v>1192</v>
      </c>
      <c r="C641" s="353"/>
      <c r="D641" s="353"/>
      <c r="E641" s="353"/>
      <c r="F641" s="343" t="str">
        <f t="shared" si="20"/>
        <v/>
      </c>
      <c r="G641" s="343" t="str">
        <f t="shared" si="21"/>
        <v/>
      </c>
      <c r="H641" s="344"/>
    </row>
    <row r="642" s="110" customFormat="1" spans="1:8">
      <c r="A642" s="348" t="s">
        <v>1193</v>
      </c>
      <c r="B642" s="354" t="s">
        <v>128</v>
      </c>
      <c r="C642" s="350"/>
      <c r="D642" s="351">
        <v>159</v>
      </c>
      <c r="E642" s="350"/>
      <c r="F642" s="343" t="str">
        <f t="shared" si="20"/>
        <v/>
      </c>
      <c r="G642" s="343">
        <f t="shared" si="21"/>
        <v>0</v>
      </c>
      <c r="H642" s="344"/>
    </row>
    <row r="643" s="110" customFormat="1" spans="1:8">
      <c r="A643" s="348" t="s">
        <v>1194</v>
      </c>
      <c r="B643" s="354" t="s">
        <v>1195</v>
      </c>
      <c r="C643" s="350">
        <v>60</v>
      </c>
      <c r="D643" s="351">
        <v>73</v>
      </c>
      <c r="E643" s="350">
        <v>60</v>
      </c>
      <c r="F643" s="343">
        <f t="shared" si="20"/>
        <v>100</v>
      </c>
      <c r="G643" s="343">
        <f t="shared" si="21"/>
        <v>82.2</v>
      </c>
      <c r="H643" s="344"/>
    </row>
    <row r="644" s="110" customFormat="1" spans="1:8">
      <c r="A644" s="345" t="s">
        <v>1196</v>
      </c>
      <c r="B644" s="360" t="s">
        <v>1197</v>
      </c>
      <c r="C644" s="347">
        <f>SUM(C645:C646)</f>
        <v>0</v>
      </c>
      <c r="D644" s="347">
        <f>SUM(D645:D646)</f>
        <v>103</v>
      </c>
      <c r="E644" s="347">
        <f>SUM(E645:E646)</f>
        <v>0</v>
      </c>
      <c r="F644" s="343" t="str">
        <f t="shared" si="20"/>
        <v/>
      </c>
      <c r="G644" s="343">
        <f t="shared" si="21"/>
        <v>0</v>
      </c>
      <c r="H644" s="344"/>
    </row>
    <row r="645" s="110" customFormat="1" spans="1:8">
      <c r="A645" s="348" t="s">
        <v>1198</v>
      </c>
      <c r="B645" s="354" t="s">
        <v>1199</v>
      </c>
      <c r="C645" s="353"/>
      <c r="D645" s="351">
        <v>103</v>
      </c>
      <c r="E645" s="353"/>
      <c r="F645" s="343" t="str">
        <f t="shared" si="20"/>
        <v/>
      </c>
      <c r="G645" s="343">
        <f t="shared" si="21"/>
        <v>0</v>
      </c>
      <c r="H645" s="344"/>
    </row>
    <row r="646" s="110" customFormat="1" spans="1:8">
      <c r="A646" s="348" t="s">
        <v>1200</v>
      </c>
      <c r="B646" s="354" t="s">
        <v>1201</v>
      </c>
      <c r="C646" s="353"/>
      <c r="D646" s="353"/>
      <c r="E646" s="353"/>
      <c r="F646" s="343" t="str">
        <f t="shared" si="20"/>
        <v/>
      </c>
      <c r="G646" s="343" t="str">
        <f t="shared" si="21"/>
        <v/>
      </c>
      <c r="H646" s="344"/>
    </row>
    <row r="647" s="110" customFormat="1" spans="1:8">
      <c r="A647" s="345" t="s">
        <v>1202</v>
      </c>
      <c r="B647" s="360" t="s">
        <v>1203</v>
      </c>
      <c r="C647" s="347">
        <f>SUM(C648)</f>
        <v>120</v>
      </c>
      <c r="D647" s="347">
        <f>SUM(D648)</f>
        <v>6295</v>
      </c>
      <c r="E647" s="347">
        <f>SUM(E648)</f>
        <v>120</v>
      </c>
      <c r="F647" s="343">
        <f t="shared" si="20"/>
        <v>100</v>
      </c>
      <c r="G647" s="343">
        <f t="shared" si="21"/>
        <v>1.9</v>
      </c>
      <c r="H647" s="344"/>
    </row>
    <row r="648" s="110" customFormat="1" spans="1:8">
      <c r="A648" s="348" t="s">
        <v>1204</v>
      </c>
      <c r="B648" s="354" t="s">
        <v>1205</v>
      </c>
      <c r="C648" s="350">
        <v>120</v>
      </c>
      <c r="D648" s="351">
        <v>6295</v>
      </c>
      <c r="E648" s="350">
        <v>120</v>
      </c>
      <c r="F648" s="343">
        <f t="shared" ref="F648:F711" si="22">IF(C648=0,"",ROUND(E648/C648*100,1))</f>
        <v>100</v>
      </c>
      <c r="G648" s="343">
        <f t="shared" ref="G648:G711" si="23">IF(D648=0,"",ROUND(E648/D648*100,1))</f>
        <v>1.9</v>
      </c>
      <c r="H648" s="344"/>
    </row>
    <row r="649" s="110" customFormat="1" spans="1:8">
      <c r="A649" s="341" t="s">
        <v>1206</v>
      </c>
      <c r="B649" s="342" t="s">
        <v>1207</v>
      </c>
      <c r="C649" s="343">
        <f>SUM(C650,C655,C670,C674,C686,C689,C693,C698,C702,C706,C709,C718,C720)</f>
        <v>49526</v>
      </c>
      <c r="D649" s="343">
        <f>SUM(D650,D655,D670,D674,D686,D689,D693,D698,D702,D706,D709,D718,D720)</f>
        <v>53345</v>
      </c>
      <c r="E649" s="343">
        <f>SUM(E650,E655,E670,E674,E686,E689,E693,E698,E702,E706,E709,E718,E720)</f>
        <v>50526</v>
      </c>
      <c r="F649" s="343">
        <f t="shared" si="22"/>
        <v>102</v>
      </c>
      <c r="G649" s="343">
        <f t="shared" si="23"/>
        <v>94.7</v>
      </c>
      <c r="H649" s="344"/>
    </row>
    <row r="650" s="110" customFormat="1" spans="1:8">
      <c r="A650" s="345" t="s">
        <v>1208</v>
      </c>
      <c r="B650" s="360" t="s">
        <v>1209</v>
      </c>
      <c r="C650" s="347">
        <f>SUM(C651:C654)</f>
        <v>591</v>
      </c>
      <c r="D650" s="347">
        <f>SUM(D651:D654)</f>
        <v>807</v>
      </c>
      <c r="E650" s="347">
        <f>SUM(E651:E654)</f>
        <v>591</v>
      </c>
      <c r="F650" s="343">
        <f t="shared" si="22"/>
        <v>100</v>
      </c>
      <c r="G650" s="343">
        <f t="shared" si="23"/>
        <v>73.2</v>
      </c>
      <c r="H650" s="344"/>
    </row>
    <row r="651" s="110" customFormat="1" spans="1:8">
      <c r="A651" s="348" t="s">
        <v>1210</v>
      </c>
      <c r="B651" s="354" t="s">
        <v>110</v>
      </c>
      <c r="C651" s="350">
        <v>510</v>
      </c>
      <c r="D651" s="351">
        <v>267</v>
      </c>
      <c r="E651" s="350">
        <v>510</v>
      </c>
      <c r="F651" s="343">
        <f t="shared" si="22"/>
        <v>100</v>
      </c>
      <c r="G651" s="343">
        <f t="shared" si="23"/>
        <v>191</v>
      </c>
      <c r="H651" s="344"/>
    </row>
    <row r="652" s="110" customFormat="1" spans="1:8">
      <c r="A652" s="348" t="s">
        <v>1211</v>
      </c>
      <c r="B652" s="354" t="s">
        <v>112</v>
      </c>
      <c r="C652" s="350">
        <v>10</v>
      </c>
      <c r="D652" s="351">
        <v>64</v>
      </c>
      <c r="E652" s="350">
        <v>10</v>
      </c>
      <c r="F652" s="343">
        <f t="shared" si="22"/>
        <v>100</v>
      </c>
      <c r="G652" s="343">
        <f t="shared" si="23"/>
        <v>15.6</v>
      </c>
      <c r="H652" s="344"/>
    </row>
    <row r="653" s="110" customFormat="1" spans="1:8">
      <c r="A653" s="348" t="s">
        <v>1212</v>
      </c>
      <c r="B653" s="354" t="s">
        <v>114</v>
      </c>
      <c r="C653" s="350">
        <v>61</v>
      </c>
      <c r="D653" s="351">
        <v>189</v>
      </c>
      <c r="E653" s="350">
        <v>61</v>
      </c>
      <c r="F653" s="343">
        <f t="shared" si="22"/>
        <v>100</v>
      </c>
      <c r="G653" s="343">
        <f t="shared" si="23"/>
        <v>32.3</v>
      </c>
      <c r="H653" s="344"/>
    </row>
    <row r="654" s="110" customFormat="1" spans="1:8">
      <c r="A654" s="348" t="s">
        <v>1213</v>
      </c>
      <c r="B654" s="354" t="s">
        <v>1214</v>
      </c>
      <c r="C654" s="350">
        <v>10</v>
      </c>
      <c r="D654" s="351">
        <v>287</v>
      </c>
      <c r="E654" s="350">
        <v>10</v>
      </c>
      <c r="F654" s="343">
        <f t="shared" si="22"/>
        <v>100</v>
      </c>
      <c r="G654" s="343">
        <f t="shared" si="23"/>
        <v>3.5</v>
      </c>
      <c r="H654" s="344"/>
    </row>
    <row r="655" s="110" customFormat="1" spans="1:8">
      <c r="A655" s="345" t="s">
        <v>1215</v>
      </c>
      <c r="B655" s="360" t="s">
        <v>1216</v>
      </c>
      <c r="C655" s="347">
        <f>SUM(C656:C669)</f>
        <v>4541</v>
      </c>
      <c r="D655" s="347">
        <f>SUM(D656:D669)</f>
        <v>9250</v>
      </c>
      <c r="E655" s="347">
        <f>SUM(E656:E669)</f>
        <v>5541</v>
      </c>
      <c r="F655" s="343">
        <f t="shared" si="22"/>
        <v>122</v>
      </c>
      <c r="G655" s="343">
        <f t="shared" si="23"/>
        <v>59.9</v>
      </c>
      <c r="H655" s="344"/>
    </row>
    <row r="656" s="110" customFormat="1" spans="1:8">
      <c r="A656" s="348" t="s">
        <v>1217</v>
      </c>
      <c r="B656" s="354" t="s">
        <v>1218</v>
      </c>
      <c r="C656" s="350">
        <v>4145</v>
      </c>
      <c r="D656" s="351">
        <v>5810</v>
      </c>
      <c r="E656" s="350">
        <v>5145</v>
      </c>
      <c r="F656" s="343">
        <f t="shared" si="22"/>
        <v>124.1</v>
      </c>
      <c r="G656" s="343">
        <f t="shared" si="23"/>
        <v>88.6</v>
      </c>
      <c r="H656" s="344"/>
    </row>
    <row r="657" s="110" customFormat="1" spans="1:8">
      <c r="A657" s="348" t="s">
        <v>1219</v>
      </c>
      <c r="B657" s="354" t="s">
        <v>1220</v>
      </c>
      <c r="C657" s="350">
        <v>96</v>
      </c>
      <c r="D657" s="351">
        <v>2930</v>
      </c>
      <c r="E657" s="350">
        <v>96</v>
      </c>
      <c r="F657" s="343">
        <f t="shared" si="22"/>
        <v>100</v>
      </c>
      <c r="G657" s="343">
        <f t="shared" si="23"/>
        <v>3.3</v>
      </c>
      <c r="H657" s="344"/>
    </row>
    <row r="658" s="110" customFormat="1" spans="1:8">
      <c r="A658" s="348" t="s">
        <v>1221</v>
      </c>
      <c r="B658" s="354" t="s">
        <v>1222</v>
      </c>
      <c r="C658" s="353"/>
      <c r="D658" s="353"/>
      <c r="E658" s="353"/>
      <c r="F658" s="343" t="str">
        <f t="shared" si="22"/>
        <v/>
      </c>
      <c r="G658" s="343" t="str">
        <f t="shared" si="23"/>
        <v/>
      </c>
      <c r="H658" s="344"/>
    </row>
    <row r="659" s="110" customFormat="1" spans="1:8">
      <c r="A659" s="348" t="s">
        <v>1223</v>
      </c>
      <c r="B659" s="354" t="s">
        <v>1224</v>
      </c>
      <c r="C659" s="353"/>
      <c r="D659" s="364"/>
      <c r="E659" s="364"/>
      <c r="F659" s="343" t="str">
        <f t="shared" si="22"/>
        <v/>
      </c>
      <c r="G659" s="343" t="str">
        <f t="shared" si="23"/>
        <v/>
      </c>
      <c r="H659" s="344"/>
    </row>
    <row r="660" s="110" customFormat="1" spans="1:8">
      <c r="A660" s="348" t="s">
        <v>1225</v>
      </c>
      <c r="B660" s="354" t="s">
        <v>1226</v>
      </c>
      <c r="C660" s="353"/>
      <c r="D660" s="364"/>
      <c r="E660" s="364"/>
      <c r="F660" s="343" t="str">
        <f t="shared" si="22"/>
        <v/>
      </c>
      <c r="G660" s="343" t="str">
        <f t="shared" si="23"/>
        <v/>
      </c>
      <c r="H660" s="344"/>
    </row>
    <row r="661" s="110" customFormat="1" spans="1:8">
      <c r="A661" s="348" t="s">
        <v>1227</v>
      </c>
      <c r="B661" s="354" t="s">
        <v>1228</v>
      </c>
      <c r="C661" s="353"/>
      <c r="D661" s="351">
        <v>3</v>
      </c>
      <c r="E661" s="364"/>
      <c r="F661" s="343" t="str">
        <f t="shared" si="22"/>
        <v/>
      </c>
      <c r="G661" s="343">
        <f t="shared" si="23"/>
        <v>0</v>
      </c>
      <c r="H661" s="344"/>
    </row>
    <row r="662" s="110" customFormat="1" spans="1:8">
      <c r="A662" s="348" t="s">
        <v>1229</v>
      </c>
      <c r="B662" s="354" t="s">
        <v>1230</v>
      </c>
      <c r="C662" s="353"/>
      <c r="D662" s="353"/>
      <c r="E662" s="353"/>
      <c r="F662" s="343" t="str">
        <f t="shared" si="22"/>
        <v/>
      </c>
      <c r="G662" s="343" t="str">
        <f t="shared" si="23"/>
        <v/>
      </c>
      <c r="H662" s="344"/>
    </row>
    <row r="663" s="110" customFormat="1" spans="1:8">
      <c r="A663" s="348" t="s">
        <v>1231</v>
      </c>
      <c r="B663" s="354" t="s">
        <v>1232</v>
      </c>
      <c r="C663" s="353"/>
      <c r="D663" s="353"/>
      <c r="E663" s="353"/>
      <c r="F663" s="343" t="str">
        <f t="shared" si="22"/>
        <v/>
      </c>
      <c r="G663" s="343" t="str">
        <f t="shared" si="23"/>
        <v/>
      </c>
      <c r="H663" s="344"/>
    </row>
    <row r="664" s="110" customFormat="1" spans="1:8">
      <c r="A664" s="348" t="s">
        <v>1233</v>
      </c>
      <c r="B664" s="354" t="s">
        <v>1234</v>
      </c>
      <c r="C664" s="353"/>
      <c r="D664" s="353"/>
      <c r="E664" s="353"/>
      <c r="F664" s="343" t="str">
        <f t="shared" si="22"/>
        <v/>
      </c>
      <c r="G664" s="343" t="str">
        <f t="shared" si="23"/>
        <v/>
      </c>
      <c r="H664" s="344"/>
    </row>
    <row r="665" s="110" customFormat="1" spans="1:8">
      <c r="A665" s="348" t="s">
        <v>1235</v>
      </c>
      <c r="B665" s="354" t="s">
        <v>1236</v>
      </c>
      <c r="C665" s="353"/>
      <c r="D665" s="353"/>
      <c r="E665" s="353"/>
      <c r="F665" s="343" t="str">
        <f t="shared" si="22"/>
        <v/>
      </c>
      <c r="G665" s="343" t="str">
        <f t="shared" si="23"/>
        <v/>
      </c>
      <c r="H665" s="344"/>
    </row>
    <row r="666" s="110" customFormat="1" spans="1:8">
      <c r="A666" s="348" t="s">
        <v>1237</v>
      </c>
      <c r="B666" s="354" t="s">
        <v>1238</v>
      </c>
      <c r="C666" s="353"/>
      <c r="D666" s="353"/>
      <c r="E666" s="353"/>
      <c r="F666" s="343" t="str">
        <f t="shared" si="22"/>
        <v/>
      </c>
      <c r="G666" s="343" t="str">
        <f t="shared" si="23"/>
        <v/>
      </c>
      <c r="H666" s="344"/>
    </row>
    <row r="667" s="110" customFormat="1" spans="1:8">
      <c r="A667" s="348" t="s">
        <v>1239</v>
      </c>
      <c r="B667" s="354" t="s">
        <v>1240</v>
      </c>
      <c r="C667" s="353"/>
      <c r="D667" s="353"/>
      <c r="E667" s="353"/>
      <c r="F667" s="343" t="str">
        <f t="shared" si="22"/>
        <v/>
      </c>
      <c r="G667" s="343" t="str">
        <f t="shared" si="23"/>
        <v/>
      </c>
      <c r="H667" s="344"/>
    </row>
    <row r="668" s="110" customFormat="1" spans="1:8">
      <c r="A668" s="348" t="s">
        <v>1241</v>
      </c>
      <c r="B668" s="354" t="s">
        <v>1242</v>
      </c>
      <c r="C668" s="353"/>
      <c r="D668" s="353"/>
      <c r="E668" s="353"/>
      <c r="F668" s="343" t="str">
        <f t="shared" si="22"/>
        <v/>
      </c>
      <c r="G668" s="343" t="str">
        <f t="shared" si="23"/>
        <v/>
      </c>
      <c r="H668" s="344"/>
    </row>
    <row r="669" s="110" customFormat="1" spans="1:8">
      <c r="A669" s="348" t="s">
        <v>1243</v>
      </c>
      <c r="B669" s="354" t="s">
        <v>1244</v>
      </c>
      <c r="C669" s="350">
        <v>300</v>
      </c>
      <c r="D669" s="351">
        <v>507</v>
      </c>
      <c r="E669" s="350">
        <v>300</v>
      </c>
      <c r="F669" s="343">
        <f t="shared" si="22"/>
        <v>100</v>
      </c>
      <c r="G669" s="343">
        <f t="shared" si="23"/>
        <v>59.2</v>
      </c>
      <c r="H669" s="344"/>
    </row>
    <row r="670" s="110" customFormat="1" spans="1:8">
      <c r="A670" s="345" t="s">
        <v>1245</v>
      </c>
      <c r="B670" s="360" t="s">
        <v>1246</v>
      </c>
      <c r="C670" s="347">
        <f>SUM(C671:C673)</f>
        <v>1911</v>
      </c>
      <c r="D670" s="347">
        <f>SUM(D671:D673)</f>
        <v>3681</v>
      </c>
      <c r="E670" s="347">
        <f>SUM(E671:E673)</f>
        <v>1911</v>
      </c>
      <c r="F670" s="343">
        <f t="shared" si="22"/>
        <v>100</v>
      </c>
      <c r="G670" s="343">
        <f t="shared" si="23"/>
        <v>51.9</v>
      </c>
      <c r="H670" s="344"/>
    </row>
    <row r="671" s="110" customFormat="1" spans="1:8">
      <c r="A671" s="348" t="s">
        <v>1247</v>
      </c>
      <c r="B671" s="354" t="s">
        <v>1248</v>
      </c>
      <c r="C671" s="353"/>
      <c r="D671" s="364"/>
      <c r="E671" s="364"/>
      <c r="F671" s="343" t="str">
        <f t="shared" si="22"/>
        <v/>
      </c>
      <c r="G671" s="343" t="str">
        <f t="shared" si="23"/>
        <v/>
      </c>
      <c r="H671" s="344"/>
    </row>
    <row r="672" s="110" customFormat="1" spans="1:8">
      <c r="A672" s="348" t="s">
        <v>1249</v>
      </c>
      <c r="B672" s="354" t="s">
        <v>1250</v>
      </c>
      <c r="C672" s="350">
        <v>1511</v>
      </c>
      <c r="D672" s="351">
        <v>2630</v>
      </c>
      <c r="E672" s="350">
        <v>1511</v>
      </c>
      <c r="F672" s="343">
        <f t="shared" si="22"/>
        <v>100</v>
      </c>
      <c r="G672" s="343">
        <f t="shared" si="23"/>
        <v>57.5</v>
      </c>
      <c r="H672" s="344"/>
    </row>
    <row r="673" s="110" customFormat="1" spans="1:8">
      <c r="A673" s="348" t="s">
        <v>1251</v>
      </c>
      <c r="B673" s="354" t="s">
        <v>1252</v>
      </c>
      <c r="C673" s="350">
        <v>400</v>
      </c>
      <c r="D673" s="351">
        <v>1051</v>
      </c>
      <c r="E673" s="350">
        <v>400</v>
      </c>
      <c r="F673" s="343">
        <f t="shared" si="22"/>
        <v>100</v>
      </c>
      <c r="G673" s="343">
        <f t="shared" si="23"/>
        <v>38.1</v>
      </c>
      <c r="H673" s="344"/>
    </row>
    <row r="674" s="110" customFormat="1" spans="1:8">
      <c r="A674" s="345" t="s">
        <v>1253</v>
      </c>
      <c r="B674" s="360" t="s">
        <v>1254</v>
      </c>
      <c r="C674" s="347">
        <f>SUM(C675:C685)</f>
        <v>12274</v>
      </c>
      <c r="D674" s="347">
        <f>SUM(D675:D685)</f>
        <v>13324</v>
      </c>
      <c r="E674" s="347">
        <f>SUM(E675:E685)</f>
        <v>12274</v>
      </c>
      <c r="F674" s="343">
        <f t="shared" si="22"/>
        <v>100</v>
      </c>
      <c r="G674" s="343">
        <f t="shared" si="23"/>
        <v>92.1</v>
      </c>
      <c r="H674" s="344"/>
    </row>
    <row r="675" s="110" customFormat="1" spans="1:8">
      <c r="A675" s="348" t="s">
        <v>1255</v>
      </c>
      <c r="B675" s="354" t="s">
        <v>1256</v>
      </c>
      <c r="C675" s="350">
        <v>360</v>
      </c>
      <c r="D675" s="351">
        <v>596</v>
      </c>
      <c r="E675" s="350">
        <v>360</v>
      </c>
      <c r="F675" s="343">
        <f t="shared" si="22"/>
        <v>100</v>
      </c>
      <c r="G675" s="343">
        <f t="shared" si="23"/>
        <v>60.4</v>
      </c>
      <c r="H675" s="344"/>
    </row>
    <row r="676" s="110" customFormat="1" spans="1:8">
      <c r="A676" s="348" t="s">
        <v>1257</v>
      </c>
      <c r="B676" s="354" t="s">
        <v>1258</v>
      </c>
      <c r="C676" s="350">
        <v>30</v>
      </c>
      <c r="D676" s="351">
        <v>344</v>
      </c>
      <c r="E676" s="350">
        <v>30</v>
      </c>
      <c r="F676" s="343">
        <f t="shared" si="22"/>
        <v>100</v>
      </c>
      <c r="G676" s="343">
        <f t="shared" si="23"/>
        <v>8.7</v>
      </c>
      <c r="H676" s="344"/>
    </row>
    <row r="677" s="110" customFormat="1" spans="1:8">
      <c r="A677" s="348" t="s">
        <v>1259</v>
      </c>
      <c r="B677" s="354" t="s">
        <v>1260</v>
      </c>
      <c r="C677" s="350">
        <v>180</v>
      </c>
      <c r="D677" s="351">
        <v>348</v>
      </c>
      <c r="E677" s="350">
        <v>180</v>
      </c>
      <c r="F677" s="343">
        <f t="shared" si="22"/>
        <v>100</v>
      </c>
      <c r="G677" s="343">
        <f t="shared" si="23"/>
        <v>51.7</v>
      </c>
      <c r="H677" s="344"/>
    </row>
    <row r="678" s="110" customFormat="1" spans="1:8">
      <c r="A678" s="348" t="s">
        <v>1261</v>
      </c>
      <c r="B678" s="354" t="s">
        <v>1262</v>
      </c>
      <c r="C678" s="350"/>
      <c r="D678" s="351">
        <v>0</v>
      </c>
      <c r="E678" s="350"/>
      <c r="F678" s="343" t="str">
        <f t="shared" si="22"/>
        <v/>
      </c>
      <c r="G678" s="343" t="str">
        <f t="shared" si="23"/>
        <v/>
      </c>
      <c r="H678" s="344"/>
    </row>
    <row r="679" s="110" customFormat="1" spans="1:8">
      <c r="A679" s="348" t="s">
        <v>1263</v>
      </c>
      <c r="B679" s="354" t="s">
        <v>1264</v>
      </c>
      <c r="C679" s="350"/>
      <c r="D679" s="351">
        <v>93</v>
      </c>
      <c r="E679" s="350"/>
      <c r="F679" s="343" t="str">
        <f t="shared" si="22"/>
        <v/>
      </c>
      <c r="G679" s="343">
        <f t="shared" si="23"/>
        <v>0</v>
      </c>
      <c r="H679" s="344"/>
    </row>
    <row r="680" s="110" customFormat="1" spans="1:8">
      <c r="A680" s="348" t="s">
        <v>1265</v>
      </c>
      <c r="B680" s="354" t="s">
        <v>1266</v>
      </c>
      <c r="C680" s="353"/>
      <c r="D680" s="353"/>
      <c r="E680" s="353"/>
      <c r="F680" s="343" t="str">
        <f t="shared" si="22"/>
        <v/>
      </c>
      <c r="G680" s="343" t="str">
        <f t="shared" si="23"/>
        <v/>
      </c>
      <c r="H680" s="344"/>
    </row>
    <row r="681" s="110" customFormat="1" spans="1:8">
      <c r="A681" s="348" t="s">
        <v>1267</v>
      </c>
      <c r="B681" s="354" t="s">
        <v>1268</v>
      </c>
      <c r="C681" s="350">
        <v>20</v>
      </c>
      <c r="D681" s="351">
        <v>57</v>
      </c>
      <c r="E681" s="350">
        <v>20</v>
      </c>
      <c r="F681" s="343">
        <f t="shared" si="22"/>
        <v>100</v>
      </c>
      <c r="G681" s="343">
        <f t="shared" si="23"/>
        <v>35.1</v>
      </c>
      <c r="H681" s="344"/>
    </row>
    <row r="682" s="110" customFormat="1" spans="1:8">
      <c r="A682" s="348" t="s">
        <v>1269</v>
      </c>
      <c r="B682" s="354" t="s">
        <v>1270</v>
      </c>
      <c r="C682" s="350">
        <v>5573</v>
      </c>
      <c r="D682" s="351">
        <v>4194</v>
      </c>
      <c r="E682" s="350">
        <v>5573</v>
      </c>
      <c r="F682" s="343">
        <f t="shared" si="22"/>
        <v>100</v>
      </c>
      <c r="G682" s="343">
        <f t="shared" si="23"/>
        <v>132.9</v>
      </c>
      <c r="H682" s="344"/>
    </row>
    <row r="683" s="110" customFormat="1" spans="1:8">
      <c r="A683" s="348" t="s">
        <v>1271</v>
      </c>
      <c r="B683" s="354" t="s">
        <v>1272</v>
      </c>
      <c r="C683" s="350">
        <v>850</v>
      </c>
      <c r="D683" s="351">
        <v>11</v>
      </c>
      <c r="E683" s="350">
        <v>850</v>
      </c>
      <c r="F683" s="343">
        <f t="shared" si="22"/>
        <v>100</v>
      </c>
      <c r="G683" s="343">
        <f t="shared" si="23"/>
        <v>7727.3</v>
      </c>
      <c r="H683" s="344"/>
    </row>
    <row r="684" s="110" customFormat="1" spans="1:8">
      <c r="A684" s="348" t="s">
        <v>1273</v>
      </c>
      <c r="B684" s="354" t="s">
        <v>1274</v>
      </c>
      <c r="C684" s="350">
        <v>4461</v>
      </c>
      <c r="D684" s="351">
        <v>7069</v>
      </c>
      <c r="E684" s="350">
        <v>4461</v>
      </c>
      <c r="F684" s="343">
        <f t="shared" si="22"/>
        <v>100</v>
      </c>
      <c r="G684" s="343">
        <f t="shared" si="23"/>
        <v>63.1</v>
      </c>
      <c r="H684" s="344"/>
    </row>
    <row r="685" s="110" customFormat="1" spans="1:8">
      <c r="A685" s="348" t="s">
        <v>1275</v>
      </c>
      <c r="B685" s="354" t="s">
        <v>1276</v>
      </c>
      <c r="C685" s="350">
        <v>800</v>
      </c>
      <c r="D685" s="351">
        <v>612</v>
      </c>
      <c r="E685" s="350">
        <v>800</v>
      </c>
      <c r="F685" s="343">
        <f t="shared" si="22"/>
        <v>100</v>
      </c>
      <c r="G685" s="343">
        <f t="shared" si="23"/>
        <v>130.7</v>
      </c>
      <c r="H685" s="344"/>
    </row>
    <row r="686" s="110" customFormat="1" spans="1:8">
      <c r="A686" s="345" t="s">
        <v>1277</v>
      </c>
      <c r="B686" s="360" t="s">
        <v>1278</v>
      </c>
      <c r="C686" s="347">
        <f>SUM(C687:C688)</f>
        <v>150</v>
      </c>
      <c r="D686" s="347">
        <f>SUM(D687:D688)</f>
        <v>272</v>
      </c>
      <c r="E686" s="347">
        <f>SUM(E687:E688)</f>
        <v>150</v>
      </c>
      <c r="F686" s="343">
        <f t="shared" si="22"/>
        <v>100</v>
      </c>
      <c r="G686" s="343">
        <f t="shared" si="23"/>
        <v>55.1</v>
      </c>
      <c r="H686" s="344"/>
    </row>
    <row r="687" s="110" customFormat="1" spans="1:8">
      <c r="A687" s="403" t="s">
        <v>1279</v>
      </c>
      <c r="B687" s="354" t="s">
        <v>1280</v>
      </c>
      <c r="C687" s="353"/>
      <c r="D687" s="353"/>
      <c r="E687" s="353"/>
      <c r="F687" s="343" t="str">
        <f t="shared" si="22"/>
        <v/>
      </c>
      <c r="G687" s="343" t="str">
        <f t="shared" si="23"/>
        <v/>
      </c>
      <c r="H687" s="344"/>
    </row>
    <row r="688" s="110" customFormat="1" spans="1:8">
      <c r="A688" s="403" t="s">
        <v>1281</v>
      </c>
      <c r="B688" s="365" t="s">
        <v>1282</v>
      </c>
      <c r="C688" s="350">
        <v>150</v>
      </c>
      <c r="D688" s="351">
        <v>272</v>
      </c>
      <c r="E688" s="350">
        <v>150</v>
      </c>
      <c r="F688" s="343">
        <f t="shared" si="22"/>
        <v>100</v>
      </c>
      <c r="G688" s="343">
        <f t="shared" si="23"/>
        <v>55.1</v>
      </c>
      <c r="H688" s="344"/>
    </row>
    <row r="689" s="110" customFormat="1" spans="1:8">
      <c r="A689" s="345" t="s">
        <v>1283</v>
      </c>
      <c r="B689" s="360" t="s">
        <v>1284</v>
      </c>
      <c r="C689" s="347">
        <f>SUM(C690:C692)</f>
        <v>1558</v>
      </c>
      <c r="D689" s="347">
        <f>SUM(D690:D692)</f>
        <v>2387</v>
      </c>
      <c r="E689" s="347">
        <f>SUM(E690:E692)</f>
        <v>1558</v>
      </c>
      <c r="F689" s="343">
        <f t="shared" si="22"/>
        <v>100</v>
      </c>
      <c r="G689" s="343">
        <f t="shared" si="23"/>
        <v>65.3</v>
      </c>
      <c r="H689" s="344"/>
    </row>
    <row r="690" s="110" customFormat="1" spans="1:8">
      <c r="A690" s="348" t="s">
        <v>1285</v>
      </c>
      <c r="B690" s="354" t="s">
        <v>1286</v>
      </c>
      <c r="C690" s="350">
        <v>497</v>
      </c>
      <c r="D690" s="351">
        <v>553</v>
      </c>
      <c r="E690" s="350">
        <v>497</v>
      </c>
      <c r="F690" s="343">
        <f t="shared" si="22"/>
        <v>100</v>
      </c>
      <c r="G690" s="343">
        <f t="shared" si="23"/>
        <v>89.9</v>
      </c>
      <c r="H690" s="344"/>
    </row>
    <row r="691" s="110" customFormat="1" spans="1:8">
      <c r="A691" s="348" t="s">
        <v>1287</v>
      </c>
      <c r="B691" s="354" t="s">
        <v>1288</v>
      </c>
      <c r="C691" s="350">
        <v>554</v>
      </c>
      <c r="D691" s="351">
        <v>1721</v>
      </c>
      <c r="E691" s="350">
        <v>554</v>
      </c>
      <c r="F691" s="343">
        <f t="shared" si="22"/>
        <v>100</v>
      </c>
      <c r="G691" s="343">
        <f t="shared" si="23"/>
        <v>32.2</v>
      </c>
      <c r="H691" s="344"/>
    </row>
    <row r="692" s="110" customFormat="1" spans="1:8">
      <c r="A692" s="348" t="s">
        <v>1289</v>
      </c>
      <c r="B692" s="354" t="s">
        <v>1290</v>
      </c>
      <c r="C692" s="350">
        <v>507</v>
      </c>
      <c r="D692" s="351">
        <v>113</v>
      </c>
      <c r="E692" s="350">
        <v>507</v>
      </c>
      <c r="F692" s="343">
        <f t="shared" si="22"/>
        <v>100</v>
      </c>
      <c r="G692" s="343">
        <f t="shared" si="23"/>
        <v>448.7</v>
      </c>
      <c r="H692" s="344"/>
    </row>
    <row r="693" s="110" customFormat="1" spans="1:8">
      <c r="A693" s="345" t="s">
        <v>1291</v>
      </c>
      <c r="B693" s="360" t="s">
        <v>1292</v>
      </c>
      <c r="C693" s="347">
        <f>SUM(C694:C697)</f>
        <v>5962</v>
      </c>
      <c r="D693" s="347">
        <f>SUM(D694:D697)</f>
        <v>525</v>
      </c>
      <c r="E693" s="347">
        <f>SUM(E694:E697)</f>
        <v>5962</v>
      </c>
      <c r="F693" s="343">
        <f t="shared" si="22"/>
        <v>100</v>
      </c>
      <c r="G693" s="343">
        <f t="shared" si="23"/>
        <v>1135.6</v>
      </c>
      <c r="H693" s="344"/>
    </row>
    <row r="694" s="110" customFormat="1" spans="1:8">
      <c r="A694" s="348" t="s">
        <v>1293</v>
      </c>
      <c r="B694" s="354" t="s">
        <v>1294</v>
      </c>
      <c r="C694" s="350">
        <v>1059</v>
      </c>
      <c r="D694" s="351">
        <v>32</v>
      </c>
      <c r="E694" s="350">
        <v>1059</v>
      </c>
      <c r="F694" s="343">
        <f t="shared" si="22"/>
        <v>100</v>
      </c>
      <c r="G694" s="343">
        <f t="shared" si="23"/>
        <v>3309.4</v>
      </c>
      <c r="H694" s="344"/>
    </row>
    <row r="695" s="110" customFormat="1" spans="1:8">
      <c r="A695" s="348" t="s">
        <v>1295</v>
      </c>
      <c r="B695" s="354" t="s">
        <v>1296</v>
      </c>
      <c r="C695" s="350">
        <v>2840</v>
      </c>
      <c r="D695" s="351">
        <v>132</v>
      </c>
      <c r="E695" s="350">
        <v>2840</v>
      </c>
      <c r="F695" s="343">
        <f t="shared" si="22"/>
        <v>100</v>
      </c>
      <c r="G695" s="343">
        <f t="shared" si="23"/>
        <v>2151.5</v>
      </c>
      <c r="H695" s="344"/>
    </row>
    <row r="696" s="110" customFormat="1" spans="1:8">
      <c r="A696" s="348" t="s">
        <v>1297</v>
      </c>
      <c r="B696" s="354" t="s">
        <v>1298</v>
      </c>
      <c r="C696" s="350">
        <v>1857</v>
      </c>
      <c r="D696" s="351">
        <v>162</v>
      </c>
      <c r="E696" s="350">
        <v>1857</v>
      </c>
      <c r="F696" s="343">
        <f t="shared" si="22"/>
        <v>100</v>
      </c>
      <c r="G696" s="343">
        <f t="shared" si="23"/>
        <v>1146.3</v>
      </c>
      <c r="H696" s="344"/>
    </row>
    <row r="697" s="110" customFormat="1" spans="1:8">
      <c r="A697" s="348" t="s">
        <v>1299</v>
      </c>
      <c r="B697" s="354" t="s">
        <v>1300</v>
      </c>
      <c r="C697" s="350">
        <v>206</v>
      </c>
      <c r="D697" s="351">
        <v>199</v>
      </c>
      <c r="E697" s="350">
        <v>206</v>
      </c>
      <c r="F697" s="343">
        <f t="shared" si="22"/>
        <v>100</v>
      </c>
      <c r="G697" s="343">
        <f t="shared" si="23"/>
        <v>103.5</v>
      </c>
      <c r="H697" s="344"/>
    </row>
    <row r="698" s="110" customFormat="1" spans="1:8">
      <c r="A698" s="345" t="s">
        <v>1301</v>
      </c>
      <c r="B698" s="360" t="s">
        <v>1302</v>
      </c>
      <c r="C698" s="347">
        <f>SUM(C699:C701)</f>
        <v>19039</v>
      </c>
      <c r="D698" s="347">
        <f>SUM(D699:D701)</f>
        <v>19039</v>
      </c>
      <c r="E698" s="347">
        <f>SUM(E699:E701)</f>
        <v>19039</v>
      </c>
      <c r="F698" s="343">
        <f t="shared" si="22"/>
        <v>100</v>
      </c>
      <c r="G698" s="343">
        <f t="shared" si="23"/>
        <v>100</v>
      </c>
      <c r="H698" s="344"/>
    </row>
    <row r="699" s="110" customFormat="1" spans="1:8">
      <c r="A699" s="348" t="s">
        <v>1303</v>
      </c>
      <c r="B699" s="354" t="s">
        <v>1304</v>
      </c>
      <c r="C699" s="350"/>
      <c r="D699" s="351">
        <v>0</v>
      </c>
      <c r="E699" s="350"/>
      <c r="F699" s="343" t="str">
        <f t="shared" si="22"/>
        <v/>
      </c>
      <c r="G699" s="343" t="str">
        <f t="shared" si="23"/>
        <v/>
      </c>
      <c r="H699" s="344"/>
    </row>
    <row r="700" s="110" customFormat="1" spans="1:8">
      <c r="A700" s="348" t="s">
        <v>1305</v>
      </c>
      <c r="B700" s="354" t="s">
        <v>1306</v>
      </c>
      <c r="C700" s="350">
        <v>18903</v>
      </c>
      <c r="D700" s="351">
        <v>5841</v>
      </c>
      <c r="E700" s="350">
        <v>18903</v>
      </c>
      <c r="F700" s="343">
        <f t="shared" si="22"/>
        <v>100</v>
      </c>
      <c r="G700" s="343">
        <f t="shared" si="23"/>
        <v>323.6</v>
      </c>
      <c r="H700" s="344"/>
    </row>
    <row r="701" s="110" customFormat="1" spans="1:8">
      <c r="A701" s="348" t="s">
        <v>1307</v>
      </c>
      <c r="B701" s="354" t="s">
        <v>1308</v>
      </c>
      <c r="C701" s="350">
        <v>136</v>
      </c>
      <c r="D701" s="351">
        <v>13198</v>
      </c>
      <c r="E701" s="350">
        <v>136</v>
      </c>
      <c r="F701" s="343">
        <f t="shared" si="22"/>
        <v>100</v>
      </c>
      <c r="G701" s="343">
        <f t="shared" si="23"/>
        <v>1</v>
      </c>
      <c r="H701" s="344"/>
    </row>
    <row r="702" s="110" customFormat="1" spans="1:8">
      <c r="A702" s="345" t="s">
        <v>1309</v>
      </c>
      <c r="B702" s="360" t="s">
        <v>1310</v>
      </c>
      <c r="C702" s="347">
        <f>SUM(C703:C705)</f>
        <v>800</v>
      </c>
      <c r="D702" s="347">
        <f>SUM(D703:D705)</f>
        <v>1578</v>
      </c>
      <c r="E702" s="347">
        <f>SUM(E703:E705)</f>
        <v>800</v>
      </c>
      <c r="F702" s="343">
        <f t="shared" si="22"/>
        <v>100</v>
      </c>
      <c r="G702" s="343">
        <f t="shared" si="23"/>
        <v>50.7</v>
      </c>
      <c r="H702" s="344"/>
    </row>
    <row r="703" s="110" customFormat="1" spans="1:8">
      <c r="A703" s="348" t="s">
        <v>1311</v>
      </c>
      <c r="B703" s="354" t="s">
        <v>1312</v>
      </c>
      <c r="C703" s="350">
        <v>800</v>
      </c>
      <c r="D703" s="351">
        <v>1578</v>
      </c>
      <c r="E703" s="350">
        <v>800</v>
      </c>
      <c r="F703" s="343">
        <f t="shared" si="22"/>
        <v>100</v>
      </c>
      <c r="G703" s="343">
        <f t="shared" si="23"/>
        <v>50.7</v>
      </c>
      <c r="H703" s="344"/>
    </row>
    <row r="704" s="110" customFormat="1" spans="1:8">
      <c r="A704" s="348" t="s">
        <v>1313</v>
      </c>
      <c r="B704" s="354" t="s">
        <v>1314</v>
      </c>
      <c r="C704" s="353"/>
      <c r="D704" s="353"/>
      <c r="E704" s="353"/>
      <c r="F704" s="343" t="str">
        <f t="shared" si="22"/>
        <v/>
      </c>
      <c r="G704" s="343" t="str">
        <f t="shared" si="23"/>
        <v/>
      </c>
      <c r="H704" s="344"/>
    </row>
    <row r="705" s="110" customFormat="1" spans="1:8">
      <c r="A705" s="348" t="s">
        <v>1315</v>
      </c>
      <c r="B705" s="354" t="s">
        <v>1316</v>
      </c>
      <c r="C705" s="353"/>
      <c r="D705" s="353"/>
      <c r="E705" s="353"/>
      <c r="F705" s="343" t="str">
        <f t="shared" si="22"/>
        <v/>
      </c>
      <c r="G705" s="343" t="str">
        <f t="shared" si="23"/>
        <v/>
      </c>
      <c r="H705" s="344"/>
    </row>
    <row r="706" s="110" customFormat="1" spans="1:8">
      <c r="A706" s="345" t="s">
        <v>1317</v>
      </c>
      <c r="B706" s="360" t="s">
        <v>1318</v>
      </c>
      <c r="C706" s="347">
        <f>SUM(C707:C708)</f>
        <v>50</v>
      </c>
      <c r="D706" s="347">
        <f>SUM(D707:D708)</f>
        <v>123</v>
      </c>
      <c r="E706" s="347">
        <f>SUM(E707:E708)</f>
        <v>50</v>
      </c>
      <c r="F706" s="343">
        <f t="shared" si="22"/>
        <v>100</v>
      </c>
      <c r="G706" s="343">
        <f t="shared" si="23"/>
        <v>40.7</v>
      </c>
      <c r="H706" s="344"/>
    </row>
    <row r="707" s="110" customFormat="1" spans="1:8">
      <c r="A707" s="348" t="s">
        <v>1319</v>
      </c>
      <c r="B707" s="354" t="s">
        <v>1320</v>
      </c>
      <c r="C707" s="350">
        <v>50</v>
      </c>
      <c r="D707" s="351">
        <v>120</v>
      </c>
      <c r="E707" s="350">
        <v>50</v>
      </c>
      <c r="F707" s="343">
        <f t="shared" si="22"/>
        <v>100</v>
      </c>
      <c r="G707" s="343">
        <f t="shared" si="23"/>
        <v>41.7</v>
      </c>
      <c r="H707" s="344"/>
    </row>
    <row r="708" s="110" customFormat="1" spans="1:8">
      <c r="A708" s="348" t="s">
        <v>1321</v>
      </c>
      <c r="B708" s="354" t="s">
        <v>1322</v>
      </c>
      <c r="C708" s="350"/>
      <c r="D708" s="351">
        <v>3</v>
      </c>
      <c r="E708" s="350"/>
      <c r="F708" s="343" t="str">
        <f t="shared" si="22"/>
        <v/>
      </c>
      <c r="G708" s="343">
        <f t="shared" si="23"/>
        <v>0</v>
      </c>
      <c r="H708" s="344"/>
    </row>
    <row r="709" s="110" customFormat="1" spans="1:8">
      <c r="A709" s="345" t="s">
        <v>1323</v>
      </c>
      <c r="B709" s="360" t="s">
        <v>1324</v>
      </c>
      <c r="C709" s="347">
        <f>SUM(C710:C717)</f>
        <v>110</v>
      </c>
      <c r="D709" s="347">
        <f>SUM(D710:D717)</f>
        <v>308</v>
      </c>
      <c r="E709" s="347">
        <f>SUM(E710:E717)</f>
        <v>110</v>
      </c>
      <c r="F709" s="343">
        <f t="shared" si="22"/>
        <v>100</v>
      </c>
      <c r="G709" s="343">
        <f t="shared" si="23"/>
        <v>35.7</v>
      </c>
      <c r="H709" s="344"/>
    </row>
    <row r="710" s="110" customFormat="1" spans="1:8">
      <c r="A710" s="348" t="s">
        <v>1325</v>
      </c>
      <c r="B710" s="354" t="s">
        <v>110</v>
      </c>
      <c r="C710" s="350">
        <v>50</v>
      </c>
      <c r="D710" s="351">
        <v>58</v>
      </c>
      <c r="E710" s="350">
        <v>50</v>
      </c>
      <c r="F710" s="343">
        <f t="shared" si="22"/>
        <v>100</v>
      </c>
      <c r="G710" s="343">
        <f t="shared" si="23"/>
        <v>86.2</v>
      </c>
      <c r="H710" s="344"/>
    </row>
    <row r="711" s="110" customFormat="1" spans="1:8">
      <c r="A711" s="348" t="s">
        <v>1326</v>
      </c>
      <c r="B711" s="354" t="s">
        <v>112</v>
      </c>
      <c r="C711" s="350">
        <v>60</v>
      </c>
      <c r="D711" s="351">
        <v>46</v>
      </c>
      <c r="E711" s="350">
        <v>60</v>
      </c>
      <c r="F711" s="343">
        <f t="shared" si="22"/>
        <v>100</v>
      </c>
      <c r="G711" s="343">
        <f t="shared" si="23"/>
        <v>130.4</v>
      </c>
      <c r="H711" s="344"/>
    </row>
    <row r="712" s="110" customFormat="1" spans="1:8">
      <c r="A712" s="348" t="s">
        <v>1327</v>
      </c>
      <c r="B712" s="354" t="s">
        <v>114</v>
      </c>
      <c r="C712" s="353"/>
      <c r="D712" s="353"/>
      <c r="E712" s="353"/>
      <c r="F712" s="343" t="str">
        <f t="shared" ref="F712:F775" si="24">IF(C712=0,"",ROUND(E712/C712*100,1))</f>
        <v/>
      </c>
      <c r="G712" s="343" t="str">
        <f t="shared" ref="G712:G775" si="25">IF(D712=0,"",ROUND(E712/D712*100,1))</f>
        <v/>
      </c>
      <c r="H712" s="344"/>
    </row>
    <row r="713" s="110" customFormat="1" spans="1:8">
      <c r="A713" s="348" t="s">
        <v>1328</v>
      </c>
      <c r="B713" s="354" t="s">
        <v>211</v>
      </c>
      <c r="C713" s="353"/>
      <c r="D713" s="353"/>
      <c r="E713" s="353"/>
      <c r="F713" s="343" t="str">
        <f t="shared" si="24"/>
        <v/>
      </c>
      <c r="G713" s="343" t="str">
        <f t="shared" si="25"/>
        <v/>
      </c>
      <c r="H713" s="344"/>
    </row>
    <row r="714" s="110" customFormat="1" spans="1:8">
      <c r="A714" s="348" t="s">
        <v>1329</v>
      </c>
      <c r="B714" s="354" t="s">
        <v>1330</v>
      </c>
      <c r="C714" s="353"/>
      <c r="D714" s="353"/>
      <c r="E714" s="353"/>
      <c r="F714" s="343" t="str">
        <f t="shared" si="24"/>
        <v/>
      </c>
      <c r="G714" s="343" t="str">
        <f t="shared" si="25"/>
        <v/>
      </c>
      <c r="H714" s="344"/>
    </row>
    <row r="715" s="110" customFormat="1" spans="1:8">
      <c r="A715" s="348" t="s">
        <v>1331</v>
      </c>
      <c r="B715" s="354" t="s">
        <v>1332</v>
      </c>
      <c r="C715" s="353"/>
      <c r="D715" s="353"/>
      <c r="E715" s="353"/>
      <c r="F715" s="343" t="str">
        <f t="shared" si="24"/>
        <v/>
      </c>
      <c r="G715" s="343" t="str">
        <f t="shared" si="25"/>
        <v/>
      </c>
      <c r="H715" s="344"/>
    </row>
    <row r="716" s="110" customFormat="1" spans="1:8">
      <c r="A716" s="348" t="s">
        <v>1333</v>
      </c>
      <c r="B716" s="354" t="s">
        <v>128</v>
      </c>
      <c r="C716" s="353"/>
      <c r="D716" s="351">
        <v>148</v>
      </c>
      <c r="E716" s="353"/>
      <c r="F716" s="343" t="str">
        <f t="shared" si="24"/>
        <v/>
      </c>
      <c r="G716" s="343">
        <f t="shared" si="25"/>
        <v>0</v>
      </c>
      <c r="H716" s="344"/>
    </row>
    <row r="717" s="110" customFormat="1" spans="1:8">
      <c r="A717" s="348" t="s">
        <v>1334</v>
      </c>
      <c r="B717" s="354" t="s">
        <v>1335</v>
      </c>
      <c r="C717" s="353"/>
      <c r="D717" s="351">
        <v>56</v>
      </c>
      <c r="E717" s="353"/>
      <c r="F717" s="343" t="str">
        <f t="shared" si="24"/>
        <v/>
      </c>
      <c r="G717" s="343">
        <f t="shared" si="25"/>
        <v>0</v>
      </c>
      <c r="H717" s="344"/>
    </row>
    <row r="718" s="110" customFormat="1" spans="1:8">
      <c r="A718" s="345" t="s">
        <v>1336</v>
      </c>
      <c r="B718" s="360" t="s">
        <v>1337</v>
      </c>
      <c r="C718" s="347">
        <f>SUM(C719)</f>
        <v>0</v>
      </c>
      <c r="D718" s="347">
        <f>SUM(D719)</f>
        <v>0</v>
      </c>
      <c r="E718" s="347">
        <f>SUM(E719)</f>
        <v>0</v>
      </c>
      <c r="F718" s="343" t="str">
        <f t="shared" si="24"/>
        <v/>
      </c>
      <c r="G718" s="343" t="str">
        <f t="shared" si="25"/>
        <v/>
      </c>
      <c r="H718" s="344"/>
    </row>
    <row r="719" s="110" customFormat="1" spans="1:8">
      <c r="A719" s="348" t="s">
        <v>1338</v>
      </c>
      <c r="B719" s="354" t="s">
        <v>1339</v>
      </c>
      <c r="C719" s="353"/>
      <c r="D719" s="353"/>
      <c r="E719" s="353"/>
      <c r="F719" s="343" t="str">
        <f t="shared" si="24"/>
        <v/>
      </c>
      <c r="G719" s="343" t="str">
        <f t="shared" si="25"/>
        <v/>
      </c>
      <c r="H719" s="344"/>
    </row>
    <row r="720" s="110" customFormat="1" spans="1:8">
      <c r="A720" s="345" t="s">
        <v>1340</v>
      </c>
      <c r="B720" s="366" t="s">
        <v>1341</v>
      </c>
      <c r="C720" s="347">
        <f>SUM(C721)</f>
        <v>2540</v>
      </c>
      <c r="D720" s="347">
        <f>SUM(D721)</f>
        <v>2051</v>
      </c>
      <c r="E720" s="347">
        <f>SUM(E721)</f>
        <v>2540</v>
      </c>
      <c r="F720" s="343">
        <f t="shared" si="24"/>
        <v>100</v>
      </c>
      <c r="G720" s="343">
        <f t="shared" si="25"/>
        <v>123.8</v>
      </c>
      <c r="H720" s="344"/>
    </row>
    <row r="721" s="110" customFormat="1" spans="1:8">
      <c r="A721" s="348" t="s">
        <v>1342</v>
      </c>
      <c r="B721" s="367" t="s">
        <v>1343</v>
      </c>
      <c r="C721" s="350">
        <v>2540</v>
      </c>
      <c r="D721" s="351">
        <v>2051</v>
      </c>
      <c r="E721" s="350">
        <v>2540</v>
      </c>
      <c r="F721" s="343">
        <f t="shared" si="24"/>
        <v>100</v>
      </c>
      <c r="G721" s="343">
        <f t="shared" si="25"/>
        <v>123.8</v>
      </c>
      <c r="H721" s="344"/>
    </row>
    <row r="722" s="110" customFormat="1" spans="1:8">
      <c r="A722" s="341" t="s">
        <v>1344</v>
      </c>
      <c r="B722" s="368" t="s">
        <v>1345</v>
      </c>
      <c r="C722" s="343">
        <f>SUM(C723,C733,C737,C746,C753,C760,C766,C769,C772,C773,C774,C780,C781,C782,C793)</f>
        <v>26275</v>
      </c>
      <c r="D722" s="343">
        <f>SUM(D723,D733,D737,D746,D753,D760,D766,D769,D772,D773,D774,D780,D781,D782,D793)</f>
        <v>44691</v>
      </c>
      <c r="E722" s="343">
        <f>SUM(E723,E733,E737,E746,E753,E760,E766,E769,E772,E773,E774,E780,E781,E782,E793)</f>
        <v>19167</v>
      </c>
      <c r="F722" s="343">
        <f t="shared" si="24"/>
        <v>72.9</v>
      </c>
      <c r="G722" s="343">
        <f t="shared" si="25"/>
        <v>42.9</v>
      </c>
      <c r="H722" s="344"/>
    </row>
    <row r="723" s="110" customFormat="1" spans="1:8">
      <c r="A723" s="345" t="s">
        <v>1346</v>
      </c>
      <c r="B723" s="366" t="s">
        <v>1347</v>
      </c>
      <c r="C723" s="347">
        <f>SUM(C724:C732)</f>
        <v>880</v>
      </c>
      <c r="D723" s="347">
        <f>SUM(D724:D732)</f>
        <v>2954</v>
      </c>
      <c r="E723" s="347">
        <f>SUM(E724:E732)</f>
        <v>880</v>
      </c>
      <c r="F723" s="343">
        <f t="shared" si="24"/>
        <v>100</v>
      </c>
      <c r="G723" s="343">
        <f t="shared" si="25"/>
        <v>29.8</v>
      </c>
      <c r="H723" s="344"/>
    </row>
    <row r="724" s="110" customFormat="1" spans="1:8">
      <c r="A724" s="348" t="s">
        <v>1348</v>
      </c>
      <c r="B724" s="367" t="s">
        <v>110</v>
      </c>
      <c r="C724" s="350">
        <v>760</v>
      </c>
      <c r="D724" s="351">
        <v>250</v>
      </c>
      <c r="E724" s="350">
        <v>760</v>
      </c>
      <c r="F724" s="343">
        <f t="shared" si="24"/>
        <v>100</v>
      </c>
      <c r="G724" s="343">
        <f t="shared" si="25"/>
        <v>304</v>
      </c>
      <c r="H724" s="344"/>
    </row>
    <row r="725" s="110" customFormat="1" spans="1:8">
      <c r="A725" s="348" t="s">
        <v>1349</v>
      </c>
      <c r="B725" s="367" t="s">
        <v>112</v>
      </c>
      <c r="C725" s="350">
        <v>50</v>
      </c>
      <c r="D725" s="351">
        <v>0</v>
      </c>
      <c r="E725" s="350">
        <v>50</v>
      </c>
      <c r="F725" s="343">
        <f t="shared" si="24"/>
        <v>100</v>
      </c>
      <c r="G725" s="343" t="str">
        <f t="shared" si="25"/>
        <v/>
      </c>
      <c r="H725" s="344"/>
    </row>
    <row r="726" s="110" customFormat="1" spans="1:8">
      <c r="A726" s="348" t="s">
        <v>1350</v>
      </c>
      <c r="B726" s="367" t="s">
        <v>114</v>
      </c>
      <c r="C726" s="350">
        <v>40</v>
      </c>
      <c r="D726" s="351">
        <v>0</v>
      </c>
      <c r="E726" s="350">
        <v>40</v>
      </c>
      <c r="F726" s="343">
        <f t="shared" si="24"/>
        <v>100</v>
      </c>
      <c r="G726" s="343" t="str">
        <f t="shared" si="25"/>
        <v/>
      </c>
      <c r="H726" s="344"/>
    </row>
    <row r="727" s="110" customFormat="1" spans="1:8">
      <c r="A727" s="348" t="s">
        <v>1351</v>
      </c>
      <c r="B727" s="367" t="s">
        <v>1352</v>
      </c>
      <c r="C727" s="353"/>
      <c r="D727" s="353"/>
      <c r="E727" s="353"/>
      <c r="F727" s="343" t="str">
        <f t="shared" si="24"/>
        <v/>
      </c>
      <c r="G727" s="343" t="str">
        <f t="shared" si="25"/>
        <v/>
      </c>
      <c r="H727" s="344"/>
    </row>
    <row r="728" s="110" customFormat="1" spans="1:8">
      <c r="A728" s="348" t="s">
        <v>1353</v>
      </c>
      <c r="B728" s="367" t="s">
        <v>1354</v>
      </c>
      <c r="C728" s="353"/>
      <c r="D728" s="353"/>
      <c r="E728" s="353"/>
      <c r="F728" s="343" t="str">
        <f t="shared" si="24"/>
        <v/>
      </c>
      <c r="G728" s="343" t="str">
        <f t="shared" si="25"/>
        <v/>
      </c>
      <c r="H728" s="344"/>
    </row>
    <row r="729" s="110" customFormat="1" spans="1:8">
      <c r="A729" s="348" t="s">
        <v>1355</v>
      </c>
      <c r="B729" s="367" t="s">
        <v>1356</v>
      </c>
      <c r="C729" s="353"/>
      <c r="D729" s="353"/>
      <c r="E729" s="353"/>
      <c r="F729" s="343" t="str">
        <f t="shared" si="24"/>
        <v/>
      </c>
      <c r="G729" s="343" t="str">
        <f t="shared" si="25"/>
        <v/>
      </c>
      <c r="H729" s="344"/>
    </row>
    <row r="730" s="110" customFormat="1" spans="1:8">
      <c r="A730" s="348" t="s">
        <v>1357</v>
      </c>
      <c r="B730" s="367" t="s">
        <v>1358</v>
      </c>
      <c r="C730" s="353"/>
      <c r="D730" s="353"/>
      <c r="E730" s="353"/>
      <c r="F730" s="343" t="str">
        <f t="shared" si="24"/>
        <v/>
      </c>
      <c r="G730" s="343" t="str">
        <f t="shared" si="25"/>
        <v/>
      </c>
      <c r="H730" s="344"/>
    </row>
    <row r="731" s="110" customFormat="1" spans="1:8">
      <c r="A731" s="348" t="s">
        <v>1359</v>
      </c>
      <c r="B731" s="367" t="s">
        <v>1360</v>
      </c>
      <c r="C731" s="353"/>
      <c r="D731" s="353"/>
      <c r="E731" s="353"/>
      <c r="F731" s="343" t="str">
        <f t="shared" si="24"/>
        <v/>
      </c>
      <c r="G731" s="343" t="str">
        <f t="shared" si="25"/>
        <v/>
      </c>
      <c r="H731" s="344"/>
    </row>
    <row r="732" s="110" customFormat="1" spans="1:8">
      <c r="A732" s="348" t="s">
        <v>1361</v>
      </c>
      <c r="B732" s="367" t="s">
        <v>1362</v>
      </c>
      <c r="C732" s="350">
        <v>30</v>
      </c>
      <c r="D732" s="351">
        <v>2704</v>
      </c>
      <c r="E732" s="350">
        <v>30</v>
      </c>
      <c r="F732" s="343">
        <f t="shared" si="24"/>
        <v>100</v>
      </c>
      <c r="G732" s="343">
        <f t="shared" si="25"/>
        <v>1.1</v>
      </c>
      <c r="H732" s="344"/>
    </row>
    <row r="733" s="110" customFormat="1" spans="1:8">
      <c r="A733" s="345" t="s">
        <v>1363</v>
      </c>
      <c r="B733" s="366" t="s">
        <v>1364</v>
      </c>
      <c r="C733" s="347">
        <f>SUM(C734:C736)</f>
        <v>149</v>
      </c>
      <c r="D733" s="347">
        <f>SUM(D734:D736)</f>
        <v>3</v>
      </c>
      <c r="E733" s="347">
        <f>SUM(E734:E736)</f>
        <v>149</v>
      </c>
      <c r="F733" s="343">
        <f t="shared" si="24"/>
        <v>100</v>
      </c>
      <c r="G733" s="343">
        <f t="shared" si="25"/>
        <v>4966.7</v>
      </c>
      <c r="H733" s="344"/>
    </row>
    <row r="734" s="110" customFormat="1" spans="1:8">
      <c r="A734" s="348" t="s">
        <v>1365</v>
      </c>
      <c r="B734" s="367" t="s">
        <v>1366</v>
      </c>
      <c r="C734" s="353"/>
      <c r="D734" s="364"/>
      <c r="E734" s="364"/>
      <c r="F734" s="343" t="str">
        <f t="shared" si="24"/>
        <v/>
      </c>
      <c r="G734" s="343" t="str">
        <f t="shared" si="25"/>
        <v/>
      </c>
      <c r="H734" s="344"/>
    </row>
    <row r="735" s="110" customFormat="1" spans="1:8">
      <c r="A735" s="348" t="s">
        <v>1367</v>
      </c>
      <c r="B735" s="367" t="s">
        <v>1368</v>
      </c>
      <c r="C735" s="353"/>
      <c r="D735" s="364"/>
      <c r="E735" s="364"/>
      <c r="F735" s="343" t="str">
        <f t="shared" si="24"/>
        <v/>
      </c>
      <c r="G735" s="343" t="str">
        <f t="shared" si="25"/>
        <v/>
      </c>
      <c r="H735" s="344"/>
    </row>
    <row r="736" s="110" customFormat="1" spans="1:8">
      <c r="A736" s="348" t="s">
        <v>1369</v>
      </c>
      <c r="B736" s="367" t="s">
        <v>1370</v>
      </c>
      <c r="C736" s="350">
        <v>149</v>
      </c>
      <c r="D736" s="351">
        <v>3</v>
      </c>
      <c r="E736" s="350">
        <v>149</v>
      </c>
      <c r="F736" s="343">
        <f t="shared" si="24"/>
        <v>100</v>
      </c>
      <c r="G736" s="343">
        <f t="shared" si="25"/>
        <v>4966.7</v>
      </c>
      <c r="H736" s="344"/>
    </row>
    <row r="737" s="110" customFormat="1" spans="1:8">
      <c r="A737" s="345" t="s">
        <v>1371</v>
      </c>
      <c r="B737" s="366" t="s">
        <v>1372</v>
      </c>
      <c r="C737" s="347">
        <f>SUM(C738:C745)</f>
        <v>19197</v>
      </c>
      <c r="D737" s="347">
        <f>SUM(D738:D745)</f>
        <v>31947</v>
      </c>
      <c r="E737" s="347">
        <f>SUM(E738:E745)</f>
        <v>13089</v>
      </c>
      <c r="F737" s="343">
        <f t="shared" si="24"/>
        <v>68.2</v>
      </c>
      <c r="G737" s="343">
        <f t="shared" si="25"/>
        <v>41</v>
      </c>
      <c r="H737" s="344"/>
    </row>
    <row r="738" s="110" customFormat="1" spans="1:8">
      <c r="A738" s="348" t="s">
        <v>1373</v>
      </c>
      <c r="B738" s="367" t="s">
        <v>1374</v>
      </c>
      <c r="C738" s="350">
        <v>9000</v>
      </c>
      <c r="D738" s="351">
        <v>7584</v>
      </c>
      <c r="E738" s="350">
        <v>5000</v>
      </c>
      <c r="F738" s="343">
        <f t="shared" si="24"/>
        <v>55.6</v>
      </c>
      <c r="G738" s="343">
        <f t="shared" si="25"/>
        <v>65.9</v>
      </c>
      <c r="H738" s="344"/>
    </row>
    <row r="739" s="110" customFormat="1" spans="1:8">
      <c r="A739" s="348" t="s">
        <v>1375</v>
      </c>
      <c r="B739" s="367" t="s">
        <v>1376</v>
      </c>
      <c r="C739" s="350">
        <v>7233</v>
      </c>
      <c r="D739" s="351">
        <v>16401</v>
      </c>
      <c r="E739" s="350">
        <v>5125</v>
      </c>
      <c r="F739" s="343">
        <f t="shared" si="24"/>
        <v>70.9</v>
      </c>
      <c r="G739" s="343">
        <f t="shared" si="25"/>
        <v>31.2</v>
      </c>
      <c r="H739" s="344"/>
    </row>
    <row r="740" s="110" customFormat="1" spans="1:8">
      <c r="A740" s="348" t="s">
        <v>1377</v>
      </c>
      <c r="B740" s="367" t="s">
        <v>1378</v>
      </c>
      <c r="C740" s="350"/>
      <c r="D740" s="351">
        <v>0</v>
      </c>
      <c r="E740" s="350"/>
      <c r="F740" s="343" t="str">
        <f t="shared" si="24"/>
        <v/>
      </c>
      <c r="G740" s="343" t="str">
        <f t="shared" si="25"/>
        <v/>
      </c>
      <c r="H740" s="344"/>
    </row>
    <row r="741" s="110" customFormat="1" spans="1:8">
      <c r="A741" s="348" t="s">
        <v>1379</v>
      </c>
      <c r="B741" s="367" t="s">
        <v>1380</v>
      </c>
      <c r="C741" s="350">
        <v>384</v>
      </c>
      <c r="D741" s="351">
        <v>3664</v>
      </c>
      <c r="E741" s="350">
        <v>384</v>
      </c>
      <c r="F741" s="343">
        <f t="shared" si="24"/>
        <v>100</v>
      </c>
      <c r="G741" s="343">
        <f t="shared" si="25"/>
        <v>10.5</v>
      </c>
      <c r="H741" s="344"/>
    </row>
    <row r="742" s="110" customFormat="1" spans="1:8">
      <c r="A742" s="348" t="s">
        <v>1381</v>
      </c>
      <c r="B742" s="367" t="s">
        <v>1382</v>
      </c>
      <c r="C742" s="353"/>
      <c r="D742" s="364"/>
      <c r="E742" s="364"/>
      <c r="F742" s="343" t="str">
        <f t="shared" si="24"/>
        <v/>
      </c>
      <c r="G742" s="343" t="str">
        <f t="shared" si="25"/>
        <v/>
      </c>
      <c r="H742" s="344"/>
    </row>
    <row r="743" s="110" customFormat="1" spans="1:8">
      <c r="A743" s="348" t="s">
        <v>1383</v>
      </c>
      <c r="B743" s="367" t="s">
        <v>1384</v>
      </c>
      <c r="C743" s="353"/>
      <c r="D743" s="364"/>
      <c r="E743" s="364"/>
      <c r="F743" s="343" t="str">
        <f t="shared" si="24"/>
        <v/>
      </c>
      <c r="G743" s="343" t="str">
        <f t="shared" si="25"/>
        <v/>
      </c>
      <c r="H743" s="344"/>
    </row>
    <row r="744" s="110" customFormat="1" spans="1:8">
      <c r="A744" s="348" t="s">
        <v>1385</v>
      </c>
      <c r="B744" s="367" t="s">
        <v>1386</v>
      </c>
      <c r="C744" s="353"/>
      <c r="D744" s="364"/>
      <c r="E744" s="364"/>
      <c r="F744" s="343" t="str">
        <f t="shared" si="24"/>
        <v/>
      </c>
      <c r="G744" s="343" t="str">
        <f t="shared" si="25"/>
        <v/>
      </c>
      <c r="H744" s="344"/>
    </row>
    <row r="745" s="110" customFormat="1" spans="1:8">
      <c r="A745" s="348" t="s">
        <v>1387</v>
      </c>
      <c r="B745" s="367" t="s">
        <v>1388</v>
      </c>
      <c r="C745" s="350">
        <v>2580</v>
      </c>
      <c r="D745" s="351">
        <v>4298</v>
      </c>
      <c r="E745" s="350">
        <v>2580</v>
      </c>
      <c r="F745" s="343">
        <f t="shared" si="24"/>
        <v>100</v>
      </c>
      <c r="G745" s="343">
        <f t="shared" si="25"/>
        <v>60</v>
      </c>
      <c r="H745" s="344"/>
    </row>
    <row r="746" s="110" customFormat="1" spans="1:8">
      <c r="A746" s="345" t="s">
        <v>1389</v>
      </c>
      <c r="B746" s="366" t="s">
        <v>1390</v>
      </c>
      <c r="C746" s="347">
        <f>SUM(C747:C752)</f>
        <v>3641</v>
      </c>
      <c r="D746" s="347">
        <f>SUM(D747:D752)</f>
        <v>5024</v>
      </c>
      <c r="E746" s="347">
        <f>SUM(E747:E752)</f>
        <v>2641</v>
      </c>
      <c r="F746" s="343">
        <f t="shared" si="24"/>
        <v>72.5</v>
      </c>
      <c r="G746" s="343">
        <f t="shared" si="25"/>
        <v>52.6</v>
      </c>
      <c r="H746" s="344"/>
    </row>
    <row r="747" s="110" customFormat="1" spans="1:8">
      <c r="A747" s="348" t="s">
        <v>1391</v>
      </c>
      <c r="B747" s="367" t="s">
        <v>1392</v>
      </c>
      <c r="C747" s="350">
        <v>3499</v>
      </c>
      <c r="D747" s="351">
        <v>4886</v>
      </c>
      <c r="E747" s="350">
        <v>2499</v>
      </c>
      <c r="F747" s="343">
        <f t="shared" si="24"/>
        <v>71.4</v>
      </c>
      <c r="G747" s="343">
        <f t="shared" si="25"/>
        <v>51.1</v>
      </c>
      <c r="H747" s="344"/>
    </row>
    <row r="748" s="110" customFormat="1" spans="1:8">
      <c r="A748" s="348" t="s">
        <v>1393</v>
      </c>
      <c r="B748" s="367" t="s">
        <v>1394</v>
      </c>
      <c r="C748" s="350">
        <v>10</v>
      </c>
      <c r="D748" s="351">
        <v>43</v>
      </c>
      <c r="E748" s="350">
        <v>10</v>
      </c>
      <c r="F748" s="343">
        <f t="shared" si="24"/>
        <v>100</v>
      </c>
      <c r="G748" s="343">
        <f t="shared" si="25"/>
        <v>23.3</v>
      </c>
      <c r="H748" s="344"/>
    </row>
    <row r="749" s="110" customFormat="1" spans="1:8">
      <c r="A749" s="348" t="s">
        <v>1395</v>
      </c>
      <c r="B749" s="367" t="s">
        <v>1396</v>
      </c>
      <c r="C749" s="350">
        <v>15</v>
      </c>
      <c r="D749" s="351">
        <v>0</v>
      </c>
      <c r="E749" s="350">
        <v>15</v>
      </c>
      <c r="F749" s="343">
        <f t="shared" si="24"/>
        <v>100</v>
      </c>
      <c r="G749" s="343" t="str">
        <f t="shared" si="25"/>
        <v/>
      </c>
      <c r="H749" s="344"/>
    </row>
    <row r="750" s="110" customFormat="1" spans="1:8">
      <c r="A750" s="348" t="s">
        <v>1397</v>
      </c>
      <c r="B750" s="367" t="s">
        <v>1398</v>
      </c>
      <c r="C750" s="353"/>
      <c r="D750" s="364"/>
      <c r="E750" s="364"/>
      <c r="F750" s="343" t="str">
        <f t="shared" si="24"/>
        <v/>
      </c>
      <c r="G750" s="343" t="str">
        <f t="shared" si="25"/>
        <v/>
      </c>
      <c r="H750" s="344"/>
    </row>
    <row r="751" s="110" customFormat="1" spans="1:8">
      <c r="A751" s="348" t="s">
        <v>1399</v>
      </c>
      <c r="B751" s="367" t="s">
        <v>1400</v>
      </c>
      <c r="C751" s="353"/>
      <c r="D751" s="364"/>
      <c r="E751" s="364"/>
      <c r="F751" s="343" t="str">
        <f t="shared" si="24"/>
        <v/>
      </c>
      <c r="G751" s="343" t="str">
        <f t="shared" si="25"/>
        <v/>
      </c>
      <c r="H751" s="344"/>
    </row>
    <row r="752" s="110" customFormat="1" spans="1:8">
      <c r="A752" s="348" t="s">
        <v>1401</v>
      </c>
      <c r="B752" s="367" t="s">
        <v>1402</v>
      </c>
      <c r="C752" s="350">
        <v>117</v>
      </c>
      <c r="D752" s="351">
        <v>95</v>
      </c>
      <c r="E752" s="350">
        <v>117</v>
      </c>
      <c r="F752" s="343">
        <f t="shared" si="24"/>
        <v>100</v>
      </c>
      <c r="G752" s="343">
        <f t="shared" si="25"/>
        <v>123.2</v>
      </c>
      <c r="H752" s="344"/>
    </row>
    <row r="753" s="110" customFormat="1" spans="1:8">
      <c r="A753" s="345" t="s">
        <v>1403</v>
      </c>
      <c r="B753" s="366" t="s">
        <v>1404</v>
      </c>
      <c r="C753" s="347">
        <f>SUM(C754:C759)</f>
        <v>1294</v>
      </c>
      <c r="D753" s="347">
        <f>SUM(D754:D759)</f>
        <v>421</v>
      </c>
      <c r="E753" s="347">
        <f>SUM(E754:E759)</f>
        <v>1294</v>
      </c>
      <c r="F753" s="343">
        <f t="shared" si="24"/>
        <v>100</v>
      </c>
      <c r="G753" s="343">
        <f t="shared" si="25"/>
        <v>307.4</v>
      </c>
      <c r="H753" s="344"/>
    </row>
    <row r="754" s="110" customFormat="1" spans="1:8">
      <c r="A754" s="348" t="s">
        <v>1405</v>
      </c>
      <c r="B754" s="367" t="s">
        <v>1406</v>
      </c>
      <c r="C754" s="350">
        <v>771</v>
      </c>
      <c r="D754" s="351">
        <v>36</v>
      </c>
      <c r="E754" s="350">
        <v>771</v>
      </c>
      <c r="F754" s="343">
        <f t="shared" si="24"/>
        <v>100</v>
      </c>
      <c r="G754" s="343">
        <f t="shared" si="25"/>
        <v>2141.7</v>
      </c>
      <c r="H754" s="344"/>
    </row>
    <row r="755" s="110" customFormat="1" spans="1:8">
      <c r="A755" s="348" t="s">
        <v>1407</v>
      </c>
      <c r="B755" s="367" t="s">
        <v>1408</v>
      </c>
      <c r="C755" s="350">
        <v>523</v>
      </c>
      <c r="D755" s="351">
        <v>0</v>
      </c>
      <c r="E755" s="350">
        <v>523</v>
      </c>
      <c r="F755" s="343">
        <f t="shared" si="24"/>
        <v>100</v>
      </c>
      <c r="G755" s="343" t="str">
        <f t="shared" si="25"/>
        <v/>
      </c>
      <c r="H755" s="344"/>
    </row>
    <row r="756" s="110" customFormat="1" spans="1:8">
      <c r="A756" s="348" t="s">
        <v>1409</v>
      </c>
      <c r="B756" s="367" t="s">
        <v>1410</v>
      </c>
      <c r="C756" s="353"/>
      <c r="D756" s="353"/>
      <c r="E756" s="353"/>
      <c r="F756" s="343" t="str">
        <f t="shared" si="24"/>
        <v/>
      </c>
      <c r="G756" s="343" t="str">
        <f t="shared" si="25"/>
        <v/>
      </c>
      <c r="H756" s="344"/>
    </row>
    <row r="757" s="110" customFormat="1" spans="1:8">
      <c r="A757" s="348" t="s">
        <v>1411</v>
      </c>
      <c r="B757" s="367" t="s">
        <v>1412</v>
      </c>
      <c r="C757" s="353"/>
      <c r="D757" s="353"/>
      <c r="E757" s="353"/>
      <c r="F757" s="343" t="str">
        <f t="shared" si="24"/>
        <v/>
      </c>
      <c r="G757" s="343" t="str">
        <f t="shared" si="25"/>
        <v/>
      </c>
      <c r="H757" s="344"/>
    </row>
    <row r="758" s="110" customFormat="1" spans="1:8">
      <c r="A758" s="348" t="s">
        <v>1413</v>
      </c>
      <c r="B758" s="367" t="s">
        <v>1414</v>
      </c>
      <c r="C758" s="353"/>
      <c r="D758" s="353"/>
      <c r="E758" s="353"/>
      <c r="F758" s="343" t="str">
        <f t="shared" si="24"/>
        <v/>
      </c>
      <c r="G758" s="343" t="str">
        <f t="shared" si="25"/>
        <v/>
      </c>
      <c r="H758" s="344"/>
    </row>
    <row r="759" s="110" customFormat="1" spans="1:8">
      <c r="A759" s="348" t="s">
        <v>1415</v>
      </c>
      <c r="B759" s="367" t="s">
        <v>1416</v>
      </c>
      <c r="C759" s="353"/>
      <c r="D759" s="351">
        <v>385</v>
      </c>
      <c r="E759" s="353"/>
      <c r="F759" s="343" t="str">
        <f t="shared" si="24"/>
        <v/>
      </c>
      <c r="G759" s="343">
        <f t="shared" si="25"/>
        <v>0</v>
      </c>
      <c r="H759" s="344"/>
    </row>
    <row r="760" s="110" customFormat="1" spans="1:8">
      <c r="A760" s="345" t="s">
        <v>1417</v>
      </c>
      <c r="B760" s="366" t="s">
        <v>1418</v>
      </c>
      <c r="C760" s="347">
        <f>SUM(C761:C765)</f>
        <v>0</v>
      </c>
      <c r="D760" s="347">
        <f>SUM(D761:D765)</f>
        <v>0</v>
      </c>
      <c r="E760" s="347">
        <f>SUM(E761:E765)</f>
        <v>0</v>
      </c>
      <c r="F760" s="343" t="str">
        <f t="shared" si="24"/>
        <v/>
      </c>
      <c r="G760" s="343" t="str">
        <f t="shared" si="25"/>
        <v/>
      </c>
      <c r="H760" s="344"/>
    </row>
    <row r="761" s="110" customFormat="1" spans="1:8">
      <c r="A761" s="348" t="s">
        <v>1419</v>
      </c>
      <c r="B761" s="367" t="s">
        <v>1420</v>
      </c>
      <c r="C761" s="353"/>
      <c r="D761" s="353"/>
      <c r="E761" s="353"/>
      <c r="F761" s="343" t="str">
        <f t="shared" si="24"/>
        <v/>
      </c>
      <c r="G761" s="343" t="str">
        <f t="shared" si="25"/>
        <v/>
      </c>
      <c r="H761" s="344"/>
    </row>
    <row r="762" s="110" customFormat="1" spans="1:8">
      <c r="A762" s="348" t="s">
        <v>1421</v>
      </c>
      <c r="B762" s="367" t="s">
        <v>1422</v>
      </c>
      <c r="C762" s="353"/>
      <c r="D762" s="353"/>
      <c r="E762" s="353"/>
      <c r="F762" s="343" t="str">
        <f t="shared" si="24"/>
        <v/>
      </c>
      <c r="G762" s="343" t="str">
        <f t="shared" si="25"/>
        <v/>
      </c>
      <c r="H762" s="344"/>
    </row>
    <row r="763" s="110" customFormat="1" spans="1:8">
      <c r="A763" s="348" t="s">
        <v>1423</v>
      </c>
      <c r="B763" s="367" t="s">
        <v>1424</v>
      </c>
      <c r="C763" s="353"/>
      <c r="D763" s="353"/>
      <c r="E763" s="353"/>
      <c r="F763" s="343" t="str">
        <f t="shared" si="24"/>
        <v/>
      </c>
      <c r="G763" s="343" t="str">
        <f t="shared" si="25"/>
        <v/>
      </c>
      <c r="H763" s="344"/>
    </row>
    <row r="764" s="110" customFormat="1" spans="1:8">
      <c r="A764" s="348" t="s">
        <v>1425</v>
      </c>
      <c r="B764" s="367" t="s">
        <v>1426</v>
      </c>
      <c r="C764" s="353"/>
      <c r="D764" s="353"/>
      <c r="E764" s="353"/>
      <c r="F764" s="343" t="str">
        <f t="shared" si="24"/>
        <v/>
      </c>
      <c r="G764" s="343" t="str">
        <f t="shared" si="25"/>
        <v/>
      </c>
      <c r="H764" s="344"/>
    </row>
    <row r="765" s="110" customFormat="1" spans="1:8">
      <c r="A765" s="348" t="s">
        <v>1427</v>
      </c>
      <c r="B765" s="367" t="s">
        <v>1428</v>
      </c>
      <c r="C765" s="353"/>
      <c r="D765" s="353"/>
      <c r="E765" s="353"/>
      <c r="F765" s="343" t="str">
        <f t="shared" si="24"/>
        <v/>
      </c>
      <c r="G765" s="343" t="str">
        <f t="shared" si="25"/>
        <v/>
      </c>
      <c r="H765" s="344"/>
    </row>
    <row r="766" s="110" customFormat="1" spans="1:8">
      <c r="A766" s="345" t="s">
        <v>1429</v>
      </c>
      <c r="B766" s="366" t="s">
        <v>1430</v>
      </c>
      <c r="C766" s="347">
        <f>SUM(C767:C768)</f>
        <v>0</v>
      </c>
      <c r="D766" s="347">
        <f>SUM(D767:D768)</f>
        <v>0</v>
      </c>
      <c r="E766" s="347">
        <f>SUM(E767:E768)</f>
        <v>0</v>
      </c>
      <c r="F766" s="343" t="str">
        <f t="shared" si="24"/>
        <v/>
      </c>
      <c r="G766" s="343" t="str">
        <f t="shared" si="25"/>
        <v/>
      </c>
      <c r="H766" s="344"/>
    </row>
    <row r="767" s="110" customFormat="1" spans="1:8">
      <c r="A767" s="348" t="s">
        <v>1431</v>
      </c>
      <c r="B767" s="367" t="s">
        <v>1432</v>
      </c>
      <c r="C767" s="353"/>
      <c r="D767" s="353"/>
      <c r="E767" s="353"/>
      <c r="F767" s="343" t="str">
        <f t="shared" si="24"/>
        <v/>
      </c>
      <c r="G767" s="343" t="str">
        <f t="shared" si="25"/>
        <v/>
      </c>
      <c r="H767" s="344"/>
    </row>
    <row r="768" s="110" customFormat="1" spans="1:8">
      <c r="A768" s="348" t="s">
        <v>1433</v>
      </c>
      <c r="B768" s="367" t="s">
        <v>1434</v>
      </c>
      <c r="C768" s="353"/>
      <c r="D768" s="353"/>
      <c r="E768" s="353"/>
      <c r="F768" s="343" t="str">
        <f t="shared" si="24"/>
        <v/>
      </c>
      <c r="G768" s="343" t="str">
        <f t="shared" si="25"/>
        <v/>
      </c>
      <c r="H768" s="344"/>
    </row>
    <row r="769" s="110" customFormat="1" spans="1:8">
      <c r="A769" s="345" t="s">
        <v>1435</v>
      </c>
      <c r="B769" s="366" t="s">
        <v>1436</v>
      </c>
      <c r="C769" s="347">
        <f>SUM(C770:C771)</f>
        <v>0</v>
      </c>
      <c r="D769" s="347">
        <f>SUM(D770:D771)</f>
        <v>0</v>
      </c>
      <c r="E769" s="347">
        <f>SUM(E770:E771)</f>
        <v>0</v>
      </c>
      <c r="F769" s="343" t="str">
        <f t="shared" si="24"/>
        <v/>
      </c>
      <c r="G769" s="343" t="str">
        <f t="shared" si="25"/>
        <v/>
      </c>
      <c r="H769" s="344"/>
    </row>
    <row r="770" s="110" customFormat="1" spans="1:8">
      <c r="A770" s="348" t="s">
        <v>1437</v>
      </c>
      <c r="B770" s="367" t="s">
        <v>1438</v>
      </c>
      <c r="C770" s="353"/>
      <c r="D770" s="353"/>
      <c r="E770" s="353"/>
      <c r="F770" s="343" t="str">
        <f t="shared" si="24"/>
        <v/>
      </c>
      <c r="G770" s="343" t="str">
        <f t="shared" si="25"/>
        <v/>
      </c>
      <c r="H770" s="344"/>
    </row>
    <row r="771" s="110" customFormat="1" spans="1:8">
      <c r="A771" s="348" t="s">
        <v>1439</v>
      </c>
      <c r="B771" s="367" t="s">
        <v>1440</v>
      </c>
      <c r="C771" s="353"/>
      <c r="D771" s="353"/>
      <c r="E771" s="353"/>
      <c r="F771" s="343" t="str">
        <f t="shared" si="24"/>
        <v/>
      </c>
      <c r="G771" s="343" t="str">
        <f t="shared" si="25"/>
        <v/>
      </c>
      <c r="H771" s="344"/>
    </row>
    <row r="772" s="329" customFormat="1" spans="1:8">
      <c r="A772" s="345" t="s">
        <v>1441</v>
      </c>
      <c r="B772" s="366" t="s">
        <v>1442</v>
      </c>
      <c r="C772" s="347"/>
      <c r="D772" s="347"/>
      <c r="E772" s="347"/>
      <c r="F772" s="343" t="str">
        <f t="shared" si="24"/>
        <v/>
      </c>
      <c r="G772" s="343" t="str">
        <f t="shared" si="25"/>
        <v/>
      </c>
      <c r="H772" s="369"/>
    </row>
    <row r="773" s="329" customFormat="1" spans="1:8">
      <c r="A773" s="345" t="s">
        <v>1443</v>
      </c>
      <c r="B773" s="366" t="s">
        <v>1444</v>
      </c>
      <c r="C773" s="347"/>
      <c r="D773" s="347">
        <v>8</v>
      </c>
      <c r="E773" s="347"/>
      <c r="F773" s="343" t="str">
        <f t="shared" si="24"/>
        <v/>
      </c>
      <c r="G773" s="343">
        <f t="shared" si="25"/>
        <v>0</v>
      </c>
      <c r="H773" s="369"/>
    </row>
    <row r="774" s="110" customFormat="1" spans="1:8">
      <c r="A774" s="345" t="s">
        <v>1445</v>
      </c>
      <c r="B774" s="366" t="s">
        <v>1446</v>
      </c>
      <c r="C774" s="347">
        <f>SUM(C775:C779)</f>
        <v>814</v>
      </c>
      <c r="D774" s="347">
        <f>SUM(D775:D779)</f>
        <v>4100</v>
      </c>
      <c r="E774" s="347">
        <f>SUM(E775:E779)</f>
        <v>814</v>
      </c>
      <c r="F774" s="343">
        <f t="shared" si="24"/>
        <v>100</v>
      </c>
      <c r="G774" s="343">
        <f t="shared" si="25"/>
        <v>19.9</v>
      </c>
      <c r="H774" s="344"/>
    </row>
    <row r="775" s="110" customFormat="1" spans="1:8">
      <c r="A775" s="348" t="s">
        <v>1447</v>
      </c>
      <c r="B775" s="367" t="s">
        <v>1448</v>
      </c>
      <c r="C775" s="353"/>
      <c r="D775" s="353"/>
      <c r="E775" s="353"/>
      <c r="F775" s="343" t="str">
        <f t="shared" si="24"/>
        <v/>
      </c>
      <c r="G775" s="343" t="str">
        <f t="shared" si="25"/>
        <v/>
      </c>
      <c r="H775" s="344"/>
    </row>
    <row r="776" s="110" customFormat="1" spans="1:8">
      <c r="A776" s="348" t="s">
        <v>1449</v>
      </c>
      <c r="B776" s="367" t="s">
        <v>1450</v>
      </c>
      <c r="C776" s="353"/>
      <c r="D776" s="353"/>
      <c r="E776" s="353"/>
      <c r="F776" s="343" t="str">
        <f t="shared" ref="F776:F839" si="26">IF(C776=0,"",ROUND(E776/C776*100,1))</f>
        <v/>
      </c>
      <c r="G776" s="343" t="str">
        <f t="shared" ref="G776:G839" si="27">IF(D776=0,"",ROUND(E776/D776*100,1))</f>
        <v/>
      </c>
      <c r="H776" s="344"/>
    </row>
    <row r="777" s="110" customFormat="1" spans="1:8">
      <c r="A777" s="348" t="s">
        <v>1451</v>
      </c>
      <c r="B777" s="367" t="s">
        <v>1452</v>
      </c>
      <c r="C777" s="353"/>
      <c r="D777" s="353"/>
      <c r="E777" s="353"/>
      <c r="F777" s="343" t="str">
        <f t="shared" si="26"/>
        <v/>
      </c>
      <c r="G777" s="343" t="str">
        <f t="shared" si="27"/>
        <v/>
      </c>
      <c r="H777" s="344"/>
    </row>
    <row r="778" s="110" customFormat="1" spans="1:8">
      <c r="A778" s="348" t="s">
        <v>1453</v>
      </c>
      <c r="B778" s="367" t="s">
        <v>1454</v>
      </c>
      <c r="C778" s="353"/>
      <c r="D778" s="353"/>
      <c r="E778" s="353"/>
      <c r="F778" s="343" t="str">
        <f t="shared" si="26"/>
        <v/>
      </c>
      <c r="G778" s="343" t="str">
        <f t="shared" si="27"/>
        <v/>
      </c>
      <c r="H778" s="344"/>
    </row>
    <row r="779" s="110" customFormat="1" spans="1:8">
      <c r="A779" s="348" t="s">
        <v>1455</v>
      </c>
      <c r="B779" s="367" t="s">
        <v>1456</v>
      </c>
      <c r="C779" s="350">
        <v>814</v>
      </c>
      <c r="D779" s="351">
        <v>4100</v>
      </c>
      <c r="E779" s="350">
        <v>814</v>
      </c>
      <c r="F779" s="343">
        <f t="shared" si="26"/>
        <v>100</v>
      </c>
      <c r="G779" s="343">
        <f t="shared" si="27"/>
        <v>19.9</v>
      </c>
      <c r="H779" s="344"/>
    </row>
    <row r="780" s="110" customFormat="1" spans="1:8">
      <c r="A780" s="345" t="s">
        <v>1457</v>
      </c>
      <c r="B780" s="366" t="s">
        <v>1458</v>
      </c>
      <c r="C780" s="347"/>
      <c r="D780" s="347"/>
      <c r="E780" s="347"/>
      <c r="F780" s="343" t="str">
        <f t="shared" si="26"/>
        <v/>
      </c>
      <c r="G780" s="343" t="str">
        <f t="shared" si="27"/>
        <v/>
      </c>
      <c r="H780" s="344"/>
    </row>
    <row r="781" s="110" customFormat="1" spans="1:8">
      <c r="A781" s="345" t="s">
        <v>1459</v>
      </c>
      <c r="B781" s="366" t="s">
        <v>1460</v>
      </c>
      <c r="C781" s="347"/>
      <c r="D781" s="347"/>
      <c r="E781" s="347"/>
      <c r="F781" s="343" t="str">
        <f t="shared" si="26"/>
        <v/>
      </c>
      <c r="G781" s="343" t="str">
        <f t="shared" si="27"/>
        <v/>
      </c>
      <c r="H781" s="344"/>
    </row>
    <row r="782" s="110" customFormat="1" spans="1:8">
      <c r="A782" s="345" t="s">
        <v>1461</v>
      </c>
      <c r="B782" s="366" t="s">
        <v>1462</v>
      </c>
      <c r="C782" s="347">
        <f>SUM(C783:C792)</f>
        <v>0</v>
      </c>
      <c r="D782" s="347">
        <f>SUM(D783:D792)</f>
        <v>0</v>
      </c>
      <c r="E782" s="347">
        <f>SUM(E783:E792)</f>
        <v>0</v>
      </c>
      <c r="F782" s="343" t="str">
        <f t="shared" si="26"/>
        <v/>
      </c>
      <c r="G782" s="343" t="str">
        <f t="shared" si="27"/>
        <v/>
      </c>
      <c r="H782" s="344"/>
    </row>
    <row r="783" s="110" customFormat="1" spans="1:8">
      <c r="A783" s="348" t="s">
        <v>1463</v>
      </c>
      <c r="B783" s="367" t="s">
        <v>110</v>
      </c>
      <c r="C783" s="353"/>
      <c r="D783" s="353"/>
      <c r="E783" s="353"/>
      <c r="F783" s="343" t="str">
        <f t="shared" si="26"/>
        <v/>
      </c>
      <c r="G783" s="343" t="str">
        <f t="shared" si="27"/>
        <v/>
      </c>
      <c r="H783" s="344"/>
    </row>
    <row r="784" s="110" customFormat="1" spans="1:8">
      <c r="A784" s="348" t="s">
        <v>1464</v>
      </c>
      <c r="B784" s="367" t="s">
        <v>112</v>
      </c>
      <c r="C784" s="353"/>
      <c r="D784" s="353"/>
      <c r="E784" s="353"/>
      <c r="F784" s="343" t="str">
        <f t="shared" si="26"/>
        <v/>
      </c>
      <c r="G784" s="343" t="str">
        <f t="shared" si="27"/>
        <v/>
      </c>
      <c r="H784" s="344"/>
    </row>
    <row r="785" s="110" customFormat="1" spans="1:8">
      <c r="A785" s="348" t="s">
        <v>1465</v>
      </c>
      <c r="B785" s="367" t="s">
        <v>114</v>
      </c>
      <c r="C785" s="353"/>
      <c r="D785" s="353"/>
      <c r="E785" s="353"/>
      <c r="F785" s="343" t="str">
        <f t="shared" si="26"/>
        <v/>
      </c>
      <c r="G785" s="343" t="str">
        <f t="shared" si="27"/>
        <v/>
      </c>
      <c r="H785" s="344"/>
    </row>
    <row r="786" s="110" customFormat="1" spans="1:8">
      <c r="A786" s="348" t="s">
        <v>1466</v>
      </c>
      <c r="B786" s="367" t="s">
        <v>1467</v>
      </c>
      <c r="C786" s="353"/>
      <c r="D786" s="353"/>
      <c r="E786" s="353"/>
      <c r="F786" s="343" t="str">
        <f t="shared" si="26"/>
        <v/>
      </c>
      <c r="G786" s="343" t="str">
        <f t="shared" si="27"/>
        <v/>
      </c>
      <c r="H786" s="344"/>
    </row>
    <row r="787" s="110" customFormat="1" spans="1:8">
      <c r="A787" s="348" t="s">
        <v>1468</v>
      </c>
      <c r="B787" s="367" t="s">
        <v>1469</v>
      </c>
      <c r="C787" s="353"/>
      <c r="D787" s="353"/>
      <c r="E787" s="353"/>
      <c r="F787" s="343" t="str">
        <f t="shared" si="26"/>
        <v/>
      </c>
      <c r="G787" s="343" t="str">
        <f t="shared" si="27"/>
        <v/>
      </c>
      <c r="H787" s="344"/>
    </row>
    <row r="788" s="110" customFormat="1" spans="1:8">
      <c r="A788" s="348" t="s">
        <v>1470</v>
      </c>
      <c r="B788" s="367" t="s">
        <v>1471</v>
      </c>
      <c r="C788" s="353"/>
      <c r="D788" s="353"/>
      <c r="E788" s="353"/>
      <c r="F788" s="343" t="str">
        <f t="shared" si="26"/>
        <v/>
      </c>
      <c r="G788" s="343" t="str">
        <f t="shared" si="27"/>
        <v/>
      </c>
      <c r="H788" s="344"/>
    </row>
    <row r="789" s="110" customFormat="1" spans="1:8">
      <c r="A789" s="348" t="s">
        <v>1472</v>
      </c>
      <c r="B789" s="367" t="s">
        <v>211</v>
      </c>
      <c r="C789" s="353"/>
      <c r="D789" s="353"/>
      <c r="E789" s="353"/>
      <c r="F789" s="343" t="str">
        <f t="shared" si="26"/>
        <v/>
      </c>
      <c r="G789" s="343" t="str">
        <f t="shared" si="27"/>
        <v/>
      </c>
      <c r="H789" s="344"/>
    </row>
    <row r="790" s="110" customFormat="1" spans="1:8">
      <c r="A790" s="348" t="s">
        <v>1473</v>
      </c>
      <c r="B790" s="367" t="s">
        <v>1474</v>
      </c>
      <c r="C790" s="353"/>
      <c r="D790" s="353"/>
      <c r="E790" s="353"/>
      <c r="F790" s="343" t="str">
        <f t="shared" si="26"/>
        <v/>
      </c>
      <c r="G790" s="343" t="str">
        <f t="shared" si="27"/>
        <v/>
      </c>
      <c r="H790" s="344"/>
    </row>
    <row r="791" s="110" customFormat="1" spans="1:8">
      <c r="A791" s="348" t="s">
        <v>1475</v>
      </c>
      <c r="B791" s="367" t="s">
        <v>128</v>
      </c>
      <c r="C791" s="353"/>
      <c r="D791" s="353"/>
      <c r="E791" s="353"/>
      <c r="F791" s="343" t="str">
        <f t="shared" si="26"/>
        <v/>
      </c>
      <c r="G791" s="343" t="str">
        <f t="shared" si="27"/>
        <v/>
      </c>
      <c r="H791" s="344"/>
    </row>
    <row r="792" s="110" customFormat="1" spans="1:8">
      <c r="A792" s="348" t="s">
        <v>1476</v>
      </c>
      <c r="B792" s="367" t="s">
        <v>1477</v>
      </c>
      <c r="C792" s="353"/>
      <c r="D792" s="353"/>
      <c r="E792" s="353"/>
      <c r="F792" s="343" t="str">
        <f t="shared" si="26"/>
        <v/>
      </c>
      <c r="G792" s="343" t="str">
        <f t="shared" si="27"/>
        <v/>
      </c>
      <c r="H792" s="344"/>
    </row>
    <row r="793" s="110" customFormat="1" spans="1:8">
      <c r="A793" s="345" t="s">
        <v>1478</v>
      </c>
      <c r="B793" s="366" t="s">
        <v>1479</v>
      </c>
      <c r="C793" s="347">
        <f>SUM(C794)</f>
        <v>300</v>
      </c>
      <c r="D793" s="347">
        <f>SUM(D794)</f>
        <v>234</v>
      </c>
      <c r="E793" s="347">
        <f>SUM(E794)</f>
        <v>300</v>
      </c>
      <c r="F793" s="343">
        <f t="shared" si="26"/>
        <v>100</v>
      </c>
      <c r="G793" s="343">
        <f t="shared" si="27"/>
        <v>128.2</v>
      </c>
      <c r="H793" s="344"/>
    </row>
    <row r="794" s="110" customFormat="1" spans="1:8">
      <c r="A794" s="348" t="s">
        <v>1480</v>
      </c>
      <c r="B794" s="367" t="s">
        <v>1481</v>
      </c>
      <c r="C794" s="350">
        <v>300</v>
      </c>
      <c r="D794" s="351">
        <v>234</v>
      </c>
      <c r="E794" s="350">
        <v>300</v>
      </c>
      <c r="F794" s="343">
        <f t="shared" si="26"/>
        <v>100</v>
      </c>
      <c r="G794" s="343">
        <f t="shared" si="27"/>
        <v>128.2</v>
      </c>
      <c r="H794" s="344"/>
    </row>
    <row r="795" s="110" customFormat="1" spans="1:8">
      <c r="A795" s="341" t="s">
        <v>1482</v>
      </c>
      <c r="B795" s="368" t="s">
        <v>1483</v>
      </c>
      <c r="C795" s="343">
        <f>SUM(C796,C807,C808,C811,C813,C815)</f>
        <v>7074</v>
      </c>
      <c r="D795" s="343">
        <f>SUM(D796,D807,D808,D811,D813,D815)</f>
        <v>5832</v>
      </c>
      <c r="E795" s="343">
        <f>SUM(E796,E807,E808,E811,E813,E815)</f>
        <v>5974</v>
      </c>
      <c r="F795" s="343">
        <f t="shared" si="26"/>
        <v>84.5</v>
      </c>
      <c r="G795" s="343">
        <f t="shared" si="27"/>
        <v>102.4</v>
      </c>
      <c r="H795" s="344"/>
    </row>
    <row r="796" s="110" customFormat="1" spans="1:8">
      <c r="A796" s="345" t="s">
        <v>1484</v>
      </c>
      <c r="B796" s="366" t="s">
        <v>1485</v>
      </c>
      <c r="C796" s="347">
        <f>SUM(C797:C806)</f>
        <v>1539</v>
      </c>
      <c r="D796" s="347">
        <f>SUM(D797:D806)</f>
        <v>2094</v>
      </c>
      <c r="E796" s="347">
        <f>SUM(E797:E806)</f>
        <v>1719</v>
      </c>
      <c r="F796" s="343">
        <f t="shared" si="26"/>
        <v>111.7</v>
      </c>
      <c r="G796" s="343">
        <f t="shared" si="27"/>
        <v>82.1</v>
      </c>
      <c r="H796" s="344"/>
    </row>
    <row r="797" s="110" customFormat="1" spans="1:8">
      <c r="A797" s="348" t="s">
        <v>1486</v>
      </c>
      <c r="B797" s="367" t="s">
        <v>110</v>
      </c>
      <c r="C797" s="350">
        <v>150</v>
      </c>
      <c r="D797" s="351">
        <v>280</v>
      </c>
      <c r="E797" s="350">
        <v>380</v>
      </c>
      <c r="F797" s="343">
        <f t="shared" si="26"/>
        <v>253.3</v>
      </c>
      <c r="G797" s="343">
        <f t="shared" si="27"/>
        <v>135.7</v>
      </c>
      <c r="H797" s="344"/>
    </row>
    <row r="798" s="110" customFormat="1" spans="1:8">
      <c r="A798" s="348" t="s">
        <v>1487</v>
      </c>
      <c r="B798" s="367" t="s">
        <v>112</v>
      </c>
      <c r="C798" s="350">
        <v>460</v>
      </c>
      <c r="D798" s="351">
        <v>353</v>
      </c>
      <c r="E798" s="350">
        <v>350</v>
      </c>
      <c r="F798" s="343">
        <f t="shared" si="26"/>
        <v>76.1</v>
      </c>
      <c r="G798" s="343">
        <f t="shared" si="27"/>
        <v>99.2</v>
      </c>
      <c r="H798" s="344"/>
    </row>
    <row r="799" s="110" customFormat="1" spans="1:8">
      <c r="A799" s="348" t="s">
        <v>1488</v>
      </c>
      <c r="B799" s="367" t="s">
        <v>114</v>
      </c>
      <c r="C799" s="350"/>
      <c r="D799" s="351">
        <v>0</v>
      </c>
      <c r="E799" s="350"/>
      <c r="F799" s="343" t="str">
        <f t="shared" si="26"/>
        <v/>
      </c>
      <c r="G799" s="343" t="str">
        <f t="shared" si="27"/>
        <v/>
      </c>
      <c r="H799" s="344"/>
    </row>
    <row r="800" s="110" customFormat="1" spans="1:8">
      <c r="A800" s="348" t="s">
        <v>1489</v>
      </c>
      <c r="B800" s="367" t="s">
        <v>1490</v>
      </c>
      <c r="C800" s="350">
        <v>210</v>
      </c>
      <c r="D800" s="351">
        <v>171</v>
      </c>
      <c r="E800" s="350">
        <v>270</v>
      </c>
      <c r="F800" s="343">
        <f t="shared" si="26"/>
        <v>128.6</v>
      </c>
      <c r="G800" s="343">
        <f t="shared" si="27"/>
        <v>157.9</v>
      </c>
      <c r="H800" s="344"/>
    </row>
    <row r="801" s="110" customFormat="1" spans="1:8">
      <c r="A801" s="348" t="s">
        <v>1491</v>
      </c>
      <c r="B801" s="367" t="s">
        <v>1492</v>
      </c>
      <c r="C801" s="350">
        <v>9</v>
      </c>
      <c r="D801" s="351">
        <v>0</v>
      </c>
      <c r="E801" s="350">
        <v>9</v>
      </c>
      <c r="F801" s="343">
        <f t="shared" si="26"/>
        <v>100</v>
      </c>
      <c r="G801" s="343" t="str">
        <f t="shared" si="27"/>
        <v/>
      </c>
      <c r="H801" s="344"/>
    </row>
    <row r="802" s="110" customFormat="1" spans="1:8">
      <c r="A802" s="348" t="s">
        <v>1493</v>
      </c>
      <c r="B802" s="367" t="s">
        <v>1494</v>
      </c>
      <c r="C802" s="350">
        <v>10</v>
      </c>
      <c r="D802" s="351">
        <v>1</v>
      </c>
      <c r="E802" s="350">
        <v>10</v>
      </c>
      <c r="F802" s="343">
        <f t="shared" si="26"/>
        <v>100</v>
      </c>
      <c r="G802" s="343">
        <f t="shared" si="27"/>
        <v>1000</v>
      </c>
      <c r="H802" s="344"/>
    </row>
    <row r="803" s="110" customFormat="1" spans="1:8">
      <c r="A803" s="348" t="s">
        <v>1495</v>
      </c>
      <c r="B803" s="367" t="s">
        <v>1496</v>
      </c>
      <c r="C803" s="350"/>
      <c r="D803" s="351">
        <v>0</v>
      </c>
      <c r="E803" s="350"/>
      <c r="F803" s="343" t="str">
        <f t="shared" si="26"/>
        <v/>
      </c>
      <c r="G803" s="343" t="str">
        <f t="shared" si="27"/>
        <v/>
      </c>
      <c r="H803" s="344"/>
    </row>
    <row r="804" s="110" customFormat="1" spans="1:8">
      <c r="A804" s="348" t="s">
        <v>1497</v>
      </c>
      <c r="B804" s="367" t="s">
        <v>1498</v>
      </c>
      <c r="C804" s="350"/>
      <c r="D804" s="351">
        <v>613</v>
      </c>
      <c r="E804" s="350"/>
      <c r="F804" s="343" t="str">
        <f t="shared" si="26"/>
        <v/>
      </c>
      <c r="G804" s="343">
        <f t="shared" si="27"/>
        <v>0</v>
      </c>
      <c r="H804" s="344"/>
    </row>
    <row r="805" s="110" customFormat="1" spans="1:8">
      <c r="A805" s="348" t="s">
        <v>1499</v>
      </c>
      <c r="B805" s="367" t="s">
        <v>1500</v>
      </c>
      <c r="C805" s="353"/>
      <c r="D805" s="353"/>
      <c r="E805" s="353"/>
      <c r="F805" s="343" t="str">
        <f t="shared" si="26"/>
        <v/>
      </c>
      <c r="G805" s="343" t="str">
        <f t="shared" si="27"/>
        <v/>
      </c>
      <c r="H805" s="344"/>
    </row>
    <row r="806" s="110" customFormat="1" spans="1:8">
      <c r="A806" s="348" t="s">
        <v>1501</v>
      </c>
      <c r="B806" s="367" t="s">
        <v>1502</v>
      </c>
      <c r="C806" s="350">
        <v>700</v>
      </c>
      <c r="D806" s="351">
        <v>676</v>
      </c>
      <c r="E806" s="350">
        <v>700</v>
      </c>
      <c r="F806" s="343">
        <f t="shared" si="26"/>
        <v>100</v>
      </c>
      <c r="G806" s="343">
        <f t="shared" si="27"/>
        <v>103.6</v>
      </c>
      <c r="H806" s="344"/>
    </row>
    <row r="807" s="110" customFormat="1" spans="1:8">
      <c r="A807" s="345" t="s">
        <v>1503</v>
      </c>
      <c r="B807" s="366" t="s">
        <v>1504</v>
      </c>
      <c r="C807" s="347">
        <v>100</v>
      </c>
      <c r="D807" s="347"/>
      <c r="E807" s="347">
        <v>100</v>
      </c>
      <c r="F807" s="343">
        <f t="shared" si="26"/>
        <v>100</v>
      </c>
      <c r="G807" s="343" t="str">
        <f t="shared" si="27"/>
        <v/>
      </c>
      <c r="H807" s="344"/>
    </row>
    <row r="808" s="110" customFormat="1" spans="1:8">
      <c r="A808" s="345" t="s">
        <v>1505</v>
      </c>
      <c r="B808" s="366" t="s">
        <v>1506</v>
      </c>
      <c r="C808" s="347">
        <f>SUM(C809:C810)</f>
        <v>1135</v>
      </c>
      <c r="D808" s="347">
        <f>SUM(D809:D810)</f>
        <v>1519</v>
      </c>
      <c r="E808" s="347">
        <f>SUM(E809:E810)</f>
        <v>1535</v>
      </c>
      <c r="F808" s="343">
        <f t="shared" si="26"/>
        <v>135.2</v>
      </c>
      <c r="G808" s="343">
        <f t="shared" si="27"/>
        <v>101.1</v>
      </c>
      <c r="H808" s="344"/>
    </row>
    <row r="809" s="110" customFormat="1" spans="1:8">
      <c r="A809" s="348" t="s">
        <v>1507</v>
      </c>
      <c r="B809" s="367" t="s">
        <v>1508</v>
      </c>
      <c r="C809" s="350">
        <v>35</v>
      </c>
      <c r="D809" s="351">
        <v>40</v>
      </c>
      <c r="E809" s="350">
        <v>35</v>
      </c>
      <c r="F809" s="343">
        <f t="shared" si="26"/>
        <v>100</v>
      </c>
      <c r="G809" s="343">
        <f t="shared" si="27"/>
        <v>87.5</v>
      </c>
      <c r="H809" s="344"/>
    </row>
    <row r="810" s="110" customFormat="1" spans="1:8">
      <c r="A810" s="348" t="s">
        <v>1509</v>
      </c>
      <c r="B810" s="367" t="s">
        <v>1510</v>
      </c>
      <c r="C810" s="350">
        <v>1100</v>
      </c>
      <c r="D810" s="351">
        <v>1479</v>
      </c>
      <c r="E810" s="350">
        <v>1500</v>
      </c>
      <c r="F810" s="343">
        <f t="shared" si="26"/>
        <v>136.4</v>
      </c>
      <c r="G810" s="343">
        <f t="shared" si="27"/>
        <v>101.4</v>
      </c>
      <c r="H810" s="344"/>
    </row>
    <row r="811" s="110" customFormat="1" spans="1:8">
      <c r="A811" s="345" t="s">
        <v>1511</v>
      </c>
      <c r="B811" s="366" t="s">
        <v>1512</v>
      </c>
      <c r="C811" s="347">
        <f t="shared" ref="C811:C815" si="28">SUM(C812)</f>
        <v>1600</v>
      </c>
      <c r="D811" s="347">
        <f t="shared" ref="D811:D815" si="29">SUM(D812)</f>
        <v>423</v>
      </c>
      <c r="E811" s="347">
        <f t="shared" ref="E811:E815" si="30">SUM(E812)</f>
        <v>1920</v>
      </c>
      <c r="F811" s="343">
        <f t="shared" si="26"/>
        <v>120</v>
      </c>
      <c r="G811" s="343">
        <f t="shared" si="27"/>
        <v>453.9</v>
      </c>
      <c r="H811" s="344"/>
    </row>
    <row r="812" s="110" customFormat="1" spans="1:8">
      <c r="A812" s="348" t="s">
        <v>1513</v>
      </c>
      <c r="B812" s="367" t="s">
        <v>1514</v>
      </c>
      <c r="C812" s="350">
        <v>1600</v>
      </c>
      <c r="D812" s="351">
        <v>423</v>
      </c>
      <c r="E812" s="350">
        <v>1920</v>
      </c>
      <c r="F812" s="343">
        <f t="shared" si="26"/>
        <v>120</v>
      </c>
      <c r="G812" s="343">
        <f t="shared" si="27"/>
        <v>453.9</v>
      </c>
      <c r="H812" s="344"/>
    </row>
    <row r="813" s="110" customFormat="1" spans="1:8">
      <c r="A813" s="345" t="s">
        <v>1515</v>
      </c>
      <c r="B813" s="366" t="s">
        <v>1516</v>
      </c>
      <c r="C813" s="347">
        <f t="shared" si="28"/>
        <v>0</v>
      </c>
      <c r="D813" s="347">
        <f t="shared" si="29"/>
        <v>24</v>
      </c>
      <c r="E813" s="347">
        <f t="shared" si="30"/>
        <v>0</v>
      </c>
      <c r="F813" s="343" t="str">
        <f t="shared" si="26"/>
        <v/>
      </c>
      <c r="G813" s="343">
        <f t="shared" si="27"/>
        <v>0</v>
      </c>
      <c r="H813" s="344"/>
    </row>
    <row r="814" s="110" customFormat="1" spans="1:8">
      <c r="A814" s="348" t="s">
        <v>1517</v>
      </c>
      <c r="B814" s="367" t="s">
        <v>1518</v>
      </c>
      <c r="C814" s="353"/>
      <c r="D814" s="351">
        <v>24</v>
      </c>
      <c r="E814" s="353"/>
      <c r="F814" s="343" t="str">
        <f t="shared" si="26"/>
        <v/>
      </c>
      <c r="G814" s="343">
        <f t="shared" si="27"/>
        <v>0</v>
      </c>
      <c r="H814" s="344"/>
    </row>
    <row r="815" s="110" customFormat="1" spans="1:8">
      <c r="A815" s="345" t="s">
        <v>1519</v>
      </c>
      <c r="B815" s="366" t="s">
        <v>1520</v>
      </c>
      <c r="C815" s="347">
        <f t="shared" si="28"/>
        <v>2700</v>
      </c>
      <c r="D815" s="347">
        <f t="shared" si="29"/>
        <v>1772</v>
      </c>
      <c r="E815" s="347">
        <f t="shared" si="30"/>
        <v>700</v>
      </c>
      <c r="F815" s="343">
        <f t="shared" si="26"/>
        <v>25.9</v>
      </c>
      <c r="G815" s="343">
        <f t="shared" si="27"/>
        <v>39.5</v>
      </c>
      <c r="H815" s="344"/>
    </row>
    <row r="816" s="110" customFormat="1" spans="1:8">
      <c r="A816" s="348" t="s">
        <v>1521</v>
      </c>
      <c r="B816" s="367" t="s">
        <v>1522</v>
      </c>
      <c r="C816" s="350">
        <v>2700</v>
      </c>
      <c r="D816" s="351">
        <v>1772</v>
      </c>
      <c r="E816" s="350">
        <v>700</v>
      </c>
      <c r="F816" s="343">
        <f t="shared" si="26"/>
        <v>25.9</v>
      </c>
      <c r="G816" s="343">
        <f t="shared" si="27"/>
        <v>39.5</v>
      </c>
      <c r="H816" s="344"/>
    </row>
    <row r="817" s="110" customFormat="1" spans="1:8">
      <c r="A817" s="341" t="s">
        <v>1523</v>
      </c>
      <c r="B817" s="368" t="s">
        <v>1524</v>
      </c>
      <c r="C817" s="343">
        <f>SUM(C818,C844,C867,C895,C906,C913,C919,C922)</f>
        <v>69859</v>
      </c>
      <c r="D817" s="343">
        <f>SUM(D818,D844,D867,D895,D906,D913,D919,D922)</f>
        <v>68483</v>
      </c>
      <c r="E817" s="343">
        <f>SUM(E818,E844,E867,E895,E906,E913,E919,E922)</f>
        <v>84303</v>
      </c>
      <c r="F817" s="343">
        <f t="shared" si="26"/>
        <v>120.7</v>
      </c>
      <c r="G817" s="343">
        <f t="shared" si="27"/>
        <v>123.1</v>
      </c>
      <c r="H817" s="344"/>
    </row>
    <row r="818" s="110" customFormat="1" spans="1:8">
      <c r="A818" s="345" t="s">
        <v>1525</v>
      </c>
      <c r="B818" s="366" t="s">
        <v>1526</v>
      </c>
      <c r="C818" s="347">
        <f>SUM(C819:C843)</f>
        <v>22289</v>
      </c>
      <c r="D818" s="347">
        <f>SUM(D819:D843)</f>
        <v>15302</v>
      </c>
      <c r="E818" s="347">
        <f>SUM(E819:E843)</f>
        <v>20333</v>
      </c>
      <c r="F818" s="343">
        <f t="shared" si="26"/>
        <v>91.2</v>
      </c>
      <c r="G818" s="343">
        <f t="shared" si="27"/>
        <v>132.9</v>
      </c>
      <c r="H818" s="344"/>
    </row>
    <row r="819" s="110" customFormat="1" spans="1:8">
      <c r="A819" s="348" t="s">
        <v>1527</v>
      </c>
      <c r="B819" s="367" t="s">
        <v>110</v>
      </c>
      <c r="C819" s="350">
        <v>1757</v>
      </c>
      <c r="D819" s="351">
        <v>3002</v>
      </c>
      <c r="E819" s="350">
        <v>1757</v>
      </c>
      <c r="F819" s="343">
        <f t="shared" si="26"/>
        <v>100</v>
      </c>
      <c r="G819" s="343">
        <f t="shared" si="27"/>
        <v>58.5</v>
      </c>
      <c r="H819" s="344"/>
    </row>
    <row r="820" s="110" customFormat="1" spans="1:8">
      <c r="A820" s="348" t="s">
        <v>1528</v>
      </c>
      <c r="B820" s="367" t="s">
        <v>112</v>
      </c>
      <c r="C820" s="350">
        <v>30</v>
      </c>
      <c r="D820" s="351">
        <v>3</v>
      </c>
      <c r="E820" s="350">
        <v>30</v>
      </c>
      <c r="F820" s="343">
        <f t="shared" si="26"/>
        <v>100</v>
      </c>
      <c r="G820" s="343">
        <f t="shared" si="27"/>
        <v>1000</v>
      </c>
      <c r="H820" s="344"/>
    </row>
    <row r="821" s="110" customFormat="1" spans="1:8">
      <c r="A821" s="348" t="s">
        <v>1529</v>
      </c>
      <c r="B821" s="367" t="s">
        <v>114</v>
      </c>
      <c r="C821" s="350"/>
      <c r="D821" s="351">
        <v>5</v>
      </c>
      <c r="E821" s="350"/>
      <c r="F821" s="343" t="str">
        <f t="shared" si="26"/>
        <v/>
      </c>
      <c r="G821" s="343">
        <f t="shared" si="27"/>
        <v>0</v>
      </c>
      <c r="H821" s="344"/>
    </row>
    <row r="822" s="110" customFormat="1" spans="1:8">
      <c r="A822" s="348" t="s">
        <v>1530</v>
      </c>
      <c r="B822" s="367" t="s">
        <v>128</v>
      </c>
      <c r="C822" s="350">
        <v>1960</v>
      </c>
      <c r="D822" s="351">
        <v>4149</v>
      </c>
      <c r="E822" s="350">
        <v>1960</v>
      </c>
      <c r="F822" s="343">
        <f t="shared" si="26"/>
        <v>100</v>
      </c>
      <c r="G822" s="343">
        <f t="shared" si="27"/>
        <v>47.2</v>
      </c>
      <c r="H822" s="344"/>
    </row>
    <row r="823" s="110" customFormat="1" spans="1:8">
      <c r="A823" s="348" t="s">
        <v>1531</v>
      </c>
      <c r="B823" s="367" t="s">
        <v>1532</v>
      </c>
      <c r="C823" s="350"/>
      <c r="D823" s="351">
        <v>62</v>
      </c>
      <c r="E823" s="350"/>
      <c r="F823" s="343" t="str">
        <f t="shared" si="26"/>
        <v/>
      </c>
      <c r="G823" s="343">
        <f t="shared" si="27"/>
        <v>0</v>
      </c>
      <c r="H823" s="344"/>
    </row>
    <row r="824" s="110" customFormat="1" spans="1:8">
      <c r="A824" s="348" t="s">
        <v>1533</v>
      </c>
      <c r="B824" s="367" t="s">
        <v>1534</v>
      </c>
      <c r="C824" s="350">
        <v>587</v>
      </c>
      <c r="D824" s="351">
        <v>165</v>
      </c>
      <c r="E824" s="350">
        <v>587</v>
      </c>
      <c r="F824" s="343">
        <f t="shared" si="26"/>
        <v>100</v>
      </c>
      <c r="G824" s="343">
        <f t="shared" si="27"/>
        <v>355.8</v>
      </c>
      <c r="H824" s="344"/>
    </row>
    <row r="825" s="110" customFormat="1" spans="1:8">
      <c r="A825" s="348" t="s">
        <v>1535</v>
      </c>
      <c r="B825" s="367" t="s">
        <v>1536</v>
      </c>
      <c r="C825" s="350">
        <v>300</v>
      </c>
      <c r="D825" s="351">
        <v>94</v>
      </c>
      <c r="E825" s="350">
        <v>300</v>
      </c>
      <c r="F825" s="343">
        <f t="shared" si="26"/>
        <v>100</v>
      </c>
      <c r="G825" s="343">
        <f t="shared" si="27"/>
        <v>319.1</v>
      </c>
      <c r="H825" s="344"/>
    </row>
    <row r="826" s="110" customFormat="1" spans="1:8">
      <c r="A826" s="348" t="s">
        <v>1537</v>
      </c>
      <c r="B826" s="367" t="s">
        <v>1538</v>
      </c>
      <c r="C826" s="350">
        <v>15</v>
      </c>
      <c r="D826" s="351">
        <v>16</v>
      </c>
      <c r="E826" s="350">
        <v>15</v>
      </c>
      <c r="F826" s="343">
        <f t="shared" si="26"/>
        <v>100</v>
      </c>
      <c r="G826" s="343">
        <f t="shared" si="27"/>
        <v>93.8</v>
      </c>
      <c r="H826" s="344"/>
    </row>
    <row r="827" s="110" customFormat="1" spans="1:8">
      <c r="A827" s="348" t="s">
        <v>1539</v>
      </c>
      <c r="B827" s="367" t="s">
        <v>1540</v>
      </c>
      <c r="C827" s="353"/>
      <c r="D827" s="353"/>
      <c r="E827" s="353"/>
      <c r="F827" s="343" t="str">
        <f t="shared" si="26"/>
        <v/>
      </c>
      <c r="G827" s="343" t="str">
        <f t="shared" si="27"/>
        <v/>
      </c>
      <c r="H827" s="344"/>
    </row>
    <row r="828" s="110" customFormat="1" spans="1:8">
      <c r="A828" s="348" t="s">
        <v>1541</v>
      </c>
      <c r="B828" s="367" t="s">
        <v>1542</v>
      </c>
      <c r="C828" s="353"/>
      <c r="D828" s="353"/>
      <c r="E828" s="353"/>
      <c r="F828" s="343" t="str">
        <f t="shared" si="26"/>
        <v/>
      </c>
      <c r="G828" s="343" t="str">
        <f t="shared" si="27"/>
        <v/>
      </c>
      <c r="H828" s="344"/>
    </row>
    <row r="829" s="110" customFormat="1" spans="1:8">
      <c r="A829" s="348" t="s">
        <v>1543</v>
      </c>
      <c r="B829" s="367" t="s">
        <v>1544</v>
      </c>
      <c r="C829" s="353"/>
      <c r="D829" s="353"/>
      <c r="E829" s="353"/>
      <c r="F829" s="343" t="str">
        <f t="shared" si="26"/>
        <v/>
      </c>
      <c r="G829" s="343" t="str">
        <f t="shared" si="27"/>
        <v/>
      </c>
      <c r="H829" s="344"/>
    </row>
    <row r="830" s="110" customFormat="1" spans="1:8">
      <c r="A830" s="348" t="s">
        <v>1545</v>
      </c>
      <c r="B830" s="367" t="s">
        <v>1546</v>
      </c>
      <c r="C830" s="353"/>
      <c r="D830" s="353"/>
      <c r="E830" s="353"/>
      <c r="F830" s="343" t="str">
        <f t="shared" si="26"/>
        <v/>
      </c>
      <c r="G830" s="343" t="str">
        <f t="shared" si="27"/>
        <v/>
      </c>
      <c r="H830" s="344"/>
    </row>
    <row r="831" s="110" customFormat="1" spans="1:8">
      <c r="A831" s="348" t="s">
        <v>1547</v>
      </c>
      <c r="B831" s="367" t="s">
        <v>1548</v>
      </c>
      <c r="C831" s="350"/>
      <c r="D831" s="351">
        <v>64</v>
      </c>
      <c r="E831" s="350"/>
      <c r="F831" s="343" t="str">
        <f t="shared" si="26"/>
        <v/>
      </c>
      <c r="G831" s="343">
        <f t="shared" si="27"/>
        <v>0</v>
      </c>
      <c r="H831" s="344"/>
    </row>
    <row r="832" s="110" customFormat="1" spans="1:8">
      <c r="A832" s="348" t="s">
        <v>1549</v>
      </c>
      <c r="B832" s="367" t="s">
        <v>1550</v>
      </c>
      <c r="C832" s="350"/>
      <c r="D832" s="351">
        <v>0</v>
      </c>
      <c r="E832" s="350"/>
      <c r="F832" s="343" t="str">
        <f t="shared" si="26"/>
        <v/>
      </c>
      <c r="G832" s="343" t="str">
        <f t="shared" si="27"/>
        <v/>
      </c>
      <c r="H832" s="344"/>
    </row>
    <row r="833" s="110" customFormat="1" spans="1:8">
      <c r="A833" s="348" t="s">
        <v>1551</v>
      </c>
      <c r="B833" s="367" t="s">
        <v>1552</v>
      </c>
      <c r="C833" s="350"/>
      <c r="D833" s="351">
        <v>0</v>
      </c>
      <c r="E833" s="350"/>
      <c r="F833" s="343" t="str">
        <f t="shared" si="26"/>
        <v/>
      </c>
      <c r="G833" s="343" t="str">
        <f t="shared" si="27"/>
        <v/>
      </c>
      <c r="H833" s="344"/>
    </row>
    <row r="834" s="110" customFormat="1" spans="1:8">
      <c r="A834" s="348" t="s">
        <v>1553</v>
      </c>
      <c r="B834" s="367" t="s">
        <v>1554</v>
      </c>
      <c r="C834" s="350">
        <v>191</v>
      </c>
      <c r="D834" s="351">
        <v>5301</v>
      </c>
      <c r="E834" s="350">
        <v>200</v>
      </c>
      <c r="F834" s="343">
        <f t="shared" si="26"/>
        <v>104.7</v>
      </c>
      <c r="G834" s="343">
        <f t="shared" si="27"/>
        <v>3.8</v>
      </c>
      <c r="H834" s="344"/>
    </row>
    <row r="835" s="110" customFormat="1" spans="1:8">
      <c r="A835" s="348" t="s">
        <v>1555</v>
      </c>
      <c r="B835" s="367" t="s">
        <v>1556</v>
      </c>
      <c r="C835" s="350"/>
      <c r="D835" s="351">
        <v>0</v>
      </c>
      <c r="E835" s="350"/>
      <c r="F835" s="343" t="str">
        <f t="shared" si="26"/>
        <v/>
      </c>
      <c r="G835" s="343" t="str">
        <f t="shared" si="27"/>
        <v/>
      </c>
      <c r="H835" s="344"/>
    </row>
    <row r="836" s="110" customFormat="1" spans="1:8">
      <c r="A836" s="348" t="s">
        <v>1557</v>
      </c>
      <c r="B836" s="367" t="s">
        <v>1558</v>
      </c>
      <c r="C836" s="350"/>
      <c r="D836" s="351">
        <v>88</v>
      </c>
      <c r="E836" s="350"/>
      <c r="F836" s="343" t="str">
        <f t="shared" si="26"/>
        <v/>
      </c>
      <c r="G836" s="343">
        <f t="shared" si="27"/>
        <v>0</v>
      </c>
      <c r="H836" s="344"/>
    </row>
    <row r="837" s="110" customFormat="1" spans="1:8">
      <c r="A837" s="348" t="s">
        <v>1559</v>
      </c>
      <c r="B837" s="367" t="s">
        <v>1560</v>
      </c>
      <c r="C837" s="350">
        <v>1400</v>
      </c>
      <c r="D837" s="351">
        <v>5</v>
      </c>
      <c r="E837" s="350">
        <v>1400</v>
      </c>
      <c r="F837" s="343">
        <f t="shared" si="26"/>
        <v>100</v>
      </c>
      <c r="G837" s="343">
        <f t="shared" si="27"/>
        <v>28000</v>
      </c>
      <c r="H837" s="344"/>
    </row>
    <row r="838" s="110" customFormat="1" spans="1:8">
      <c r="A838" s="348" t="s">
        <v>1561</v>
      </c>
      <c r="B838" s="367" t="s">
        <v>1562</v>
      </c>
      <c r="C838" s="350"/>
      <c r="D838" s="351">
        <v>24</v>
      </c>
      <c r="E838" s="350"/>
      <c r="F838" s="343" t="str">
        <f t="shared" si="26"/>
        <v/>
      </c>
      <c r="G838" s="343">
        <f t="shared" si="27"/>
        <v>0</v>
      </c>
      <c r="H838" s="344"/>
    </row>
    <row r="839" s="110" customFormat="1" spans="1:8">
      <c r="A839" s="348" t="s">
        <v>1563</v>
      </c>
      <c r="B839" s="367" t="s">
        <v>1564</v>
      </c>
      <c r="C839" s="350">
        <v>590</v>
      </c>
      <c r="D839" s="351">
        <v>0</v>
      </c>
      <c r="E839" s="350">
        <v>590</v>
      </c>
      <c r="F839" s="343">
        <f t="shared" si="26"/>
        <v>100</v>
      </c>
      <c r="G839" s="343" t="str">
        <f t="shared" si="27"/>
        <v/>
      </c>
      <c r="H839" s="344"/>
    </row>
    <row r="840" s="110" customFormat="1" spans="1:8">
      <c r="A840" s="348" t="s">
        <v>1565</v>
      </c>
      <c r="B840" s="367" t="s">
        <v>1566</v>
      </c>
      <c r="C840" s="350"/>
      <c r="D840" s="351">
        <v>59</v>
      </c>
      <c r="E840" s="350"/>
      <c r="F840" s="343" t="str">
        <f t="shared" ref="F840:F864" si="31">IF(C840=0,"",ROUND(E840/C840*100,1))</f>
        <v/>
      </c>
      <c r="G840" s="343">
        <f t="shared" ref="G840:G864" si="32">IF(D840=0,"",ROUND(E840/D840*100,1))</f>
        <v>0</v>
      </c>
      <c r="H840" s="344"/>
    </row>
    <row r="841" s="110" customFormat="1" spans="1:8">
      <c r="A841" s="348" t="s">
        <v>1567</v>
      </c>
      <c r="B841" s="367" t="s">
        <v>1568</v>
      </c>
      <c r="C841" s="350"/>
      <c r="D841" s="351">
        <v>0</v>
      </c>
      <c r="E841" s="350"/>
      <c r="F841" s="343" t="str">
        <f t="shared" si="31"/>
        <v/>
      </c>
      <c r="G841" s="343" t="str">
        <f t="shared" si="32"/>
        <v/>
      </c>
      <c r="H841" s="344"/>
    </row>
    <row r="842" s="110" customFormat="1" spans="1:8">
      <c r="A842" s="348" t="s">
        <v>1569</v>
      </c>
      <c r="B842" s="367" t="s">
        <v>1570</v>
      </c>
      <c r="C842" s="350">
        <v>2194</v>
      </c>
      <c r="D842" s="351">
        <v>232</v>
      </c>
      <c r="E842" s="350">
        <v>2194</v>
      </c>
      <c r="F842" s="343">
        <f t="shared" si="31"/>
        <v>100</v>
      </c>
      <c r="G842" s="343">
        <f t="shared" si="32"/>
        <v>945.7</v>
      </c>
      <c r="H842" s="344"/>
    </row>
    <row r="843" s="110" customFormat="1" spans="1:8">
      <c r="A843" s="348" t="s">
        <v>1571</v>
      </c>
      <c r="B843" s="367" t="s">
        <v>1572</v>
      </c>
      <c r="C843" s="350">
        <v>13265</v>
      </c>
      <c r="D843" s="351">
        <v>2033</v>
      </c>
      <c r="E843" s="350">
        <v>11300</v>
      </c>
      <c r="F843" s="343">
        <f t="shared" si="31"/>
        <v>85.2</v>
      </c>
      <c r="G843" s="343">
        <f t="shared" si="32"/>
        <v>555.8</v>
      </c>
      <c r="H843" s="344"/>
    </row>
    <row r="844" s="110" customFormat="1" spans="1:8">
      <c r="A844" s="345" t="s">
        <v>1573</v>
      </c>
      <c r="B844" s="366" t="s">
        <v>1574</v>
      </c>
      <c r="C844" s="347">
        <f>SUM(C845:C866)</f>
        <v>20592</v>
      </c>
      <c r="D844" s="347">
        <f>SUM(D845:D866)</f>
        <v>19704</v>
      </c>
      <c r="E844" s="347">
        <f>SUM(E845:E866)</f>
        <v>20592</v>
      </c>
      <c r="F844" s="343">
        <f t="shared" si="31"/>
        <v>100</v>
      </c>
      <c r="G844" s="343">
        <f t="shared" si="32"/>
        <v>104.5</v>
      </c>
      <c r="H844" s="344"/>
    </row>
    <row r="845" s="110" customFormat="1" spans="1:8">
      <c r="A845" s="348" t="s">
        <v>1575</v>
      </c>
      <c r="B845" s="367" t="s">
        <v>110</v>
      </c>
      <c r="C845" s="350">
        <v>15</v>
      </c>
      <c r="D845" s="351">
        <v>922</v>
      </c>
      <c r="E845" s="350">
        <v>15</v>
      </c>
      <c r="F845" s="343">
        <f t="shared" si="31"/>
        <v>100</v>
      </c>
      <c r="G845" s="343">
        <f t="shared" si="32"/>
        <v>1.6</v>
      </c>
      <c r="H845" s="344"/>
    </row>
    <row r="846" s="110" customFormat="1" spans="1:8">
      <c r="A846" s="348" t="s">
        <v>1576</v>
      </c>
      <c r="B846" s="367" t="s">
        <v>112</v>
      </c>
      <c r="C846" s="350">
        <v>16</v>
      </c>
      <c r="D846" s="351">
        <v>0</v>
      </c>
      <c r="E846" s="350">
        <v>16</v>
      </c>
      <c r="F846" s="343">
        <f t="shared" si="31"/>
        <v>100</v>
      </c>
      <c r="G846" s="343" t="str">
        <f t="shared" si="32"/>
        <v/>
      </c>
      <c r="H846" s="344"/>
    </row>
    <row r="847" s="110" customFormat="1" spans="1:8">
      <c r="A847" s="348" t="s">
        <v>1577</v>
      </c>
      <c r="B847" s="367" t="s">
        <v>114</v>
      </c>
      <c r="C847" s="350"/>
      <c r="D847" s="351">
        <v>0</v>
      </c>
      <c r="E847" s="350"/>
      <c r="F847" s="343" t="str">
        <f t="shared" si="31"/>
        <v/>
      </c>
      <c r="G847" s="343" t="str">
        <f t="shared" si="32"/>
        <v/>
      </c>
      <c r="H847" s="344"/>
    </row>
    <row r="848" s="110" customFormat="1" spans="1:8">
      <c r="A848" s="348" t="s">
        <v>1578</v>
      </c>
      <c r="B848" s="367" t="s">
        <v>1579</v>
      </c>
      <c r="C848" s="350">
        <v>490</v>
      </c>
      <c r="D848" s="351">
        <v>5112</v>
      </c>
      <c r="E848" s="350">
        <v>490</v>
      </c>
      <c r="F848" s="343">
        <f t="shared" si="31"/>
        <v>100</v>
      </c>
      <c r="G848" s="343">
        <f t="shared" si="32"/>
        <v>9.6</v>
      </c>
      <c r="H848" s="344"/>
    </row>
    <row r="849" s="110" customFormat="1" spans="1:8">
      <c r="A849" s="348" t="s">
        <v>1580</v>
      </c>
      <c r="B849" s="367" t="s">
        <v>1581</v>
      </c>
      <c r="C849" s="350">
        <v>10070</v>
      </c>
      <c r="D849" s="351">
        <v>5847</v>
      </c>
      <c r="E849" s="350">
        <v>10070</v>
      </c>
      <c r="F849" s="343">
        <f t="shared" si="31"/>
        <v>100</v>
      </c>
      <c r="G849" s="343">
        <f t="shared" si="32"/>
        <v>172.2</v>
      </c>
      <c r="H849" s="344"/>
    </row>
    <row r="850" s="110" customFormat="1" spans="1:8">
      <c r="A850" s="348" t="s">
        <v>1582</v>
      </c>
      <c r="B850" s="367" t="s">
        <v>1583</v>
      </c>
      <c r="C850" s="350">
        <v>110</v>
      </c>
      <c r="D850" s="351">
        <v>0</v>
      </c>
      <c r="E850" s="350">
        <v>110</v>
      </c>
      <c r="F850" s="343">
        <f t="shared" si="31"/>
        <v>100</v>
      </c>
      <c r="G850" s="343" t="str">
        <f t="shared" si="32"/>
        <v/>
      </c>
      <c r="H850" s="344"/>
    </row>
    <row r="851" s="110" customFormat="1" spans="1:8">
      <c r="A851" s="348" t="s">
        <v>1584</v>
      </c>
      <c r="B851" s="367" t="s">
        <v>1585</v>
      </c>
      <c r="C851" s="350">
        <v>588</v>
      </c>
      <c r="D851" s="351">
        <v>578</v>
      </c>
      <c r="E851" s="350">
        <v>588</v>
      </c>
      <c r="F851" s="343">
        <f t="shared" si="31"/>
        <v>100</v>
      </c>
      <c r="G851" s="343">
        <f t="shared" si="32"/>
        <v>101.7</v>
      </c>
      <c r="H851" s="344"/>
    </row>
    <row r="852" s="110" customFormat="1" spans="1:8">
      <c r="A852" s="348" t="s">
        <v>1586</v>
      </c>
      <c r="B852" s="367" t="s">
        <v>1587</v>
      </c>
      <c r="C852" s="350">
        <v>3940</v>
      </c>
      <c r="D852" s="351">
        <v>5069</v>
      </c>
      <c r="E852" s="350">
        <v>3940</v>
      </c>
      <c r="F852" s="343">
        <f t="shared" si="31"/>
        <v>100</v>
      </c>
      <c r="G852" s="343">
        <f t="shared" si="32"/>
        <v>77.7</v>
      </c>
      <c r="H852" s="344"/>
    </row>
    <row r="853" s="110" customFormat="1" spans="1:8">
      <c r="A853" s="348" t="s">
        <v>1588</v>
      </c>
      <c r="B853" s="367" t="s">
        <v>1589</v>
      </c>
      <c r="C853" s="350">
        <v>15</v>
      </c>
      <c r="D853" s="351">
        <v>59</v>
      </c>
      <c r="E853" s="350">
        <v>15</v>
      </c>
      <c r="F853" s="343">
        <f t="shared" si="31"/>
        <v>100</v>
      </c>
      <c r="G853" s="343">
        <f t="shared" si="32"/>
        <v>25.4</v>
      </c>
      <c r="H853" s="344"/>
    </row>
    <row r="854" s="110" customFormat="1" spans="1:8">
      <c r="A854" s="348" t="s">
        <v>1590</v>
      </c>
      <c r="B854" s="367" t="s">
        <v>1591</v>
      </c>
      <c r="C854" s="350">
        <v>125</v>
      </c>
      <c r="D854" s="351">
        <v>12</v>
      </c>
      <c r="E854" s="350">
        <v>125</v>
      </c>
      <c r="F854" s="343">
        <f t="shared" si="31"/>
        <v>100</v>
      </c>
      <c r="G854" s="343">
        <f t="shared" si="32"/>
        <v>1041.7</v>
      </c>
      <c r="H854" s="344"/>
    </row>
    <row r="855" s="110" customFormat="1" spans="1:8">
      <c r="A855" s="348" t="s">
        <v>1592</v>
      </c>
      <c r="B855" s="367" t="s">
        <v>1593</v>
      </c>
      <c r="C855" s="350">
        <v>315</v>
      </c>
      <c r="D855" s="351">
        <v>16</v>
      </c>
      <c r="E855" s="350">
        <v>315</v>
      </c>
      <c r="F855" s="343">
        <f t="shared" si="31"/>
        <v>100</v>
      </c>
      <c r="G855" s="343">
        <f t="shared" si="32"/>
        <v>1968.8</v>
      </c>
      <c r="H855" s="344"/>
    </row>
    <row r="856" s="110" customFormat="1" spans="1:8">
      <c r="A856" s="348" t="s">
        <v>1594</v>
      </c>
      <c r="B856" s="367" t="s">
        <v>1595</v>
      </c>
      <c r="C856" s="353"/>
      <c r="D856" s="353"/>
      <c r="E856" s="353"/>
      <c r="F856" s="343" t="str">
        <f t="shared" si="31"/>
        <v/>
      </c>
      <c r="G856" s="343" t="str">
        <f t="shared" si="32"/>
        <v/>
      </c>
      <c r="H856" s="344"/>
    </row>
    <row r="857" s="110" customFormat="1" spans="1:8">
      <c r="A857" s="348" t="s">
        <v>1596</v>
      </c>
      <c r="B857" s="367" t="s">
        <v>1597</v>
      </c>
      <c r="C857" s="353"/>
      <c r="D857" s="353"/>
      <c r="E857" s="353"/>
      <c r="F857" s="343" t="str">
        <f t="shared" si="31"/>
        <v/>
      </c>
      <c r="G857" s="343" t="str">
        <f t="shared" si="32"/>
        <v/>
      </c>
      <c r="H857" s="344"/>
    </row>
    <row r="858" s="110" customFormat="1" spans="1:8">
      <c r="A858" s="348" t="s">
        <v>1598</v>
      </c>
      <c r="B858" s="367" t="s">
        <v>1599</v>
      </c>
      <c r="C858" s="353"/>
      <c r="D858" s="351">
        <v>29</v>
      </c>
      <c r="E858" s="353"/>
      <c r="F858" s="343" t="str">
        <f t="shared" si="31"/>
        <v/>
      </c>
      <c r="G858" s="343">
        <f t="shared" si="32"/>
        <v>0</v>
      </c>
      <c r="H858" s="344"/>
    </row>
    <row r="859" s="110" customFormat="1" spans="1:8">
      <c r="A859" s="348" t="s">
        <v>1600</v>
      </c>
      <c r="B859" s="367" t="s">
        <v>1601</v>
      </c>
      <c r="C859" s="353"/>
      <c r="D859" s="353"/>
      <c r="E859" s="353"/>
      <c r="F859" s="343" t="str">
        <f t="shared" si="31"/>
        <v/>
      </c>
      <c r="G859" s="343" t="str">
        <f t="shared" si="32"/>
        <v/>
      </c>
      <c r="H859" s="344"/>
    </row>
    <row r="860" s="110" customFormat="1" spans="1:8">
      <c r="A860" s="348" t="s">
        <v>1602</v>
      </c>
      <c r="B860" s="367" t="s">
        <v>1603</v>
      </c>
      <c r="C860" s="353"/>
      <c r="D860" s="353"/>
      <c r="E860" s="353"/>
      <c r="F860" s="343" t="str">
        <f t="shared" si="31"/>
        <v/>
      </c>
      <c r="G860" s="343" t="str">
        <f t="shared" si="32"/>
        <v/>
      </c>
      <c r="H860" s="344"/>
    </row>
    <row r="861" s="110" customFormat="1" spans="1:8">
      <c r="A861" s="348" t="s">
        <v>1604</v>
      </c>
      <c r="B861" s="367" t="s">
        <v>1605</v>
      </c>
      <c r="C861" s="353"/>
      <c r="D861" s="353"/>
      <c r="E861" s="353"/>
      <c r="F861" s="343" t="str">
        <f t="shared" si="31"/>
        <v/>
      </c>
      <c r="G861" s="343" t="str">
        <f t="shared" si="32"/>
        <v/>
      </c>
      <c r="H861" s="344"/>
    </row>
    <row r="862" s="110" customFormat="1" spans="1:8">
      <c r="A862" s="348" t="s">
        <v>1606</v>
      </c>
      <c r="B862" s="367" t="s">
        <v>1607</v>
      </c>
      <c r="C862" s="350">
        <v>1330</v>
      </c>
      <c r="D862" s="351">
        <v>53</v>
      </c>
      <c r="E862" s="350">
        <v>1330</v>
      </c>
      <c r="F862" s="343">
        <f t="shared" si="31"/>
        <v>100</v>
      </c>
      <c r="G862" s="343">
        <f t="shared" si="32"/>
        <v>2509.4</v>
      </c>
      <c r="H862" s="344"/>
    </row>
    <row r="863" s="110" customFormat="1" spans="1:8">
      <c r="A863" s="348" t="s">
        <v>1608</v>
      </c>
      <c r="B863" s="367" t="s">
        <v>1609</v>
      </c>
      <c r="C863" s="350"/>
      <c r="D863" s="351">
        <v>0</v>
      </c>
      <c r="E863" s="350"/>
      <c r="F863" s="343" t="str">
        <f t="shared" si="31"/>
        <v/>
      </c>
      <c r="G863" s="343" t="str">
        <f t="shared" si="32"/>
        <v/>
      </c>
      <c r="H863" s="344"/>
    </row>
    <row r="864" s="110" customFormat="1" spans="1:8">
      <c r="A864" s="348" t="s">
        <v>1610</v>
      </c>
      <c r="B864" s="367" t="s">
        <v>1544</v>
      </c>
      <c r="C864" s="350">
        <v>500</v>
      </c>
      <c r="D864" s="351">
        <v>0</v>
      </c>
      <c r="E864" s="350">
        <v>500</v>
      </c>
      <c r="F864" s="343">
        <f t="shared" si="31"/>
        <v>100</v>
      </c>
      <c r="G864" s="343" t="str">
        <f t="shared" si="32"/>
        <v/>
      </c>
      <c r="H864" s="344"/>
    </row>
    <row r="865" s="110" customFormat="1" spans="1:8">
      <c r="A865" s="348" t="s">
        <v>1611</v>
      </c>
      <c r="B865" s="367" t="s">
        <v>1612</v>
      </c>
      <c r="C865" s="350">
        <v>888</v>
      </c>
      <c r="D865" s="351"/>
      <c r="E865" s="350">
        <v>888</v>
      </c>
      <c r="F865" s="343"/>
      <c r="G865" s="343"/>
      <c r="H865" s="344"/>
    </row>
    <row r="866" s="110" customFormat="1" spans="1:8">
      <c r="A866" s="348" t="s">
        <v>1613</v>
      </c>
      <c r="B866" s="367" t="s">
        <v>1614</v>
      </c>
      <c r="C866" s="350">
        <v>2190</v>
      </c>
      <c r="D866" s="351">
        <v>2007</v>
      </c>
      <c r="E866" s="350">
        <v>2190</v>
      </c>
      <c r="F866" s="343">
        <f t="shared" ref="F866:F904" si="33">IF(C866=0,"",ROUND(E866/C866*100,1))</f>
        <v>100</v>
      </c>
      <c r="G866" s="343">
        <f t="shared" ref="G866:G904" si="34">IF(D866=0,"",ROUND(E866/D866*100,1))</f>
        <v>109.1</v>
      </c>
      <c r="H866" s="344"/>
    </row>
    <row r="867" s="110" customFormat="1" spans="1:8">
      <c r="A867" s="345" t="s">
        <v>1615</v>
      </c>
      <c r="B867" s="366" t="s">
        <v>1616</v>
      </c>
      <c r="C867" s="347">
        <f>SUM(C868:C894)</f>
        <v>14153</v>
      </c>
      <c r="D867" s="347">
        <f>SUM(D868:D894)</f>
        <v>16995</v>
      </c>
      <c r="E867" s="347">
        <f>SUM(E868:E894)</f>
        <v>30553</v>
      </c>
      <c r="F867" s="343">
        <f t="shared" si="33"/>
        <v>215.9</v>
      </c>
      <c r="G867" s="343">
        <f t="shared" si="34"/>
        <v>179.8</v>
      </c>
      <c r="H867" s="344"/>
    </row>
    <row r="868" s="110" customFormat="1" spans="1:8">
      <c r="A868" s="348" t="s">
        <v>1617</v>
      </c>
      <c r="B868" s="367" t="s">
        <v>110</v>
      </c>
      <c r="C868" s="350">
        <v>998</v>
      </c>
      <c r="D868" s="351">
        <v>2256</v>
      </c>
      <c r="E868" s="350">
        <v>998</v>
      </c>
      <c r="F868" s="343">
        <f t="shared" si="33"/>
        <v>100</v>
      </c>
      <c r="G868" s="343">
        <f t="shared" si="34"/>
        <v>44.2</v>
      </c>
      <c r="H868" s="344"/>
    </row>
    <row r="869" s="110" customFormat="1" spans="1:8">
      <c r="A869" s="348" t="s">
        <v>1618</v>
      </c>
      <c r="B869" s="367" t="s">
        <v>112</v>
      </c>
      <c r="C869" s="350"/>
      <c r="D869" s="351">
        <v>0</v>
      </c>
      <c r="E869" s="350"/>
      <c r="F869" s="343" t="str">
        <f t="shared" si="33"/>
        <v/>
      </c>
      <c r="G869" s="343" t="str">
        <f t="shared" si="34"/>
        <v/>
      </c>
      <c r="H869" s="344"/>
    </row>
    <row r="870" s="110" customFormat="1" spans="1:8">
      <c r="A870" s="348" t="s">
        <v>1619</v>
      </c>
      <c r="B870" s="367" t="s">
        <v>114</v>
      </c>
      <c r="C870" s="350"/>
      <c r="D870" s="351">
        <v>463</v>
      </c>
      <c r="E870" s="350"/>
      <c r="F870" s="343" t="str">
        <f t="shared" si="33"/>
        <v/>
      </c>
      <c r="G870" s="343">
        <f t="shared" si="34"/>
        <v>0</v>
      </c>
      <c r="H870" s="344"/>
    </row>
    <row r="871" s="110" customFormat="1" spans="1:8">
      <c r="A871" s="348" t="s">
        <v>1620</v>
      </c>
      <c r="B871" s="367" t="s">
        <v>1621</v>
      </c>
      <c r="C871" s="350">
        <v>300</v>
      </c>
      <c r="D871" s="351">
        <v>2508</v>
      </c>
      <c r="E871" s="350">
        <v>300</v>
      </c>
      <c r="F871" s="343">
        <f t="shared" si="33"/>
        <v>100</v>
      </c>
      <c r="G871" s="343">
        <f t="shared" si="34"/>
        <v>12</v>
      </c>
      <c r="H871" s="344"/>
    </row>
    <row r="872" s="110" customFormat="1" spans="1:8">
      <c r="A872" s="348" t="s">
        <v>1622</v>
      </c>
      <c r="B872" s="367" t="s">
        <v>1623</v>
      </c>
      <c r="C872" s="350">
        <v>50</v>
      </c>
      <c r="D872" s="351">
        <v>7372</v>
      </c>
      <c r="E872" s="350">
        <v>16450</v>
      </c>
      <c r="F872" s="343">
        <f t="shared" si="33"/>
        <v>32900</v>
      </c>
      <c r="G872" s="343">
        <f t="shared" si="34"/>
        <v>223.1</v>
      </c>
      <c r="H872" s="344"/>
    </row>
    <row r="873" s="110" customFormat="1" spans="1:8">
      <c r="A873" s="348" t="s">
        <v>1624</v>
      </c>
      <c r="B873" s="367" t="s">
        <v>1625</v>
      </c>
      <c r="C873" s="350">
        <v>3013</v>
      </c>
      <c r="D873" s="351">
        <v>727</v>
      </c>
      <c r="E873" s="350">
        <v>3013</v>
      </c>
      <c r="F873" s="343">
        <f t="shared" si="33"/>
        <v>100</v>
      </c>
      <c r="G873" s="343">
        <f t="shared" si="34"/>
        <v>414.4</v>
      </c>
      <c r="H873" s="344"/>
    </row>
    <row r="874" s="110" customFormat="1" spans="1:8">
      <c r="A874" s="348" t="s">
        <v>1626</v>
      </c>
      <c r="B874" s="367" t="s">
        <v>1627</v>
      </c>
      <c r="C874" s="350"/>
      <c r="D874" s="351">
        <v>0</v>
      </c>
      <c r="E874" s="350"/>
      <c r="F874" s="343" t="str">
        <f t="shared" si="33"/>
        <v/>
      </c>
      <c r="G874" s="343" t="str">
        <f t="shared" si="34"/>
        <v/>
      </c>
      <c r="H874" s="344"/>
    </row>
    <row r="875" s="110" customFormat="1" spans="1:8">
      <c r="A875" s="348" t="s">
        <v>1628</v>
      </c>
      <c r="B875" s="367" t="s">
        <v>1629</v>
      </c>
      <c r="C875" s="350">
        <v>90</v>
      </c>
      <c r="D875" s="351">
        <v>0</v>
      </c>
      <c r="E875" s="350">
        <v>90</v>
      </c>
      <c r="F875" s="343">
        <f t="shared" si="33"/>
        <v>100</v>
      </c>
      <c r="G875" s="343" t="str">
        <f t="shared" si="34"/>
        <v/>
      </c>
      <c r="H875" s="344"/>
    </row>
    <row r="876" s="110" customFormat="1" spans="1:8">
      <c r="A876" s="348" t="s">
        <v>1630</v>
      </c>
      <c r="B876" s="367" t="s">
        <v>1631</v>
      </c>
      <c r="C876" s="350">
        <v>150</v>
      </c>
      <c r="D876" s="351">
        <v>0</v>
      </c>
      <c r="E876" s="350">
        <v>150</v>
      </c>
      <c r="F876" s="343">
        <f t="shared" si="33"/>
        <v>100</v>
      </c>
      <c r="G876" s="343" t="str">
        <f t="shared" si="34"/>
        <v/>
      </c>
      <c r="H876" s="344"/>
    </row>
    <row r="877" s="110" customFormat="1" spans="1:8">
      <c r="A877" s="348" t="s">
        <v>1632</v>
      </c>
      <c r="B877" s="367" t="s">
        <v>1633</v>
      </c>
      <c r="C877" s="350">
        <v>1372</v>
      </c>
      <c r="D877" s="351">
        <v>499</v>
      </c>
      <c r="E877" s="350">
        <v>1372</v>
      </c>
      <c r="F877" s="343">
        <f t="shared" si="33"/>
        <v>100</v>
      </c>
      <c r="G877" s="343">
        <f t="shared" si="34"/>
        <v>274.9</v>
      </c>
      <c r="H877" s="344"/>
    </row>
    <row r="878" s="110" customFormat="1" spans="1:8">
      <c r="A878" s="348" t="s">
        <v>1634</v>
      </c>
      <c r="B878" s="367" t="s">
        <v>1635</v>
      </c>
      <c r="C878" s="350">
        <v>91</v>
      </c>
      <c r="D878" s="351">
        <v>0</v>
      </c>
      <c r="E878" s="350">
        <v>91</v>
      </c>
      <c r="F878" s="343">
        <f t="shared" si="33"/>
        <v>100</v>
      </c>
      <c r="G878" s="343" t="str">
        <f t="shared" si="34"/>
        <v/>
      </c>
      <c r="H878" s="344"/>
    </row>
    <row r="879" s="110" customFormat="1" spans="1:8">
      <c r="A879" s="348" t="s">
        <v>1636</v>
      </c>
      <c r="B879" s="367" t="s">
        <v>1637</v>
      </c>
      <c r="C879" s="353"/>
      <c r="D879" s="353"/>
      <c r="E879" s="353"/>
      <c r="F879" s="343" t="str">
        <f t="shared" si="33"/>
        <v/>
      </c>
      <c r="G879" s="343" t="str">
        <f t="shared" si="34"/>
        <v/>
      </c>
      <c r="H879" s="344"/>
    </row>
    <row r="880" s="110" customFormat="1" spans="1:8">
      <c r="A880" s="348" t="s">
        <v>1638</v>
      </c>
      <c r="B880" s="367" t="s">
        <v>1639</v>
      </c>
      <c r="C880" s="353"/>
      <c r="D880" s="353"/>
      <c r="E880" s="353"/>
      <c r="F880" s="343" t="str">
        <f t="shared" si="33"/>
        <v/>
      </c>
      <c r="G880" s="343" t="str">
        <f t="shared" si="34"/>
        <v/>
      </c>
      <c r="H880" s="344"/>
    </row>
    <row r="881" s="110" customFormat="1" spans="1:8">
      <c r="A881" s="348" t="s">
        <v>1640</v>
      </c>
      <c r="B881" s="367" t="s">
        <v>1641</v>
      </c>
      <c r="C881" s="350">
        <v>1205</v>
      </c>
      <c r="D881" s="351">
        <v>78</v>
      </c>
      <c r="E881" s="350">
        <v>1205</v>
      </c>
      <c r="F881" s="343">
        <f t="shared" si="33"/>
        <v>100</v>
      </c>
      <c r="G881" s="343">
        <f t="shared" si="34"/>
        <v>1544.9</v>
      </c>
      <c r="H881" s="344"/>
    </row>
    <row r="882" s="110" customFormat="1" spans="1:8">
      <c r="A882" s="348" t="s">
        <v>1642</v>
      </c>
      <c r="B882" s="367" t="s">
        <v>1643</v>
      </c>
      <c r="C882" s="350"/>
      <c r="D882" s="351">
        <v>388</v>
      </c>
      <c r="E882" s="350"/>
      <c r="F882" s="343" t="str">
        <f t="shared" si="33"/>
        <v/>
      </c>
      <c r="G882" s="343">
        <f t="shared" si="34"/>
        <v>0</v>
      </c>
      <c r="H882" s="344"/>
    </row>
    <row r="883" s="110" customFormat="1" spans="1:8">
      <c r="A883" s="348" t="s">
        <v>1644</v>
      </c>
      <c r="B883" s="367" t="s">
        <v>1645</v>
      </c>
      <c r="C883" s="350">
        <v>2196</v>
      </c>
      <c r="D883" s="351">
        <v>37</v>
      </c>
      <c r="E883" s="350">
        <v>2196</v>
      </c>
      <c r="F883" s="343">
        <f t="shared" si="33"/>
        <v>100</v>
      </c>
      <c r="G883" s="343">
        <f t="shared" si="34"/>
        <v>5935.1</v>
      </c>
      <c r="H883" s="344"/>
    </row>
    <row r="884" s="110" customFormat="1" spans="1:8">
      <c r="A884" s="348" t="s">
        <v>1646</v>
      </c>
      <c r="B884" s="367" t="s">
        <v>1647</v>
      </c>
      <c r="C884" s="353"/>
      <c r="D884" s="353"/>
      <c r="E884" s="353"/>
      <c r="F884" s="343" t="str">
        <f t="shared" si="33"/>
        <v/>
      </c>
      <c r="G884" s="343" t="str">
        <f t="shared" si="34"/>
        <v/>
      </c>
      <c r="H884" s="344"/>
    </row>
    <row r="885" s="110" customFormat="1" spans="1:8">
      <c r="A885" s="348" t="s">
        <v>1648</v>
      </c>
      <c r="B885" s="367" t="s">
        <v>1649</v>
      </c>
      <c r="C885" s="353"/>
      <c r="D885" s="353"/>
      <c r="E885" s="353"/>
      <c r="F885" s="343" t="str">
        <f t="shared" si="33"/>
        <v/>
      </c>
      <c r="G885" s="343" t="str">
        <f t="shared" si="34"/>
        <v/>
      </c>
      <c r="H885" s="344"/>
    </row>
    <row r="886" s="110" customFormat="1" spans="1:8">
      <c r="A886" s="348" t="s">
        <v>1650</v>
      </c>
      <c r="B886" s="367" t="s">
        <v>1651</v>
      </c>
      <c r="C886" s="350">
        <v>1710</v>
      </c>
      <c r="D886" s="351">
        <v>389</v>
      </c>
      <c r="E886" s="350">
        <v>1710</v>
      </c>
      <c r="F886" s="343">
        <f t="shared" si="33"/>
        <v>100</v>
      </c>
      <c r="G886" s="343">
        <f t="shared" si="34"/>
        <v>439.6</v>
      </c>
      <c r="H886" s="344"/>
    </row>
    <row r="887" s="110" customFormat="1" spans="1:8">
      <c r="A887" s="348" t="s">
        <v>1652</v>
      </c>
      <c r="B887" s="367" t="s">
        <v>1653</v>
      </c>
      <c r="C887" s="350">
        <v>1909</v>
      </c>
      <c r="D887" s="351">
        <v>442</v>
      </c>
      <c r="E887" s="350">
        <v>1909</v>
      </c>
      <c r="F887" s="343">
        <f t="shared" si="33"/>
        <v>100</v>
      </c>
      <c r="G887" s="343">
        <f t="shared" si="34"/>
        <v>431.9</v>
      </c>
      <c r="H887" s="344"/>
    </row>
    <row r="888" s="110" customFormat="1" spans="1:8">
      <c r="A888" s="348" t="s">
        <v>1654</v>
      </c>
      <c r="B888" s="367" t="s">
        <v>1655</v>
      </c>
      <c r="C888" s="353"/>
      <c r="D888" s="353"/>
      <c r="E888" s="353"/>
      <c r="F888" s="343" t="str">
        <f t="shared" si="33"/>
        <v/>
      </c>
      <c r="G888" s="343" t="str">
        <f t="shared" si="34"/>
        <v/>
      </c>
      <c r="H888" s="344"/>
    </row>
    <row r="889" s="110" customFormat="1" spans="1:8">
      <c r="A889" s="348" t="s">
        <v>1656</v>
      </c>
      <c r="B889" s="367" t="s">
        <v>1601</v>
      </c>
      <c r="C889" s="353"/>
      <c r="D889" s="353"/>
      <c r="E889" s="353"/>
      <c r="F889" s="343" t="str">
        <f t="shared" si="33"/>
        <v/>
      </c>
      <c r="G889" s="343" t="str">
        <f t="shared" si="34"/>
        <v/>
      </c>
      <c r="H889" s="344"/>
    </row>
    <row r="890" s="110" customFormat="1" spans="1:8">
      <c r="A890" s="348" t="s">
        <v>1657</v>
      </c>
      <c r="B890" s="367" t="s">
        <v>1658</v>
      </c>
      <c r="C890" s="350">
        <v>180</v>
      </c>
      <c r="D890" s="351">
        <v>181</v>
      </c>
      <c r="E890" s="350">
        <v>180</v>
      </c>
      <c r="F890" s="343">
        <f t="shared" si="33"/>
        <v>100</v>
      </c>
      <c r="G890" s="343">
        <f t="shared" si="34"/>
        <v>99.4</v>
      </c>
      <c r="H890" s="344"/>
    </row>
    <row r="891" s="110" customFormat="1" spans="1:8">
      <c r="A891" s="348" t="s">
        <v>1659</v>
      </c>
      <c r="B891" s="367" t="s">
        <v>1660</v>
      </c>
      <c r="C891" s="350">
        <v>701</v>
      </c>
      <c r="D891" s="351">
        <v>0</v>
      </c>
      <c r="E891" s="350">
        <v>701</v>
      </c>
      <c r="F891" s="343">
        <f t="shared" si="33"/>
        <v>100</v>
      </c>
      <c r="G891" s="343" t="str">
        <f t="shared" si="34"/>
        <v/>
      </c>
      <c r="H891" s="344"/>
    </row>
    <row r="892" s="110" customFormat="1" spans="1:8">
      <c r="A892" s="348" t="s">
        <v>1661</v>
      </c>
      <c r="B892" s="367" t="s">
        <v>1662</v>
      </c>
      <c r="C892" s="350"/>
      <c r="D892" s="351">
        <v>0</v>
      </c>
      <c r="E892" s="350"/>
      <c r="F892" s="343" t="str">
        <f t="shared" si="33"/>
        <v/>
      </c>
      <c r="G892" s="343" t="str">
        <f t="shared" si="34"/>
        <v/>
      </c>
      <c r="H892" s="344"/>
    </row>
    <row r="893" s="110" customFormat="1" spans="1:8">
      <c r="A893" s="348" t="s">
        <v>1663</v>
      </c>
      <c r="B893" s="367" t="s">
        <v>1664</v>
      </c>
      <c r="C893" s="350">
        <v>150</v>
      </c>
      <c r="D893" s="351">
        <v>0</v>
      </c>
      <c r="E893" s="350">
        <v>150</v>
      </c>
      <c r="F893" s="343">
        <f t="shared" si="33"/>
        <v>100</v>
      </c>
      <c r="G893" s="343" t="str">
        <f t="shared" si="34"/>
        <v/>
      </c>
      <c r="H893" s="344"/>
    </row>
    <row r="894" s="110" customFormat="1" spans="1:8">
      <c r="A894" s="348" t="s">
        <v>1665</v>
      </c>
      <c r="B894" s="367" t="s">
        <v>1666</v>
      </c>
      <c r="C894" s="350">
        <v>38</v>
      </c>
      <c r="D894" s="351">
        <v>1655</v>
      </c>
      <c r="E894" s="350">
        <v>38</v>
      </c>
      <c r="F894" s="343">
        <f t="shared" si="33"/>
        <v>100</v>
      </c>
      <c r="G894" s="343">
        <f t="shared" si="34"/>
        <v>2.3</v>
      </c>
      <c r="H894" s="344"/>
    </row>
    <row r="895" s="110" customFormat="1" spans="1:8">
      <c r="A895" s="345" t="s">
        <v>1667</v>
      </c>
      <c r="B895" s="366" t="s">
        <v>1668</v>
      </c>
      <c r="C895" s="347">
        <f>SUM(C896:C905)</f>
        <v>5366</v>
      </c>
      <c r="D895" s="347">
        <f>SUM(D896:D905)</f>
        <v>6901</v>
      </c>
      <c r="E895" s="347">
        <f>SUM(E896:E905)</f>
        <v>5366</v>
      </c>
      <c r="F895" s="343">
        <f t="shared" si="33"/>
        <v>100</v>
      </c>
      <c r="G895" s="343">
        <f t="shared" si="34"/>
        <v>77.8</v>
      </c>
      <c r="H895" s="344"/>
    </row>
    <row r="896" s="110" customFormat="1" spans="1:8">
      <c r="A896" s="348" t="s">
        <v>1669</v>
      </c>
      <c r="B896" s="367" t="s">
        <v>110</v>
      </c>
      <c r="C896" s="350">
        <v>30</v>
      </c>
      <c r="D896" s="351">
        <v>4112</v>
      </c>
      <c r="E896" s="350">
        <v>30</v>
      </c>
      <c r="F896" s="343">
        <f t="shared" si="33"/>
        <v>100</v>
      </c>
      <c r="G896" s="343">
        <f t="shared" si="34"/>
        <v>0.7</v>
      </c>
      <c r="H896" s="344"/>
    </row>
    <row r="897" s="110" customFormat="1" spans="1:8">
      <c r="A897" s="348" t="s">
        <v>1670</v>
      </c>
      <c r="B897" s="367" t="s">
        <v>112</v>
      </c>
      <c r="C897" s="350"/>
      <c r="D897" s="351">
        <v>0</v>
      </c>
      <c r="E897" s="350"/>
      <c r="F897" s="343" t="str">
        <f t="shared" si="33"/>
        <v/>
      </c>
      <c r="G897" s="343" t="str">
        <f t="shared" si="34"/>
        <v/>
      </c>
      <c r="H897" s="344"/>
    </row>
    <row r="898" s="110" customFormat="1" spans="1:8">
      <c r="A898" s="348" t="s">
        <v>1671</v>
      </c>
      <c r="B898" s="367" t="s">
        <v>114</v>
      </c>
      <c r="C898" s="350">
        <v>10</v>
      </c>
      <c r="D898" s="351">
        <v>0</v>
      </c>
      <c r="E898" s="350">
        <v>10</v>
      </c>
      <c r="F898" s="343">
        <f t="shared" si="33"/>
        <v>100</v>
      </c>
      <c r="G898" s="343" t="str">
        <f t="shared" si="34"/>
        <v/>
      </c>
      <c r="H898" s="344"/>
    </row>
    <row r="899" s="110" customFormat="1" spans="1:8">
      <c r="A899" s="348" t="s">
        <v>1672</v>
      </c>
      <c r="B899" s="367" t="s">
        <v>1673</v>
      </c>
      <c r="C899" s="350">
        <v>1160</v>
      </c>
      <c r="D899" s="351">
        <v>658</v>
      </c>
      <c r="E899" s="350">
        <v>1160</v>
      </c>
      <c r="F899" s="343">
        <f t="shared" si="33"/>
        <v>100</v>
      </c>
      <c r="G899" s="343">
        <f t="shared" si="34"/>
        <v>176.3</v>
      </c>
      <c r="H899" s="344"/>
    </row>
    <row r="900" s="110" customFormat="1" spans="1:8">
      <c r="A900" s="348" t="s">
        <v>1674</v>
      </c>
      <c r="B900" s="367" t="s">
        <v>1675</v>
      </c>
      <c r="C900" s="350">
        <v>2355</v>
      </c>
      <c r="D900" s="351">
        <v>212</v>
      </c>
      <c r="E900" s="350">
        <v>2355</v>
      </c>
      <c r="F900" s="343">
        <f t="shared" si="33"/>
        <v>100</v>
      </c>
      <c r="G900" s="343">
        <f t="shared" si="34"/>
        <v>1110.8</v>
      </c>
      <c r="H900" s="344"/>
    </row>
    <row r="901" s="110" customFormat="1" spans="1:8">
      <c r="A901" s="348" t="s">
        <v>1676</v>
      </c>
      <c r="B901" s="367" t="s">
        <v>1677</v>
      </c>
      <c r="C901" s="353"/>
      <c r="D901" s="353"/>
      <c r="E901" s="353"/>
      <c r="F901" s="343" t="str">
        <f t="shared" si="33"/>
        <v/>
      </c>
      <c r="G901" s="343" t="str">
        <f t="shared" si="34"/>
        <v/>
      </c>
      <c r="H901" s="344"/>
    </row>
    <row r="902" s="110" customFormat="1" spans="1:8">
      <c r="A902" s="348" t="s">
        <v>1678</v>
      </c>
      <c r="B902" s="367" t="s">
        <v>1679</v>
      </c>
      <c r="C902" s="353"/>
      <c r="D902" s="353"/>
      <c r="E902" s="353"/>
      <c r="F902" s="343" t="str">
        <f t="shared" si="33"/>
        <v/>
      </c>
      <c r="G902" s="343" t="str">
        <f t="shared" si="34"/>
        <v/>
      </c>
      <c r="H902" s="344"/>
    </row>
    <row r="903" s="110" customFormat="1" spans="1:8">
      <c r="A903" s="348" t="s">
        <v>1680</v>
      </c>
      <c r="B903" s="367" t="s">
        <v>1681</v>
      </c>
      <c r="C903" s="353"/>
      <c r="D903" s="353"/>
      <c r="E903" s="353"/>
      <c r="F903" s="343" t="str">
        <f t="shared" si="33"/>
        <v/>
      </c>
      <c r="G903" s="343" t="str">
        <f t="shared" si="34"/>
        <v/>
      </c>
      <c r="H903" s="344"/>
    </row>
    <row r="904" s="110" customFormat="1" spans="1:8">
      <c r="A904" s="348" t="s">
        <v>1682</v>
      </c>
      <c r="B904" s="367" t="s">
        <v>128</v>
      </c>
      <c r="C904" s="353"/>
      <c r="D904" s="353"/>
      <c r="E904" s="353"/>
      <c r="F904" s="343" t="str">
        <f t="shared" si="33"/>
        <v/>
      </c>
      <c r="G904" s="343" t="str">
        <f t="shared" si="34"/>
        <v/>
      </c>
      <c r="H904" s="344"/>
    </row>
    <row r="905" s="110" customFormat="1" spans="1:8">
      <c r="A905" s="348" t="s">
        <v>1683</v>
      </c>
      <c r="B905" s="367" t="s">
        <v>1684</v>
      </c>
      <c r="C905" s="350">
        <v>1811</v>
      </c>
      <c r="D905" s="351">
        <v>1919</v>
      </c>
      <c r="E905" s="350">
        <v>1811</v>
      </c>
      <c r="F905" s="343">
        <f t="shared" ref="F905:F968" si="35">IF(C905=0,"",ROUND(E905/C905*100,1))</f>
        <v>100</v>
      </c>
      <c r="G905" s="343">
        <f t="shared" ref="G905:G968" si="36">IF(D905=0,"",ROUND(E905/D905*100,1))</f>
        <v>94.4</v>
      </c>
      <c r="H905" s="344"/>
    </row>
    <row r="906" s="110" customFormat="1" spans="1:8">
      <c r="A906" s="345" t="s">
        <v>1685</v>
      </c>
      <c r="B906" s="366" t="s">
        <v>1686</v>
      </c>
      <c r="C906" s="347">
        <f>SUM(C907:C912)</f>
        <v>5031</v>
      </c>
      <c r="D906" s="347">
        <f>SUM(D907:D912)</f>
        <v>9499</v>
      </c>
      <c r="E906" s="347">
        <f>SUM(E907:E912)</f>
        <v>5031</v>
      </c>
      <c r="F906" s="343">
        <f t="shared" si="35"/>
        <v>100</v>
      </c>
      <c r="G906" s="343">
        <f t="shared" si="36"/>
        <v>53</v>
      </c>
      <c r="H906" s="344"/>
    </row>
    <row r="907" s="110" customFormat="1" spans="1:8">
      <c r="A907" s="348" t="s">
        <v>1687</v>
      </c>
      <c r="B907" s="367" t="s">
        <v>1688</v>
      </c>
      <c r="C907" s="350">
        <v>731</v>
      </c>
      <c r="D907" s="351">
        <v>3866</v>
      </c>
      <c r="E907" s="350">
        <v>731</v>
      </c>
      <c r="F907" s="343">
        <f t="shared" si="35"/>
        <v>100</v>
      </c>
      <c r="G907" s="343">
        <f t="shared" si="36"/>
        <v>18.9</v>
      </c>
      <c r="H907" s="344"/>
    </row>
    <row r="908" s="110" customFormat="1" spans="1:8">
      <c r="A908" s="348" t="s">
        <v>1689</v>
      </c>
      <c r="B908" s="367" t="s">
        <v>1690</v>
      </c>
      <c r="C908" s="350"/>
      <c r="D908" s="351">
        <v>0</v>
      </c>
      <c r="E908" s="350"/>
      <c r="F908" s="343" t="str">
        <f t="shared" si="35"/>
        <v/>
      </c>
      <c r="G908" s="343" t="str">
        <f t="shared" si="36"/>
        <v/>
      </c>
      <c r="H908" s="344"/>
    </row>
    <row r="909" s="110" customFormat="1" spans="1:8">
      <c r="A909" s="348" t="s">
        <v>1691</v>
      </c>
      <c r="B909" s="367" t="s">
        <v>1692</v>
      </c>
      <c r="C909" s="350">
        <v>4300</v>
      </c>
      <c r="D909" s="351">
        <v>5307</v>
      </c>
      <c r="E909" s="350">
        <v>4300</v>
      </c>
      <c r="F909" s="343">
        <f t="shared" si="35"/>
        <v>100</v>
      </c>
      <c r="G909" s="343">
        <f t="shared" si="36"/>
        <v>81</v>
      </c>
      <c r="H909" s="344"/>
    </row>
    <row r="910" s="110" customFormat="1" spans="1:8">
      <c r="A910" s="348" t="s">
        <v>1693</v>
      </c>
      <c r="B910" s="367" t="s">
        <v>1694</v>
      </c>
      <c r="C910" s="350"/>
      <c r="D910" s="351">
        <v>167</v>
      </c>
      <c r="E910" s="350"/>
      <c r="F910" s="343" t="str">
        <f t="shared" si="35"/>
        <v/>
      </c>
      <c r="G910" s="343">
        <f t="shared" si="36"/>
        <v>0</v>
      </c>
      <c r="H910" s="344"/>
    </row>
    <row r="911" s="110" customFormat="1" spans="1:8">
      <c r="A911" s="348" t="s">
        <v>1695</v>
      </c>
      <c r="B911" s="367" t="s">
        <v>1696</v>
      </c>
      <c r="C911" s="353"/>
      <c r="D911" s="353"/>
      <c r="E911" s="353"/>
      <c r="F911" s="343" t="str">
        <f t="shared" si="35"/>
        <v/>
      </c>
      <c r="G911" s="343" t="str">
        <f t="shared" si="36"/>
        <v/>
      </c>
      <c r="H911" s="344"/>
    </row>
    <row r="912" s="110" customFormat="1" spans="1:8">
      <c r="A912" s="348" t="s">
        <v>1697</v>
      </c>
      <c r="B912" s="367" t="s">
        <v>1698</v>
      </c>
      <c r="C912" s="353"/>
      <c r="D912" s="351">
        <v>159</v>
      </c>
      <c r="E912" s="353"/>
      <c r="F912" s="343" t="str">
        <f t="shared" si="35"/>
        <v/>
      </c>
      <c r="G912" s="343">
        <f t="shared" si="36"/>
        <v>0</v>
      </c>
      <c r="H912" s="344"/>
    </row>
    <row r="913" s="110" customFormat="1" spans="1:8">
      <c r="A913" s="345" t="s">
        <v>1699</v>
      </c>
      <c r="B913" s="366" t="s">
        <v>1700</v>
      </c>
      <c r="C913" s="347">
        <f>SUM(C914:C918)</f>
        <v>370</v>
      </c>
      <c r="D913" s="347">
        <f>SUM(D914:D918)</f>
        <v>82</v>
      </c>
      <c r="E913" s="347">
        <f>SUM(E914:E918)</f>
        <v>370</v>
      </c>
      <c r="F913" s="343">
        <f t="shared" si="35"/>
        <v>100</v>
      </c>
      <c r="G913" s="343">
        <f t="shared" si="36"/>
        <v>451.2</v>
      </c>
      <c r="H913" s="344"/>
    </row>
    <row r="914" s="110" customFormat="1" spans="1:8">
      <c r="A914" s="348" t="s">
        <v>1701</v>
      </c>
      <c r="B914" s="367" t="s">
        <v>1702</v>
      </c>
      <c r="C914" s="353"/>
      <c r="D914" s="353"/>
      <c r="E914" s="353"/>
      <c r="F914" s="343" t="str">
        <f t="shared" si="35"/>
        <v/>
      </c>
      <c r="G914" s="343" t="str">
        <f t="shared" si="36"/>
        <v/>
      </c>
      <c r="H914" s="344"/>
    </row>
    <row r="915" s="110" customFormat="1" spans="1:8">
      <c r="A915" s="348" t="s">
        <v>1703</v>
      </c>
      <c r="B915" s="367" t="s">
        <v>1704</v>
      </c>
      <c r="C915" s="350">
        <v>170</v>
      </c>
      <c r="D915" s="351">
        <v>0</v>
      </c>
      <c r="E915" s="350">
        <v>170</v>
      </c>
      <c r="F915" s="343">
        <f t="shared" si="35"/>
        <v>100</v>
      </c>
      <c r="G915" s="343" t="str">
        <f t="shared" si="36"/>
        <v/>
      </c>
      <c r="H915" s="344"/>
    </row>
    <row r="916" s="110" customFormat="1" spans="1:8">
      <c r="A916" s="348" t="s">
        <v>1705</v>
      </c>
      <c r="B916" s="367" t="s">
        <v>1706</v>
      </c>
      <c r="C916" s="350">
        <v>70</v>
      </c>
      <c r="D916" s="351">
        <v>55</v>
      </c>
      <c r="E916" s="350">
        <v>70</v>
      </c>
      <c r="F916" s="343">
        <f t="shared" si="35"/>
        <v>100</v>
      </c>
      <c r="G916" s="343">
        <f t="shared" si="36"/>
        <v>127.3</v>
      </c>
      <c r="H916" s="344"/>
    </row>
    <row r="917" s="110" customFormat="1" spans="1:8">
      <c r="A917" s="348" t="s">
        <v>1707</v>
      </c>
      <c r="B917" s="367" t="s">
        <v>1708</v>
      </c>
      <c r="C917" s="350"/>
      <c r="D917" s="351">
        <v>0</v>
      </c>
      <c r="E917" s="350"/>
      <c r="F917" s="343" t="str">
        <f t="shared" si="35"/>
        <v/>
      </c>
      <c r="G917" s="343" t="str">
        <f t="shared" si="36"/>
        <v/>
      </c>
      <c r="H917" s="344"/>
    </row>
    <row r="918" s="110" customFormat="1" spans="1:8">
      <c r="A918" s="348" t="s">
        <v>1709</v>
      </c>
      <c r="B918" s="367" t="s">
        <v>1710</v>
      </c>
      <c r="C918" s="350">
        <v>130</v>
      </c>
      <c r="D918" s="351">
        <v>27</v>
      </c>
      <c r="E918" s="350">
        <v>130</v>
      </c>
      <c r="F918" s="343">
        <f t="shared" si="35"/>
        <v>100</v>
      </c>
      <c r="G918" s="343">
        <f t="shared" si="36"/>
        <v>481.5</v>
      </c>
      <c r="H918" s="344"/>
    </row>
    <row r="919" s="110" customFormat="1" spans="1:8">
      <c r="A919" s="345" t="s">
        <v>1711</v>
      </c>
      <c r="B919" s="366" t="s">
        <v>1712</v>
      </c>
      <c r="C919" s="347">
        <f>SUM(C920:C921)</f>
        <v>0</v>
      </c>
      <c r="D919" s="347">
        <f>SUM(D920:D921)</f>
        <v>0</v>
      </c>
      <c r="E919" s="347">
        <f>SUM(E920:E921)</f>
        <v>0</v>
      </c>
      <c r="F919" s="343" t="str">
        <f t="shared" si="35"/>
        <v/>
      </c>
      <c r="G919" s="343" t="str">
        <f t="shared" si="36"/>
        <v/>
      </c>
      <c r="H919" s="344"/>
    </row>
    <row r="920" s="110" customFormat="1" spans="1:8">
      <c r="A920" s="348" t="s">
        <v>1713</v>
      </c>
      <c r="B920" s="367" t="s">
        <v>1714</v>
      </c>
      <c r="C920" s="353"/>
      <c r="D920" s="353"/>
      <c r="E920" s="353"/>
      <c r="F920" s="343" t="str">
        <f t="shared" si="35"/>
        <v/>
      </c>
      <c r="G920" s="343" t="str">
        <f t="shared" si="36"/>
        <v/>
      </c>
      <c r="H920" s="344"/>
    </row>
    <row r="921" s="110" customFormat="1" spans="1:8">
      <c r="A921" s="348" t="s">
        <v>1715</v>
      </c>
      <c r="B921" s="367" t="s">
        <v>1716</v>
      </c>
      <c r="C921" s="353"/>
      <c r="D921" s="353"/>
      <c r="E921" s="353"/>
      <c r="F921" s="343" t="str">
        <f t="shared" si="35"/>
        <v/>
      </c>
      <c r="G921" s="343" t="str">
        <f t="shared" si="36"/>
        <v/>
      </c>
      <c r="H921" s="344"/>
    </row>
    <row r="922" s="110" customFormat="1" spans="1:8">
      <c r="A922" s="345" t="s">
        <v>1717</v>
      </c>
      <c r="B922" s="366" t="s">
        <v>1718</v>
      </c>
      <c r="C922" s="347">
        <f>SUM(C923:C924)</f>
        <v>2058</v>
      </c>
      <c r="D922" s="347">
        <f>SUM(D923:D924)</f>
        <v>0</v>
      </c>
      <c r="E922" s="347">
        <f>SUM(E923:E924)</f>
        <v>2058</v>
      </c>
      <c r="F922" s="343">
        <f t="shared" si="35"/>
        <v>100</v>
      </c>
      <c r="G922" s="343" t="str">
        <f t="shared" si="36"/>
        <v/>
      </c>
      <c r="H922" s="344"/>
    </row>
    <row r="923" s="110" customFormat="1" spans="1:8">
      <c r="A923" s="348" t="s">
        <v>1719</v>
      </c>
      <c r="B923" s="367" t="s">
        <v>1720</v>
      </c>
      <c r="C923" s="353"/>
      <c r="D923" s="353"/>
      <c r="E923" s="353"/>
      <c r="F923" s="343" t="str">
        <f t="shared" si="35"/>
        <v/>
      </c>
      <c r="G923" s="343" t="str">
        <f t="shared" si="36"/>
        <v/>
      </c>
      <c r="H923" s="344"/>
    </row>
    <row r="924" s="110" customFormat="1" spans="1:8">
      <c r="A924" s="348" t="s">
        <v>1721</v>
      </c>
      <c r="B924" s="367" t="s">
        <v>1722</v>
      </c>
      <c r="C924" s="350">
        <v>2058</v>
      </c>
      <c r="D924" s="351">
        <v>0</v>
      </c>
      <c r="E924" s="350">
        <v>2058</v>
      </c>
      <c r="F924" s="343">
        <f t="shared" si="35"/>
        <v>100</v>
      </c>
      <c r="G924" s="343" t="str">
        <f t="shared" si="36"/>
        <v/>
      </c>
      <c r="H924" s="344"/>
    </row>
    <row r="925" s="110" customFormat="1" spans="1:8">
      <c r="A925" s="341" t="s">
        <v>1723</v>
      </c>
      <c r="B925" s="368" t="s">
        <v>1724</v>
      </c>
      <c r="C925" s="343">
        <f>SUM(C926,C948,C958,C968,C975,C980)</f>
        <v>33222</v>
      </c>
      <c r="D925" s="343">
        <f>SUM(D926,D948,D958,D968,D975,D980)</f>
        <v>29206</v>
      </c>
      <c r="E925" s="343">
        <f>SUM(E926,E948,E958,E968,E975,E980)</f>
        <v>4721</v>
      </c>
      <c r="F925" s="343">
        <f t="shared" si="35"/>
        <v>14.2</v>
      </c>
      <c r="G925" s="343">
        <f t="shared" si="36"/>
        <v>16.2</v>
      </c>
      <c r="H925" s="344"/>
    </row>
    <row r="926" s="110" customFormat="1" spans="1:8">
      <c r="A926" s="345" t="s">
        <v>1725</v>
      </c>
      <c r="B926" s="366" t="s">
        <v>1726</v>
      </c>
      <c r="C926" s="347">
        <f>SUM(C927:C947)</f>
        <v>32271</v>
      </c>
      <c r="D926" s="347">
        <f>SUM(D927:D947)</f>
        <v>27685</v>
      </c>
      <c r="E926" s="347">
        <f>SUM(E927:E947)</f>
        <v>4270</v>
      </c>
      <c r="F926" s="343">
        <f t="shared" si="35"/>
        <v>13.2</v>
      </c>
      <c r="G926" s="343">
        <f t="shared" si="36"/>
        <v>15.4</v>
      </c>
      <c r="H926" s="344"/>
    </row>
    <row r="927" s="110" customFormat="1" ht="15" spans="1:8">
      <c r="A927" s="348" t="s">
        <v>1727</v>
      </c>
      <c r="B927" s="367" t="s">
        <v>110</v>
      </c>
      <c r="C927" s="350">
        <v>350</v>
      </c>
      <c r="D927" s="351">
        <v>1506</v>
      </c>
      <c r="E927" s="370">
        <v>350</v>
      </c>
      <c r="F927" s="343">
        <f t="shared" si="35"/>
        <v>100</v>
      </c>
      <c r="G927" s="343">
        <f t="shared" si="36"/>
        <v>23.2</v>
      </c>
      <c r="H927" s="344"/>
    </row>
    <row r="928" s="110" customFormat="1" ht="15" spans="1:8">
      <c r="A928" s="348" t="s">
        <v>1728</v>
      </c>
      <c r="B928" s="367" t="s">
        <v>112</v>
      </c>
      <c r="C928" s="350"/>
      <c r="D928" s="351">
        <v>0</v>
      </c>
      <c r="E928" s="370"/>
      <c r="F928" s="343" t="str">
        <f t="shared" si="35"/>
        <v/>
      </c>
      <c r="G928" s="343" t="str">
        <f t="shared" si="36"/>
        <v/>
      </c>
      <c r="H928" s="344"/>
    </row>
    <row r="929" s="110" customFormat="1" ht="15" spans="1:8">
      <c r="A929" s="348" t="s">
        <v>1729</v>
      </c>
      <c r="B929" s="367" t="s">
        <v>114</v>
      </c>
      <c r="C929" s="350"/>
      <c r="D929" s="351">
        <v>1837</v>
      </c>
      <c r="E929" s="370"/>
      <c r="F929" s="343" t="str">
        <f t="shared" si="35"/>
        <v/>
      </c>
      <c r="G929" s="343">
        <f t="shared" si="36"/>
        <v>0</v>
      </c>
      <c r="H929" s="344"/>
    </row>
    <row r="930" s="110" customFormat="1" ht="15" spans="1:8">
      <c r="A930" s="348" t="s">
        <v>1730</v>
      </c>
      <c r="B930" s="367" t="s">
        <v>1731</v>
      </c>
      <c r="C930" s="350">
        <v>27749</v>
      </c>
      <c r="D930" s="351">
        <v>9743</v>
      </c>
      <c r="E930" s="370">
        <v>1348</v>
      </c>
      <c r="F930" s="343">
        <f t="shared" si="35"/>
        <v>4.9</v>
      </c>
      <c r="G930" s="343">
        <f t="shared" si="36"/>
        <v>13.8</v>
      </c>
      <c r="H930" s="344"/>
    </row>
    <row r="931" s="110" customFormat="1" ht="15" spans="1:8">
      <c r="A931" s="348" t="s">
        <v>1732</v>
      </c>
      <c r="B931" s="367" t="s">
        <v>1733</v>
      </c>
      <c r="C931" s="350">
        <v>1944</v>
      </c>
      <c r="D931" s="351">
        <v>8644</v>
      </c>
      <c r="E931" s="370">
        <v>744</v>
      </c>
      <c r="F931" s="343">
        <f t="shared" si="35"/>
        <v>38.3</v>
      </c>
      <c r="G931" s="343">
        <f t="shared" si="36"/>
        <v>8.6</v>
      </c>
      <c r="H931" s="344"/>
    </row>
    <row r="932" s="110" customFormat="1" spans="1:8">
      <c r="A932" s="348" t="s">
        <v>1734</v>
      </c>
      <c r="B932" s="367" t="s">
        <v>1735</v>
      </c>
      <c r="C932" s="353"/>
      <c r="D932" s="353"/>
      <c r="E932" s="353"/>
      <c r="F932" s="343" t="str">
        <f t="shared" si="35"/>
        <v/>
      </c>
      <c r="G932" s="343" t="str">
        <f t="shared" si="36"/>
        <v/>
      </c>
      <c r="H932" s="344"/>
    </row>
    <row r="933" s="110" customFormat="1" spans="1:8">
      <c r="A933" s="348" t="s">
        <v>1736</v>
      </c>
      <c r="B933" s="367" t="s">
        <v>1737</v>
      </c>
      <c r="C933" s="353"/>
      <c r="D933" s="353"/>
      <c r="E933" s="353"/>
      <c r="F933" s="343" t="str">
        <f t="shared" si="35"/>
        <v/>
      </c>
      <c r="G933" s="343" t="str">
        <f t="shared" si="36"/>
        <v/>
      </c>
      <c r="H933" s="344"/>
    </row>
    <row r="934" s="110" customFormat="1" spans="1:8">
      <c r="A934" s="348" t="s">
        <v>1738</v>
      </c>
      <c r="B934" s="367" t="s">
        <v>1739</v>
      </c>
      <c r="C934" s="353"/>
      <c r="D934" s="353"/>
      <c r="E934" s="353"/>
      <c r="F934" s="343" t="str">
        <f t="shared" si="35"/>
        <v/>
      </c>
      <c r="G934" s="343" t="str">
        <f t="shared" si="36"/>
        <v/>
      </c>
      <c r="H934" s="344"/>
    </row>
    <row r="935" s="110" customFormat="1" ht="15" spans="1:8">
      <c r="A935" s="348" t="s">
        <v>1740</v>
      </c>
      <c r="B935" s="367" t="s">
        <v>1741</v>
      </c>
      <c r="C935" s="350">
        <v>328</v>
      </c>
      <c r="D935" s="351">
        <v>1607</v>
      </c>
      <c r="E935" s="370">
        <v>328</v>
      </c>
      <c r="F935" s="343">
        <f t="shared" si="35"/>
        <v>100</v>
      </c>
      <c r="G935" s="343">
        <f t="shared" si="36"/>
        <v>20.4</v>
      </c>
      <c r="H935" s="344"/>
    </row>
    <row r="936" s="110" customFormat="1" spans="1:8">
      <c r="A936" s="348" t="s">
        <v>1742</v>
      </c>
      <c r="B936" s="367" t="s">
        <v>1743</v>
      </c>
      <c r="C936" s="353"/>
      <c r="D936" s="353"/>
      <c r="E936" s="353"/>
      <c r="F936" s="343" t="str">
        <f t="shared" si="35"/>
        <v/>
      </c>
      <c r="G936" s="343" t="str">
        <f t="shared" si="36"/>
        <v/>
      </c>
      <c r="H936" s="344"/>
    </row>
    <row r="937" s="110" customFormat="1" spans="1:8">
      <c r="A937" s="348" t="s">
        <v>1744</v>
      </c>
      <c r="B937" s="367" t="s">
        <v>1745</v>
      </c>
      <c r="C937" s="353"/>
      <c r="D937" s="353"/>
      <c r="E937" s="353"/>
      <c r="F937" s="343" t="str">
        <f t="shared" si="35"/>
        <v/>
      </c>
      <c r="G937" s="343" t="str">
        <f t="shared" si="36"/>
        <v/>
      </c>
      <c r="H937" s="344"/>
    </row>
    <row r="938" s="110" customFormat="1" spans="1:8">
      <c r="A938" s="348" t="s">
        <v>1746</v>
      </c>
      <c r="B938" s="367" t="s">
        <v>1747</v>
      </c>
      <c r="C938" s="353"/>
      <c r="D938" s="353"/>
      <c r="E938" s="353"/>
      <c r="F938" s="343" t="str">
        <f t="shared" si="35"/>
        <v/>
      </c>
      <c r="G938" s="343" t="str">
        <f t="shared" si="36"/>
        <v/>
      </c>
      <c r="H938" s="344"/>
    </row>
    <row r="939" s="110" customFormat="1" spans="1:8">
      <c r="A939" s="348" t="s">
        <v>1748</v>
      </c>
      <c r="B939" s="367" t="s">
        <v>1749</v>
      </c>
      <c r="C939" s="353"/>
      <c r="D939" s="353"/>
      <c r="E939" s="353"/>
      <c r="F939" s="343" t="str">
        <f t="shared" si="35"/>
        <v/>
      </c>
      <c r="G939" s="343" t="str">
        <f t="shared" si="36"/>
        <v/>
      </c>
      <c r="H939" s="344"/>
    </row>
    <row r="940" s="110" customFormat="1" spans="1:8">
      <c r="A940" s="348" t="s">
        <v>1750</v>
      </c>
      <c r="B940" s="367" t="s">
        <v>1751</v>
      </c>
      <c r="C940" s="353"/>
      <c r="D940" s="353"/>
      <c r="E940" s="353"/>
      <c r="F940" s="343" t="str">
        <f t="shared" si="35"/>
        <v/>
      </c>
      <c r="G940" s="343" t="str">
        <f t="shared" si="36"/>
        <v/>
      </c>
      <c r="H940" s="344"/>
    </row>
    <row r="941" s="110" customFormat="1" spans="1:8">
      <c r="A941" s="348" t="s">
        <v>1752</v>
      </c>
      <c r="B941" s="367" t="s">
        <v>1753</v>
      </c>
      <c r="C941" s="353"/>
      <c r="D941" s="353"/>
      <c r="E941" s="353"/>
      <c r="F941" s="343" t="str">
        <f t="shared" si="35"/>
        <v/>
      </c>
      <c r="G941" s="343" t="str">
        <f t="shared" si="36"/>
        <v/>
      </c>
      <c r="H941" s="344"/>
    </row>
    <row r="942" s="110" customFormat="1" spans="1:8">
      <c r="A942" s="348" t="s">
        <v>1754</v>
      </c>
      <c r="B942" s="367" t="s">
        <v>1755</v>
      </c>
      <c r="C942" s="353"/>
      <c r="D942" s="353"/>
      <c r="E942" s="353"/>
      <c r="F942" s="343" t="str">
        <f t="shared" si="35"/>
        <v/>
      </c>
      <c r="G942" s="343" t="str">
        <f t="shared" si="36"/>
        <v/>
      </c>
      <c r="H942" s="344"/>
    </row>
    <row r="943" s="110" customFormat="1" spans="1:8">
      <c r="A943" s="348" t="s">
        <v>1756</v>
      </c>
      <c r="B943" s="367" t="s">
        <v>1757</v>
      </c>
      <c r="C943" s="353"/>
      <c r="D943" s="351">
        <v>112</v>
      </c>
      <c r="E943" s="353"/>
      <c r="F943" s="343" t="str">
        <f t="shared" si="35"/>
        <v/>
      </c>
      <c r="G943" s="343">
        <f t="shared" si="36"/>
        <v>0</v>
      </c>
      <c r="H943" s="344"/>
    </row>
    <row r="944" s="110" customFormat="1" spans="1:8">
      <c r="A944" s="348" t="s">
        <v>1758</v>
      </c>
      <c r="B944" s="367" t="s">
        <v>1759</v>
      </c>
      <c r="C944" s="353"/>
      <c r="D944" s="353"/>
      <c r="E944" s="353"/>
      <c r="F944" s="343" t="str">
        <f t="shared" si="35"/>
        <v/>
      </c>
      <c r="G944" s="343" t="str">
        <f t="shared" si="36"/>
        <v/>
      </c>
      <c r="H944" s="344"/>
    </row>
    <row r="945" s="110" customFormat="1" spans="1:8">
      <c r="A945" s="348" t="s">
        <v>1760</v>
      </c>
      <c r="B945" s="367" t="s">
        <v>1761</v>
      </c>
      <c r="C945" s="353"/>
      <c r="D945" s="353"/>
      <c r="E945" s="353"/>
      <c r="F945" s="343" t="str">
        <f t="shared" si="35"/>
        <v/>
      </c>
      <c r="G945" s="343" t="str">
        <f t="shared" si="36"/>
        <v/>
      </c>
      <c r="H945" s="344"/>
    </row>
    <row r="946" s="110" customFormat="1" spans="1:8">
      <c r="A946" s="348" t="s">
        <v>1762</v>
      </c>
      <c r="B946" s="367" t="s">
        <v>1763</v>
      </c>
      <c r="C946" s="353"/>
      <c r="D946" s="353"/>
      <c r="E946" s="353"/>
      <c r="F946" s="343" t="str">
        <f t="shared" si="35"/>
        <v/>
      </c>
      <c r="G946" s="343" t="str">
        <f t="shared" si="36"/>
        <v/>
      </c>
      <c r="H946" s="344"/>
    </row>
    <row r="947" s="110" customFormat="1" ht="15" spans="1:8">
      <c r="A947" s="348" t="s">
        <v>1764</v>
      </c>
      <c r="B947" s="367" t="s">
        <v>1765</v>
      </c>
      <c r="C947" s="350">
        <v>1900</v>
      </c>
      <c r="D947" s="351">
        <v>4236</v>
      </c>
      <c r="E947" s="370">
        <v>1500</v>
      </c>
      <c r="F947" s="343">
        <f t="shared" si="35"/>
        <v>78.9</v>
      </c>
      <c r="G947" s="343">
        <f t="shared" si="36"/>
        <v>35.4</v>
      </c>
      <c r="H947" s="344"/>
    </row>
    <row r="948" s="110" customFormat="1" spans="1:8">
      <c r="A948" s="345" t="s">
        <v>1766</v>
      </c>
      <c r="B948" s="366" t="s">
        <v>1767</v>
      </c>
      <c r="C948" s="347">
        <f>SUM(C949:C957)</f>
        <v>0</v>
      </c>
      <c r="D948" s="347">
        <f>SUM(D949:D957)</f>
        <v>0</v>
      </c>
      <c r="E948" s="347">
        <f>SUM(E949:E957)</f>
        <v>0</v>
      </c>
      <c r="F948" s="343" t="str">
        <f t="shared" si="35"/>
        <v/>
      </c>
      <c r="G948" s="343" t="str">
        <f t="shared" si="36"/>
        <v/>
      </c>
      <c r="H948" s="344"/>
    </row>
    <row r="949" s="110" customFormat="1" spans="1:8">
      <c r="A949" s="348" t="s">
        <v>1768</v>
      </c>
      <c r="B949" s="367" t="s">
        <v>110</v>
      </c>
      <c r="C949" s="353"/>
      <c r="D949" s="353"/>
      <c r="E949" s="353"/>
      <c r="F949" s="343" t="str">
        <f t="shared" si="35"/>
        <v/>
      </c>
      <c r="G949" s="343" t="str">
        <f t="shared" si="36"/>
        <v/>
      </c>
      <c r="H949" s="344"/>
    </row>
    <row r="950" s="110" customFormat="1" spans="1:8">
      <c r="A950" s="348" t="s">
        <v>1769</v>
      </c>
      <c r="B950" s="367" t="s">
        <v>112</v>
      </c>
      <c r="C950" s="353"/>
      <c r="D950" s="353"/>
      <c r="E950" s="353"/>
      <c r="F950" s="343" t="str">
        <f t="shared" si="35"/>
        <v/>
      </c>
      <c r="G950" s="343" t="str">
        <f t="shared" si="36"/>
        <v/>
      </c>
      <c r="H950" s="344"/>
    </row>
    <row r="951" s="110" customFormat="1" spans="1:8">
      <c r="A951" s="348" t="s">
        <v>1770</v>
      </c>
      <c r="B951" s="367" t="s">
        <v>114</v>
      </c>
      <c r="C951" s="353"/>
      <c r="D951" s="353"/>
      <c r="E951" s="353"/>
      <c r="F951" s="343" t="str">
        <f t="shared" si="35"/>
        <v/>
      </c>
      <c r="G951" s="343" t="str">
        <f t="shared" si="36"/>
        <v/>
      </c>
      <c r="H951" s="344"/>
    </row>
    <row r="952" s="110" customFormat="1" spans="1:8">
      <c r="A952" s="348" t="s">
        <v>1771</v>
      </c>
      <c r="B952" s="367" t="s">
        <v>1772</v>
      </c>
      <c r="C952" s="353"/>
      <c r="D952" s="353"/>
      <c r="E952" s="353"/>
      <c r="F952" s="343" t="str">
        <f t="shared" si="35"/>
        <v/>
      </c>
      <c r="G952" s="343" t="str">
        <f t="shared" si="36"/>
        <v/>
      </c>
      <c r="H952" s="344"/>
    </row>
    <row r="953" s="110" customFormat="1" spans="1:8">
      <c r="A953" s="348" t="s">
        <v>1773</v>
      </c>
      <c r="B953" s="367" t="s">
        <v>1774</v>
      </c>
      <c r="C953" s="353"/>
      <c r="D953" s="353"/>
      <c r="E953" s="353"/>
      <c r="F953" s="343" t="str">
        <f t="shared" si="35"/>
        <v/>
      </c>
      <c r="G953" s="343" t="str">
        <f t="shared" si="36"/>
        <v/>
      </c>
      <c r="H953" s="344"/>
    </row>
    <row r="954" s="110" customFormat="1" spans="1:8">
      <c r="A954" s="348" t="s">
        <v>1775</v>
      </c>
      <c r="B954" s="367" t="s">
        <v>1776</v>
      </c>
      <c r="C954" s="353"/>
      <c r="D954" s="353"/>
      <c r="E954" s="353"/>
      <c r="F954" s="343" t="str">
        <f t="shared" si="35"/>
        <v/>
      </c>
      <c r="G954" s="343" t="str">
        <f t="shared" si="36"/>
        <v/>
      </c>
      <c r="H954" s="344"/>
    </row>
    <row r="955" s="110" customFormat="1" spans="1:8">
      <c r="A955" s="348" t="s">
        <v>1777</v>
      </c>
      <c r="B955" s="367" t="s">
        <v>1778</v>
      </c>
      <c r="C955" s="353"/>
      <c r="D955" s="353"/>
      <c r="E955" s="353"/>
      <c r="F955" s="343" t="str">
        <f t="shared" si="35"/>
        <v/>
      </c>
      <c r="G955" s="343" t="str">
        <f t="shared" si="36"/>
        <v/>
      </c>
      <c r="H955" s="344"/>
    </row>
    <row r="956" s="110" customFormat="1" spans="1:8">
      <c r="A956" s="348" t="s">
        <v>1779</v>
      </c>
      <c r="B956" s="367" t="s">
        <v>1780</v>
      </c>
      <c r="C956" s="353"/>
      <c r="D956" s="353"/>
      <c r="E956" s="353"/>
      <c r="F956" s="343" t="str">
        <f t="shared" si="35"/>
        <v/>
      </c>
      <c r="G956" s="343" t="str">
        <f t="shared" si="36"/>
        <v/>
      </c>
      <c r="H956" s="344"/>
    </row>
    <row r="957" s="110" customFormat="1" spans="1:8">
      <c r="A957" s="348" t="s">
        <v>1781</v>
      </c>
      <c r="B957" s="367" t="s">
        <v>1782</v>
      </c>
      <c r="C957" s="353"/>
      <c r="D957" s="353"/>
      <c r="E957" s="353"/>
      <c r="F957" s="343" t="str">
        <f t="shared" si="35"/>
        <v/>
      </c>
      <c r="G957" s="343" t="str">
        <f t="shared" si="36"/>
        <v/>
      </c>
      <c r="H957" s="344"/>
    </row>
    <row r="958" s="110" customFormat="1" spans="1:8">
      <c r="A958" s="345" t="s">
        <v>1783</v>
      </c>
      <c r="B958" s="366" t="s">
        <v>1784</v>
      </c>
      <c r="C958" s="347">
        <f>SUM(C959:C967)</f>
        <v>0</v>
      </c>
      <c r="D958" s="347">
        <f>SUM(D959:D967)</f>
        <v>0</v>
      </c>
      <c r="E958" s="347">
        <f>SUM(E959:E967)</f>
        <v>0</v>
      </c>
      <c r="F958" s="343" t="str">
        <f t="shared" si="35"/>
        <v/>
      </c>
      <c r="G958" s="343" t="str">
        <f t="shared" si="36"/>
        <v/>
      </c>
      <c r="H958" s="344"/>
    </row>
    <row r="959" s="110" customFormat="1" spans="1:8">
      <c r="A959" s="348" t="s">
        <v>1785</v>
      </c>
      <c r="B959" s="367" t="s">
        <v>110</v>
      </c>
      <c r="C959" s="353"/>
      <c r="D959" s="353"/>
      <c r="E959" s="353"/>
      <c r="F959" s="343" t="str">
        <f t="shared" si="35"/>
        <v/>
      </c>
      <c r="G959" s="343" t="str">
        <f t="shared" si="36"/>
        <v/>
      </c>
      <c r="H959" s="344"/>
    </row>
    <row r="960" s="110" customFormat="1" spans="1:8">
      <c r="A960" s="348" t="s">
        <v>1786</v>
      </c>
      <c r="B960" s="367" t="s">
        <v>112</v>
      </c>
      <c r="C960" s="353"/>
      <c r="D960" s="353"/>
      <c r="E960" s="353"/>
      <c r="F960" s="343" t="str">
        <f t="shared" si="35"/>
        <v/>
      </c>
      <c r="G960" s="343" t="str">
        <f t="shared" si="36"/>
        <v/>
      </c>
      <c r="H960" s="344"/>
    </row>
    <row r="961" s="110" customFormat="1" spans="1:8">
      <c r="A961" s="348" t="s">
        <v>1787</v>
      </c>
      <c r="B961" s="367" t="s">
        <v>114</v>
      </c>
      <c r="C961" s="353"/>
      <c r="D961" s="353"/>
      <c r="E961" s="353"/>
      <c r="F961" s="343" t="str">
        <f t="shared" si="35"/>
        <v/>
      </c>
      <c r="G961" s="343" t="str">
        <f t="shared" si="36"/>
        <v/>
      </c>
      <c r="H961" s="344"/>
    </row>
    <row r="962" s="110" customFormat="1" spans="1:8">
      <c r="A962" s="348" t="s">
        <v>1788</v>
      </c>
      <c r="B962" s="367" t="s">
        <v>1789</v>
      </c>
      <c r="C962" s="353"/>
      <c r="D962" s="353"/>
      <c r="E962" s="353"/>
      <c r="F962" s="343" t="str">
        <f t="shared" si="35"/>
        <v/>
      </c>
      <c r="G962" s="343" t="str">
        <f t="shared" si="36"/>
        <v/>
      </c>
      <c r="H962" s="344"/>
    </row>
    <row r="963" s="110" customFormat="1" spans="1:8">
      <c r="A963" s="348" t="s">
        <v>1790</v>
      </c>
      <c r="B963" s="367" t="s">
        <v>1791</v>
      </c>
      <c r="C963" s="353"/>
      <c r="D963" s="353"/>
      <c r="E963" s="353"/>
      <c r="F963" s="343" t="str">
        <f t="shared" si="35"/>
        <v/>
      </c>
      <c r="G963" s="343" t="str">
        <f t="shared" si="36"/>
        <v/>
      </c>
      <c r="H963" s="344"/>
    </row>
    <row r="964" s="110" customFormat="1" spans="1:8">
      <c r="A964" s="348" t="s">
        <v>1792</v>
      </c>
      <c r="B964" s="367" t="s">
        <v>1793</v>
      </c>
      <c r="C964" s="353"/>
      <c r="D964" s="353"/>
      <c r="E964" s="353"/>
      <c r="F964" s="343" t="str">
        <f t="shared" si="35"/>
        <v/>
      </c>
      <c r="G964" s="343" t="str">
        <f t="shared" si="36"/>
        <v/>
      </c>
      <c r="H964" s="344"/>
    </row>
    <row r="965" s="110" customFormat="1" spans="1:8">
      <c r="A965" s="348" t="s">
        <v>1794</v>
      </c>
      <c r="B965" s="367" t="s">
        <v>1795</v>
      </c>
      <c r="C965" s="353"/>
      <c r="D965" s="353"/>
      <c r="E965" s="353"/>
      <c r="F965" s="343" t="str">
        <f t="shared" si="35"/>
        <v/>
      </c>
      <c r="G965" s="343" t="str">
        <f t="shared" si="36"/>
        <v/>
      </c>
      <c r="H965" s="344"/>
    </row>
    <row r="966" s="110" customFormat="1" spans="1:8">
      <c r="A966" s="348" t="s">
        <v>1796</v>
      </c>
      <c r="B966" s="367" t="s">
        <v>1797</v>
      </c>
      <c r="C966" s="353"/>
      <c r="D966" s="353"/>
      <c r="E966" s="353"/>
      <c r="F966" s="343" t="str">
        <f t="shared" si="35"/>
        <v/>
      </c>
      <c r="G966" s="343" t="str">
        <f t="shared" si="36"/>
        <v/>
      </c>
      <c r="H966" s="344"/>
    </row>
    <row r="967" s="110" customFormat="1" spans="1:8">
      <c r="A967" s="348" t="s">
        <v>1798</v>
      </c>
      <c r="B967" s="367" t="s">
        <v>1799</v>
      </c>
      <c r="C967" s="353"/>
      <c r="D967" s="353"/>
      <c r="E967" s="353"/>
      <c r="F967" s="343" t="str">
        <f t="shared" si="35"/>
        <v/>
      </c>
      <c r="G967" s="343" t="str">
        <f t="shared" si="36"/>
        <v/>
      </c>
      <c r="H967" s="344"/>
    </row>
    <row r="968" s="110" customFormat="1" spans="1:8">
      <c r="A968" s="345" t="s">
        <v>1800</v>
      </c>
      <c r="B968" s="366" t="s">
        <v>1801</v>
      </c>
      <c r="C968" s="347">
        <f>SUM(C969:C974)</f>
        <v>0</v>
      </c>
      <c r="D968" s="347">
        <f>SUM(D969:D974)</f>
        <v>0</v>
      </c>
      <c r="E968" s="347">
        <f>SUM(E969:E974)</f>
        <v>0</v>
      </c>
      <c r="F968" s="343" t="str">
        <f t="shared" si="35"/>
        <v/>
      </c>
      <c r="G968" s="343" t="str">
        <f t="shared" si="36"/>
        <v/>
      </c>
      <c r="H968" s="344"/>
    </row>
    <row r="969" s="110" customFormat="1" spans="1:8">
      <c r="A969" s="348" t="s">
        <v>1802</v>
      </c>
      <c r="B969" s="367" t="s">
        <v>110</v>
      </c>
      <c r="C969" s="353"/>
      <c r="D969" s="353"/>
      <c r="E969" s="353"/>
      <c r="F969" s="343" t="str">
        <f t="shared" ref="F969:F1032" si="37">IF(C969=0,"",ROUND(E969/C969*100,1))</f>
        <v/>
      </c>
      <c r="G969" s="343" t="str">
        <f t="shared" ref="G969:G1032" si="38">IF(D969=0,"",ROUND(E969/D969*100,1))</f>
        <v/>
      </c>
      <c r="H969" s="344"/>
    </row>
    <row r="970" s="110" customFormat="1" spans="1:8">
      <c r="A970" s="348" t="s">
        <v>1803</v>
      </c>
      <c r="B970" s="367" t="s">
        <v>112</v>
      </c>
      <c r="C970" s="353"/>
      <c r="D970" s="353"/>
      <c r="E970" s="353"/>
      <c r="F970" s="343" t="str">
        <f t="shared" si="37"/>
        <v/>
      </c>
      <c r="G970" s="343" t="str">
        <f t="shared" si="38"/>
        <v/>
      </c>
      <c r="H970" s="344"/>
    </row>
    <row r="971" s="110" customFormat="1" spans="1:8">
      <c r="A971" s="348" t="s">
        <v>1804</v>
      </c>
      <c r="B971" s="367" t="s">
        <v>114</v>
      </c>
      <c r="C971" s="353"/>
      <c r="D971" s="353"/>
      <c r="E971" s="353"/>
      <c r="F971" s="343" t="str">
        <f t="shared" si="37"/>
        <v/>
      </c>
      <c r="G971" s="343" t="str">
        <f t="shared" si="38"/>
        <v/>
      </c>
      <c r="H971" s="344"/>
    </row>
    <row r="972" s="110" customFormat="1" spans="1:8">
      <c r="A972" s="348" t="s">
        <v>1805</v>
      </c>
      <c r="B972" s="367" t="s">
        <v>1780</v>
      </c>
      <c r="C972" s="353"/>
      <c r="D972" s="353"/>
      <c r="E972" s="353"/>
      <c r="F972" s="343" t="str">
        <f t="shared" si="37"/>
        <v/>
      </c>
      <c r="G972" s="343" t="str">
        <f t="shared" si="38"/>
        <v/>
      </c>
      <c r="H972" s="344"/>
    </row>
    <row r="973" s="110" customFormat="1" spans="1:8">
      <c r="A973" s="348" t="s">
        <v>1806</v>
      </c>
      <c r="B973" s="367" t="s">
        <v>1807</v>
      </c>
      <c r="C973" s="353"/>
      <c r="D973" s="353"/>
      <c r="E973" s="353"/>
      <c r="F973" s="343" t="str">
        <f t="shared" si="37"/>
        <v/>
      </c>
      <c r="G973" s="343" t="str">
        <f t="shared" si="38"/>
        <v/>
      </c>
      <c r="H973" s="344"/>
    </row>
    <row r="974" s="110" customFormat="1" spans="1:8">
      <c r="A974" s="348" t="s">
        <v>1808</v>
      </c>
      <c r="B974" s="367" t="s">
        <v>1809</v>
      </c>
      <c r="C974" s="353"/>
      <c r="D974" s="353"/>
      <c r="E974" s="353"/>
      <c r="F974" s="343" t="str">
        <f t="shared" si="37"/>
        <v/>
      </c>
      <c r="G974" s="343" t="str">
        <f t="shared" si="38"/>
        <v/>
      </c>
      <c r="H974" s="344"/>
    </row>
    <row r="975" s="110" customFormat="1" spans="1:8">
      <c r="A975" s="345" t="s">
        <v>1810</v>
      </c>
      <c r="B975" s="366" t="s">
        <v>1811</v>
      </c>
      <c r="C975" s="347">
        <f>SUM(C976:C979)</f>
        <v>0</v>
      </c>
      <c r="D975" s="347">
        <f>SUM(D976:D979)</f>
        <v>0</v>
      </c>
      <c r="E975" s="347">
        <f>SUM(E976:E979)</f>
        <v>0</v>
      </c>
      <c r="F975" s="343" t="str">
        <f t="shared" si="37"/>
        <v/>
      </c>
      <c r="G975" s="343" t="str">
        <f t="shared" si="38"/>
        <v/>
      </c>
      <c r="H975" s="344"/>
    </row>
    <row r="976" s="110" customFormat="1" spans="1:8">
      <c r="A976" s="348" t="s">
        <v>1812</v>
      </c>
      <c r="B976" s="367" t="s">
        <v>1813</v>
      </c>
      <c r="C976" s="353"/>
      <c r="D976" s="353"/>
      <c r="E976" s="353"/>
      <c r="F976" s="343" t="str">
        <f t="shared" si="37"/>
        <v/>
      </c>
      <c r="G976" s="343" t="str">
        <f t="shared" si="38"/>
        <v/>
      </c>
      <c r="H976" s="344"/>
    </row>
    <row r="977" s="110" customFormat="1" spans="1:8">
      <c r="A977" s="348" t="s">
        <v>1814</v>
      </c>
      <c r="B977" s="367" t="s">
        <v>1815</v>
      </c>
      <c r="C977" s="353"/>
      <c r="D977" s="353"/>
      <c r="E977" s="353"/>
      <c r="F977" s="343" t="str">
        <f t="shared" si="37"/>
        <v/>
      </c>
      <c r="G977" s="343" t="str">
        <f t="shared" si="38"/>
        <v/>
      </c>
      <c r="H977" s="344"/>
    </row>
    <row r="978" s="110" customFormat="1" spans="1:8">
      <c r="A978" s="348" t="s">
        <v>1816</v>
      </c>
      <c r="B978" s="367" t="s">
        <v>1817</v>
      </c>
      <c r="C978" s="353"/>
      <c r="D978" s="353"/>
      <c r="E978" s="353"/>
      <c r="F978" s="343" t="str">
        <f t="shared" si="37"/>
        <v/>
      </c>
      <c r="G978" s="343" t="str">
        <f t="shared" si="38"/>
        <v/>
      </c>
      <c r="H978" s="344"/>
    </row>
    <row r="979" s="110" customFormat="1" spans="1:8">
      <c r="A979" s="348" t="s">
        <v>1818</v>
      </c>
      <c r="B979" s="367" t="s">
        <v>1819</v>
      </c>
      <c r="C979" s="353"/>
      <c r="D979" s="353"/>
      <c r="E979" s="353"/>
      <c r="F979" s="343" t="str">
        <f t="shared" si="37"/>
        <v/>
      </c>
      <c r="G979" s="343" t="str">
        <f t="shared" si="38"/>
        <v/>
      </c>
      <c r="H979" s="344"/>
    </row>
    <row r="980" s="110" customFormat="1" spans="1:8">
      <c r="A980" s="345" t="s">
        <v>1820</v>
      </c>
      <c r="B980" s="366" t="s">
        <v>1821</v>
      </c>
      <c r="C980" s="347">
        <f>SUM(C981:C982)</f>
        <v>951</v>
      </c>
      <c r="D980" s="347">
        <f>SUM(D981:D982)</f>
        <v>1521</v>
      </c>
      <c r="E980" s="347">
        <f>SUM(E981:E982)</f>
        <v>451</v>
      </c>
      <c r="F980" s="343">
        <f t="shared" si="37"/>
        <v>47.4</v>
      </c>
      <c r="G980" s="343">
        <f t="shared" si="38"/>
        <v>29.7</v>
      </c>
      <c r="H980" s="344"/>
    </row>
    <row r="981" s="110" customFormat="1" ht="15" spans="1:8">
      <c r="A981" s="348" t="s">
        <v>1822</v>
      </c>
      <c r="B981" s="367" t="s">
        <v>1823</v>
      </c>
      <c r="C981" s="350"/>
      <c r="D981" s="351">
        <v>914</v>
      </c>
      <c r="E981" s="370"/>
      <c r="F981" s="343" t="str">
        <f t="shared" si="37"/>
        <v/>
      </c>
      <c r="G981" s="343">
        <f t="shared" si="38"/>
        <v>0</v>
      </c>
      <c r="H981" s="344"/>
    </row>
    <row r="982" s="110" customFormat="1" ht="15" spans="1:8">
      <c r="A982" s="348" t="s">
        <v>1824</v>
      </c>
      <c r="B982" s="367" t="s">
        <v>1825</v>
      </c>
      <c r="C982" s="350">
        <v>951</v>
      </c>
      <c r="D982" s="351">
        <v>607</v>
      </c>
      <c r="E982" s="370">
        <v>451</v>
      </c>
      <c r="F982" s="343">
        <f t="shared" si="37"/>
        <v>47.4</v>
      </c>
      <c r="G982" s="343">
        <f t="shared" si="38"/>
        <v>74.3</v>
      </c>
      <c r="H982" s="344"/>
    </row>
    <row r="983" s="110" customFormat="1" spans="1:8">
      <c r="A983" s="341" t="s">
        <v>1826</v>
      </c>
      <c r="B983" s="368" t="s">
        <v>1827</v>
      </c>
      <c r="C983" s="343">
        <f>SUM(C984,C994,C1010,C1015,C1026,C1033,C1041)</f>
        <v>1350</v>
      </c>
      <c r="D983" s="343">
        <f>SUM(D984,D994,D1010,D1015,D1026,D1033,D1041)</f>
        <v>1680</v>
      </c>
      <c r="E983" s="343">
        <f>SUM(E984,E994,E1010,E1015,E1026,E1033,E1041)</f>
        <v>1350</v>
      </c>
      <c r="F983" s="343">
        <f t="shared" si="37"/>
        <v>100</v>
      </c>
      <c r="G983" s="343">
        <f t="shared" si="38"/>
        <v>80.4</v>
      </c>
      <c r="H983" s="344"/>
    </row>
    <row r="984" s="110" customFormat="1" spans="1:8">
      <c r="A984" s="345" t="s">
        <v>1828</v>
      </c>
      <c r="B984" s="366" t="s">
        <v>1829</v>
      </c>
      <c r="C984" s="347">
        <f>SUM(C985:C993)</f>
        <v>0</v>
      </c>
      <c r="D984" s="347">
        <f>SUM(D985:D993)</f>
        <v>3</v>
      </c>
      <c r="E984" s="347">
        <f>SUM(E985:E993)</f>
        <v>0</v>
      </c>
      <c r="F984" s="343" t="str">
        <f t="shared" si="37"/>
        <v/>
      </c>
      <c r="G984" s="343">
        <f t="shared" si="38"/>
        <v>0</v>
      </c>
      <c r="H984" s="344"/>
    </row>
    <row r="985" s="110" customFormat="1" spans="1:8">
      <c r="A985" s="348" t="s">
        <v>1830</v>
      </c>
      <c r="B985" s="367" t="s">
        <v>110</v>
      </c>
      <c r="C985" s="353"/>
      <c r="D985" s="353"/>
      <c r="E985" s="353"/>
      <c r="F985" s="343" t="str">
        <f t="shared" si="37"/>
        <v/>
      </c>
      <c r="G985" s="343" t="str">
        <f t="shared" si="38"/>
        <v/>
      </c>
      <c r="H985" s="344"/>
    </row>
    <row r="986" s="110" customFormat="1" spans="1:8">
      <c r="A986" s="348" t="s">
        <v>1831</v>
      </c>
      <c r="B986" s="367" t="s">
        <v>112</v>
      </c>
      <c r="C986" s="353"/>
      <c r="D986" s="353"/>
      <c r="E986" s="353"/>
      <c r="F986" s="343" t="str">
        <f t="shared" si="37"/>
        <v/>
      </c>
      <c r="G986" s="343" t="str">
        <f t="shared" si="38"/>
        <v/>
      </c>
      <c r="H986" s="344"/>
    </row>
    <row r="987" s="110" customFormat="1" spans="1:8">
      <c r="A987" s="348" t="s">
        <v>1832</v>
      </c>
      <c r="B987" s="367" t="s">
        <v>114</v>
      </c>
      <c r="C987" s="353"/>
      <c r="D987" s="353"/>
      <c r="E987" s="353"/>
      <c r="F987" s="343" t="str">
        <f t="shared" si="37"/>
        <v/>
      </c>
      <c r="G987" s="343" t="str">
        <f t="shared" si="38"/>
        <v/>
      </c>
      <c r="H987" s="344"/>
    </row>
    <row r="988" s="110" customFormat="1" spans="1:8">
      <c r="A988" s="348" t="s">
        <v>1833</v>
      </c>
      <c r="B988" s="367" t="s">
        <v>1834</v>
      </c>
      <c r="C988" s="353"/>
      <c r="D988" s="353"/>
      <c r="E988" s="353"/>
      <c r="F988" s="343" t="str">
        <f t="shared" si="37"/>
        <v/>
      </c>
      <c r="G988" s="343" t="str">
        <f t="shared" si="38"/>
        <v/>
      </c>
      <c r="H988" s="344"/>
    </row>
    <row r="989" s="110" customFormat="1" spans="1:8">
      <c r="A989" s="348" t="s">
        <v>1835</v>
      </c>
      <c r="B989" s="367" t="s">
        <v>1836</v>
      </c>
      <c r="C989" s="353"/>
      <c r="D989" s="353"/>
      <c r="E989" s="353"/>
      <c r="F989" s="343" t="str">
        <f t="shared" si="37"/>
        <v/>
      </c>
      <c r="G989" s="343" t="str">
        <f t="shared" si="38"/>
        <v/>
      </c>
      <c r="H989" s="344"/>
    </row>
    <row r="990" s="110" customFormat="1" spans="1:8">
      <c r="A990" s="348" t="s">
        <v>1837</v>
      </c>
      <c r="B990" s="367" t="s">
        <v>1838</v>
      </c>
      <c r="C990" s="353"/>
      <c r="D990" s="353"/>
      <c r="E990" s="353"/>
      <c r="F990" s="343" t="str">
        <f t="shared" si="37"/>
        <v/>
      </c>
      <c r="G990" s="343" t="str">
        <f t="shared" si="38"/>
        <v/>
      </c>
      <c r="H990" s="344"/>
    </row>
    <row r="991" s="110" customFormat="1" spans="1:8">
      <c r="A991" s="348" t="s">
        <v>1839</v>
      </c>
      <c r="B991" s="367" t="s">
        <v>1840</v>
      </c>
      <c r="C991" s="353"/>
      <c r="D991" s="353"/>
      <c r="E991" s="353"/>
      <c r="F991" s="343" t="str">
        <f t="shared" si="37"/>
        <v/>
      </c>
      <c r="G991" s="343" t="str">
        <f t="shared" si="38"/>
        <v/>
      </c>
      <c r="H991" s="344"/>
    </row>
    <row r="992" s="110" customFormat="1" spans="1:8">
      <c r="A992" s="348" t="s">
        <v>1841</v>
      </c>
      <c r="B992" s="367" t="s">
        <v>1842</v>
      </c>
      <c r="C992" s="353"/>
      <c r="D992" s="353"/>
      <c r="E992" s="353"/>
      <c r="F992" s="343" t="str">
        <f t="shared" si="37"/>
        <v/>
      </c>
      <c r="G992" s="343" t="str">
        <f t="shared" si="38"/>
        <v/>
      </c>
      <c r="H992" s="344"/>
    </row>
    <row r="993" s="110" customFormat="1" spans="1:8">
      <c r="A993" s="348" t="s">
        <v>1843</v>
      </c>
      <c r="B993" s="367" t="s">
        <v>1844</v>
      </c>
      <c r="C993" s="353"/>
      <c r="D993" s="351">
        <v>3</v>
      </c>
      <c r="E993" s="353"/>
      <c r="F993" s="343" t="str">
        <f t="shared" si="37"/>
        <v/>
      </c>
      <c r="G993" s="343">
        <f t="shared" si="38"/>
        <v>0</v>
      </c>
      <c r="H993" s="344"/>
    </row>
    <row r="994" s="110" customFormat="1" spans="1:8">
      <c r="A994" s="345" t="s">
        <v>1845</v>
      </c>
      <c r="B994" s="366" t="s">
        <v>1846</v>
      </c>
      <c r="C994" s="347">
        <f>SUM(C995:C1009)</f>
        <v>790</v>
      </c>
      <c r="D994" s="347">
        <f>SUM(D995:D1009)</f>
        <v>584</v>
      </c>
      <c r="E994" s="347">
        <f>SUM(E995:E1009)</f>
        <v>790</v>
      </c>
      <c r="F994" s="343">
        <f t="shared" si="37"/>
        <v>100</v>
      </c>
      <c r="G994" s="343">
        <f t="shared" si="38"/>
        <v>135.3</v>
      </c>
      <c r="H994" s="344"/>
    </row>
    <row r="995" s="110" customFormat="1" spans="1:8">
      <c r="A995" s="348" t="s">
        <v>1847</v>
      </c>
      <c r="B995" s="367" t="s">
        <v>110</v>
      </c>
      <c r="C995" s="353"/>
      <c r="D995" s="353"/>
      <c r="E995" s="353"/>
      <c r="F995" s="343" t="str">
        <f t="shared" si="37"/>
        <v/>
      </c>
      <c r="G995" s="343" t="str">
        <f t="shared" si="38"/>
        <v/>
      </c>
      <c r="H995" s="344"/>
    </row>
    <row r="996" s="110" customFormat="1" spans="1:8">
      <c r="A996" s="348" t="s">
        <v>1848</v>
      </c>
      <c r="B996" s="367" t="s">
        <v>112</v>
      </c>
      <c r="C996" s="353"/>
      <c r="D996" s="353"/>
      <c r="E996" s="353"/>
      <c r="F996" s="343" t="str">
        <f t="shared" si="37"/>
        <v/>
      </c>
      <c r="G996" s="343" t="str">
        <f t="shared" si="38"/>
        <v/>
      </c>
      <c r="H996" s="344"/>
    </row>
    <row r="997" s="110" customFormat="1" spans="1:8">
      <c r="A997" s="348" t="s">
        <v>1849</v>
      </c>
      <c r="B997" s="367" t="s">
        <v>114</v>
      </c>
      <c r="C997" s="353"/>
      <c r="D997" s="353"/>
      <c r="E997" s="353"/>
      <c r="F997" s="343" t="str">
        <f t="shared" si="37"/>
        <v/>
      </c>
      <c r="G997" s="343" t="str">
        <f t="shared" si="38"/>
        <v/>
      </c>
      <c r="H997" s="344"/>
    </row>
    <row r="998" s="110" customFormat="1" spans="1:8">
      <c r="A998" s="348" t="s">
        <v>1850</v>
      </c>
      <c r="B998" s="367" t="s">
        <v>1851</v>
      </c>
      <c r="C998" s="353"/>
      <c r="D998" s="353"/>
      <c r="E998" s="353"/>
      <c r="F998" s="343" t="str">
        <f t="shared" si="37"/>
        <v/>
      </c>
      <c r="G998" s="343" t="str">
        <f t="shared" si="38"/>
        <v/>
      </c>
      <c r="H998" s="344"/>
    </row>
    <row r="999" s="110" customFormat="1" spans="1:8">
      <c r="A999" s="348" t="s">
        <v>1852</v>
      </c>
      <c r="B999" s="367" t="s">
        <v>1853</v>
      </c>
      <c r="C999" s="353"/>
      <c r="D999" s="353"/>
      <c r="E999" s="353"/>
      <c r="F999" s="343" t="str">
        <f t="shared" si="37"/>
        <v/>
      </c>
      <c r="G999" s="343" t="str">
        <f t="shared" si="38"/>
        <v/>
      </c>
      <c r="H999" s="344"/>
    </row>
    <row r="1000" s="110" customFormat="1" spans="1:8">
      <c r="A1000" s="348" t="s">
        <v>1854</v>
      </c>
      <c r="B1000" s="367" t="s">
        <v>1855</v>
      </c>
      <c r="C1000" s="353"/>
      <c r="D1000" s="353"/>
      <c r="E1000" s="353"/>
      <c r="F1000" s="343" t="str">
        <f t="shared" si="37"/>
        <v/>
      </c>
      <c r="G1000" s="343" t="str">
        <f t="shared" si="38"/>
        <v/>
      </c>
      <c r="H1000" s="344"/>
    </row>
    <row r="1001" s="110" customFormat="1" spans="1:8">
      <c r="A1001" s="348" t="s">
        <v>1856</v>
      </c>
      <c r="B1001" s="367" t="s">
        <v>1857</v>
      </c>
      <c r="C1001" s="353"/>
      <c r="D1001" s="353"/>
      <c r="E1001" s="353"/>
      <c r="F1001" s="343" t="str">
        <f t="shared" si="37"/>
        <v/>
      </c>
      <c r="G1001" s="343" t="str">
        <f t="shared" si="38"/>
        <v/>
      </c>
      <c r="H1001" s="344"/>
    </row>
    <row r="1002" s="110" customFormat="1" spans="1:8">
      <c r="A1002" s="348" t="s">
        <v>1858</v>
      </c>
      <c r="B1002" s="367" t="s">
        <v>1859</v>
      </c>
      <c r="C1002" s="353"/>
      <c r="D1002" s="353"/>
      <c r="E1002" s="353"/>
      <c r="F1002" s="343" t="str">
        <f t="shared" si="37"/>
        <v/>
      </c>
      <c r="G1002" s="343" t="str">
        <f t="shared" si="38"/>
        <v/>
      </c>
      <c r="H1002" s="344"/>
    </row>
    <row r="1003" s="110" customFormat="1" spans="1:8">
      <c r="A1003" s="348" t="s">
        <v>1860</v>
      </c>
      <c r="B1003" s="367" t="s">
        <v>1861</v>
      </c>
      <c r="C1003" s="353"/>
      <c r="D1003" s="353"/>
      <c r="E1003" s="353"/>
      <c r="F1003" s="343" t="str">
        <f t="shared" si="37"/>
        <v/>
      </c>
      <c r="G1003" s="343" t="str">
        <f t="shared" si="38"/>
        <v/>
      </c>
      <c r="H1003" s="344"/>
    </row>
    <row r="1004" s="110" customFormat="1" spans="1:8">
      <c r="A1004" s="348" t="s">
        <v>1862</v>
      </c>
      <c r="B1004" s="367" t="s">
        <v>1863</v>
      </c>
      <c r="C1004" s="353"/>
      <c r="D1004" s="353"/>
      <c r="E1004" s="353"/>
      <c r="F1004" s="343" t="str">
        <f t="shared" si="37"/>
        <v/>
      </c>
      <c r="G1004" s="343" t="str">
        <f t="shared" si="38"/>
        <v/>
      </c>
      <c r="H1004" s="344"/>
    </row>
    <row r="1005" s="110" customFormat="1" spans="1:8">
      <c r="A1005" s="348" t="s">
        <v>1864</v>
      </c>
      <c r="B1005" s="367" t="s">
        <v>1865</v>
      </c>
      <c r="C1005" s="353"/>
      <c r="D1005" s="353"/>
      <c r="E1005" s="353"/>
      <c r="F1005" s="343" t="str">
        <f t="shared" si="37"/>
        <v/>
      </c>
      <c r="G1005" s="343" t="str">
        <f t="shared" si="38"/>
        <v/>
      </c>
      <c r="H1005" s="344"/>
    </row>
    <row r="1006" s="110" customFormat="1" spans="1:8">
      <c r="A1006" s="348" t="s">
        <v>1866</v>
      </c>
      <c r="B1006" s="367" t="s">
        <v>1867</v>
      </c>
      <c r="C1006" s="353"/>
      <c r="D1006" s="353"/>
      <c r="E1006" s="353"/>
      <c r="F1006" s="343" t="str">
        <f t="shared" si="37"/>
        <v/>
      </c>
      <c r="G1006" s="343" t="str">
        <f t="shared" si="38"/>
        <v/>
      </c>
      <c r="H1006" s="344"/>
    </row>
    <row r="1007" s="110" customFormat="1" spans="1:8">
      <c r="A1007" s="348" t="s">
        <v>1868</v>
      </c>
      <c r="B1007" s="367" t="s">
        <v>1869</v>
      </c>
      <c r="C1007" s="353"/>
      <c r="D1007" s="353"/>
      <c r="E1007" s="353"/>
      <c r="F1007" s="343" t="str">
        <f t="shared" si="37"/>
        <v/>
      </c>
      <c r="G1007" s="343" t="str">
        <f t="shared" si="38"/>
        <v/>
      </c>
      <c r="H1007" s="344"/>
    </row>
    <row r="1008" s="110" customFormat="1" spans="1:8">
      <c r="A1008" s="348" t="s">
        <v>1870</v>
      </c>
      <c r="B1008" s="367" t="s">
        <v>1871</v>
      </c>
      <c r="C1008" s="353"/>
      <c r="D1008" s="353"/>
      <c r="E1008" s="353"/>
      <c r="F1008" s="343" t="str">
        <f t="shared" si="37"/>
        <v/>
      </c>
      <c r="G1008" s="343" t="str">
        <f t="shared" si="38"/>
        <v/>
      </c>
      <c r="H1008" s="344"/>
    </row>
    <row r="1009" s="110" customFormat="1" ht="15" spans="1:8">
      <c r="A1009" s="348" t="s">
        <v>1872</v>
      </c>
      <c r="B1009" s="367" t="s">
        <v>1873</v>
      </c>
      <c r="C1009" s="350">
        <v>790</v>
      </c>
      <c r="D1009" s="351">
        <v>584</v>
      </c>
      <c r="E1009" s="370">
        <v>790</v>
      </c>
      <c r="F1009" s="343">
        <f t="shared" si="37"/>
        <v>100</v>
      </c>
      <c r="G1009" s="343">
        <f t="shared" si="38"/>
        <v>135.3</v>
      </c>
      <c r="H1009" s="344"/>
    </row>
    <row r="1010" s="110" customFormat="1" spans="1:8">
      <c r="A1010" s="345" t="s">
        <v>1874</v>
      </c>
      <c r="B1010" s="366" t="s">
        <v>1875</v>
      </c>
      <c r="C1010" s="347">
        <f>SUM(C1011:C1014)</f>
        <v>0</v>
      </c>
      <c r="D1010" s="347">
        <f>SUM(D1011:D1014)</f>
        <v>0</v>
      </c>
      <c r="E1010" s="347">
        <f>SUM(E1011:E1014)</f>
        <v>0</v>
      </c>
      <c r="F1010" s="343" t="str">
        <f t="shared" si="37"/>
        <v/>
      </c>
      <c r="G1010" s="343" t="str">
        <f t="shared" si="38"/>
        <v/>
      </c>
      <c r="H1010" s="344"/>
    </row>
    <row r="1011" s="110" customFormat="1" spans="1:8">
      <c r="A1011" s="348" t="s">
        <v>1876</v>
      </c>
      <c r="B1011" s="367" t="s">
        <v>110</v>
      </c>
      <c r="C1011" s="353"/>
      <c r="D1011" s="353"/>
      <c r="E1011" s="353"/>
      <c r="F1011" s="343" t="str">
        <f t="shared" si="37"/>
        <v/>
      </c>
      <c r="G1011" s="343" t="str">
        <f t="shared" si="38"/>
        <v/>
      </c>
      <c r="H1011" s="344"/>
    </row>
    <row r="1012" s="110" customFormat="1" spans="1:8">
      <c r="A1012" s="348" t="s">
        <v>1877</v>
      </c>
      <c r="B1012" s="367" t="s">
        <v>112</v>
      </c>
      <c r="C1012" s="353"/>
      <c r="D1012" s="353"/>
      <c r="E1012" s="353"/>
      <c r="F1012" s="343" t="str">
        <f t="shared" si="37"/>
        <v/>
      </c>
      <c r="G1012" s="343" t="str">
        <f t="shared" si="38"/>
        <v/>
      </c>
      <c r="H1012" s="344"/>
    </row>
    <row r="1013" s="110" customFormat="1" spans="1:8">
      <c r="A1013" s="348" t="s">
        <v>1878</v>
      </c>
      <c r="B1013" s="367" t="s">
        <v>114</v>
      </c>
      <c r="C1013" s="353"/>
      <c r="D1013" s="353"/>
      <c r="E1013" s="353"/>
      <c r="F1013" s="343" t="str">
        <f t="shared" si="37"/>
        <v/>
      </c>
      <c r="G1013" s="343" t="str">
        <f t="shared" si="38"/>
        <v/>
      </c>
      <c r="H1013" s="344"/>
    </row>
    <row r="1014" s="110" customFormat="1" spans="1:8">
      <c r="A1014" s="348" t="s">
        <v>1879</v>
      </c>
      <c r="B1014" s="367" t="s">
        <v>1880</v>
      </c>
      <c r="C1014" s="353"/>
      <c r="D1014" s="353"/>
      <c r="E1014" s="353"/>
      <c r="F1014" s="343" t="str">
        <f t="shared" si="37"/>
        <v/>
      </c>
      <c r="G1014" s="343" t="str">
        <f t="shared" si="38"/>
        <v/>
      </c>
      <c r="H1014" s="344"/>
    </row>
    <row r="1015" s="110" customFormat="1" spans="1:8">
      <c r="A1015" s="345" t="s">
        <v>1881</v>
      </c>
      <c r="B1015" s="366" t="s">
        <v>1882</v>
      </c>
      <c r="C1015" s="347">
        <f>SUM(C1016:C1025)</f>
        <v>90</v>
      </c>
      <c r="D1015" s="347">
        <f>SUM(D1016:D1025)</f>
        <v>457</v>
      </c>
      <c r="E1015" s="347">
        <f>SUM(E1016:E1025)</f>
        <v>90</v>
      </c>
      <c r="F1015" s="343">
        <f t="shared" si="37"/>
        <v>100</v>
      </c>
      <c r="G1015" s="343">
        <f t="shared" si="38"/>
        <v>19.7</v>
      </c>
      <c r="H1015" s="344"/>
    </row>
    <row r="1016" s="110" customFormat="1" ht="15" spans="1:8">
      <c r="A1016" s="348" t="s">
        <v>1883</v>
      </c>
      <c r="B1016" s="367" t="s">
        <v>110</v>
      </c>
      <c r="C1016" s="350">
        <v>15</v>
      </c>
      <c r="D1016" s="351">
        <v>351</v>
      </c>
      <c r="E1016" s="370">
        <v>15</v>
      </c>
      <c r="F1016" s="343">
        <f t="shared" si="37"/>
        <v>100</v>
      </c>
      <c r="G1016" s="343">
        <f t="shared" si="38"/>
        <v>4.3</v>
      </c>
      <c r="H1016" s="344"/>
    </row>
    <row r="1017" s="110" customFormat="1" ht="15" spans="1:8">
      <c r="A1017" s="348" t="s">
        <v>1884</v>
      </c>
      <c r="B1017" s="367" t="s">
        <v>112</v>
      </c>
      <c r="C1017" s="350">
        <v>25</v>
      </c>
      <c r="D1017" s="351">
        <v>0</v>
      </c>
      <c r="E1017" s="370">
        <v>25</v>
      </c>
      <c r="F1017" s="343">
        <f t="shared" si="37"/>
        <v>100</v>
      </c>
      <c r="G1017" s="343" t="str">
        <f t="shared" si="38"/>
        <v/>
      </c>
      <c r="H1017" s="344"/>
    </row>
    <row r="1018" s="110" customFormat="1" spans="1:8">
      <c r="A1018" s="348" t="s">
        <v>1885</v>
      </c>
      <c r="B1018" s="367" t="s">
        <v>114</v>
      </c>
      <c r="C1018" s="353"/>
      <c r="D1018" s="353"/>
      <c r="E1018" s="353"/>
      <c r="F1018" s="343" t="str">
        <f t="shared" si="37"/>
        <v/>
      </c>
      <c r="G1018" s="343" t="str">
        <f t="shared" si="38"/>
        <v/>
      </c>
      <c r="H1018" s="344"/>
    </row>
    <row r="1019" s="110" customFormat="1" spans="1:8">
      <c r="A1019" s="348" t="s">
        <v>1886</v>
      </c>
      <c r="B1019" s="367" t="s">
        <v>1887</v>
      </c>
      <c r="C1019" s="353"/>
      <c r="D1019" s="353"/>
      <c r="E1019" s="353"/>
      <c r="F1019" s="343" t="str">
        <f t="shared" si="37"/>
        <v/>
      </c>
      <c r="G1019" s="343" t="str">
        <f t="shared" si="38"/>
        <v/>
      </c>
      <c r="H1019" s="344"/>
    </row>
    <row r="1020" s="110" customFormat="1" spans="1:8">
      <c r="A1020" s="348" t="s">
        <v>1888</v>
      </c>
      <c r="B1020" s="367" t="s">
        <v>1889</v>
      </c>
      <c r="C1020" s="353"/>
      <c r="D1020" s="353"/>
      <c r="E1020" s="353"/>
      <c r="F1020" s="343" t="str">
        <f t="shared" si="37"/>
        <v/>
      </c>
      <c r="G1020" s="343" t="str">
        <f t="shared" si="38"/>
        <v/>
      </c>
      <c r="H1020" s="344"/>
    </row>
    <row r="1021" s="110" customFormat="1" spans="1:8">
      <c r="A1021" s="348" t="s">
        <v>1890</v>
      </c>
      <c r="B1021" s="367" t="s">
        <v>1891</v>
      </c>
      <c r="C1021" s="353"/>
      <c r="D1021" s="353"/>
      <c r="E1021" s="353"/>
      <c r="F1021" s="343" t="str">
        <f t="shared" si="37"/>
        <v/>
      </c>
      <c r="G1021" s="343" t="str">
        <f t="shared" si="38"/>
        <v/>
      </c>
      <c r="H1021" s="344"/>
    </row>
    <row r="1022" s="110" customFormat="1" spans="1:8">
      <c r="A1022" s="348" t="s">
        <v>1892</v>
      </c>
      <c r="B1022" s="367" t="s">
        <v>1893</v>
      </c>
      <c r="C1022" s="353"/>
      <c r="D1022" s="353"/>
      <c r="E1022" s="353"/>
      <c r="F1022" s="343" t="str">
        <f t="shared" si="37"/>
        <v/>
      </c>
      <c r="G1022" s="343" t="str">
        <f t="shared" si="38"/>
        <v/>
      </c>
      <c r="H1022" s="344"/>
    </row>
    <row r="1023" s="110" customFormat="1" spans="1:8">
      <c r="A1023" s="348" t="s">
        <v>1894</v>
      </c>
      <c r="B1023" s="367" t="s">
        <v>1895</v>
      </c>
      <c r="C1023" s="353"/>
      <c r="D1023" s="353"/>
      <c r="E1023" s="353"/>
      <c r="F1023" s="343" t="str">
        <f t="shared" si="37"/>
        <v/>
      </c>
      <c r="G1023" s="343" t="str">
        <f t="shared" si="38"/>
        <v/>
      </c>
      <c r="H1023" s="344"/>
    </row>
    <row r="1024" s="110" customFormat="1" ht="15" spans="1:8">
      <c r="A1024" s="348" t="s">
        <v>1896</v>
      </c>
      <c r="B1024" s="367" t="s">
        <v>128</v>
      </c>
      <c r="C1024" s="350">
        <v>40</v>
      </c>
      <c r="D1024" s="351">
        <v>0</v>
      </c>
      <c r="E1024" s="370">
        <v>40</v>
      </c>
      <c r="F1024" s="343">
        <f t="shared" si="37"/>
        <v>100</v>
      </c>
      <c r="G1024" s="343" t="str">
        <f t="shared" si="38"/>
        <v/>
      </c>
      <c r="H1024" s="344"/>
    </row>
    <row r="1025" s="110" customFormat="1" ht="15" spans="1:8">
      <c r="A1025" s="348" t="s">
        <v>1897</v>
      </c>
      <c r="B1025" s="367" t="s">
        <v>1898</v>
      </c>
      <c r="C1025" s="350">
        <v>10</v>
      </c>
      <c r="D1025" s="351">
        <v>106</v>
      </c>
      <c r="E1025" s="370">
        <v>10</v>
      </c>
      <c r="F1025" s="343">
        <f t="shared" si="37"/>
        <v>100</v>
      </c>
      <c r="G1025" s="343">
        <f t="shared" si="38"/>
        <v>9.4</v>
      </c>
      <c r="H1025" s="344"/>
    </row>
    <row r="1026" s="110" customFormat="1" spans="1:8">
      <c r="A1026" s="345" t="s">
        <v>1899</v>
      </c>
      <c r="B1026" s="366" t="s">
        <v>1900</v>
      </c>
      <c r="C1026" s="347">
        <f>SUM(C1027:C1032)</f>
        <v>280</v>
      </c>
      <c r="D1026" s="347">
        <f>SUM(D1027:D1032)</f>
        <v>0</v>
      </c>
      <c r="E1026" s="347">
        <f>SUM(E1027:E1032)</f>
        <v>280</v>
      </c>
      <c r="F1026" s="343">
        <f t="shared" si="37"/>
        <v>100</v>
      </c>
      <c r="G1026" s="343" t="str">
        <f t="shared" si="38"/>
        <v/>
      </c>
      <c r="H1026" s="344"/>
    </row>
    <row r="1027" s="110" customFormat="1" spans="1:8">
      <c r="A1027" s="348" t="s">
        <v>1901</v>
      </c>
      <c r="B1027" s="367" t="s">
        <v>110</v>
      </c>
      <c r="C1027" s="353"/>
      <c r="D1027" s="353"/>
      <c r="E1027" s="353"/>
      <c r="F1027" s="343" t="str">
        <f t="shared" si="37"/>
        <v/>
      </c>
      <c r="G1027" s="343" t="str">
        <f t="shared" si="38"/>
        <v/>
      </c>
      <c r="H1027" s="344"/>
    </row>
    <row r="1028" s="110" customFormat="1" spans="1:8">
      <c r="A1028" s="348" t="s">
        <v>1902</v>
      </c>
      <c r="B1028" s="367" t="s">
        <v>112</v>
      </c>
      <c r="C1028" s="353"/>
      <c r="D1028" s="353"/>
      <c r="E1028" s="353"/>
      <c r="F1028" s="343" t="str">
        <f t="shared" si="37"/>
        <v/>
      </c>
      <c r="G1028" s="343" t="str">
        <f t="shared" si="38"/>
        <v/>
      </c>
      <c r="H1028" s="344"/>
    </row>
    <row r="1029" s="110" customFormat="1" spans="1:8">
      <c r="A1029" s="348" t="s">
        <v>1903</v>
      </c>
      <c r="B1029" s="367" t="s">
        <v>114</v>
      </c>
      <c r="C1029" s="353"/>
      <c r="D1029" s="353"/>
      <c r="E1029" s="353"/>
      <c r="F1029" s="343" t="str">
        <f t="shared" si="37"/>
        <v/>
      </c>
      <c r="G1029" s="343" t="str">
        <f t="shared" si="38"/>
        <v/>
      </c>
      <c r="H1029" s="344"/>
    </row>
    <row r="1030" s="110" customFormat="1" spans="1:8">
      <c r="A1030" s="348" t="s">
        <v>1904</v>
      </c>
      <c r="B1030" s="367" t="s">
        <v>1905</v>
      </c>
      <c r="C1030" s="353"/>
      <c r="D1030" s="353"/>
      <c r="E1030" s="353"/>
      <c r="F1030" s="343" t="str">
        <f t="shared" si="37"/>
        <v/>
      </c>
      <c r="G1030" s="343" t="str">
        <f t="shared" si="38"/>
        <v/>
      </c>
      <c r="H1030" s="344"/>
    </row>
    <row r="1031" s="110" customFormat="1" spans="1:8">
      <c r="A1031" s="348" t="s">
        <v>1906</v>
      </c>
      <c r="B1031" s="367" t="s">
        <v>1907</v>
      </c>
      <c r="C1031" s="353"/>
      <c r="D1031" s="353"/>
      <c r="E1031" s="353"/>
      <c r="F1031" s="343" t="str">
        <f t="shared" si="37"/>
        <v/>
      </c>
      <c r="G1031" s="343" t="str">
        <f t="shared" si="38"/>
        <v/>
      </c>
      <c r="H1031" s="344"/>
    </row>
    <row r="1032" s="110" customFormat="1" ht="15" spans="1:8">
      <c r="A1032" s="348" t="s">
        <v>1908</v>
      </c>
      <c r="B1032" s="367" t="s">
        <v>1909</v>
      </c>
      <c r="C1032" s="350">
        <v>280</v>
      </c>
      <c r="D1032" s="351">
        <v>0</v>
      </c>
      <c r="E1032" s="370">
        <v>280</v>
      </c>
      <c r="F1032" s="343">
        <f t="shared" si="37"/>
        <v>100</v>
      </c>
      <c r="G1032" s="343" t="str">
        <f t="shared" si="38"/>
        <v/>
      </c>
      <c r="H1032" s="344"/>
    </row>
    <row r="1033" s="110" customFormat="1" spans="1:8">
      <c r="A1033" s="345" t="s">
        <v>1910</v>
      </c>
      <c r="B1033" s="366" t="s">
        <v>1911</v>
      </c>
      <c r="C1033" s="347">
        <f>SUM(C1034:C1040)</f>
        <v>190</v>
      </c>
      <c r="D1033" s="347">
        <f>SUM(D1034:D1040)</f>
        <v>636</v>
      </c>
      <c r="E1033" s="347">
        <f>SUM(E1034:E1040)</f>
        <v>190</v>
      </c>
      <c r="F1033" s="343">
        <f t="shared" ref="F1033:F1096" si="39">IF(C1033=0,"",ROUND(E1033/C1033*100,1))</f>
        <v>100</v>
      </c>
      <c r="G1033" s="343">
        <f t="shared" ref="G1033:G1096" si="40">IF(D1033=0,"",ROUND(E1033/D1033*100,1))</f>
        <v>29.9</v>
      </c>
      <c r="H1033" s="344"/>
    </row>
    <row r="1034" s="110" customFormat="1" ht="15" spans="1:8">
      <c r="A1034" s="348" t="s">
        <v>1912</v>
      </c>
      <c r="B1034" s="367" t="s">
        <v>110</v>
      </c>
      <c r="C1034" s="350">
        <v>190</v>
      </c>
      <c r="D1034" s="351">
        <v>345</v>
      </c>
      <c r="E1034" s="370">
        <v>190</v>
      </c>
      <c r="F1034" s="343">
        <f t="shared" si="39"/>
        <v>100</v>
      </c>
      <c r="G1034" s="343">
        <f t="shared" si="40"/>
        <v>55.1</v>
      </c>
      <c r="H1034" s="344"/>
    </row>
    <row r="1035" s="110" customFormat="1" spans="1:8">
      <c r="A1035" s="348" t="s">
        <v>1913</v>
      </c>
      <c r="B1035" s="367" t="s">
        <v>112</v>
      </c>
      <c r="C1035" s="353"/>
      <c r="D1035" s="353"/>
      <c r="E1035" s="353"/>
      <c r="F1035" s="343" t="str">
        <f t="shared" si="39"/>
        <v/>
      </c>
      <c r="G1035" s="343" t="str">
        <f t="shared" si="40"/>
        <v/>
      </c>
      <c r="H1035" s="344"/>
    </row>
    <row r="1036" s="110" customFormat="1" spans="1:8">
      <c r="A1036" s="348" t="s">
        <v>1914</v>
      </c>
      <c r="B1036" s="367" t="s">
        <v>114</v>
      </c>
      <c r="C1036" s="353"/>
      <c r="D1036" s="351">
        <v>31</v>
      </c>
      <c r="E1036" s="353"/>
      <c r="F1036" s="343" t="str">
        <f t="shared" si="39"/>
        <v/>
      </c>
      <c r="G1036" s="343">
        <f t="shared" si="40"/>
        <v>0</v>
      </c>
      <c r="H1036" s="344"/>
    </row>
    <row r="1037" s="110" customFormat="1" spans="1:8">
      <c r="A1037" s="348" t="s">
        <v>1915</v>
      </c>
      <c r="B1037" s="367" t="s">
        <v>1916</v>
      </c>
      <c r="C1037" s="353"/>
      <c r="D1037" s="351">
        <v>0</v>
      </c>
      <c r="E1037" s="353"/>
      <c r="F1037" s="343" t="str">
        <f t="shared" si="39"/>
        <v/>
      </c>
      <c r="G1037" s="343" t="str">
        <f t="shared" si="40"/>
        <v/>
      </c>
      <c r="H1037" s="344"/>
    </row>
    <row r="1038" s="110" customFormat="1" spans="1:8">
      <c r="A1038" s="348" t="s">
        <v>1917</v>
      </c>
      <c r="B1038" s="367" t="s">
        <v>1918</v>
      </c>
      <c r="C1038" s="353"/>
      <c r="D1038" s="351">
        <v>260</v>
      </c>
      <c r="E1038" s="353"/>
      <c r="F1038" s="343" t="str">
        <f t="shared" si="39"/>
        <v/>
      </c>
      <c r="G1038" s="343">
        <f t="shared" si="40"/>
        <v>0</v>
      </c>
      <c r="H1038" s="344"/>
    </row>
    <row r="1039" s="110" customFormat="1" spans="1:8">
      <c r="A1039" s="348" t="s">
        <v>1919</v>
      </c>
      <c r="B1039" s="367" t="s">
        <v>1920</v>
      </c>
      <c r="C1039" s="353"/>
      <c r="D1039" s="353"/>
      <c r="E1039" s="353"/>
      <c r="F1039" s="343" t="str">
        <f t="shared" si="39"/>
        <v/>
      </c>
      <c r="G1039" s="343" t="str">
        <f t="shared" si="40"/>
        <v/>
      </c>
      <c r="H1039" s="344"/>
    </row>
    <row r="1040" s="110" customFormat="1" spans="1:8">
      <c r="A1040" s="348" t="s">
        <v>1921</v>
      </c>
      <c r="B1040" s="367" t="s">
        <v>1922</v>
      </c>
      <c r="C1040" s="353"/>
      <c r="D1040" s="353"/>
      <c r="E1040" s="353"/>
      <c r="F1040" s="343" t="str">
        <f t="shared" si="39"/>
        <v/>
      </c>
      <c r="G1040" s="343" t="str">
        <f t="shared" si="40"/>
        <v/>
      </c>
      <c r="H1040" s="344"/>
    </row>
    <row r="1041" s="110" customFormat="1" spans="1:8">
      <c r="A1041" s="345" t="s">
        <v>1923</v>
      </c>
      <c r="B1041" s="366" t="s">
        <v>1924</v>
      </c>
      <c r="C1041" s="347">
        <f>SUM(C1042:C1046)</f>
        <v>0</v>
      </c>
      <c r="D1041" s="347">
        <f>SUM(D1042:D1046)</f>
        <v>0</v>
      </c>
      <c r="E1041" s="347">
        <f>SUM(E1042:E1046)</f>
        <v>0</v>
      </c>
      <c r="F1041" s="343" t="str">
        <f t="shared" si="39"/>
        <v/>
      </c>
      <c r="G1041" s="343" t="str">
        <f t="shared" si="40"/>
        <v/>
      </c>
      <c r="H1041" s="344"/>
    </row>
    <row r="1042" s="110" customFormat="1" spans="1:8">
      <c r="A1042" s="348" t="s">
        <v>1925</v>
      </c>
      <c r="B1042" s="367" t="s">
        <v>1926</v>
      </c>
      <c r="C1042" s="353"/>
      <c r="D1042" s="353"/>
      <c r="E1042" s="353"/>
      <c r="F1042" s="343" t="str">
        <f t="shared" si="39"/>
        <v/>
      </c>
      <c r="G1042" s="343" t="str">
        <f t="shared" si="40"/>
        <v/>
      </c>
      <c r="H1042" s="344"/>
    </row>
    <row r="1043" s="110" customFormat="1" spans="1:8">
      <c r="A1043" s="348" t="s">
        <v>1927</v>
      </c>
      <c r="B1043" s="367" t="s">
        <v>1928</v>
      </c>
      <c r="C1043" s="353"/>
      <c r="D1043" s="353"/>
      <c r="E1043" s="353"/>
      <c r="F1043" s="343" t="str">
        <f t="shared" si="39"/>
        <v/>
      </c>
      <c r="G1043" s="343" t="str">
        <f t="shared" si="40"/>
        <v/>
      </c>
      <c r="H1043" s="344"/>
    </row>
    <row r="1044" s="110" customFormat="1" spans="1:8">
      <c r="A1044" s="348" t="s">
        <v>1929</v>
      </c>
      <c r="B1044" s="367" t="s">
        <v>1930</v>
      </c>
      <c r="C1044" s="353"/>
      <c r="D1044" s="353"/>
      <c r="E1044" s="353"/>
      <c r="F1044" s="343" t="str">
        <f t="shared" si="39"/>
        <v/>
      </c>
      <c r="G1044" s="343" t="str">
        <f t="shared" si="40"/>
        <v/>
      </c>
      <c r="H1044" s="344"/>
    </row>
    <row r="1045" s="110" customFormat="1" spans="1:8">
      <c r="A1045" s="348" t="s">
        <v>1931</v>
      </c>
      <c r="B1045" s="367" t="s">
        <v>1932</v>
      </c>
      <c r="C1045" s="353"/>
      <c r="D1045" s="353"/>
      <c r="E1045" s="353"/>
      <c r="F1045" s="343" t="str">
        <f t="shared" si="39"/>
        <v/>
      </c>
      <c r="G1045" s="343" t="str">
        <f t="shared" si="40"/>
        <v/>
      </c>
      <c r="H1045" s="344"/>
    </row>
    <row r="1046" s="110" customFormat="1" spans="1:8">
      <c r="A1046" s="348" t="s">
        <v>1933</v>
      </c>
      <c r="B1046" s="367" t="s">
        <v>1934</v>
      </c>
      <c r="C1046" s="353"/>
      <c r="D1046" s="353"/>
      <c r="E1046" s="353"/>
      <c r="F1046" s="343" t="str">
        <f t="shared" si="39"/>
        <v/>
      </c>
      <c r="G1046" s="343" t="str">
        <f t="shared" si="40"/>
        <v/>
      </c>
      <c r="H1046" s="344"/>
    </row>
    <row r="1047" s="110" customFormat="1" spans="1:8">
      <c r="A1047" s="341" t="s">
        <v>1935</v>
      </c>
      <c r="B1047" s="368" t="s">
        <v>1936</v>
      </c>
      <c r="C1047" s="343">
        <f>SUM(C1048,C1058,C1064)</f>
        <v>1099</v>
      </c>
      <c r="D1047" s="343">
        <f>SUM(D1048,D1058,D1064)</f>
        <v>2482</v>
      </c>
      <c r="E1047" s="343">
        <f>SUM(E1048,E1058,E1064)</f>
        <v>1099</v>
      </c>
      <c r="F1047" s="343">
        <f t="shared" si="39"/>
        <v>100</v>
      </c>
      <c r="G1047" s="343">
        <f t="shared" si="40"/>
        <v>44.3</v>
      </c>
      <c r="H1047" s="344"/>
    </row>
    <row r="1048" s="110" customFormat="1" spans="1:8">
      <c r="A1048" s="345" t="s">
        <v>1937</v>
      </c>
      <c r="B1048" s="366" t="s">
        <v>1938</v>
      </c>
      <c r="C1048" s="347">
        <f>SUM(C1049:C1057)</f>
        <v>550</v>
      </c>
      <c r="D1048" s="347">
        <f>SUM(D1049:D1057)</f>
        <v>1216</v>
      </c>
      <c r="E1048" s="347">
        <f>SUM(E1049:E1057)</f>
        <v>550</v>
      </c>
      <c r="F1048" s="343">
        <f t="shared" si="39"/>
        <v>100</v>
      </c>
      <c r="G1048" s="343">
        <f t="shared" si="40"/>
        <v>45.2</v>
      </c>
      <c r="H1048" s="344"/>
    </row>
    <row r="1049" s="110" customFormat="1" spans="1:8">
      <c r="A1049" s="348" t="s">
        <v>1939</v>
      </c>
      <c r="B1049" s="367" t="s">
        <v>110</v>
      </c>
      <c r="C1049" s="350">
        <v>50</v>
      </c>
      <c r="D1049" s="351">
        <v>99</v>
      </c>
      <c r="E1049" s="350">
        <v>50</v>
      </c>
      <c r="F1049" s="343">
        <f t="shared" si="39"/>
        <v>100</v>
      </c>
      <c r="G1049" s="343">
        <f t="shared" si="40"/>
        <v>50.5</v>
      </c>
      <c r="H1049" s="344"/>
    </row>
    <row r="1050" s="110" customFormat="1" spans="1:8">
      <c r="A1050" s="348" t="s">
        <v>1940</v>
      </c>
      <c r="B1050" s="367" t="s">
        <v>112</v>
      </c>
      <c r="C1050" s="353"/>
      <c r="D1050" s="353"/>
      <c r="E1050" s="353"/>
      <c r="F1050" s="343" t="str">
        <f t="shared" si="39"/>
        <v/>
      </c>
      <c r="G1050" s="343" t="str">
        <f t="shared" si="40"/>
        <v/>
      </c>
      <c r="H1050" s="344"/>
    </row>
    <row r="1051" s="110" customFormat="1" spans="1:8">
      <c r="A1051" s="348" t="s">
        <v>1941</v>
      </c>
      <c r="B1051" s="367" t="s">
        <v>114</v>
      </c>
      <c r="C1051" s="353"/>
      <c r="D1051" s="353"/>
      <c r="E1051" s="353"/>
      <c r="F1051" s="343" t="str">
        <f t="shared" si="39"/>
        <v/>
      </c>
      <c r="G1051" s="343" t="str">
        <f t="shared" si="40"/>
        <v/>
      </c>
      <c r="H1051" s="344"/>
    </row>
    <row r="1052" s="110" customFormat="1" spans="1:8">
      <c r="A1052" s="348" t="s">
        <v>1942</v>
      </c>
      <c r="B1052" s="367" t="s">
        <v>1943</v>
      </c>
      <c r="C1052" s="353"/>
      <c r="D1052" s="353"/>
      <c r="E1052" s="353"/>
      <c r="F1052" s="343" t="str">
        <f t="shared" si="39"/>
        <v/>
      </c>
      <c r="G1052" s="343" t="str">
        <f t="shared" si="40"/>
        <v/>
      </c>
      <c r="H1052" s="344"/>
    </row>
    <row r="1053" s="110" customFormat="1" spans="1:8">
      <c r="A1053" s="348" t="s">
        <v>1944</v>
      </c>
      <c r="B1053" s="367" t="s">
        <v>1945</v>
      </c>
      <c r="C1053" s="353"/>
      <c r="D1053" s="353"/>
      <c r="E1053" s="353"/>
      <c r="F1053" s="343" t="str">
        <f t="shared" si="39"/>
        <v/>
      </c>
      <c r="G1053" s="343" t="str">
        <f t="shared" si="40"/>
        <v/>
      </c>
      <c r="H1053" s="344"/>
    </row>
    <row r="1054" s="110" customFormat="1" spans="1:8">
      <c r="A1054" s="348" t="s">
        <v>1946</v>
      </c>
      <c r="B1054" s="367" t="s">
        <v>1947</v>
      </c>
      <c r="C1054" s="353"/>
      <c r="D1054" s="353"/>
      <c r="E1054" s="353"/>
      <c r="F1054" s="343" t="str">
        <f t="shared" si="39"/>
        <v/>
      </c>
      <c r="G1054" s="343" t="str">
        <f t="shared" si="40"/>
        <v/>
      </c>
      <c r="H1054" s="344"/>
    </row>
    <row r="1055" s="110" customFormat="1" spans="1:8">
      <c r="A1055" s="348" t="s">
        <v>1948</v>
      </c>
      <c r="B1055" s="367" t="s">
        <v>1949</v>
      </c>
      <c r="C1055" s="353"/>
      <c r="D1055" s="353"/>
      <c r="E1055" s="353"/>
      <c r="F1055" s="343" t="str">
        <f t="shared" si="39"/>
        <v/>
      </c>
      <c r="G1055" s="343" t="str">
        <f t="shared" si="40"/>
        <v/>
      </c>
      <c r="H1055" s="344"/>
    </row>
    <row r="1056" s="110" customFormat="1" spans="1:8">
      <c r="A1056" s="348" t="s">
        <v>1950</v>
      </c>
      <c r="B1056" s="367" t="s">
        <v>128</v>
      </c>
      <c r="C1056" s="350"/>
      <c r="D1056" s="351">
        <v>174</v>
      </c>
      <c r="E1056" s="350"/>
      <c r="F1056" s="343" t="str">
        <f t="shared" si="39"/>
        <v/>
      </c>
      <c r="G1056" s="343">
        <f t="shared" si="40"/>
        <v>0</v>
      </c>
      <c r="H1056" s="344"/>
    </row>
    <row r="1057" s="110" customFormat="1" spans="1:8">
      <c r="A1057" s="348" t="s">
        <v>1951</v>
      </c>
      <c r="B1057" s="367" t="s">
        <v>1952</v>
      </c>
      <c r="C1057" s="350">
        <v>500</v>
      </c>
      <c r="D1057" s="351">
        <v>943</v>
      </c>
      <c r="E1057" s="350">
        <v>500</v>
      </c>
      <c r="F1057" s="343">
        <f t="shared" si="39"/>
        <v>100</v>
      </c>
      <c r="G1057" s="343">
        <f t="shared" si="40"/>
        <v>53</v>
      </c>
      <c r="H1057" s="344"/>
    </row>
    <row r="1058" s="110" customFormat="1" spans="1:8">
      <c r="A1058" s="345" t="s">
        <v>1953</v>
      </c>
      <c r="B1058" s="366" t="s">
        <v>1954</v>
      </c>
      <c r="C1058" s="347">
        <f>SUM(C1059:C1063)</f>
        <v>0</v>
      </c>
      <c r="D1058" s="347">
        <f>SUM(D1059:D1063)</f>
        <v>299</v>
      </c>
      <c r="E1058" s="347">
        <f>SUM(E1059:E1063)</f>
        <v>0</v>
      </c>
      <c r="F1058" s="343" t="str">
        <f t="shared" si="39"/>
        <v/>
      </c>
      <c r="G1058" s="343">
        <f t="shared" si="40"/>
        <v>0</v>
      </c>
      <c r="H1058" s="344"/>
    </row>
    <row r="1059" s="110" customFormat="1" spans="1:8">
      <c r="A1059" s="348" t="s">
        <v>1955</v>
      </c>
      <c r="B1059" s="367" t="s">
        <v>110</v>
      </c>
      <c r="C1059" s="353"/>
      <c r="D1059" s="353"/>
      <c r="E1059" s="353"/>
      <c r="F1059" s="343" t="str">
        <f t="shared" si="39"/>
        <v/>
      </c>
      <c r="G1059" s="343" t="str">
        <f t="shared" si="40"/>
        <v/>
      </c>
      <c r="H1059" s="344"/>
    </row>
    <row r="1060" s="110" customFormat="1" spans="1:8">
      <c r="A1060" s="348" t="s">
        <v>1956</v>
      </c>
      <c r="B1060" s="367" t="s">
        <v>112</v>
      </c>
      <c r="C1060" s="353"/>
      <c r="D1060" s="353"/>
      <c r="E1060" s="353"/>
      <c r="F1060" s="343" t="str">
        <f t="shared" si="39"/>
        <v/>
      </c>
      <c r="G1060" s="343" t="str">
        <f t="shared" si="40"/>
        <v/>
      </c>
      <c r="H1060" s="344"/>
    </row>
    <row r="1061" s="110" customFormat="1" spans="1:8">
      <c r="A1061" s="348" t="s">
        <v>1957</v>
      </c>
      <c r="B1061" s="367" t="s">
        <v>114</v>
      </c>
      <c r="C1061" s="353"/>
      <c r="D1061" s="353"/>
      <c r="E1061" s="353"/>
      <c r="F1061" s="343" t="str">
        <f t="shared" si="39"/>
        <v/>
      </c>
      <c r="G1061" s="343" t="str">
        <f t="shared" si="40"/>
        <v/>
      </c>
      <c r="H1061" s="344"/>
    </row>
    <row r="1062" s="110" customFormat="1" spans="1:8">
      <c r="A1062" s="348" t="s">
        <v>1958</v>
      </c>
      <c r="B1062" s="367" t="s">
        <v>1959</v>
      </c>
      <c r="C1062" s="353"/>
      <c r="D1062" s="353"/>
      <c r="E1062" s="353"/>
      <c r="F1062" s="343" t="str">
        <f t="shared" si="39"/>
        <v/>
      </c>
      <c r="G1062" s="343" t="str">
        <f t="shared" si="40"/>
        <v/>
      </c>
      <c r="H1062" s="344"/>
    </row>
    <row r="1063" s="110" customFormat="1" spans="1:8">
      <c r="A1063" s="348" t="s">
        <v>1960</v>
      </c>
      <c r="B1063" s="367" t="s">
        <v>1961</v>
      </c>
      <c r="C1063" s="353"/>
      <c r="D1063" s="351">
        <v>299</v>
      </c>
      <c r="E1063" s="353"/>
      <c r="F1063" s="343" t="str">
        <f t="shared" si="39"/>
        <v/>
      </c>
      <c r="G1063" s="343">
        <f t="shared" si="40"/>
        <v>0</v>
      </c>
      <c r="H1063" s="344"/>
    </row>
    <row r="1064" s="110" customFormat="1" spans="1:8">
      <c r="A1064" s="345" t="s">
        <v>1962</v>
      </c>
      <c r="B1064" s="366" t="s">
        <v>1963</v>
      </c>
      <c r="C1064" s="347">
        <f>SUM(C1065:C1066)</f>
        <v>549</v>
      </c>
      <c r="D1064" s="347">
        <f>SUM(D1065:D1066)</f>
        <v>967</v>
      </c>
      <c r="E1064" s="347">
        <f>SUM(E1065:E1066)</f>
        <v>549</v>
      </c>
      <c r="F1064" s="343">
        <f t="shared" si="39"/>
        <v>100</v>
      </c>
      <c r="G1064" s="343">
        <f t="shared" si="40"/>
        <v>56.8</v>
      </c>
      <c r="H1064" s="344"/>
    </row>
    <row r="1065" s="110" customFormat="1" spans="1:8">
      <c r="A1065" s="348" t="s">
        <v>1964</v>
      </c>
      <c r="B1065" s="367" t="s">
        <v>1965</v>
      </c>
      <c r="C1065" s="353"/>
      <c r="D1065" s="353"/>
      <c r="E1065" s="353"/>
      <c r="F1065" s="343" t="str">
        <f t="shared" si="39"/>
        <v/>
      </c>
      <c r="G1065" s="343" t="str">
        <f t="shared" si="40"/>
        <v/>
      </c>
      <c r="H1065" s="344"/>
    </row>
    <row r="1066" s="110" customFormat="1" spans="1:8">
      <c r="A1066" s="348" t="s">
        <v>1966</v>
      </c>
      <c r="B1066" s="367" t="s">
        <v>1967</v>
      </c>
      <c r="C1066" s="350">
        <v>549</v>
      </c>
      <c r="D1066" s="351">
        <v>967</v>
      </c>
      <c r="E1066" s="350">
        <v>549</v>
      </c>
      <c r="F1066" s="343">
        <f t="shared" si="39"/>
        <v>100</v>
      </c>
      <c r="G1066" s="343">
        <f t="shared" si="40"/>
        <v>56.8</v>
      </c>
      <c r="H1066" s="344"/>
    </row>
    <row r="1067" s="110" customFormat="1" spans="1:8">
      <c r="A1067" s="341" t="s">
        <v>1968</v>
      </c>
      <c r="B1067" s="368" t="s">
        <v>1969</v>
      </c>
      <c r="C1067" s="343">
        <f>SUM(C1068,C1075,C1085,C1091,C1094)</f>
        <v>26</v>
      </c>
      <c r="D1067" s="343">
        <f>SUM(D1068,D1075,D1085,D1091,D1094)</f>
        <v>686</v>
      </c>
      <c r="E1067" s="343">
        <f>SUM(E1068,E1075,E1085,E1091,E1094)</f>
        <v>26</v>
      </c>
      <c r="F1067" s="343">
        <f t="shared" si="39"/>
        <v>100</v>
      </c>
      <c r="G1067" s="343">
        <f t="shared" si="40"/>
        <v>3.8</v>
      </c>
      <c r="H1067" s="344"/>
    </row>
    <row r="1068" s="110" customFormat="1" spans="1:8">
      <c r="A1068" s="345" t="s">
        <v>1970</v>
      </c>
      <c r="B1068" s="366" t="s">
        <v>1971</v>
      </c>
      <c r="C1068" s="347">
        <f>SUM(C1069:C1074)</f>
        <v>0</v>
      </c>
      <c r="D1068" s="347">
        <f>SUM(D1069:D1074)</f>
        <v>0</v>
      </c>
      <c r="E1068" s="347">
        <f>SUM(E1069:E1074)</f>
        <v>0</v>
      </c>
      <c r="F1068" s="343" t="str">
        <f t="shared" si="39"/>
        <v/>
      </c>
      <c r="G1068" s="343" t="str">
        <f t="shared" si="40"/>
        <v/>
      </c>
      <c r="H1068" s="344"/>
    </row>
    <row r="1069" s="110" customFormat="1" spans="1:8">
      <c r="A1069" s="348" t="s">
        <v>1972</v>
      </c>
      <c r="B1069" s="367" t="s">
        <v>110</v>
      </c>
      <c r="C1069" s="353"/>
      <c r="D1069" s="353"/>
      <c r="E1069" s="353"/>
      <c r="F1069" s="343" t="str">
        <f t="shared" si="39"/>
        <v/>
      </c>
      <c r="G1069" s="343" t="str">
        <f t="shared" si="40"/>
        <v/>
      </c>
      <c r="H1069" s="344"/>
    </row>
    <row r="1070" s="110" customFormat="1" spans="1:8">
      <c r="A1070" s="348" t="s">
        <v>1973</v>
      </c>
      <c r="B1070" s="367" t="s">
        <v>112</v>
      </c>
      <c r="C1070" s="353"/>
      <c r="D1070" s="353"/>
      <c r="E1070" s="353"/>
      <c r="F1070" s="343" t="str">
        <f t="shared" si="39"/>
        <v/>
      </c>
      <c r="G1070" s="343" t="str">
        <f t="shared" si="40"/>
        <v/>
      </c>
      <c r="H1070" s="344"/>
    </row>
    <row r="1071" s="110" customFormat="1" spans="1:8">
      <c r="A1071" s="348" t="s">
        <v>1974</v>
      </c>
      <c r="B1071" s="367" t="s">
        <v>114</v>
      </c>
      <c r="C1071" s="353"/>
      <c r="D1071" s="353"/>
      <c r="E1071" s="353"/>
      <c r="F1071" s="343" t="str">
        <f t="shared" si="39"/>
        <v/>
      </c>
      <c r="G1071" s="343" t="str">
        <f t="shared" si="40"/>
        <v/>
      </c>
      <c r="H1071" s="344"/>
    </row>
    <row r="1072" s="110" customFormat="1" spans="1:8">
      <c r="A1072" s="348" t="s">
        <v>1975</v>
      </c>
      <c r="B1072" s="367" t="s">
        <v>1976</v>
      </c>
      <c r="C1072" s="353"/>
      <c r="D1072" s="353"/>
      <c r="E1072" s="353"/>
      <c r="F1072" s="343" t="str">
        <f t="shared" si="39"/>
        <v/>
      </c>
      <c r="G1072" s="343" t="str">
        <f t="shared" si="40"/>
        <v/>
      </c>
      <c r="H1072" s="344"/>
    </row>
    <row r="1073" s="110" customFormat="1" spans="1:8">
      <c r="A1073" s="348" t="s">
        <v>1977</v>
      </c>
      <c r="B1073" s="367" t="s">
        <v>128</v>
      </c>
      <c r="C1073" s="353"/>
      <c r="D1073" s="353"/>
      <c r="E1073" s="353"/>
      <c r="F1073" s="343" t="str">
        <f t="shared" si="39"/>
        <v/>
      </c>
      <c r="G1073" s="343" t="str">
        <f t="shared" si="40"/>
        <v/>
      </c>
      <c r="H1073" s="344"/>
    </row>
    <row r="1074" s="110" customFormat="1" spans="1:8">
      <c r="A1074" s="348" t="s">
        <v>1978</v>
      </c>
      <c r="B1074" s="367" t="s">
        <v>1979</v>
      </c>
      <c r="C1074" s="353"/>
      <c r="D1074" s="353"/>
      <c r="E1074" s="353"/>
      <c r="F1074" s="343" t="str">
        <f t="shared" si="39"/>
        <v/>
      </c>
      <c r="G1074" s="343" t="str">
        <f t="shared" si="40"/>
        <v/>
      </c>
      <c r="H1074" s="344"/>
    </row>
    <row r="1075" s="110" customFormat="1" spans="1:8">
      <c r="A1075" s="345" t="s">
        <v>1980</v>
      </c>
      <c r="B1075" s="366" t="s">
        <v>1981</v>
      </c>
      <c r="C1075" s="347">
        <f>SUM(C1076:C1084)</f>
        <v>0</v>
      </c>
      <c r="D1075" s="347">
        <f>SUM(D1076:D1084)</f>
        <v>0</v>
      </c>
      <c r="E1075" s="347">
        <f>SUM(E1076:E1084)</f>
        <v>0</v>
      </c>
      <c r="F1075" s="343" t="str">
        <f t="shared" si="39"/>
        <v/>
      </c>
      <c r="G1075" s="343" t="str">
        <f t="shared" si="40"/>
        <v/>
      </c>
      <c r="H1075" s="344"/>
    </row>
    <row r="1076" s="110" customFormat="1" spans="1:8">
      <c r="A1076" s="348" t="s">
        <v>1982</v>
      </c>
      <c r="B1076" s="367" t="s">
        <v>1983</v>
      </c>
      <c r="C1076" s="353"/>
      <c r="D1076" s="353"/>
      <c r="E1076" s="353"/>
      <c r="F1076" s="343" t="str">
        <f t="shared" si="39"/>
        <v/>
      </c>
      <c r="G1076" s="343" t="str">
        <f t="shared" si="40"/>
        <v/>
      </c>
      <c r="H1076" s="344"/>
    </row>
    <row r="1077" s="110" customFormat="1" spans="1:8">
      <c r="A1077" s="348" t="s">
        <v>1984</v>
      </c>
      <c r="B1077" s="367" t="s">
        <v>1985</v>
      </c>
      <c r="C1077" s="353"/>
      <c r="D1077" s="353"/>
      <c r="E1077" s="353"/>
      <c r="F1077" s="343" t="str">
        <f t="shared" si="39"/>
        <v/>
      </c>
      <c r="G1077" s="343" t="str">
        <f t="shared" si="40"/>
        <v/>
      </c>
      <c r="H1077" s="344"/>
    </row>
    <row r="1078" s="110" customFormat="1" spans="1:8">
      <c r="A1078" s="348" t="s">
        <v>1986</v>
      </c>
      <c r="B1078" s="367" t="s">
        <v>1987</v>
      </c>
      <c r="C1078" s="353"/>
      <c r="D1078" s="353"/>
      <c r="E1078" s="353"/>
      <c r="F1078" s="343" t="str">
        <f t="shared" si="39"/>
        <v/>
      </c>
      <c r="G1078" s="343" t="str">
        <f t="shared" si="40"/>
        <v/>
      </c>
      <c r="H1078" s="344"/>
    </row>
    <row r="1079" s="110" customFormat="1" spans="1:8">
      <c r="A1079" s="348" t="s">
        <v>1988</v>
      </c>
      <c r="B1079" s="367" t="s">
        <v>1989</v>
      </c>
      <c r="C1079" s="353"/>
      <c r="D1079" s="353"/>
      <c r="E1079" s="353"/>
      <c r="F1079" s="343" t="str">
        <f t="shared" si="39"/>
        <v/>
      </c>
      <c r="G1079" s="343" t="str">
        <f t="shared" si="40"/>
        <v/>
      </c>
      <c r="H1079" s="344"/>
    </row>
    <row r="1080" s="110" customFormat="1" spans="1:8">
      <c r="A1080" s="348" t="s">
        <v>1990</v>
      </c>
      <c r="B1080" s="367" t="s">
        <v>1991</v>
      </c>
      <c r="C1080" s="353"/>
      <c r="D1080" s="353"/>
      <c r="E1080" s="353"/>
      <c r="F1080" s="343" t="str">
        <f t="shared" si="39"/>
        <v/>
      </c>
      <c r="G1080" s="343" t="str">
        <f t="shared" si="40"/>
        <v/>
      </c>
      <c r="H1080" s="344"/>
    </row>
    <row r="1081" s="110" customFormat="1" spans="1:8">
      <c r="A1081" s="348" t="s">
        <v>1992</v>
      </c>
      <c r="B1081" s="367" t="s">
        <v>1993</v>
      </c>
      <c r="C1081" s="353"/>
      <c r="D1081" s="353"/>
      <c r="E1081" s="353"/>
      <c r="F1081" s="343" t="str">
        <f t="shared" si="39"/>
        <v/>
      </c>
      <c r="G1081" s="343" t="str">
        <f t="shared" si="40"/>
        <v/>
      </c>
      <c r="H1081" s="344"/>
    </row>
    <row r="1082" s="110" customFormat="1" spans="1:8">
      <c r="A1082" s="348" t="s">
        <v>1994</v>
      </c>
      <c r="B1082" s="367" t="s">
        <v>1995</v>
      </c>
      <c r="C1082" s="353"/>
      <c r="D1082" s="353"/>
      <c r="E1082" s="353"/>
      <c r="F1082" s="343" t="str">
        <f t="shared" si="39"/>
        <v/>
      </c>
      <c r="G1082" s="343" t="str">
        <f t="shared" si="40"/>
        <v/>
      </c>
      <c r="H1082" s="344"/>
    </row>
    <row r="1083" s="110" customFormat="1" spans="1:8">
      <c r="A1083" s="348" t="s">
        <v>1996</v>
      </c>
      <c r="B1083" s="367" t="s">
        <v>1997</v>
      </c>
      <c r="C1083" s="353"/>
      <c r="D1083" s="353"/>
      <c r="E1083" s="353"/>
      <c r="F1083" s="343" t="str">
        <f t="shared" si="39"/>
        <v/>
      </c>
      <c r="G1083" s="343" t="str">
        <f t="shared" si="40"/>
        <v/>
      </c>
      <c r="H1083" s="344"/>
    </row>
    <row r="1084" s="110" customFormat="1" spans="1:8">
      <c r="A1084" s="348" t="s">
        <v>1998</v>
      </c>
      <c r="B1084" s="367" t="s">
        <v>1999</v>
      </c>
      <c r="C1084" s="353"/>
      <c r="D1084" s="353"/>
      <c r="E1084" s="353"/>
      <c r="F1084" s="343" t="str">
        <f t="shared" si="39"/>
        <v/>
      </c>
      <c r="G1084" s="343" t="str">
        <f t="shared" si="40"/>
        <v/>
      </c>
      <c r="H1084" s="344"/>
    </row>
    <row r="1085" s="110" customFormat="1" spans="1:8">
      <c r="A1085" s="345" t="s">
        <v>2000</v>
      </c>
      <c r="B1085" s="366" t="s">
        <v>2001</v>
      </c>
      <c r="C1085" s="347">
        <f>SUM(C1086:C1090)</f>
        <v>0</v>
      </c>
      <c r="D1085" s="347">
        <f>SUM(D1086:D1090)</f>
        <v>0</v>
      </c>
      <c r="E1085" s="347">
        <f>SUM(E1086:E1090)</f>
        <v>0</v>
      </c>
      <c r="F1085" s="343" t="str">
        <f t="shared" si="39"/>
        <v/>
      </c>
      <c r="G1085" s="343" t="str">
        <f t="shared" si="40"/>
        <v/>
      </c>
      <c r="H1085" s="344"/>
    </row>
    <row r="1086" s="110" customFormat="1" spans="1:8">
      <c r="A1086" s="348" t="s">
        <v>2002</v>
      </c>
      <c r="B1086" s="367" t="s">
        <v>2003</v>
      </c>
      <c r="C1086" s="353"/>
      <c r="D1086" s="353"/>
      <c r="E1086" s="353"/>
      <c r="F1086" s="343" t="str">
        <f t="shared" si="39"/>
        <v/>
      </c>
      <c r="G1086" s="343" t="str">
        <f t="shared" si="40"/>
        <v/>
      </c>
      <c r="H1086" s="344"/>
    </row>
    <row r="1087" s="110" customFormat="1" spans="1:8">
      <c r="A1087" s="348" t="s">
        <v>2004</v>
      </c>
      <c r="B1087" s="110" t="s">
        <v>2005</v>
      </c>
      <c r="C1087" s="353"/>
      <c r="D1087" s="353"/>
      <c r="E1087" s="353"/>
      <c r="F1087" s="343" t="str">
        <f t="shared" si="39"/>
        <v/>
      </c>
      <c r="G1087" s="343" t="str">
        <f t="shared" si="40"/>
        <v/>
      </c>
      <c r="H1087" s="344"/>
    </row>
    <row r="1088" s="110" customFormat="1" spans="1:8">
      <c r="A1088" s="348" t="s">
        <v>2006</v>
      </c>
      <c r="B1088" s="367" t="s">
        <v>2007</v>
      </c>
      <c r="C1088" s="353"/>
      <c r="D1088" s="353"/>
      <c r="E1088" s="353"/>
      <c r="F1088" s="343" t="str">
        <f t="shared" si="39"/>
        <v/>
      </c>
      <c r="G1088" s="343" t="str">
        <f t="shared" si="40"/>
        <v/>
      </c>
      <c r="H1088" s="344"/>
    </row>
    <row r="1089" s="110" customFormat="1" spans="1:8">
      <c r="A1089" s="348" t="s">
        <v>2008</v>
      </c>
      <c r="B1089" s="367" t="s">
        <v>2009</v>
      </c>
      <c r="C1089" s="353"/>
      <c r="D1089" s="353"/>
      <c r="E1089" s="353"/>
      <c r="F1089" s="343" t="str">
        <f t="shared" si="39"/>
        <v/>
      </c>
      <c r="G1089" s="343" t="str">
        <f t="shared" si="40"/>
        <v/>
      </c>
      <c r="H1089" s="344"/>
    </row>
    <row r="1090" s="110" customFormat="1" spans="1:8">
      <c r="A1090" s="348" t="s">
        <v>2010</v>
      </c>
      <c r="B1090" s="367" t="s">
        <v>2011</v>
      </c>
      <c r="C1090" s="353"/>
      <c r="D1090" s="353"/>
      <c r="E1090" s="353"/>
      <c r="F1090" s="343" t="str">
        <f t="shared" si="39"/>
        <v/>
      </c>
      <c r="G1090" s="343" t="str">
        <f t="shared" si="40"/>
        <v/>
      </c>
      <c r="H1090" s="344"/>
    </row>
    <row r="1091" s="110" customFormat="1" spans="1:8">
      <c r="A1091" s="345" t="s">
        <v>2012</v>
      </c>
      <c r="B1091" s="366" t="s">
        <v>2013</v>
      </c>
      <c r="C1091" s="347">
        <f>SUM(C1092:C1093)</f>
        <v>0</v>
      </c>
      <c r="D1091" s="347">
        <f>SUM(D1092:D1093)</f>
        <v>0</v>
      </c>
      <c r="E1091" s="347">
        <f>SUM(E1092:E1093)</f>
        <v>0</v>
      </c>
      <c r="F1091" s="343" t="str">
        <f t="shared" si="39"/>
        <v/>
      </c>
      <c r="G1091" s="343" t="str">
        <f t="shared" si="40"/>
        <v/>
      </c>
      <c r="H1091" s="344"/>
    </row>
    <row r="1092" s="110" customFormat="1" spans="1:8">
      <c r="A1092" s="348" t="s">
        <v>2014</v>
      </c>
      <c r="B1092" s="367" t="s">
        <v>2015</v>
      </c>
      <c r="C1092" s="353"/>
      <c r="D1092" s="353"/>
      <c r="E1092" s="353"/>
      <c r="F1092" s="343" t="str">
        <f t="shared" si="39"/>
        <v/>
      </c>
      <c r="G1092" s="343" t="str">
        <f t="shared" si="40"/>
        <v/>
      </c>
      <c r="H1092" s="344"/>
    </row>
    <row r="1093" s="110" customFormat="1" spans="1:8">
      <c r="A1093" s="348" t="s">
        <v>2016</v>
      </c>
      <c r="B1093" s="367" t="s">
        <v>2017</v>
      </c>
      <c r="C1093" s="353"/>
      <c r="D1093" s="353"/>
      <c r="E1093" s="353"/>
      <c r="F1093" s="343" t="str">
        <f t="shared" si="39"/>
        <v/>
      </c>
      <c r="G1093" s="343" t="str">
        <f t="shared" si="40"/>
        <v/>
      </c>
      <c r="H1093" s="344"/>
    </row>
    <row r="1094" s="110" customFormat="1" spans="1:8">
      <c r="A1094" s="345" t="s">
        <v>2018</v>
      </c>
      <c r="B1094" s="366" t="s">
        <v>2019</v>
      </c>
      <c r="C1094" s="347">
        <f>SUM(C1095:C1096)</f>
        <v>26</v>
      </c>
      <c r="D1094" s="347">
        <f>SUM(D1095:D1096)</f>
        <v>686</v>
      </c>
      <c r="E1094" s="347">
        <f>SUM(E1095:E1096)</f>
        <v>26</v>
      </c>
      <c r="F1094" s="343">
        <f t="shared" si="39"/>
        <v>100</v>
      </c>
      <c r="G1094" s="343">
        <f t="shared" si="40"/>
        <v>3.8</v>
      </c>
      <c r="H1094" s="344"/>
    </row>
    <row r="1095" s="110" customFormat="1" spans="1:8">
      <c r="A1095" s="348" t="s">
        <v>2020</v>
      </c>
      <c r="B1095" s="367" t="s">
        <v>2021</v>
      </c>
      <c r="C1095" s="353"/>
      <c r="D1095" s="353"/>
      <c r="E1095" s="353"/>
      <c r="F1095" s="343" t="str">
        <f t="shared" si="39"/>
        <v/>
      </c>
      <c r="G1095" s="343" t="str">
        <f t="shared" si="40"/>
        <v/>
      </c>
      <c r="H1095" s="344"/>
    </row>
    <row r="1096" s="110" customFormat="1" spans="1:8">
      <c r="A1096" s="348" t="s">
        <v>2022</v>
      </c>
      <c r="B1096" s="367" t="s">
        <v>2023</v>
      </c>
      <c r="C1096" s="350">
        <v>26</v>
      </c>
      <c r="D1096" s="351">
        <v>686</v>
      </c>
      <c r="E1096" s="350">
        <v>26</v>
      </c>
      <c r="F1096" s="343">
        <f t="shared" si="39"/>
        <v>100</v>
      </c>
      <c r="G1096" s="343">
        <f t="shared" si="40"/>
        <v>3.8</v>
      </c>
      <c r="H1096" s="344"/>
    </row>
    <row r="1097" s="110" customFormat="1" spans="1:8">
      <c r="A1097" s="341" t="s">
        <v>2024</v>
      </c>
      <c r="B1097" s="368" t="s">
        <v>2025</v>
      </c>
      <c r="C1097" s="343">
        <f>SUM(C1098:C1106)</f>
        <v>0</v>
      </c>
      <c r="D1097" s="343">
        <f>SUM(D1098:D1106)</f>
        <v>0</v>
      </c>
      <c r="E1097" s="343">
        <f>SUM(E1098:E1106)</f>
        <v>0</v>
      </c>
      <c r="F1097" s="343" t="str">
        <f t="shared" ref="F1097:F1160" si="41">IF(C1097=0,"",ROUND(E1097/C1097*100,1))</f>
        <v/>
      </c>
      <c r="G1097" s="343" t="str">
        <f t="shared" ref="G1097:G1160" si="42">IF(D1097=0,"",ROUND(E1097/D1097*100,1))</f>
        <v/>
      </c>
      <c r="H1097" s="344"/>
    </row>
    <row r="1098" s="110" customFormat="1" spans="1:8">
      <c r="A1098" s="371" t="s">
        <v>2026</v>
      </c>
      <c r="B1098" s="372" t="s">
        <v>2027</v>
      </c>
      <c r="C1098" s="373"/>
      <c r="D1098" s="374"/>
      <c r="E1098" s="374"/>
      <c r="F1098" s="343" t="str">
        <f t="shared" si="41"/>
        <v/>
      </c>
      <c r="G1098" s="343" t="str">
        <f t="shared" si="42"/>
        <v/>
      </c>
      <c r="H1098" s="344"/>
    </row>
    <row r="1099" s="110" customFormat="1" spans="1:8">
      <c r="A1099" s="371" t="s">
        <v>2028</v>
      </c>
      <c r="B1099" s="372" t="s">
        <v>2029</v>
      </c>
      <c r="C1099" s="373"/>
      <c r="D1099" s="374"/>
      <c r="E1099" s="374"/>
      <c r="F1099" s="343" t="str">
        <f t="shared" si="41"/>
        <v/>
      </c>
      <c r="G1099" s="343" t="str">
        <f t="shared" si="42"/>
        <v/>
      </c>
      <c r="H1099" s="344"/>
    </row>
    <row r="1100" s="110" customFormat="1" spans="1:8">
      <c r="A1100" s="371" t="s">
        <v>2030</v>
      </c>
      <c r="B1100" s="372" t="s">
        <v>2031</v>
      </c>
      <c r="C1100" s="373"/>
      <c r="D1100" s="374"/>
      <c r="E1100" s="374"/>
      <c r="F1100" s="343" t="str">
        <f t="shared" si="41"/>
        <v/>
      </c>
      <c r="G1100" s="343" t="str">
        <f t="shared" si="42"/>
        <v/>
      </c>
      <c r="H1100" s="344"/>
    </row>
    <row r="1101" s="110" customFormat="1" spans="1:8">
      <c r="A1101" s="371" t="s">
        <v>2032</v>
      </c>
      <c r="B1101" s="372" t="s">
        <v>2033</v>
      </c>
      <c r="C1101" s="373"/>
      <c r="D1101" s="374"/>
      <c r="E1101" s="374"/>
      <c r="F1101" s="343" t="str">
        <f t="shared" si="41"/>
        <v/>
      </c>
      <c r="G1101" s="343" t="str">
        <f t="shared" si="42"/>
        <v/>
      </c>
      <c r="H1101" s="344"/>
    </row>
    <row r="1102" s="110" customFormat="1" spans="1:8">
      <c r="A1102" s="371" t="s">
        <v>2034</v>
      </c>
      <c r="B1102" s="372" t="s">
        <v>2035</v>
      </c>
      <c r="C1102" s="373"/>
      <c r="D1102" s="374"/>
      <c r="E1102" s="374"/>
      <c r="F1102" s="343" t="str">
        <f t="shared" si="41"/>
        <v/>
      </c>
      <c r="G1102" s="343" t="str">
        <f t="shared" si="42"/>
        <v/>
      </c>
      <c r="H1102" s="344"/>
    </row>
    <row r="1103" s="110" customFormat="1" spans="1:8">
      <c r="A1103" s="371" t="s">
        <v>2036</v>
      </c>
      <c r="B1103" s="372" t="s">
        <v>1526</v>
      </c>
      <c r="C1103" s="373"/>
      <c r="D1103" s="374"/>
      <c r="E1103" s="374"/>
      <c r="F1103" s="343" t="str">
        <f t="shared" si="41"/>
        <v/>
      </c>
      <c r="G1103" s="343" t="str">
        <f t="shared" si="42"/>
        <v/>
      </c>
      <c r="H1103" s="344"/>
    </row>
    <row r="1104" s="110" customFormat="1" spans="1:8">
      <c r="A1104" s="371" t="s">
        <v>2037</v>
      </c>
      <c r="B1104" s="372" t="s">
        <v>2038</v>
      </c>
      <c r="C1104" s="373"/>
      <c r="D1104" s="374"/>
      <c r="E1104" s="374"/>
      <c r="F1104" s="343" t="str">
        <f t="shared" si="41"/>
        <v/>
      </c>
      <c r="G1104" s="343" t="str">
        <f t="shared" si="42"/>
        <v/>
      </c>
      <c r="H1104" s="344"/>
    </row>
    <row r="1105" s="110" customFormat="1" spans="1:8">
      <c r="A1105" s="371" t="s">
        <v>2039</v>
      </c>
      <c r="B1105" s="372" t="s">
        <v>2040</v>
      </c>
      <c r="C1105" s="373"/>
      <c r="D1105" s="374"/>
      <c r="E1105" s="374"/>
      <c r="F1105" s="343" t="str">
        <f t="shared" si="41"/>
        <v/>
      </c>
      <c r="G1105" s="343" t="str">
        <f t="shared" si="42"/>
        <v/>
      </c>
      <c r="H1105" s="344"/>
    </row>
    <row r="1106" s="110" customFormat="1" spans="1:8">
      <c r="A1106" s="371" t="s">
        <v>2041</v>
      </c>
      <c r="B1106" s="372" t="s">
        <v>2042</v>
      </c>
      <c r="C1106" s="373"/>
      <c r="D1106" s="374"/>
      <c r="E1106" s="374"/>
      <c r="F1106" s="343" t="str">
        <f t="shared" si="41"/>
        <v/>
      </c>
      <c r="G1106" s="343" t="str">
        <f t="shared" si="42"/>
        <v/>
      </c>
      <c r="H1106" s="344"/>
    </row>
    <row r="1107" s="110" customFormat="1" spans="1:8">
      <c r="A1107" s="341" t="s">
        <v>2043</v>
      </c>
      <c r="B1107" s="368" t="s">
        <v>2044</v>
      </c>
      <c r="C1107" s="343">
        <f>SUM(C1108,C1135,C1150)</f>
        <v>80</v>
      </c>
      <c r="D1107" s="343">
        <f>SUM(D1108,D1135,D1150)</f>
        <v>1020</v>
      </c>
      <c r="E1107" s="343">
        <f>SUM(E1108,E1135,E1150)</f>
        <v>80</v>
      </c>
      <c r="F1107" s="343">
        <f t="shared" si="41"/>
        <v>100</v>
      </c>
      <c r="G1107" s="343">
        <f t="shared" si="42"/>
        <v>7.8</v>
      </c>
      <c r="H1107" s="344"/>
    </row>
    <row r="1108" s="110" customFormat="1" spans="1:8">
      <c r="A1108" s="345" t="s">
        <v>2045</v>
      </c>
      <c r="B1108" s="366" t="s">
        <v>2046</v>
      </c>
      <c r="C1108" s="347">
        <f>SUM(C1109:C1134)</f>
        <v>10</v>
      </c>
      <c r="D1108" s="347">
        <f>SUM(D1109:D1134)</f>
        <v>865</v>
      </c>
      <c r="E1108" s="347">
        <f>SUM(E1109:E1134)</f>
        <v>10</v>
      </c>
      <c r="F1108" s="343">
        <f t="shared" si="41"/>
        <v>100</v>
      </c>
      <c r="G1108" s="343">
        <f t="shared" si="42"/>
        <v>1.2</v>
      </c>
      <c r="H1108" s="344"/>
    </row>
    <row r="1109" s="110" customFormat="1" spans="1:8">
      <c r="A1109" s="348" t="s">
        <v>2047</v>
      </c>
      <c r="B1109" s="367" t="s">
        <v>110</v>
      </c>
      <c r="C1109" s="350">
        <v>10</v>
      </c>
      <c r="D1109" s="351">
        <v>35</v>
      </c>
      <c r="E1109" s="350">
        <v>10</v>
      </c>
      <c r="F1109" s="343">
        <f t="shared" si="41"/>
        <v>100</v>
      </c>
      <c r="G1109" s="343">
        <f t="shared" si="42"/>
        <v>28.6</v>
      </c>
      <c r="H1109" s="344"/>
    </row>
    <row r="1110" s="110" customFormat="1" spans="1:8">
      <c r="A1110" s="348" t="s">
        <v>2048</v>
      </c>
      <c r="B1110" s="367" t="s">
        <v>112</v>
      </c>
      <c r="C1110" s="353"/>
      <c r="D1110" s="353"/>
      <c r="E1110" s="353"/>
      <c r="F1110" s="343" t="str">
        <f t="shared" si="41"/>
        <v/>
      </c>
      <c r="G1110" s="343" t="str">
        <f t="shared" si="42"/>
        <v/>
      </c>
      <c r="H1110" s="344"/>
    </row>
    <row r="1111" s="110" customFormat="1" spans="1:8">
      <c r="A1111" s="348" t="s">
        <v>2049</v>
      </c>
      <c r="B1111" s="367" t="s">
        <v>114</v>
      </c>
      <c r="C1111" s="353"/>
      <c r="D1111" s="353"/>
      <c r="E1111" s="353"/>
      <c r="F1111" s="343" t="str">
        <f t="shared" si="41"/>
        <v/>
      </c>
      <c r="G1111" s="343" t="str">
        <f t="shared" si="42"/>
        <v/>
      </c>
      <c r="H1111" s="344"/>
    </row>
    <row r="1112" s="110" customFormat="1" spans="1:8">
      <c r="A1112" s="348" t="s">
        <v>2050</v>
      </c>
      <c r="B1112" s="367" t="s">
        <v>2051</v>
      </c>
      <c r="C1112" s="353"/>
      <c r="D1112" s="353"/>
      <c r="E1112" s="353"/>
      <c r="F1112" s="343" t="str">
        <f t="shared" si="41"/>
        <v/>
      </c>
      <c r="G1112" s="343" t="str">
        <f t="shared" si="42"/>
        <v/>
      </c>
      <c r="H1112" s="344"/>
    </row>
    <row r="1113" s="110" customFormat="1" spans="1:8">
      <c r="A1113" s="348" t="s">
        <v>2052</v>
      </c>
      <c r="B1113" s="367" t="s">
        <v>2053</v>
      </c>
      <c r="C1113" s="353"/>
      <c r="D1113" s="351">
        <v>458</v>
      </c>
      <c r="E1113" s="353"/>
      <c r="F1113" s="343" t="str">
        <f t="shared" si="41"/>
        <v/>
      </c>
      <c r="G1113" s="343">
        <f t="shared" si="42"/>
        <v>0</v>
      </c>
      <c r="H1113" s="344"/>
    </row>
    <row r="1114" s="110" customFormat="1" spans="1:8">
      <c r="A1114" s="348" t="s">
        <v>2054</v>
      </c>
      <c r="B1114" s="367" t="s">
        <v>2055</v>
      </c>
      <c r="C1114" s="353"/>
      <c r="D1114" s="353"/>
      <c r="E1114" s="353"/>
      <c r="F1114" s="343" t="str">
        <f t="shared" si="41"/>
        <v/>
      </c>
      <c r="G1114" s="343" t="str">
        <f t="shared" si="42"/>
        <v/>
      </c>
      <c r="H1114" s="344"/>
    </row>
    <row r="1115" s="110" customFormat="1" spans="1:8">
      <c r="A1115" s="348" t="s">
        <v>2056</v>
      </c>
      <c r="B1115" s="367" t="s">
        <v>2057</v>
      </c>
      <c r="C1115" s="353"/>
      <c r="D1115" s="353"/>
      <c r="E1115" s="353"/>
      <c r="F1115" s="343" t="str">
        <f t="shared" si="41"/>
        <v/>
      </c>
      <c r="G1115" s="343" t="str">
        <f t="shared" si="42"/>
        <v/>
      </c>
      <c r="H1115" s="344"/>
    </row>
    <row r="1116" s="110" customFormat="1" spans="1:8">
      <c r="A1116" s="348" t="s">
        <v>2058</v>
      </c>
      <c r="B1116" s="367" t="s">
        <v>2059</v>
      </c>
      <c r="C1116" s="353"/>
      <c r="D1116" s="353"/>
      <c r="E1116" s="353"/>
      <c r="F1116" s="343" t="str">
        <f t="shared" si="41"/>
        <v/>
      </c>
      <c r="G1116" s="343" t="str">
        <f t="shared" si="42"/>
        <v/>
      </c>
      <c r="H1116" s="344"/>
    </row>
    <row r="1117" s="110" customFormat="1" spans="1:8">
      <c r="A1117" s="348" t="s">
        <v>2060</v>
      </c>
      <c r="B1117" s="367" t="s">
        <v>2061</v>
      </c>
      <c r="C1117" s="353"/>
      <c r="D1117" s="353"/>
      <c r="E1117" s="353"/>
      <c r="F1117" s="343" t="str">
        <f t="shared" si="41"/>
        <v/>
      </c>
      <c r="G1117" s="343" t="str">
        <f t="shared" si="42"/>
        <v/>
      </c>
      <c r="H1117" s="344"/>
    </row>
    <row r="1118" s="110" customFormat="1" spans="1:8">
      <c r="A1118" s="348" t="s">
        <v>2062</v>
      </c>
      <c r="B1118" s="367" t="s">
        <v>2063</v>
      </c>
      <c r="C1118" s="353"/>
      <c r="D1118" s="353"/>
      <c r="E1118" s="353"/>
      <c r="F1118" s="343" t="str">
        <f t="shared" si="41"/>
        <v/>
      </c>
      <c r="G1118" s="343" t="str">
        <f t="shared" si="42"/>
        <v/>
      </c>
      <c r="H1118" s="344"/>
    </row>
    <row r="1119" s="110" customFormat="1" spans="1:8">
      <c r="A1119" s="348" t="s">
        <v>2064</v>
      </c>
      <c r="B1119" s="367" t="s">
        <v>2065</v>
      </c>
      <c r="C1119" s="353"/>
      <c r="D1119" s="351">
        <v>23</v>
      </c>
      <c r="E1119" s="353"/>
      <c r="F1119" s="343" t="str">
        <f t="shared" si="41"/>
        <v/>
      </c>
      <c r="G1119" s="343">
        <f t="shared" si="42"/>
        <v>0</v>
      </c>
      <c r="H1119" s="344"/>
    </row>
    <row r="1120" s="110" customFormat="1" spans="1:8">
      <c r="A1120" s="348" t="s">
        <v>2066</v>
      </c>
      <c r="B1120" s="367" t="s">
        <v>2067</v>
      </c>
      <c r="C1120" s="353"/>
      <c r="D1120" s="353"/>
      <c r="E1120" s="353"/>
      <c r="F1120" s="343" t="str">
        <f t="shared" si="41"/>
        <v/>
      </c>
      <c r="G1120" s="343" t="str">
        <f t="shared" si="42"/>
        <v/>
      </c>
      <c r="H1120" s="344"/>
    </row>
    <row r="1121" s="110" customFormat="1" spans="1:8">
      <c r="A1121" s="348" t="s">
        <v>2068</v>
      </c>
      <c r="B1121" s="367" t="s">
        <v>2069</v>
      </c>
      <c r="C1121" s="353"/>
      <c r="D1121" s="353"/>
      <c r="E1121" s="353"/>
      <c r="F1121" s="343" t="str">
        <f t="shared" si="41"/>
        <v/>
      </c>
      <c r="G1121" s="343" t="str">
        <f t="shared" si="42"/>
        <v/>
      </c>
      <c r="H1121" s="344"/>
    </row>
    <row r="1122" s="110" customFormat="1" spans="1:8">
      <c r="A1122" s="348" t="s">
        <v>2070</v>
      </c>
      <c r="B1122" s="367" t="s">
        <v>2071</v>
      </c>
      <c r="C1122" s="353"/>
      <c r="D1122" s="353"/>
      <c r="E1122" s="353"/>
      <c r="F1122" s="343" t="str">
        <f t="shared" si="41"/>
        <v/>
      </c>
      <c r="G1122" s="343" t="str">
        <f t="shared" si="42"/>
        <v/>
      </c>
      <c r="H1122" s="344"/>
    </row>
    <row r="1123" s="110" customFormat="1" spans="1:8">
      <c r="A1123" s="348" t="s">
        <v>2072</v>
      </c>
      <c r="B1123" s="367" t="s">
        <v>2073</v>
      </c>
      <c r="C1123" s="353"/>
      <c r="D1123" s="353"/>
      <c r="E1123" s="353"/>
      <c r="F1123" s="343" t="str">
        <f t="shared" si="41"/>
        <v/>
      </c>
      <c r="G1123" s="343" t="str">
        <f t="shared" si="42"/>
        <v/>
      </c>
      <c r="H1123" s="344"/>
    </row>
    <row r="1124" s="110" customFormat="1" spans="1:8">
      <c r="A1124" s="348" t="s">
        <v>2074</v>
      </c>
      <c r="B1124" s="367" t="s">
        <v>2075</v>
      </c>
      <c r="C1124" s="353"/>
      <c r="D1124" s="353"/>
      <c r="E1124" s="353"/>
      <c r="F1124" s="343" t="str">
        <f t="shared" si="41"/>
        <v/>
      </c>
      <c r="G1124" s="343" t="str">
        <f t="shared" si="42"/>
        <v/>
      </c>
      <c r="H1124" s="344"/>
    </row>
    <row r="1125" s="110" customFormat="1" spans="1:8">
      <c r="A1125" s="348" t="s">
        <v>2076</v>
      </c>
      <c r="B1125" s="367" t="s">
        <v>2077</v>
      </c>
      <c r="C1125" s="353"/>
      <c r="D1125" s="353"/>
      <c r="E1125" s="353"/>
      <c r="F1125" s="343" t="str">
        <f t="shared" si="41"/>
        <v/>
      </c>
      <c r="G1125" s="343" t="str">
        <f t="shared" si="42"/>
        <v/>
      </c>
      <c r="H1125" s="344"/>
    </row>
    <row r="1126" s="110" customFormat="1" spans="1:8">
      <c r="A1126" s="348" t="s">
        <v>2078</v>
      </c>
      <c r="B1126" s="367" t="s">
        <v>2079</v>
      </c>
      <c r="C1126" s="353"/>
      <c r="D1126" s="353"/>
      <c r="E1126" s="353"/>
      <c r="F1126" s="343" t="str">
        <f t="shared" si="41"/>
        <v/>
      </c>
      <c r="G1126" s="343" t="str">
        <f t="shared" si="42"/>
        <v/>
      </c>
      <c r="H1126" s="344"/>
    </row>
    <row r="1127" s="110" customFormat="1" spans="1:8">
      <c r="A1127" s="348" t="s">
        <v>2080</v>
      </c>
      <c r="B1127" s="367" t="s">
        <v>2081</v>
      </c>
      <c r="C1127" s="353"/>
      <c r="D1127" s="353"/>
      <c r="E1127" s="353"/>
      <c r="F1127" s="343" t="str">
        <f t="shared" si="41"/>
        <v/>
      </c>
      <c r="G1127" s="343" t="str">
        <f t="shared" si="42"/>
        <v/>
      </c>
      <c r="H1127" s="344"/>
    </row>
    <row r="1128" s="110" customFormat="1" spans="1:8">
      <c r="A1128" s="348" t="s">
        <v>2082</v>
      </c>
      <c r="B1128" s="367" t="s">
        <v>2083</v>
      </c>
      <c r="C1128" s="353"/>
      <c r="D1128" s="353"/>
      <c r="E1128" s="353"/>
      <c r="F1128" s="343" t="str">
        <f t="shared" si="41"/>
        <v/>
      </c>
      <c r="G1128" s="343" t="str">
        <f t="shared" si="42"/>
        <v/>
      </c>
      <c r="H1128" s="344"/>
    </row>
    <row r="1129" s="110" customFormat="1" spans="1:8">
      <c r="A1129" s="348" t="s">
        <v>2084</v>
      </c>
      <c r="B1129" s="367" t="s">
        <v>2085</v>
      </c>
      <c r="C1129" s="353"/>
      <c r="D1129" s="353"/>
      <c r="E1129" s="353"/>
      <c r="F1129" s="343" t="str">
        <f t="shared" si="41"/>
        <v/>
      </c>
      <c r="G1129" s="343" t="str">
        <f t="shared" si="42"/>
        <v/>
      </c>
      <c r="H1129" s="344"/>
    </row>
    <row r="1130" s="110" customFormat="1" spans="1:8">
      <c r="A1130" s="348" t="s">
        <v>2086</v>
      </c>
      <c r="B1130" s="367" t="s">
        <v>2087</v>
      </c>
      <c r="C1130" s="353"/>
      <c r="D1130" s="353"/>
      <c r="E1130" s="353"/>
      <c r="F1130" s="343" t="str">
        <f t="shared" si="41"/>
        <v/>
      </c>
      <c r="G1130" s="343" t="str">
        <f t="shared" si="42"/>
        <v/>
      </c>
      <c r="H1130" s="344"/>
    </row>
    <row r="1131" s="110" customFormat="1" spans="1:8">
      <c r="A1131" s="348" t="s">
        <v>2088</v>
      </c>
      <c r="B1131" s="367" t="s">
        <v>2089</v>
      </c>
      <c r="C1131" s="353"/>
      <c r="D1131" s="353"/>
      <c r="E1131" s="353"/>
      <c r="F1131" s="343" t="str">
        <f t="shared" si="41"/>
        <v/>
      </c>
      <c r="G1131" s="343" t="str">
        <f t="shared" si="42"/>
        <v/>
      </c>
      <c r="H1131" s="344"/>
    </row>
    <row r="1132" s="110" customFormat="1" spans="1:8">
      <c r="A1132" s="348" t="s">
        <v>2090</v>
      </c>
      <c r="B1132" s="367" t="s">
        <v>2091</v>
      </c>
      <c r="C1132" s="353"/>
      <c r="D1132" s="353"/>
      <c r="E1132" s="353"/>
      <c r="F1132" s="343" t="str">
        <f t="shared" si="41"/>
        <v/>
      </c>
      <c r="G1132" s="343" t="str">
        <f t="shared" si="42"/>
        <v/>
      </c>
      <c r="H1132" s="344"/>
    </row>
    <row r="1133" s="110" customFormat="1" spans="1:8">
      <c r="A1133" s="348" t="s">
        <v>2092</v>
      </c>
      <c r="B1133" s="367" t="s">
        <v>128</v>
      </c>
      <c r="C1133" s="353"/>
      <c r="D1133" s="353"/>
      <c r="E1133" s="353"/>
      <c r="F1133" s="343" t="str">
        <f t="shared" si="41"/>
        <v/>
      </c>
      <c r="G1133" s="343" t="str">
        <f t="shared" si="42"/>
        <v/>
      </c>
      <c r="H1133" s="344"/>
    </row>
    <row r="1134" s="110" customFormat="1" spans="1:8">
      <c r="A1134" s="348" t="s">
        <v>2093</v>
      </c>
      <c r="B1134" s="367" t="s">
        <v>2094</v>
      </c>
      <c r="C1134" s="353"/>
      <c r="D1134" s="351">
        <v>349</v>
      </c>
      <c r="E1134" s="353"/>
      <c r="F1134" s="343" t="str">
        <f t="shared" si="41"/>
        <v/>
      </c>
      <c r="G1134" s="343">
        <f t="shared" si="42"/>
        <v>0</v>
      </c>
      <c r="H1134" s="344"/>
    </row>
    <row r="1135" s="110" customFormat="1" spans="1:8">
      <c r="A1135" s="345" t="s">
        <v>2095</v>
      </c>
      <c r="B1135" s="366" t="s">
        <v>2096</v>
      </c>
      <c r="C1135" s="347">
        <f>SUM(C1136:C1149)</f>
        <v>70</v>
      </c>
      <c r="D1135" s="347">
        <f>SUM(D1136:D1149)</f>
        <v>155</v>
      </c>
      <c r="E1135" s="347">
        <f>SUM(E1136:E1149)</f>
        <v>70</v>
      </c>
      <c r="F1135" s="343">
        <f t="shared" si="41"/>
        <v>100</v>
      </c>
      <c r="G1135" s="343">
        <f t="shared" si="42"/>
        <v>45.2</v>
      </c>
      <c r="H1135" s="344"/>
    </row>
    <row r="1136" s="110" customFormat="1" spans="1:8">
      <c r="A1136" s="348" t="s">
        <v>2097</v>
      </c>
      <c r="B1136" s="367" t="s">
        <v>110</v>
      </c>
      <c r="C1136" s="350">
        <v>20</v>
      </c>
      <c r="D1136" s="351">
        <v>5</v>
      </c>
      <c r="E1136" s="350">
        <v>20</v>
      </c>
      <c r="F1136" s="343">
        <f t="shared" si="41"/>
        <v>100</v>
      </c>
      <c r="G1136" s="343">
        <f t="shared" si="42"/>
        <v>400</v>
      </c>
      <c r="H1136" s="344"/>
    </row>
    <row r="1137" s="110" customFormat="1" spans="1:8">
      <c r="A1137" s="348" t="s">
        <v>2098</v>
      </c>
      <c r="B1137" s="367" t="s">
        <v>112</v>
      </c>
      <c r="C1137" s="353"/>
      <c r="D1137" s="353"/>
      <c r="E1137" s="353"/>
      <c r="F1137" s="343" t="str">
        <f t="shared" si="41"/>
        <v/>
      </c>
      <c r="G1137" s="343" t="str">
        <f t="shared" si="42"/>
        <v/>
      </c>
      <c r="H1137" s="344"/>
    </row>
    <row r="1138" s="110" customFormat="1" spans="1:8">
      <c r="A1138" s="348" t="s">
        <v>2099</v>
      </c>
      <c r="B1138" s="367" t="s">
        <v>114</v>
      </c>
      <c r="C1138" s="353"/>
      <c r="D1138" s="353"/>
      <c r="E1138" s="353"/>
      <c r="F1138" s="343" t="str">
        <f t="shared" si="41"/>
        <v/>
      </c>
      <c r="G1138" s="343" t="str">
        <f t="shared" si="42"/>
        <v/>
      </c>
      <c r="H1138" s="344"/>
    </row>
    <row r="1139" s="110" customFormat="1" spans="1:8">
      <c r="A1139" s="348" t="s">
        <v>2100</v>
      </c>
      <c r="B1139" s="367" t="s">
        <v>2101</v>
      </c>
      <c r="C1139" s="353"/>
      <c r="D1139" s="351">
        <v>28</v>
      </c>
      <c r="E1139" s="353"/>
      <c r="F1139" s="343" t="str">
        <f t="shared" si="41"/>
        <v/>
      </c>
      <c r="G1139" s="343">
        <f t="shared" si="42"/>
        <v>0</v>
      </c>
      <c r="H1139" s="344"/>
    </row>
    <row r="1140" s="110" customFormat="1" spans="1:8">
      <c r="A1140" s="348" t="s">
        <v>2102</v>
      </c>
      <c r="B1140" s="367" t="s">
        <v>2103</v>
      </c>
      <c r="C1140" s="353"/>
      <c r="D1140" s="353"/>
      <c r="E1140" s="353"/>
      <c r="F1140" s="343" t="str">
        <f t="shared" si="41"/>
        <v/>
      </c>
      <c r="G1140" s="343" t="str">
        <f t="shared" si="42"/>
        <v/>
      </c>
      <c r="H1140" s="344"/>
    </row>
    <row r="1141" s="110" customFormat="1" spans="1:8">
      <c r="A1141" s="348" t="s">
        <v>2104</v>
      </c>
      <c r="B1141" s="367" t="s">
        <v>2105</v>
      </c>
      <c r="C1141" s="353"/>
      <c r="D1141" s="353"/>
      <c r="E1141" s="353"/>
      <c r="F1141" s="343" t="str">
        <f t="shared" si="41"/>
        <v/>
      </c>
      <c r="G1141" s="343" t="str">
        <f t="shared" si="42"/>
        <v/>
      </c>
      <c r="H1141" s="344"/>
    </row>
    <row r="1142" s="110" customFormat="1" spans="1:8">
      <c r="A1142" s="348" t="s">
        <v>2106</v>
      </c>
      <c r="B1142" s="367" t="s">
        <v>2107</v>
      </c>
      <c r="C1142" s="353"/>
      <c r="D1142" s="353"/>
      <c r="E1142" s="353"/>
      <c r="F1142" s="343" t="str">
        <f t="shared" si="41"/>
        <v/>
      </c>
      <c r="G1142" s="343" t="str">
        <f t="shared" si="42"/>
        <v/>
      </c>
      <c r="H1142" s="344"/>
    </row>
    <row r="1143" s="110" customFormat="1" spans="1:8">
      <c r="A1143" s="348" t="s">
        <v>2108</v>
      </c>
      <c r="B1143" s="367" t="s">
        <v>2109</v>
      </c>
      <c r="C1143" s="350">
        <v>50</v>
      </c>
      <c r="D1143" s="351">
        <v>122</v>
      </c>
      <c r="E1143" s="350">
        <v>50</v>
      </c>
      <c r="F1143" s="343">
        <f t="shared" si="41"/>
        <v>100</v>
      </c>
      <c r="G1143" s="343">
        <f t="shared" si="42"/>
        <v>41</v>
      </c>
      <c r="H1143" s="344"/>
    </row>
    <row r="1144" s="110" customFormat="1" spans="1:8">
      <c r="A1144" s="348" t="s">
        <v>2110</v>
      </c>
      <c r="B1144" s="367" t="s">
        <v>2111</v>
      </c>
      <c r="C1144" s="353"/>
      <c r="D1144" s="353"/>
      <c r="E1144" s="353"/>
      <c r="F1144" s="343" t="str">
        <f t="shared" si="41"/>
        <v/>
      </c>
      <c r="G1144" s="343" t="str">
        <f t="shared" si="42"/>
        <v/>
      </c>
      <c r="H1144" s="344"/>
    </row>
    <row r="1145" s="110" customFormat="1" spans="1:8">
      <c r="A1145" s="348" t="s">
        <v>2112</v>
      </c>
      <c r="B1145" s="367" t="s">
        <v>2113</v>
      </c>
      <c r="C1145" s="353"/>
      <c r="D1145" s="353"/>
      <c r="E1145" s="353"/>
      <c r="F1145" s="343" t="str">
        <f t="shared" si="41"/>
        <v/>
      </c>
      <c r="G1145" s="343" t="str">
        <f t="shared" si="42"/>
        <v/>
      </c>
      <c r="H1145" s="344"/>
    </row>
    <row r="1146" s="110" customFormat="1" spans="1:8">
      <c r="A1146" s="348" t="s">
        <v>2114</v>
      </c>
      <c r="B1146" s="367" t="s">
        <v>2115</v>
      </c>
      <c r="C1146" s="353"/>
      <c r="D1146" s="353"/>
      <c r="E1146" s="353"/>
      <c r="F1146" s="343" t="str">
        <f t="shared" si="41"/>
        <v/>
      </c>
      <c r="G1146" s="343" t="str">
        <f t="shared" si="42"/>
        <v/>
      </c>
      <c r="H1146" s="344"/>
    </row>
    <row r="1147" s="110" customFormat="1" spans="1:8">
      <c r="A1147" s="348" t="s">
        <v>2116</v>
      </c>
      <c r="B1147" s="367" t="s">
        <v>2117</v>
      </c>
      <c r="C1147" s="353"/>
      <c r="D1147" s="353"/>
      <c r="E1147" s="353"/>
      <c r="F1147" s="343" t="str">
        <f t="shared" si="41"/>
        <v/>
      </c>
      <c r="G1147" s="343" t="str">
        <f t="shared" si="42"/>
        <v/>
      </c>
      <c r="H1147" s="344"/>
    </row>
    <row r="1148" s="110" customFormat="1" spans="1:8">
      <c r="A1148" s="348" t="s">
        <v>2118</v>
      </c>
      <c r="B1148" s="367" t="s">
        <v>2119</v>
      </c>
      <c r="C1148" s="353"/>
      <c r="D1148" s="353"/>
      <c r="E1148" s="353"/>
      <c r="F1148" s="343" t="str">
        <f t="shared" si="41"/>
        <v/>
      </c>
      <c r="G1148" s="343" t="str">
        <f t="shared" si="42"/>
        <v/>
      </c>
      <c r="H1148" s="344"/>
    </row>
    <row r="1149" s="110" customFormat="1" spans="1:8">
      <c r="A1149" s="348" t="s">
        <v>2120</v>
      </c>
      <c r="B1149" s="367" t="s">
        <v>2121</v>
      </c>
      <c r="C1149" s="353"/>
      <c r="D1149" s="353"/>
      <c r="E1149" s="353"/>
      <c r="F1149" s="343" t="str">
        <f t="shared" si="41"/>
        <v/>
      </c>
      <c r="G1149" s="343" t="str">
        <f t="shared" si="42"/>
        <v/>
      </c>
      <c r="H1149" s="344"/>
    </row>
    <row r="1150" s="110" customFormat="1" spans="1:8">
      <c r="A1150" s="345" t="s">
        <v>2122</v>
      </c>
      <c r="B1150" s="366" t="s">
        <v>2123</v>
      </c>
      <c r="C1150" s="347">
        <f>SUM(C1151)</f>
        <v>0</v>
      </c>
      <c r="D1150" s="347">
        <f>SUM(D1151)</f>
        <v>0</v>
      </c>
      <c r="E1150" s="347">
        <f>SUM(E1151)</f>
        <v>0</v>
      </c>
      <c r="F1150" s="343" t="str">
        <f t="shared" si="41"/>
        <v/>
      </c>
      <c r="G1150" s="343" t="str">
        <f t="shared" si="42"/>
        <v/>
      </c>
      <c r="H1150" s="344"/>
    </row>
    <row r="1151" s="110" customFormat="1" spans="1:8">
      <c r="A1151" s="348" t="s">
        <v>2124</v>
      </c>
      <c r="B1151" s="367" t="s">
        <v>2125</v>
      </c>
      <c r="C1151" s="353"/>
      <c r="D1151" s="353"/>
      <c r="E1151" s="353"/>
      <c r="F1151" s="343" t="str">
        <f t="shared" si="41"/>
        <v/>
      </c>
      <c r="G1151" s="343" t="str">
        <f t="shared" si="42"/>
        <v/>
      </c>
      <c r="H1151" s="344"/>
    </row>
    <row r="1152" s="110" customFormat="1" spans="1:8">
      <c r="A1152" s="341" t="s">
        <v>2126</v>
      </c>
      <c r="B1152" s="368" t="s">
        <v>2127</v>
      </c>
      <c r="C1152" s="343">
        <f>SUM(C1153,C1165,C1169)</f>
        <v>2753</v>
      </c>
      <c r="D1152" s="343">
        <f>SUM(D1153,D1165,D1169)</f>
        <v>4959</v>
      </c>
      <c r="E1152" s="343">
        <f>SUM(E1153,E1165,E1169)</f>
        <v>2753</v>
      </c>
      <c r="F1152" s="343">
        <f t="shared" si="41"/>
        <v>100</v>
      </c>
      <c r="G1152" s="343">
        <f t="shared" si="42"/>
        <v>55.5</v>
      </c>
      <c r="H1152" s="344"/>
    </row>
    <row r="1153" s="110" customFormat="1" spans="1:8">
      <c r="A1153" s="345" t="s">
        <v>2128</v>
      </c>
      <c r="B1153" s="366" t="s">
        <v>2129</v>
      </c>
      <c r="C1153" s="347">
        <f>SUM(C1154:C1164)</f>
        <v>1191</v>
      </c>
      <c r="D1153" s="347">
        <f>SUM(D1154:D1164)</f>
        <v>1960</v>
      </c>
      <c r="E1153" s="347">
        <f>SUM(E1154:E1164)</f>
        <v>1191</v>
      </c>
      <c r="F1153" s="343">
        <f t="shared" si="41"/>
        <v>100</v>
      </c>
      <c r="G1153" s="343">
        <f t="shared" si="42"/>
        <v>60.8</v>
      </c>
      <c r="H1153" s="344"/>
    </row>
    <row r="1154" s="110" customFormat="1" spans="1:8">
      <c r="A1154" s="348" t="s">
        <v>2130</v>
      </c>
      <c r="B1154" s="367" t="s">
        <v>2131</v>
      </c>
      <c r="C1154" s="353"/>
      <c r="D1154" s="353"/>
      <c r="E1154" s="353"/>
      <c r="F1154" s="343" t="str">
        <f t="shared" si="41"/>
        <v/>
      </c>
      <c r="G1154" s="343" t="str">
        <f t="shared" si="42"/>
        <v/>
      </c>
      <c r="H1154" s="344"/>
    </row>
    <row r="1155" s="110" customFormat="1" spans="1:8">
      <c r="A1155" s="348" t="s">
        <v>2132</v>
      </c>
      <c r="B1155" s="367" t="s">
        <v>2133</v>
      </c>
      <c r="C1155" s="353"/>
      <c r="D1155" s="353"/>
      <c r="E1155" s="353"/>
      <c r="F1155" s="343" t="str">
        <f t="shared" si="41"/>
        <v/>
      </c>
      <c r="G1155" s="343" t="str">
        <f t="shared" si="42"/>
        <v/>
      </c>
      <c r="H1155" s="344"/>
    </row>
    <row r="1156" s="110" customFormat="1" spans="1:8">
      <c r="A1156" s="348" t="s">
        <v>2134</v>
      </c>
      <c r="B1156" s="367" t="s">
        <v>2135</v>
      </c>
      <c r="C1156" s="353"/>
      <c r="D1156" s="353"/>
      <c r="E1156" s="353"/>
      <c r="F1156" s="343" t="str">
        <f t="shared" si="41"/>
        <v/>
      </c>
      <c r="G1156" s="343" t="str">
        <f t="shared" si="42"/>
        <v/>
      </c>
      <c r="H1156" s="344"/>
    </row>
    <row r="1157" s="110" customFormat="1" spans="1:8">
      <c r="A1157" s="348" t="s">
        <v>2136</v>
      </c>
      <c r="B1157" s="367" t="s">
        <v>2137</v>
      </c>
      <c r="C1157" s="353"/>
      <c r="D1157" s="353"/>
      <c r="E1157" s="353"/>
      <c r="F1157" s="343" t="str">
        <f t="shared" si="41"/>
        <v/>
      </c>
      <c r="G1157" s="343" t="str">
        <f t="shared" si="42"/>
        <v/>
      </c>
      <c r="H1157" s="344"/>
    </row>
    <row r="1158" s="110" customFormat="1" spans="1:8">
      <c r="A1158" s="348" t="s">
        <v>2138</v>
      </c>
      <c r="B1158" s="367" t="s">
        <v>2139</v>
      </c>
      <c r="C1158" s="350">
        <v>408</v>
      </c>
      <c r="D1158" s="351">
        <v>28</v>
      </c>
      <c r="E1158" s="350">
        <v>408</v>
      </c>
      <c r="F1158" s="343">
        <f t="shared" si="41"/>
        <v>100</v>
      </c>
      <c r="G1158" s="343">
        <f t="shared" si="42"/>
        <v>1457.1</v>
      </c>
      <c r="H1158" s="344"/>
    </row>
    <row r="1159" s="110" customFormat="1" spans="1:8">
      <c r="A1159" s="348" t="s">
        <v>2140</v>
      </c>
      <c r="B1159" s="367" t="s">
        <v>2141</v>
      </c>
      <c r="C1159" s="353"/>
      <c r="D1159" s="353"/>
      <c r="E1159" s="353"/>
      <c r="F1159" s="343" t="str">
        <f t="shared" si="41"/>
        <v/>
      </c>
      <c r="G1159" s="343" t="str">
        <f t="shared" si="42"/>
        <v/>
      </c>
      <c r="H1159" s="344"/>
    </row>
    <row r="1160" s="110" customFormat="1" spans="1:8">
      <c r="A1160" s="348" t="s">
        <v>2142</v>
      </c>
      <c r="B1160" s="367" t="s">
        <v>2143</v>
      </c>
      <c r="C1160" s="353"/>
      <c r="D1160" s="353"/>
      <c r="E1160" s="353"/>
      <c r="F1160" s="343" t="str">
        <f t="shared" si="41"/>
        <v/>
      </c>
      <c r="G1160" s="343" t="str">
        <f t="shared" si="42"/>
        <v/>
      </c>
      <c r="H1160" s="344"/>
    </row>
    <row r="1161" s="110" customFormat="1" spans="1:8">
      <c r="A1161" s="348" t="s">
        <v>2144</v>
      </c>
      <c r="B1161" s="367" t="s">
        <v>2145</v>
      </c>
      <c r="C1161" s="353"/>
      <c r="D1161" s="351">
        <v>1037</v>
      </c>
      <c r="E1161" s="353"/>
      <c r="F1161" s="343" t="str">
        <f t="shared" ref="F1161:F1224" si="43">IF(C1161=0,"",ROUND(E1161/C1161*100,1))</f>
        <v/>
      </c>
      <c r="G1161" s="343">
        <f t="shared" ref="G1161:G1224" si="44">IF(D1161=0,"",ROUND(E1161/D1161*100,1))</f>
        <v>0</v>
      </c>
      <c r="H1161" s="344"/>
    </row>
    <row r="1162" s="110" customFormat="1" spans="1:8">
      <c r="A1162" s="348" t="s">
        <v>2146</v>
      </c>
      <c r="B1162" s="367" t="s">
        <v>2147</v>
      </c>
      <c r="C1162" s="353"/>
      <c r="D1162" s="353"/>
      <c r="E1162" s="353"/>
      <c r="F1162" s="343" t="str">
        <f t="shared" si="43"/>
        <v/>
      </c>
      <c r="G1162" s="343" t="str">
        <f t="shared" si="44"/>
        <v/>
      </c>
      <c r="H1162" s="344"/>
    </row>
    <row r="1163" s="110" customFormat="1" spans="1:8">
      <c r="A1163" s="348" t="s">
        <v>2148</v>
      </c>
      <c r="B1163" s="367" t="s">
        <v>2149</v>
      </c>
      <c r="C1163" s="353"/>
      <c r="D1163" s="353"/>
      <c r="E1163" s="353"/>
      <c r="F1163" s="343" t="str">
        <f t="shared" si="43"/>
        <v/>
      </c>
      <c r="G1163" s="343" t="str">
        <f t="shared" si="44"/>
        <v/>
      </c>
      <c r="H1163" s="344"/>
    </row>
    <row r="1164" s="110" customFormat="1" spans="1:8">
      <c r="A1164" s="348" t="s">
        <v>2150</v>
      </c>
      <c r="B1164" s="367" t="s">
        <v>2151</v>
      </c>
      <c r="C1164" s="350">
        <v>783</v>
      </c>
      <c r="D1164" s="351">
        <v>895</v>
      </c>
      <c r="E1164" s="350">
        <v>783</v>
      </c>
      <c r="F1164" s="343">
        <f t="shared" si="43"/>
        <v>100</v>
      </c>
      <c r="G1164" s="343">
        <f t="shared" si="44"/>
        <v>87.5</v>
      </c>
      <c r="H1164" s="344"/>
    </row>
    <row r="1165" s="110" customFormat="1" spans="1:8">
      <c r="A1165" s="345" t="s">
        <v>2152</v>
      </c>
      <c r="B1165" s="366" t="s">
        <v>2153</v>
      </c>
      <c r="C1165" s="347">
        <f>SUM(C1166:C1168)</f>
        <v>1562</v>
      </c>
      <c r="D1165" s="347">
        <f>SUM(D1166:D1168)</f>
        <v>0</v>
      </c>
      <c r="E1165" s="347">
        <f>SUM(E1166:E1168)</f>
        <v>1562</v>
      </c>
      <c r="F1165" s="343">
        <f t="shared" si="43"/>
        <v>100</v>
      </c>
      <c r="G1165" s="343" t="str">
        <f t="shared" si="44"/>
        <v/>
      </c>
      <c r="H1165" s="344"/>
    </row>
    <row r="1166" s="110" customFormat="1" spans="1:8">
      <c r="A1166" s="348" t="s">
        <v>2154</v>
      </c>
      <c r="B1166" s="367" t="s">
        <v>2155</v>
      </c>
      <c r="C1166" s="350">
        <v>1562</v>
      </c>
      <c r="D1166" s="351">
        <v>0</v>
      </c>
      <c r="E1166" s="350">
        <v>1562</v>
      </c>
      <c r="F1166" s="343">
        <f t="shared" si="43"/>
        <v>100</v>
      </c>
      <c r="G1166" s="343" t="str">
        <f t="shared" si="44"/>
        <v/>
      </c>
      <c r="H1166" s="344"/>
    </row>
    <row r="1167" s="110" customFormat="1" spans="1:8">
      <c r="A1167" s="348" t="s">
        <v>2156</v>
      </c>
      <c r="B1167" s="367" t="s">
        <v>2157</v>
      </c>
      <c r="C1167" s="353"/>
      <c r="D1167" s="353"/>
      <c r="E1167" s="353"/>
      <c r="F1167" s="343" t="str">
        <f t="shared" si="43"/>
        <v/>
      </c>
      <c r="G1167" s="343" t="str">
        <f t="shared" si="44"/>
        <v/>
      </c>
      <c r="H1167" s="344"/>
    </row>
    <row r="1168" s="110" customFormat="1" spans="1:8">
      <c r="A1168" s="348" t="s">
        <v>2158</v>
      </c>
      <c r="B1168" s="367" t="s">
        <v>2159</v>
      </c>
      <c r="C1168" s="353"/>
      <c r="D1168" s="353"/>
      <c r="E1168" s="353"/>
      <c r="F1168" s="343" t="str">
        <f t="shared" si="43"/>
        <v/>
      </c>
      <c r="G1168" s="343" t="str">
        <f t="shared" si="44"/>
        <v/>
      </c>
      <c r="H1168" s="344"/>
    </row>
    <row r="1169" s="110" customFormat="1" spans="1:8">
      <c r="A1169" s="345" t="s">
        <v>2160</v>
      </c>
      <c r="B1169" s="366" t="s">
        <v>2161</v>
      </c>
      <c r="C1169" s="347">
        <f>SUM(C1170:C1172)</f>
        <v>0</v>
      </c>
      <c r="D1169" s="347">
        <f>SUM(D1170:D1172)</f>
        <v>2999</v>
      </c>
      <c r="E1169" s="347">
        <f>SUM(E1170:E1172)</f>
        <v>0</v>
      </c>
      <c r="F1169" s="343" t="str">
        <f t="shared" si="43"/>
        <v/>
      </c>
      <c r="G1169" s="343">
        <f t="shared" si="44"/>
        <v>0</v>
      </c>
      <c r="H1169" s="344"/>
    </row>
    <row r="1170" s="110" customFormat="1" spans="1:8">
      <c r="A1170" s="348" t="s">
        <v>2162</v>
      </c>
      <c r="B1170" s="367" t="s">
        <v>2163</v>
      </c>
      <c r="C1170" s="353"/>
      <c r="D1170" s="353"/>
      <c r="E1170" s="353"/>
      <c r="F1170" s="343" t="str">
        <f t="shared" si="43"/>
        <v/>
      </c>
      <c r="G1170" s="343" t="str">
        <f t="shared" si="44"/>
        <v/>
      </c>
      <c r="H1170" s="344"/>
    </row>
    <row r="1171" s="110" customFormat="1" spans="1:8">
      <c r="A1171" s="348" t="s">
        <v>2164</v>
      </c>
      <c r="B1171" s="367" t="s">
        <v>2165</v>
      </c>
      <c r="C1171" s="353"/>
      <c r="D1171" s="353"/>
      <c r="E1171" s="353"/>
      <c r="F1171" s="343" t="str">
        <f t="shared" si="43"/>
        <v/>
      </c>
      <c r="G1171" s="343" t="str">
        <f t="shared" si="44"/>
        <v/>
      </c>
      <c r="H1171" s="344"/>
    </row>
    <row r="1172" s="110" customFormat="1" spans="1:8">
      <c r="A1172" s="348" t="s">
        <v>2166</v>
      </c>
      <c r="B1172" s="367" t="s">
        <v>2167</v>
      </c>
      <c r="C1172" s="353"/>
      <c r="D1172" s="351">
        <v>2999</v>
      </c>
      <c r="E1172" s="353"/>
      <c r="F1172" s="343" t="str">
        <f t="shared" si="43"/>
        <v/>
      </c>
      <c r="G1172" s="343">
        <f t="shared" si="44"/>
        <v>0</v>
      </c>
      <c r="H1172" s="344"/>
    </row>
    <row r="1173" s="110" customFormat="1" spans="1:8">
      <c r="A1173" s="341" t="s">
        <v>2168</v>
      </c>
      <c r="B1173" s="368" t="s">
        <v>2169</v>
      </c>
      <c r="C1173" s="343">
        <f>SUM(C1174,C1192,C1198,C1204)</f>
        <v>42</v>
      </c>
      <c r="D1173" s="343">
        <f>SUM(D1174,D1192,D1198,D1204)</f>
        <v>327</v>
      </c>
      <c r="E1173" s="343">
        <f>SUM(E1174,E1192,E1198,E1204)</f>
        <v>42</v>
      </c>
      <c r="F1173" s="343">
        <f t="shared" si="43"/>
        <v>100</v>
      </c>
      <c r="G1173" s="343">
        <f t="shared" si="44"/>
        <v>12.8</v>
      </c>
      <c r="H1173" s="344"/>
    </row>
    <row r="1174" s="110" customFormat="1" spans="1:8">
      <c r="A1174" s="345" t="s">
        <v>2170</v>
      </c>
      <c r="B1174" s="366" t="s">
        <v>2171</v>
      </c>
      <c r="C1174" s="347">
        <f>SUM(C1175:C1191)</f>
        <v>42</v>
      </c>
      <c r="D1174" s="347">
        <f>SUM(D1175:D1191)</f>
        <v>109</v>
      </c>
      <c r="E1174" s="347">
        <f>SUM(E1175:E1191)</f>
        <v>42</v>
      </c>
      <c r="F1174" s="343">
        <f t="shared" si="43"/>
        <v>100</v>
      </c>
      <c r="G1174" s="343">
        <f t="shared" si="44"/>
        <v>38.5</v>
      </c>
      <c r="H1174" s="344"/>
    </row>
    <row r="1175" s="110" customFormat="1" spans="1:8">
      <c r="A1175" s="348" t="s">
        <v>2172</v>
      </c>
      <c r="B1175" s="367" t="s">
        <v>110</v>
      </c>
      <c r="C1175" s="353"/>
      <c r="D1175" s="353"/>
      <c r="E1175" s="353"/>
      <c r="F1175" s="343" t="str">
        <f t="shared" si="43"/>
        <v/>
      </c>
      <c r="G1175" s="343" t="str">
        <f t="shared" si="44"/>
        <v/>
      </c>
      <c r="H1175" s="344"/>
    </row>
    <row r="1176" s="110" customFormat="1" spans="1:8">
      <c r="A1176" s="348" t="s">
        <v>2173</v>
      </c>
      <c r="B1176" s="367" t="s">
        <v>112</v>
      </c>
      <c r="C1176" s="350">
        <v>12</v>
      </c>
      <c r="D1176" s="351">
        <v>0</v>
      </c>
      <c r="E1176" s="350">
        <v>12</v>
      </c>
      <c r="F1176" s="343">
        <f t="shared" si="43"/>
        <v>100</v>
      </c>
      <c r="G1176" s="343" t="str">
        <f t="shared" si="44"/>
        <v/>
      </c>
      <c r="H1176" s="344"/>
    </row>
    <row r="1177" s="110" customFormat="1" spans="1:8">
      <c r="A1177" s="348" t="s">
        <v>2174</v>
      </c>
      <c r="B1177" s="367" t="s">
        <v>114</v>
      </c>
      <c r="C1177" s="353"/>
      <c r="D1177" s="353"/>
      <c r="E1177" s="353"/>
      <c r="F1177" s="343" t="str">
        <f t="shared" si="43"/>
        <v/>
      </c>
      <c r="G1177" s="343" t="str">
        <f t="shared" si="44"/>
        <v/>
      </c>
      <c r="H1177" s="344"/>
    </row>
    <row r="1178" s="110" customFormat="1" spans="1:8">
      <c r="A1178" s="348" t="s">
        <v>2175</v>
      </c>
      <c r="B1178" s="367" t="s">
        <v>2176</v>
      </c>
      <c r="C1178" s="353"/>
      <c r="D1178" s="353"/>
      <c r="E1178" s="353"/>
      <c r="F1178" s="343" t="str">
        <f t="shared" si="43"/>
        <v/>
      </c>
      <c r="G1178" s="343" t="str">
        <f t="shared" si="44"/>
        <v/>
      </c>
      <c r="H1178" s="344"/>
    </row>
    <row r="1179" s="110" customFormat="1" spans="1:8">
      <c r="A1179" s="348" t="s">
        <v>2177</v>
      </c>
      <c r="B1179" s="367" t="s">
        <v>2178</v>
      </c>
      <c r="C1179" s="353"/>
      <c r="D1179" s="353"/>
      <c r="E1179" s="353"/>
      <c r="F1179" s="343" t="str">
        <f t="shared" si="43"/>
        <v/>
      </c>
      <c r="G1179" s="343" t="str">
        <f t="shared" si="44"/>
        <v/>
      </c>
      <c r="H1179" s="344"/>
    </row>
    <row r="1180" s="110" customFormat="1" spans="1:8">
      <c r="A1180" s="348" t="s">
        <v>2179</v>
      </c>
      <c r="B1180" s="367" t="s">
        <v>2180</v>
      </c>
      <c r="C1180" s="353"/>
      <c r="D1180" s="353"/>
      <c r="E1180" s="353"/>
      <c r="F1180" s="343" t="str">
        <f t="shared" si="43"/>
        <v/>
      </c>
      <c r="G1180" s="343" t="str">
        <f t="shared" si="44"/>
        <v/>
      </c>
      <c r="H1180" s="344"/>
    </row>
    <row r="1181" s="110" customFormat="1" spans="1:8">
      <c r="A1181" s="348" t="s">
        <v>2181</v>
      </c>
      <c r="B1181" s="367" t="s">
        <v>2182</v>
      </c>
      <c r="C1181" s="353"/>
      <c r="D1181" s="353"/>
      <c r="E1181" s="353"/>
      <c r="F1181" s="343" t="str">
        <f t="shared" si="43"/>
        <v/>
      </c>
      <c r="G1181" s="343" t="str">
        <f t="shared" si="44"/>
        <v/>
      </c>
      <c r="H1181" s="344"/>
    </row>
    <row r="1182" s="110" customFormat="1" spans="1:8">
      <c r="A1182" s="348" t="s">
        <v>2183</v>
      </c>
      <c r="B1182" s="367" t="s">
        <v>2184</v>
      </c>
      <c r="C1182" s="350">
        <v>10</v>
      </c>
      <c r="D1182" s="351">
        <v>0</v>
      </c>
      <c r="E1182" s="350">
        <v>10</v>
      </c>
      <c r="F1182" s="343">
        <f t="shared" si="43"/>
        <v>100</v>
      </c>
      <c r="G1182" s="343" t="str">
        <f t="shared" si="44"/>
        <v/>
      </c>
      <c r="H1182" s="344"/>
    </row>
    <row r="1183" s="110" customFormat="1" spans="1:8">
      <c r="A1183" s="348" t="s">
        <v>2185</v>
      </c>
      <c r="B1183" s="367" t="s">
        <v>2186</v>
      </c>
      <c r="C1183" s="353"/>
      <c r="D1183" s="353"/>
      <c r="E1183" s="353"/>
      <c r="F1183" s="343" t="str">
        <f t="shared" si="43"/>
        <v/>
      </c>
      <c r="G1183" s="343" t="str">
        <f t="shared" si="44"/>
        <v/>
      </c>
      <c r="H1183" s="344"/>
    </row>
    <row r="1184" s="110" customFormat="1" spans="1:8">
      <c r="A1184" s="348" t="s">
        <v>2187</v>
      </c>
      <c r="B1184" s="367" t="s">
        <v>2188</v>
      </c>
      <c r="C1184" s="353"/>
      <c r="D1184" s="353"/>
      <c r="E1184" s="353"/>
      <c r="F1184" s="343" t="str">
        <f t="shared" si="43"/>
        <v/>
      </c>
      <c r="G1184" s="343" t="str">
        <f t="shared" si="44"/>
        <v/>
      </c>
      <c r="H1184" s="344"/>
    </row>
    <row r="1185" s="110" customFormat="1" spans="1:8">
      <c r="A1185" s="348" t="s">
        <v>2189</v>
      </c>
      <c r="B1185" s="367" t="s">
        <v>2190</v>
      </c>
      <c r="C1185" s="353"/>
      <c r="D1185" s="353"/>
      <c r="E1185" s="353"/>
      <c r="F1185" s="343" t="str">
        <f t="shared" si="43"/>
        <v/>
      </c>
      <c r="G1185" s="343" t="str">
        <f t="shared" si="44"/>
        <v/>
      </c>
      <c r="H1185" s="344"/>
    </row>
    <row r="1186" s="110" customFormat="1" spans="1:8">
      <c r="A1186" s="348" t="s">
        <v>2191</v>
      </c>
      <c r="B1186" s="367" t="s">
        <v>2192</v>
      </c>
      <c r="C1186" s="353"/>
      <c r="D1186" s="353"/>
      <c r="E1186" s="353"/>
      <c r="F1186" s="343" t="str">
        <f t="shared" si="43"/>
        <v/>
      </c>
      <c r="G1186" s="343" t="str">
        <f t="shared" si="44"/>
        <v/>
      </c>
      <c r="H1186" s="344"/>
    </row>
    <row r="1187" s="110" customFormat="1" spans="1:8">
      <c r="A1187" s="348" t="s">
        <v>2193</v>
      </c>
      <c r="B1187" s="367" t="s">
        <v>2194</v>
      </c>
      <c r="C1187" s="353"/>
      <c r="D1187" s="353"/>
      <c r="E1187" s="353"/>
      <c r="F1187" s="343" t="str">
        <f t="shared" si="43"/>
        <v/>
      </c>
      <c r="G1187" s="343" t="str">
        <f t="shared" si="44"/>
        <v/>
      </c>
      <c r="H1187" s="344"/>
    </row>
    <row r="1188" s="110" customFormat="1" spans="1:8">
      <c r="A1188" s="348" t="s">
        <v>2195</v>
      </c>
      <c r="B1188" s="367" t="s">
        <v>2196</v>
      </c>
      <c r="C1188" s="353"/>
      <c r="D1188" s="353"/>
      <c r="E1188" s="353"/>
      <c r="F1188" s="343" t="str">
        <f t="shared" si="43"/>
        <v/>
      </c>
      <c r="G1188" s="343" t="str">
        <f t="shared" si="44"/>
        <v/>
      </c>
      <c r="H1188" s="344"/>
    </row>
    <row r="1189" s="110" customFormat="1" spans="1:8">
      <c r="A1189" s="348" t="s">
        <v>2197</v>
      </c>
      <c r="B1189" s="367" t="s">
        <v>2198</v>
      </c>
      <c r="C1189" s="353"/>
      <c r="D1189" s="353"/>
      <c r="E1189" s="353"/>
      <c r="F1189" s="343" t="str">
        <f t="shared" si="43"/>
        <v/>
      </c>
      <c r="G1189" s="343" t="str">
        <f t="shared" si="44"/>
        <v/>
      </c>
      <c r="H1189" s="344"/>
    </row>
    <row r="1190" s="110" customFormat="1" spans="1:8">
      <c r="A1190" s="348" t="s">
        <v>2199</v>
      </c>
      <c r="B1190" s="367" t="s">
        <v>128</v>
      </c>
      <c r="C1190" s="353"/>
      <c r="D1190" s="353"/>
      <c r="E1190" s="353"/>
      <c r="F1190" s="343" t="str">
        <f t="shared" si="43"/>
        <v/>
      </c>
      <c r="G1190" s="343" t="str">
        <f t="shared" si="44"/>
        <v/>
      </c>
      <c r="H1190" s="344"/>
    </row>
    <row r="1191" s="110" customFormat="1" spans="1:8">
      <c r="A1191" s="348" t="s">
        <v>2200</v>
      </c>
      <c r="B1191" s="367" t="s">
        <v>2201</v>
      </c>
      <c r="C1191" s="350">
        <v>20</v>
      </c>
      <c r="D1191" s="351">
        <v>109</v>
      </c>
      <c r="E1191" s="350">
        <v>20</v>
      </c>
      <c r="F1191" s="343">
        <f t="shared" si="43"/>
        <v>100</v>
      </c>
      <c r="G1191" s="343">
        <f t="shared" si="44"/>
        <v>18.3</v>
      </c>
      <c r="H1191" s="344"/>
    </row>
    <row r="1192" s="110" customFormat="1" spans="1:8">
      <c r="A1192" s="345" t="s">
        <v>2202</v>
      </c>
      <c r="B1192" s="366" t="s">
        <v>2203</v>
      </c>
      <c r="C1192" s="347">
        <f>SUM(C1193:C1197)</f>
        <v>0</v>
      </c>
      <c r="D1192" s="347">
        <f>SUM(D1193:D1197)</f>
        <v>0</v>
      </c>
      <c r="E1192" s="347">
        <f>SUM(E1193:E1197)</f>
        <v>0</v>
      </c>
      <c r="F1192" s="343" t="str">
        <f t="shared" si="43"/>
        <v/>
      </c>
      <c r="G1192" s="343" t="str">
        <f t="shared" si="44"/>
        <v/>
      </c>
      <c r="H1192" s="344"/>
    </row>
    <row r="1193" s="110" customFormat="1" spans="1:8">
      <c r="A1193" s="348" t="s">
        <v>2204</v>
      </c>
      <c r="B1193" s="367" t="s">
        <v>2205</v>
      </c>
      <c r="C1193" s="353"/>
      <c r="D1193" s="353"/>
      <c r="E1193" s="353"/>
      <c r="F1193" s="343" t="str">
        <f t="shared" si="43"/>
        <v/>
      </c>
      <c r="G1193" s="343" t="str">
        <f t="shared" si="44"/>
        <v/>
      </c>
      <c r="H1193" s="344"/>
    </row>
    <row r="1194" s="110" customFormat="1" spans="1:8">
      <c r="A1194" s="348" t="s">
        <v>2206</v>
      </c>
      <c r="B1194" s="367" t="s">
        <v>2207</v>
      </c>
      <c r="C1194" s="353"/>
      <c r="D1194" s="353"/>
      <c r="E1194" s="353"/>
      <c r="F1194" s="343" t="str">
        <f t="shared" si="43"/>
        <v/>
      </c>
      <c r="G1194" s="343" t="str">
        <f t="shared" si="44"/>
        <v/>
      </c>
      <c r="H1194" s="344"/>
    </row>
    <row r="1195" s="110" customFormat="1" spans="1:8">
      <c r="A1195" s="348" t="s">
        <v>2208</v>
      </c>
      <c r="B1195" s="367" t="s">
        <v>2209</v>
      </c>
      <c r="C1195" s="353"/>
      <c r="D1195" s="353"/>
      <c r="E1195" s="353"/>
      <c r="F1195" s="343" t="str">
        <f t="shared" si="43"/>
        <v/>
      </c>
      <c r="G1195" s="343" t="str">
        <f t="shared" si="44"/>
        <v/>
      </c>
      <c r="H1195" s="344"/>
    </row>
    <row r="1196" s="110" customFormat="1" spans="1:8">
      <c r="A1196" s="348" t="s">
        <v>2210</v>
      </c>
      <c r="B1196" s="367" t="s">
        <v>2211</v>
      </c>
      <c r="C1196" s="353"/>
      <c r="D1196" s="353"/>
      <c r="E1196" s="353"/>
      <c r="F1196" s="343" t="str">
        <f t="shared" si="43"/>
        <v/>
      </c>
      <c r="G1196" s="343" t="str">
        <f t="shared" si="44"/>
        <v/>
      </c>
      <c r="H1196" s="344"/>
    </row>
    <row r="1197" s="110" customFormat="1" spans="1:8">
      <c r="A1197" s="348" t="s">
        <v>2212</v>
      </c>
      <c r="B1197" s="367" t="s">
        <v>2213</v>
      </c>
      <c r="C1197" s="353"/>
      <c r="D1197" s="353"/>
      <c r="E1197" s="353"/>
      <c r="F1197" s="343" t="str">
        <f t="shared" si="43"/>
        <v/>
      </c>
      <c r="G1197" s="343" t="str">
        <f t="shared" si="44"/>
        <v/>
      </c>
      <c r="H1197" s="344"/>
    </row>
    <row r="1198" s="110" customFormat="1" spans="1:8">
      <c r="A1198" s="345" t="s">
        <v>2214</v>
      </c>
      <c r="B1198" s="366" t="s">
        <v>2215</v>
      </c>
      <c r="C1198" s="347">
        <f>SUM(C1199:C1203)</f>
        <v>0</v>
      </c>
      <c r="D1198" s="347">
        <f>SUM(D1199:D1203)</f>
        <v>178</v>
      </c>
      <c r="E1198" s="347">
        <f>SUM(E1199:E1203)</f>
        <v>0</v>
      </c>
      <c r="F1198" s="343" t="str">
        <f t="shared" si="43"/>
        <v/>
      </c>
      <c r="G1198" s="343">
        <f t="shared" si="44"/>
        <v>0</v>
      </c>
      <c r="H1198" s="344"/>
    </row>
    <row r="1199" s="110" customFormat="1" spans="1:8">
      <c r="A1199" s="348" t="s">
        <v>2216</v>
      </c>
      <c r="B1199" s="367" t="s">
        <v>2217</v>
      </c>
      <c r="C1199" s="353"/>
      <c r="D1199" s="351">
        <v>169</v>
      </c>
      <c r="E1199" s="353"/>
      <c r="F1199" s="343" t="str">
        <f t="shared" si="43"/>
        <v/>
      </c>
      <c r="G1199" s="343">
        <f t="shared" si="44"/>
        <v>0</v>
      </c>
      <c r="H1199" s="344"/>
    </row>
    <row r="1200" s="110" customFormat="1" spans="1:8">
      <c r="A1200" s="348" t="s">
        <v>2218</v>
      </c>
      <c r="B1200" s="367" t="s">
        <v>2219</v>
      </c>
      <c r="C1200" s="353"/>
      <c r="D1200" s="351">
        <v>9</v>
      </c>
      <c r="E1200" s="353"/>
      <c r="F1200" s="343" t="str">
        <f t="shared" si="43"/>
        <v/>
      </c>
      <c r="G1200" s="343">
        <f t="shared" si="44"/>
        <v>0</v>
      </c>
      <c r="H1200" s="344"/>
    </row>
    <row r="1201" s="110" customFormat="1" spans="1:8">
      <c r="A1201" s="348" t="s">
        <v>2220</v>
      </c>
      <c r="B1201" s="367" t="s">
        <v>2221</v>
      </c>
      <c r="C1201" s="353"/>
      <c r="D1201" s="353"/>
      <c r="E1201" s="353"/>
      <c r="F1201" s="343" t="str">
        <f t="shared" si="43"/>
        <v/>
      </c>
      <c r="G1201" s="343" t="str">
        <f t="shared" si="44"/>
        <v/>
      </c>
      <c r="H1201" s="344"/>
    </row>
    <row r="1202" s="110" customFormat="1" spans="1:8">
      <c r="A1202" s="348" t="s">
        <v>2222</v>
      </c>
      <c r="B1202" s="367" t="s">
        <v>2223</v>
      </c>
      <c r="C1202" s="353"/>
      <c r="D1202" s="353"/>
      <c r="E1202" s="353"/>
      <c r="F1202" s="343" t="str">
        <f t="shared" si="43"/>
        <v/>
      </c>
      <c r="G1202" s="343" t="str">
        <f t="shared" si="44"/>
        <v/>
      </c>
      <c r="H1202" s="344"/>
    </row>
    <row r="1203" s="110" customFormat="1" spans="1:8">
      <c r="A1203" s="348" t="s">
        <v>2224</v>
      </c>
      <c r="B1203" s="367" t="s">
        <v>2225</v>
      </c>
      <c r="C1203" s="353"/>
      <c r="D1203" s="353"/>
      <c r="E1203" s="353"/>
      <c r="F1203" s="343" t="str">
        <f t="shared" si="43"/>
        <v/>
      </c>
      <c r="G1203" s="343" t="str">
        <f t="shared" si="44"/>
        <v/>
      </c>
      <c r="H1203" s="344"/>
    </row>
    <row r="1204" s="110" customFormat="1" spans="1:8">
      <c r="A1204" s="345" t="s">
        <v>2226</v>
      </c>
      <c r="B1204" s="366" t="s">
        <v>2227</v>
      </c>
      <c r="C1204" s="347">
        <f>SUM(C1205:C1216)</f>
        <v>0</v>
      </c>
      <c r="D1204" s="347">
        <f>SUM(D1205:D1216)</f>
        <v>40</v>
      </c>
      <c r="E1204" s="347">
        <f>SUM(E1205:E1216)</f>
        <v>0</v>
      </c>
      <c r="F1204" s="343" t="str">
        <f t="shared" si="43"/>
        <v/>
      </c>
      <c r="G1204" s="343">
        <f t="shared" si="44"/>
        <v>0</v>
      </c>
      <c r="H1204" s="344"/>
    </row>
    <row r="1205" s="110" customFormat="1" spans="1:8">
      <c r="A1205" s="348" t="s">
        <v>2228</v>
      </c>
      <c r="B1205" s="367" t="s">
        <v>2229</v>
      </c>
      <c r="C1205" s="353"/>
      <c r="D1205" s="353"/>
      <c r="E1205" s="353"/>
      <c r="F1205" s="343" t="str">
        <f t="shared" si="43"/>
        <v/>
      </c>
      <c r="G1205" s="343" t="str">
        <f t="shared" si="44"/>
        <v/>
      </c>
      <c r="H1205" s="344"/>
    </row>
    <row r="1206" s="110" customFormat="1" spans="1:8">
      <c r="A1206" s="348" t="s">
        <v>2230</v>
      </c>
      <c r="B1206" s="367" t="s">
        <v>2231</v>
      </c>
      <c r="C1206" s="353"/>
      <c r="D1206" s="353"/>
      <c r="E1206" s="353"/>
      <c r="F1206" s="343" t="str">
        <f t="shared" si="43"/>
        <v/>
      </c>
      <c r="G1206" s="343" t="str">
        <f t="shared" si="44"/>
        <v/>
      </c>
      <c r="H1206" s="344"/>
    </row>
    <row r="1207" s="110" customFormat="1" spans="1:8">
      <c r="A1207" s="348" t="s">
        <v>2232</v>
      </c>
      <c r="B1207" s="367" t="s">
        <v>2233</v>
      </c>
      <c r="C1207" s="353"/>
      <c r="D1207" s="353"/>
      <c r="E1207" s="353"/>
      <c r="F1207" s="343" t="str">
        <f t="shared" si="43"/>
        <v/>
      </c>
      <c r="G1207" s="343" t="str">
        <f t="shared" si="44"/>
        <v/>
      </c>
      <c r="H1207" s="344"/>
    </row>
    <row r="1208" s="110" customFormat="1" spans="1:8">
      <c r="A1208" s="348" t="s">
        <v>2234</v>
      </c>
      <c r="B1208" s="367" t="s">
        <v>2235</v>
      </c>
      <c r="C1208" s="353"/>
      <c r="D1208" s="353"/>
      <c r="E1208" s="353"/>
      <c r="F1208" s="343" t="str">
        <f t="shared" si="43"/>
        <v/>
      </c>
      <c r="G1208" s="343" t="str">
        <f t="shared" si="44"/>
        <v/>
      </c>
      <c r="H1208" s="344"/>
    </row>
    <row r="1209" s="110" customFormat="1" spans="1:8">
      <c r="A1209" s="348" t="s">
        <v>2236</v>
      </c>
      <c r="B1209" s="367" t="s">
        <v>2237</v>
      </c>
      <c r="C1209" s="353"/>
      <c r="D1209" s="353"/>
      <c r="E1209" s="353"/>
      <c r="F1209" s="343" t="str">
        <f t="shared" si="43"/>
        <v/>
      </c>
      <c r="G1209" s="343" t="str">
        <f t="shared" si="44"/>
        <v/>
      </c>
      <c r="H1209" s="344"/>
    </row>
    <row r="1210" s="110" customFormat="1" spans="1:8">
      <c r="A1210" s="348" t="s">
        <v>2238</v>
      </c>
      <c r="B1210" s="367" t="s">
        <v>2239</v>
      </c>
      <c r="C1210" s="353"/>
      <c r="D1210" s="353"/>
      <c r="E1210" s="353"/>
      <c r="F1210" s="343" t="str">
        <f t="shared" si="43"/>
        <v/>
      </c>
      <c r="G1210" s="343" t="str">
        <f t="shared" si="44"/>
        <v/>
      </c>
      <c r="H1210" s="344"/>
    </row>
    <row r="1211" s="110" customFormat="1" spans="1:8">
      <c r="A1211" s="348" t="s">
        <v>2240</v>
      </c>
      <c r="B1211" s="367" t="s">
        <v>2241</v>
      </c>
      <c r="C1211" s="353"/>
      <c r="D1211" s="353"/>
      <c r="E1211" s="353"/>
      <c r="F1211" s="343" t="str">
        <f t="shared" si="43"/>
        <v/>
      </c>
      <c r="G1211" s="343" t="str">
        <f t="shared" si="44"/>
        <v/>
      </c>
      <c r="H1211" s="344"/>
    </row>
    <row r="1212" s="110" customFormat="1" spans="1:8">
      <c r="A1212" s="348" t="s">
        <v>2242</v>
      </c>
      <c r="B1212" s="367" t="s">
        <v>2243</v>
      </c>
      <c r="C1212" s="353"/>
      <c r="D1212" s="353"/>
      <c r="E1212" s="353"/>
      <c r="F1212" s="343" t="str">
        <f t="shared" si="43"/>
        <v/>
      </c>
      <c r="G1212" s="343" t="str">
        <f t="shared" si="44"/>
        <v/>
      </c>
      <c r="H1212" s="344"/>
    </row>
    <row r="1213" s="110" customFormat="1" spans="1:8">
      <c r="A1213" s="348" t="s">
        <v>2244</v>
      </c>
      <c r="B1213" s="367" t="s">
        <v>2245</v>
      </c>
      <c r="C1213" s="353"/>
      <c r="D1213" s="351">
        <v>40</v>
      </c>
      <c r="E1213" s="353"/>
      <c r="F1213" s="343" t="str">
        <f t="shared" si="43"/>
        <v/>
      </c>
      <c r="G1213" s="343">
        <f t="shared" si="44"/>
        <v>0</v>
      </c>
      <c r="H1213" s="344"/>
    </row>
    <row r="1214" s="110" customFormat="1" spans="1:8">
      <c r="A1214" s="348" t="s">
        <v>2246</v>
      </c>
      <c r="B1214" s="367" t="s">
        <v>2247</v>
      </c>
      <c r="C1214" s="353"/>
      <c r="D1214" s="353"/>
      <c r="E1214" s="353"/>
      <c r="F1214" s="343" t="str">
        <f t="shared" si="43"/>
        <v/>
      </c>
      <c r="G1214" s="343" t="str">
        <f t="shared" si="44"/>
        <v/>
      </c>
      <c r="H1214" s="344"/>
    </row>
    <row r="1215" s="110" customFormat="1" spans="1:8">
      <c r="A1215" s="348" t="s">
        <v>2248</v>
      </c>
      <c r="B1215" s="367" t="s">
        <v>2249</v>
      </c>
      <c r="C1215" s="353"/>
      <c r="D1215" s="353"/>
      <c r="E1215" s="353"/>
      <c r="F1215" s="343" t="str">
        <f t="shared" si="43"/>
        <v/>
      </c>
      <c r="G1215" s="343" t="str">
        <f t="shared" si="44"/>
        <v/>
      </c>
      <c r="H1215" s="344"/>
    </row>
    <row r="1216" s="110" customFormat="1" spans="1:8">
      <c r="A1216" s="348" t="s">
        <v>2250</v>
      </c>
      <c r="B1216" s="367" t="s">
        <v>2251</v>
      </c>
      <c r="C1216" s="353"/>
      <c r="D1216" s="353"/>
      <c r="E1216" s="353"/>
      <c r="F1216" s="343" t="str">
        <f t="shared" si="43"/>
        <v/>
      </c>
      <c r="G1216" s="343" t="str">
        <f t="shared" si="44"/>
        <v/>
      </c>
      <c r="H1216" s="344"/>
    </row>
    <row r="1217" s="110" customFormat="1" spans="1:8">
      <c r="A1217" s="341" t="s">
        <v>2252</v>
      </c>
      <c r="B1217" s="368" t="s">
        <v>2253</v>
      </c>
      <c r="C1217" s="343">
        <f>SUM(C1218,C1229,C1236,C1244,C1257,C1261,C1265)</f>
        <v>1956</v>
      </c>
      <c r="D1217" s="343">
        <f>SUM(D1218,D1229,D1236,D1244,D1257,D1261,D1265)</f>
        <v>2747</v>
      </c>
      <c r="E1217" s="343">
        <f>SUM(E1218,E1229,E1236,E1244,E1257,E1261,E1265)</f>
        <v>1956</v>
      </c>
      <c r="F1217" s="343">
        <f t="shared" si="43"/>
        <v>100</v>
      </c>
      <c r="G1217" s="343">
        <f t="shared" si="44"/>
        <v>71.2</v>
      </c>
      <c r="H1217" s="344"/>
    </row>
    <row r="1218" s="110" customFormat="1" spans="1:8">
      <c r="A1218" s="345" t="s">
        <v>2254</v>
      </c>
      <c r="B1218" s="366" t="s">
        <v>2255</v>
      </c>
      <c r="C1218" s="347">
        <f>SUM(C1219:C1228)</f>
        <v>180</v>
      </c>
      <c r="D1218" s="347">
        <f>SUM(D1219:D1228)</f>
        <v>814</v>
      </c>
      <c r="E1218" s="347">
        <f>SUM(E1219:E1228)</f>
        <v>180</v>
      </c>
      <c r="F1218" s="343">
        <f t="shared" si="43"/>
        <v>100</v>
      </c>
      <c r="G1218" s="343">
        <f t="shared" si="44"/>
        <v>22.1</v>
      </c>
      <c r="H1218" s="344"/>
    </row>
    <row r="1219" s="110" customFormat="1" spans="1:8">
      <c r="A1219" s="348" t="s">
        <v>2256</v>
      </c>
      <c r="B1219" s="367" t="s">
        <v>110</v>
      </c>
      <c r="C1219" s="350"/>
      <c r="D1219" s="351">
        <v>810</v>
      </c>
      <c r="E1219" s="350"/>
      <c r="F1219" s="343" t="str">
        <f t="shared" si="43"/>
        <v/>
      </c>
      <c r="G1219" s="343">
        <f t="shared" si="44"/>
        <v>0</v>
      </c>
      <c r="H1219" s="344"/>
    </row>
    <row r="1220" s="110" customFormat="1" spans="1:8">
      <c r="A1220" s="348" t="s">
        <v>2257</v>
      </c>
      <c r="B1220" s="367" t="s">
        <v>112</v>
      </c>
      <c r="C1220" s="350">
        <v>50</v>
      </c>
      <c r="D1220" s="351">
        <v>0</v>
      </c>
      <c r="E1220" s="350">
        <v>50</v>
      </c>
      <c r="F1220" s="343">
        <f t="shared" si="43"/>
        <v>100</v>
      </c>
      <c r="G1220" s="343" t="str">
        <f t="shared" si="44"/>
        <v/>
      </c>
      <c r="H1220" s="344"/>
    </row>
    <row r="1221" s="110" customFormat="1" spans="1:8">
      <c r="A1221" s="348" t="s">
        <v>2258</v>
      </c>
      <c r="B1221" s="367" t="s">
        <v>114</v>
      </c>
      <c r="C1221" s="350">
        <v>30</v>
      </c>
      <c r="D1221" s="351">
        <v>0</v>
      </c>
      <c r="E1221" s="350">
        <v>30</v>
      </c>
      <c r="F1221" s="343">
        <f t="shared" si="43"/>
        <v>100</v>
      </c>
      <c r="G1221" s="343" t="str">
        <f t="shared" si="44"/>
        <v/>
      </c>
      <c r="H1221" s="344"/>
    </row>
    <row r="1222" s="110" customFormat="1" spans="1:8">
      <c r="A1222" s="348" t="s">
        <v>2259</v>
      </c>
      <c r="B1222" s="367" t="s">
        <v>2260</v>
      </c>
      <c r="C1222" s="350"/>
      <c r="D1222" s="351">
        <v>4</v>
      </c>
      <c r="E1222" s="350"/>
      <c r="F1222" s="343" t="str">
        <f t="shared" si="43"/>
        <v/>
      </c>
      <c r="G1222" s="343">
        <f t="shared" si="44"/>
        <v>0</v>
      </c>
      <c r="H1222" s="344"/>
    </row>
    <row r="1223" s="110" customFormat="1" spans="1:8">
      <c r="A1223" s="348" t="s">
        <v>2261</v>
      </c>
      <c r="B1223" s="367" t="s">
        <v>2262</v>
      </c>
      <c r="C1223" s="353"/>
      <c r="D1223" s="353"/>
      <c r="E1223" s="353"/>
      <c r="F1223" s="343" t="str">
        <f t="shared" si="43"/>
        <v/>
      </c>
      <c r="G1223" s="343" t="str">
        <f t="shared" si="44"/>
        <v/>
      </c>
      <c r="H1223" s="344"/>
    </row>
    <row r="1224" s="110" customFormat="1" spans="1:8">
      <c r="A1224" s="348" t="s">
        <v>2263</v>
      </c>
      <c r="B1224" s="367" t="s">
        <v>2264</v>
      </c>
      <c r="C1224" s="353"/>
      <c r="D1224" s="353"/>
      <c r="E1224" s="353"/>
      <c r="F1224" s="343" t="str">
        <f t="shared" si="43"/>
        <v/>
      </c>
      <c r="G1224" s="343" t="str">
        <f t="shared" si="44"/>
        <v/>
      </c>
      <c r="H1224" s="344"/>
    </row>
    <row r="1225" s="110" customFormat="1" spans="1:8">
      <c r="A1225" s="348" t="s">
        <v>2265</v>
      </c>
      <c r="B1225" s="367" t="s">
        <v>2266</v>
      </c>
      <c r="C1225" s="353"/>
      <c r="D1225" s="353"/>
      <c r="E1225" s="353"/>
      <c r="F1225" s="343" t="str">
        <f t="shared" ref="F1225:F1278" si="45">IF(C1225=0,"",ROUND(E1225/C1225*100,1))</f>
        <v/>
      </c>
      <c r="G1225" s="343" t="str">
        <f t="shared" ref="G1225:G1278" si="46">IF(D1225=0,"",ROUND(E1225/D1225*100,1))</f>
        <v/>
      </c>
      <c r="H1225" s="344"/>
    </row>
    <row r="1226" s="110" customFormat="1" spans="1:8">
      <c r="A1226" s="348" t="s">
        <v>2267</v>
      </c>
      <c r="B1226" s="367" t="s">
        <v>2268</v>
      </c>
      <c r="C1226" s="353"/>
      <c r="D1226" s="353"/>
      <c r="E1226" s="353"/>
      <c r="F1226" s="343" t="str">
        <f t="shared" si="45"/>
        <v/>
      </c>
      <c r="G1226" s="343" t="str">
        <f t="shared" si="46"/>
        <v/>
      </c>
      <c r="H1226" s="344"/>
    </row>
    <row r="1227" s="110" customFormat="1" spans="1:8">
      <c r="A1227" s="348" t="s">
        <v>2269</v>
      </c>
      <c r="B1227" s="367" t="s">
        <v>128</v>
      </c>
      <c r="C1227" s="353"/>
      <c r="D1227" s="353"/>
      <c r="E1227" s="353"/>
      <c r="F1227" s="343" t="str">
        <f t="shared" si="45"/>
        <v/>
      </c>
      <c r="G1227" s="343" t="str">
        <f t="shared" si="46"/>
        <v/>
      </c>
      <c r="H1227" s="344"/>
    </row>
    <row r="1228" s="110" customFormat="1" spans="1:8">
      <c r="A1228" s="348" t="s">
        <v>2270</v>
      </c>
      <c r="B1228" s="367" t="s">
        <v>2271</v>
      </c>
      <c r="C1228" s="350">
        <v>100</v>
      </c>
      <c r="D1228" s="351">
        <v>0</v>
      </c>
      <c r="E1228" s="350">
        <v>100</v>
      </c>
      <c r="F1228" s="343">
        <f t="shared" si="45"/>
        <v>100</v>
      </c>
      <c r="G1228" s="343" t="str">
        <f t="shared" si="46"/>
        <v/>
      </c>
      <c r="H1228" s="344"/>
    </row>
    <row r="1229" s="110" customFormat="1" spans="1:8">
      <c r="A1229" s="345" t="s">
        <v>2272</v>
      </c>
      <c r="B1229" s="366" t="s">
        <v>2273</v>
      </c>
      <c r="C1229" s="347">
        <f>SUM(C1230:C1235)</f>
        <v>883</v>
      </c>
      <c r="D1229" s="347">
        <f>SUM(D1230:D1235)</f>
        <v>1042</v>
      </c>
      <c r="E1229" s="347">
        <f>SUM(E1230:E1235)</f>
        <v>883</v>
      </c>
      <c r="F1229" s="343">
        <f t="shared" si="45"/>
        <v>100</v>
      </c>
      <c r="G1229" s="343">
        <f t="shared" si="46"/>
        <v>84.7</v>
      </c>
      <c r="H1229" s="344"/>
    </row>
    <row r="1230" s="110" customFormat="1" spans="1:8">
      <c r="A1230" s="348" t="s">
        <v>2274</v>
      </c>
      <c r="B1230" s="367" t="s">
        <v>110</v>
      </c>
      <c r="C1230" s="350"/>
      <c r="D1230" s="351">
        <v>732</v>
      </c>
      <c r="E1230" s="350"/>
      <c r="F1230" s="343" t="str">
        <f t="shared" si="45"/>
        <v/>
      </c>
      <c r="G1230" s="343">
        <f t="shared" si="46"/>
        <v>0</v>
      </c>
      <c r="H1230" s="344"/>
    </row>
    <row r="1231" s="110" customFormat="1" spans="1:8">
      <c r="A1231" s="348" t="s">
        <v>2275</v>
      </c>
      <c r="B1231" s="367" t="s">
        <v>112</v>
      </c>
      <c r="C1231" s="350"/>
      <c r="D1231" s="351">
        <v>0</v>
      </c>
      <c r="E1231" s="350"/>
      <c r="F1231" s="343" t="str">
        <f t="shared" si="45"/>
        <v/>
      </c>
      <c r="G1231" s="343" t="str">
        <f t="shared" si="46"/>
        <v/>
      </c>
      <c r="H1231" s="344"/>
    </row>
    <row r="1232" s="110" customFormat="1" spans="1:8">
      <c r="A1232" s="348" t="s">
        <v>2276</v>
      </c>
      <c r="B1232" s="367" t="s">
        <v>114</v>
      </c>
      <c r="C1232" s="350"/>
      <c r="D1232" s="351">
        <v>0</v>
      </c>
      <c r="E1232" s="350"/>
      <c r="F1232" s="343" t="str">
        <f t="shared" si="45"/>
        <v/>
      </c>
      <c r="G1232" s="343" t="str">
        <f t="shared" si="46"/>
        <v/>
      </c>
      <c r="H1232" s="344"/>
    </row>
    <row r="1233" s="110" customFormat="1" spans="1:8">
      <c r="A1233" s="348" t="s">
        <v>2277</v>
      </c>
      <c r="B1233" s="367" t="s">
        <v>2278</v>
      </c>
      <c r="C1233" s="350">
        <v>800</v>
      </c>
      <c r="D1233" s="351">
        <v>94</v>
      </c>
      <c r="E1233" s="350">
        <v>800</v>
      </c>
      <c r="F1233" s="343">
        <f t="shared" si="45"/>
        <v>100</v>
      </c>
      <c r="G1233" s="343">
        <f t="shared" si="46"/>
        <v>851.1</v>
      </c>
      <c r="H1233" s="344"/>
    </row>
    <row r="1234" s="110" customFormat="1" spans="1:8">
      <c r="A1234" s="348" t="s">
        <v>2279</v>
      </c>
      <c r="B1234" s="367" t="s">
        <v>128</v>
      </c>
      <c r="C1234" s="353"/>
      <c r="D1234" s="353"/>
      <c r="E1234" s="353"/>
      <c r="F1234" s="343" t="str">
        <f t="shared" si="45"/>
        <v/>
      </c>
      <c r="G1234" s="343" t="str">
        <f t="shared" si="46"/>
        <v/>
      </c>
      <c r="H1234" s="344"/>
    </row>
    <row r="1235" s="110" customFormat="1" spans="1:8">
      <c r="A1235" s="348" t="s">
        <v>2280</v>
      </c>
      <c r="B1235" s="367" t="s">
        <v>2281</v>
      </c>
      <c r="C1235" s="350">
        <v>83</v>
      </c>
      <c r="D1235" s="351">
        <v>216</v>
      </c>
      <c r="E1235" s="350">
        <v>83</v>
      </c>
      <c r="F1235" s="343">
        <f t="shared" si="45"/>
        <v>100</v>
      </c>
      <c r="G1235" s="343">
        <f t="shared" si="46"/>
        <v>38.4</v>
      </c>
      <c r="H1235" s="344"/>
    </row>
    <row r="1236" s="110" customFormat="1" spans="1:8">
      <c r="A1236" s="345" t="s">
        <v>2282</v>
      </c>
      <c r="B1236" s="366" t="s">
        <v>2283</v>
      </c>
      <c r="C1236" s="347">
        <f>SUM(C1237:C1243)</f>
        <v>0</v>
      </c>
      <c r="D1236" s="347">
        <f>SUM(D1237:D1243)</f>
        <v>0</v>
      </c>
      <c r="E1236" s="347">
        <f>SUM(E1237:E1243)</f>
        <v>0</v>
      </c>
      <c r="F1236" s="343" t="str">
        <f t="shared" si="45"/>
        <v/>
      </c>
      <c r="G1236" s="343" t="str">
        <f t="shared" si="46"/>
        <v/>
      </c>
      <c r="H1236" s="344"/>
    </row>
    <row r="1237" s="110" customFormat="1" spans="1:8">
      <c r="A1237" s="348" t="s">
        <v>2284</v>
      </c>
      <c r="B1237" s="367" t="s">
        <v>110</v>
      </c>
      <c r="C1237" s="353"/>
      <c r="D1237" s="353"/>
      <c r="E1237" s="353"/>
      <c r="F1237" s="343" t="str">
        <f t="shared" si="45"/>
        <v/>
      </c>
      <c r="G1237" s="343" t="str">
        <f t="shared" si="46"/>
        <v/>
      </c>
      <c r="H1237" s="344"/>
    </row>
    <row r="1238" s="110" customFormat="1" spans="1:8">
      <c r="A1238" s="348" t="s">
        <v>2285</v>
      </c>
      <c r="B1238" s="367" t="s">
        <v>112</v>
      </c>
      <c r="C1238" s="353"/>
      <c r="D1238" s="353"/>
      <c r="E1238" s="353"/>
      <c r="F1238" s="343" t="str">
        <f t="shared" si="45"/>
        <v/>
      </c>
      <c r="G1238" s="343" t="str">
        <f t="shared" si="46"/>
        <v/>
      </c>
      <c r="H1238" s="344"/>
    </row>
    <row r="1239" s="110" customFormat="1" spans="1:8">
      <c r="A1239" s="348" t="s">
        <v>2286</v>
      </c>
      <c r="B1239" s="367" t="s">
        <v>114</v>
      </c>
      <c r="C1239" s="353"/>
      <c r="D1239" s="353"/>
      <c r="E1239" s="353"/>
      <c r="F1239" s="343" t="str">
        <f t="shared" si="45"/>
        <v/>
      </c>
      <c r="G1239" s="343" t="str">
        <f t="shared" si="46"/>
        <v/>
      </c>
      <c r="H1239" s="344"/>
    </row>
    <row r="1240" s="110" customFormat="1" spans="1:8">
      <c r="A1240" s="348" t="s">
        <v>2287</v>
      </c>
      <c r="B1240" s="367" t="s">
        <v>2288</v>
      </c>
      <c r="C1240" s="353"/>
      <c r="D1240" s="353"/>
      <c r="E1240" s="353"/>
      <c r="F1240" s="343" t="str">
        <f t="shared" si="45"/>
        <v/>
      </c>
      <c r="G1240" s="343" t="str">
        <f t="shared" si="46"/>
        <v/>
      </c>
      <c r="H1240" s="344"/>
    </row>
    <row r="1241" s="110" customFormat="1" spans="1:8">
      <c r="A1241" s="348" t="s">
        <v>2289</v>
      </c>
      <c r="B1241" s="367" t="s">
        <v>2290</v>
      </c>
      <c r="C1241" s="353"/>
      <c r="D1241" s="353"/>
      <c r="E1241" s="353"/>
      <c r="F1241" s="343" t="str">
        <f t="shared" si="45"/>
        <v/>
      </c>
      <c r="G1241" s="343" t="str">
        <f t="shared" si="46"/>
        <v/>
      </c>
      <c r="H1241" s="344"/>
    </row>
    <row r="1242" s="110" customFormat="1" spans="1:8">
      <c r="A1242" s="348" t="s">
        <v>2291</v>
      </c>
      <c r="B1242" s="367" t="s">
        <v>128</v>
      </c>
      <c r="C1242" s="353"/>
      <c r="D1242" s="353"/>
      <c r="E1242" s="353"/>
      <c r="F1242" s="343" t="str">
        <f t="shared" si="45"/>
        <v/>
      </c>
      <c r="G1242" s="343" t="str">
        <f t="shared" si="46"/>
        <v/>
      </c>
      <c r="H1242" s="344"/>
    </row>
    <row r="1243" s="110" customFormat="1" spans="1:8">
      <c r="A1243" s="348" t="s">
        <v>2292</v>
      </c>
      <c r="B1243" s="367" t="s">
        <v>2293</v>
      </c>
      <c r="C1243" s="353"/>
      <c r="D1243" s="353"/>
      <c r="E1243" s="353"/>
      <c r="F1243" s="343" t="str">
        <f t="shared" si="45"/>
        <v/>
      </c>
      <c r="G1243" s="343" t="str">
        <f t="shared" si="46"/>
        <v/>
      </c>
      <c r="H1243" s="344"/>
    </row>
    <row r="1244" s="110" customFormat="1" spans="1:8">
      <c r="A1244" s="345" t="s">
        <v>2294</v>
      </c>
      <c r="B1244" s="366" t="s">
        <v>2295</v>
      </c>
      <c r="C1244" s="347">
        <f>SUM(C1245:C1256)</f>
        <v>0</v>
      </c>
      <c r="D1244" s="347">
        <f>SUM(D1245:D1256)</f>
        <v>0</v>
      </c>
      <c r="E1244" s="347">
        <f>SUM(E1245:E1256)</f>
        <v>0</v>
      </c>
      <c r="F1244" s="343" t="str">
        <f t="shared" si="45"/>
        <v/>
      </c>
      <c r="G1244" s="343" t="str">
        <f t="shared" si="46"/>
        <v/>
      </c>
      <c r="H1244" s="344"/>
    </row>
    <row r="1245" s="110" customFormat="1" spans="1:8">
      <c r="A1245" s="348" t="s">
        <v>2296</v>
      </c>
      <c r="B1245" s="367" t="s">
        <v>110</v>
      </c>
      <c r="C1245" s="353"/>
      <c r="D1245" s="353"/>
      <c r="E1245" s="353"/>
      <c r="F1245" s="343" t="str">
        <f t="shared" si="45"/>
        <v/>
      </c>
      <c r="G1245" s="343" t="str">
        <f t="shared" si="46"/>
        <v/>
      </c>
      <c r="H1245" s="344"/>
    </row>
    <row r="1246" s="110" customFormat="1" spans="1:8">
      <c r="A1246" s="348" t="s">
        <v>2297</v>
      </c>
      <c r="B1246" s="367" t="s">
        <v>112</v>
      </c>
      <c r="C1246" s="353"/>
      <c r="D1246" s="353"/>
      <c r="E1246" s="353"/>
      <c r="F1246" s="343" t="str">
        <f t="shared" si="45"/>
        <v/>
      </c>
      <c r="G1246" s="343" t="str">
        <f t="shared" si="46"/>
        <v/>
      </c>
      <c r="H1246" s="344"/>
    </row>
    <row r="1247" s="110" customFormat="1" spans="1:8">
      <c r="A1247" s="348" t="s">
        <v>2298</v>
      </c>
      <c r="B1247" s="367" t="s">
        <v>114</v>
      </c>
      <c r="C1247" s="353"/>
      <c r="D1247" s="353"/>
      <c r="E1247" s="353"/>
      <c r="F1247" s="343" t="str">
        <f t="shared" si="45"/>
        <v/>
      </c>
      <c r="G1247" s="343" t="str">
        <f t="shared" si="46"/>
        <v/>
      </c>
      <c r="H1247" s="344"/>
    </row>
    <row r="1248" s="110" customFormat="1" spans="1:8">
      <c r="A1248" s="348" t="s">
        <v>2299</v>
      </c>
      <c r="B1248" s="367" t="s">
        <v>2300</v>
      </c>
      <c r="C1248" s="353"/>
      <c r="D1248" s="353"/>
      <c r="E1248" s="353"/>
      <c r="F1248" s="343" t="str">
        <f t="shared" si="45"/>
        <v/>
      </c>
      <c r="G1248" s="343" t="str">
        <f t="shared" si="46"/>
        <v/>
      </c>
      <c r="H1248" s="344"/>
    </row>
    <row r="1249" s="110" customFormat="1" spans="1:8">
      <c r="A1249" s="348" t="s">
        <v>2301</v>
      </c>
      <c r="B1249" s="367" t="s">
        <v>2302</v>
      </c>
      <c r="C1249" s="353"/>
      <c r="D1249" s="353"/>
      <c r="E1249" s="353"/>
      <c r="F1249" s="343" t="str">
        <f t="shared" si="45"/>
        <v/>
      </c>
      <c r="G1249" s="343" t="str">
        <f t="shared" si="46"/>
        <v/>
      </c>
      <c r="H1249" s="344"/>
    </row>
    <row r="1250" s="110" customFormat="1" spans="1:8">
      <c r="A1250" s="348" t="s">
        <v>2303</v>
      </c>
      <c r="B1250" s="367" t="s">
        <v>2304</v>
      </c>
      <c r="C1250" s="353"/>
      <c r="D1250" s="353"/>
      <c r="E1250" s="353"/>
      <c r="F1250" s="343" t="str">
        <f t="shared" si="45"/>
        <v/>
      </c>
      <c r="G1250" s="343" t="str">
        <f t="shared" si="46"/>
        <v/>
      </c>
      <c r="H1250" s="344"/>
    </row>
    <row r="1251" s="110" customFormat="1" spans="1:8">
      <c r="A1251" s="348" t="s">
        <v>2305</v>
      </c>
      <c r="B1251" s="367" t="s">
        <v>2306</v>
      </c>
      <c r="C1251" s="353"/>
      <c r="D1251" s="353"/>
      <c r="E1251" s="353"/>
      <c r="F1251" s="343" t="str">
        <f t="shared" si="45"/>
        <v/>
      </c>
      <c r="G1251" s="343" t="str">
        <f t="shared" si="46"/>
        <v/>
      </c>
      <c r="H1251" s="344"/>
    </row>
    <row r="1252" s="110" customFormat="1" spans="1:8">
      <c r="A1252" s="348" t="s">
        <v>2307</v>
      </c>
      <c r="B1252" s="367" t="s">
        <v>2308</v>
      </c>
      <c r="C1252" s="353"/>
      <c r="D1252" s="353"/>
      <c r="E1252" s="353"/>
      <c r="F1252" s="343" t="str">
        <f t="shared" si="45"/>
        <v/>
      </c>
      <c r="G1252" s="343" t="str">
        <f t="shared" si="46"/>
        <v/>
      </c>
      <c r="H1252" s="344"/>
    </row>
    <row r="1253" s="110" customFormat="1" spans="1:8">
      <c r="A1253" s="348" t="s">
        <v>2309</v>
      </c>
      <c r="B1253" s="367" t="s">
        <v>2310</v>
      </c>
      <c r="C1253" s="353"/>
      <c r="D1253" s="353"/>
      <c r="E1253" s="353"/>
      <c r="F1253" s="343" t="str">
        <f t="shared" si="45"/>
        <v/>
      </c>
      <c r="G1253" s="343" t="str">
        <f t="shared" si="46"/>
        <v/>
      </c>
      <c r="H1253" s="344"/>
    </row>
    <row r="1254" s="110" customFormat="1" spans="1:8">
      <c r="A1254" s="348" t="s">
        <v>2311</v>
      </c>
      <c r="B1254" s="367" t="s">
        <v>2312</v>
      </c>
      <c r="C1254" s="353"/>
      <c r="D1254" s="353"/>
      <c r="E1254" s="353"/>
      <c r="F1254" s="343" t="str">
        <f t="shared" si="45"/>
        <v/>
      </c>
      <c r="G1254" s="343" t="str">
        <f t="shared" si="46"/>
        <v/>
      </c>
      <c r="H1254" s="344"/>
    </row>
    <row r="1255" s="110" customFormat="1" spans="1:8">
      <c r="A1255" s="348" t="s">
        <v>2313</v>
      </c>
      <c r="B1255" s="367" t="s">
        <v>2314</v>
      </c>
      <c r="C1255" s="353"/>
      <c r="D1255" s="353"/>
      <c r="E1255" s="353"/>
      <c r="F1255" s="343" t="str">
        <f t="shared" si="45"/>
        <v/>
      </c>
      <c r="G1255" s="343" t="str">
        <f t="shared" si="46"/>
        <v/>
      </c>
      <c r="H1255" s="344"/>
    </row>
    <row r="1256" s="110" customFormat="1" spans="1:8">
      <c r="A1256" s="348" t="s">
        <v>2315</v>
      </c>
      <c r="B1256" s="367" t="s">
        <v>2316</v>
      </c>
      <c r="C1256" s="353"/>
      <c r="D1256" s="353"/>
      <c r="E1256" s="353"/>
      <c r="F1256" s="343" t="str">
        <f t="shared" si="45"/>
        <v/>
      </c>
      <c r="G1256" s="343" t="str">
        <f t="shared" si="46"/>
        <v/>
      </c>
      <c r="H1256" s="344"/>
    </row>
    <row r="1257" s="110" customFormat="1" spans="1:8">
      <c r="A1257" s="345" t="s">
        <v>2317</v>
      </c>
      <c r="B1257" s="366" t="s">
        <v>2318</v>
      </c>
      <c r="C1257" s="347">
        <f>SUM(C1258:C1260)</f>
        <v>0</v>
      </c>
      <c r="D1257" s="347">
        <f>SUM(D1258:D1260)</f>
        <v>20</v>
      </c>
      <c r="E1257" s="347">
        <f>SUM(E1258:E1260)</f>
        <v>0</v>
      </c>
      <c r="F1257" s="343" t="str">
        <f t="shared" si="45"/>
        <v/>
      </c>
      <c r="G1257" s="343">
        <f t="shared" si="46"/>
        <v>0</v>
      </c>
      <c r="H1257" s="344"/>
    </row>
    <row r="1258" s="110" customFormat="1" spans="1:8">
      <c r="A1258" s="348" t="s">
        <v>2319</v>
      </c>
      <c r="B1258" s="367" t="s">
        <v>2320</v>
      </c>
      <c r="C1258" s="353"/>
      <c r="D1258" s="353"/>
      <c r="E1258" s="353"/>
      <c r="F1258" s="343" t="str">
        <f t="shared" si="45"/>
        <v/>
      </c>
      <c r="G1258" s="343" t="str">
        <f t="shared" si="46"/>
        <v/>
      </c>
      <c r="H1258" s="344"/>
    </row>
    <row r="1259" s="110" customFormat="1" spans="1:8">
      <c r="A1259" s="348" t="s">
        <v>2321</v>
      </c>
      <c r="B1259" s="367" t="s">
        <v>2322</v>
      </c>
      <c r="C1259" s="353"/>
      <c r="D1259" s="353"/>
      <c r="E1259" s="353"/>
      <c r="F1259" s="343" t="str">
        <f t="shared" si="45"/>
        <v/>
      </c>
      <c r="G1259" s="343" t="str">
        <f t="shared" si="46"/>
        <v/>
      </c>
      <c r="H1259" s="344"/>
    </row>
    <row r="1260" s="110" customFormat="1" spans="1:8">
      <c r="A1260" s="348" t="s">
        <v>2323</v>
      </c>
      <c r="B1260" s="367" t="s">
        <v>2324</v>
      </c>
      <c r="C1260" s="353"/>
      <c r="D1260" s="351">
        <v>20</v>
      </c>
      <c r="E1260" s="353"/>
      <c r="F1260" s="343" t="str">
        <f t="shared" si="45"/>
        <v/>
      </c>
      <c r="G1260" s="343">
        <f t="shared" si="46"/>
        <v>0</v>
      </c>
      <c r="H1260" s="344"/>
    </row>
    <row r="1261" s="110" customFormat="1" spans="1:8">
      <c r="A1261" s="345" t="s">
        <v>2325</v>
      </c>
      <c r="B1261" s="366" t="s">
        <v>2326</v>
      </c>
      <c r="C1261" s="347">
        <f>SUM(C1262:C1264)</f>
        <v>476</v>
      </c>
      <c r="D1261" s="347">
        <f>SUM(D1262:D1264)</f>
        <v>871</v>
      </c>
      <c r="E1261" s="347">
        <f>SUM(E1262:E1264)</f>
        <v>476</v>
      </c>
      <c r="F1261" s="343">
        <f t="shared" si="45"/>
        <v>100</v>
      </c>
      <c r="G1261" s="343">
        <f t="shared" si="46"/>
        <v>54.6</v>
      </c>
      <c r="H1261" s="344"/>
    </row>
    <row r="1262" s="110" customFormat="1" spans="1:8">
      <c r="A1262" s="348" t="s">
        <v>2327</v>
      </c>
      <c r="B1262" s="367" t="s">
        <v>2328</v>
      </c>
      <c r="C1262" s="350">
        <v>396</v>
      </c>
      <c r="D1262" s="351">
        <v>782</v>
      </c>
      <c r="E1262" s="350">
        <v>396</v>
      </c>
      <c r="F1262" s="343">
        <f t="shared" si="45"/>
        <v>100</v>
      </c>
      <c r="G1262" s="343">
        <f t="shared" si="46"/>
        <v>50.6</v>
      </c>
      <c r="H1262" s="344"/>
    </row>
    <row r="1263" s="110" customFormat="1" spans="1:8">
      <c r="A1263" s="348" t="s">
        <v>2329</v>
      </c>
      <c r="B1263" s="367" t="s">
        <v>2330</v>
      </c>
      <c r="C1263" s="353"/>
      <c r="D1263" s="353"/>
      <c r="E1263" s="353"/>
      <c r="F1263" s="343" t="str">
        <f t="shared" si="45"/>
        <v/>
      </c>
      <c r="G1263" s="343" t="str">
        <f t="shared" si="46"/>
        <v/>
      </c>
      <c r="H1263" s="344"/>
    </row>
    <row r="1264" s="110" customFormat="1" spans="1:8">
      <c r="A1264" s="348" t="s">
        <v>2331</v>
      </c>
      <c r="B1264" s="367" t="s">
        <v>2332</v>
      </c>
      <c r="C1264" s="350">
        <v>80</v>
      </c>
      <c r="D1264" s="351">
        <v>89</v>
      </c>
      <c r="E1264" s="350">
        <v>80</v>
      </c>
      <c r="F1264" s="343">
        <f t="shared" si="45"/>
        <v>100</v>
      </c>
      <c r="G1264" s="343">
        <f t="shared" si="46"/>
        <v>89.9</v>
      </c>
      <c r="H1264" s="344"/>
    </row>
    <row r="1265" s="110" customFormat="1" spans="1:8">
      <c r="A1265" s="345" t="s">
        <v>2333</v>
      </c>
      <c r="B1265" s="366" t="s">
        <v>2334</v>
      </c>
      <c r="C1265" s="347">
        <f>SUM(C1266)</f>
        <v>417</v>
      </c>
      <c r="D1265" s="347">
        <f>SUM(D1266)</f>
        <v>0</v>
      </c>
      <c r="E1265" s="347">
        <f>SUM(E1266)</f>
        <v>417</v>
      </c>
      <c r="F1265" s="343">
        <f t="shared" si="45"/>
        <v>100</v>
      </c>
      <c r="G1265" s="343" t="str">
        <f t="shared" si="46"/>
        <v/>
      </c>
      <c r="H1265" s="344"/>
    </row>
    <row r="1266" s="110" customFormat="1" spans="1:8">
      <c r="A1266" s="348" t="s">
        <v>2335</v>
      </c>
      <c r="B1266" s="367" t="s">
        <v>2336</v>
      </c>
      <c r="C1266" s="350">
        <v>417</v>
      </c>
      <c r="D1266" s="351">
        <v>0</v>
      </c>
      <c r="E1266" s="350">
        <v>417</v>
      </c>
      <c r="F1266" s="343">
        <f t="shared" si="45"/>
        <v>100</v>
      </c>
      <c r="G1266" s="343" t="str">
        <f t="shared" si="46"/>
        <v/>
      </c>
      <c r="H1266" s="344"/>
    </row>
    <row r="1267" s="110" customFormat="1" spans="1:8">
      <c r="A1267" s="371" t="s">
        <v>2337</v>
      </c>
      <c r="B1267" s="372" t="s">
        <v>2338</v>
      </c>
      <c r="C1267" s="373">
        <v>13000</v>
      </c>
      <c r="D1267" s="374"/>
      <c r="E1267" s="374">
        <v>10000</v>
      </c>
      <c r="F1267" s="343">
        <f t="shared" si="45"/>
        <v>76.9</v>
      </c>
      <c r="G1267" s="343" t="str">
        <f t="shared" si="46"/>
        <v/>
      </c>
      <c r="H1267" s="344"/>
    </row>
    <row r="1268" s="110" customFormat="1" spans="1:8">
      <c r="A1268" s="341" t="s">
        <v>2339</v>
      </c>
      <c r="B1268" s="342" t="s">
        <v>2340</v>
      </c>
      <c r="C1268" s="343">
        <f>SUM(C1269,C1270)</f>
        <v>0</v>
      </c>
      <c r="D1268" s="343">
        <f>SUM(D1269,D1270)</f>
        <v>0</v>
      </c>
      <c r="E1268" s="343">
        <f>SUM(E1269,E1270)</f>
        <v>0</v>
      </c>
      <c r="F1268" s="343" t="str">
        <f t="shared" si="45"/>
        <v/>
      </c>
      <c r="G1268" s="343" t="str">
        <f t="shared" si="46"/>
        <v/>
      </c>
      <c r="H1268" s="344"/>
    </row>
    <row r="1269" s="110" customFormat="1" spans="1:8">
      <c r="A1269" s="371" t="s">
        <v>2341</v>
      </c>
      <c r="B1269" s="375" t="s">
        <v>2342</v>
      </c>
      <c r="C1269" s="373"/>
      <c r="D1269" s="374"/>
      <c r="E1269" s="374"/>
      <c r="F1269" s="343" t="str">
        <f t="shared" si="45"/>
        <v/>
      </c>
      <c r="G1269" s="343" t="str">
        <f t="shared" si="46"/>
        <v/>
      </c>
      <c r="H1269" s="344"/>
    </row>
    <row r="1270" s="110" customFormat="1" spans="1:8">
      <c r="A1270" s="371" t="s">
        <v>2343</v>
      </c>
      <c r="B1270" s="375" t="s">
        <v>2042</v>
      </c>
      <c r="C1270" s="373"/>
      <c r="D1270" s="374"/>
      <c r="E1270" s="374"/>
      <c r="F1270" s="343" t="str">
        <f t="shared" si="45"/>
        <v/>
      </c>
      <c r="G1270" s="343" t="str">
        <f t="shared" si="46"/>
        <v/>
      </c>
      <c r="H1270" s="344"/>
    </row>
    <row r="1271" s="110" customFormat="1" spans="1:8">
      <c r="A1271" s="341" t="s">
        <v>2344</v>
      </c>
      <c r="B1271" s="368" t="s">
        <v>2345</v>
      </c>
      <c r="C1271" s="343">
        <f>SUM(C1272)</f>
        <v>5395</v>
      </c>
      <c r="D1271" s="343">
        <f>SUM(D1272)</f>
        <v>5395</v>
      </c>
      <c r="E1271" s="343">
        <f>SUM(E1272)</f>
        <v>5393</v>
      </c>
      <c r="F1271" s="343">
        <f t="shared" si="45"/>
        <v>100</v>
      </c>
      <c r="G1271" s="343">
        <f t="shared" si="46"/>
        <v>100</v>
      </c>
      <c r="H1271" s="344"/>
    </row>
    <row r="1272" s="110" customFormat="1" spans="1:8">
      <c r="A1272" s="345" t="s">
        <v>2346</v>
      </c>
      <c r="B1272" s="366" t="s">
        <v>2347</v>
      </c>
      <c r="C1272" s="347">
        <f>SUM(C1273:C1276)</f>
        <v>5395</v>
      </c>
      <c r="D1272" s="347">
        <f>SUM(D1273:D1276)</f>
        <v>5395</v>
      </c>
      <c r="E1272" s="347">
        <f>SUM(E1273:E1276)</f>
        <v>5393</v>
      </c>
      <c r="F1272" s="343">
        <f t="shared" si="45"/>
        <v>100</v>
      </c>
      <c r="G1272" s="343">
        <f t="shared" si="46"/>
        <v>100</v>
      </c>
      <c r="H1272" s="344"/>
    </row>
    <row r="1273" s="110" customFormat="1" spans="1:8">
      <c r="A1273" s="348" t="s">
        <v>2348</v>
      </c>
      <c r="B1273" s="367" t="s">
        <v>2349</v>
      </c>
      <c r="C1273" s="350">
        <v>5395</v>
      </c>
      <c r="D1273" s="351">
        <v>5395</v>
      </c>
      <c r="E1273" s="350">
        <v>5393</v>
      </c>
      <c r="F1273" s="343">
        <f t="shared" si="45"/>
        <v>100</v>
      </c>
      <c r="G1273" s="343">
        <f t="shared" si="46"/>
        <v>100</v>
      </c>
      <c r="H1273" s="344"/>
    </row>
    <row r="1274" s="110" customFormat="1" spans="1:8">
      <c r="A1274" s="348" t="s">
        <v>2350</v>
      </c>
      <c r="B1274" s="367" t="s">
        <v>2351</v>
      </c>
      <c r="C1274" s="353"/>
      <c r="D1274" s="353"/>
      <c r="E1274" s="353"/>
      <c r="F1274" s="343" t="str">
        <f t="shared" si="45"/>
        <v/>
      </c>
      <c r="G1274" s="343" t="str">
        <f t="shared" si="46"/>
        <v/>
      </c>
      <c r="H1274" s="344"/>
    </row>
    <row r="1275" s="110" customFormat="1" spans="1:8">
      <c r="A1275" s="348" t="s">
        <v>2352</v>
      </c>
      <c r="B1275" s="367" t="s">
        <v>2353</v>
      </c>
      <c r="C1275" s="353"/>
      <c r="D1275" s="353"/>
      <c r="E1275" s="353"/>
      <c r="F1275" s="343" t="str">
        <f t="shared" si="45"/>
        <v/>
      </c>
      <c r="G1275" s="343" t="str">
        <f t="shared" si="46"/>
        <v/>
      </c>
      <c r="H1275" s="344"/>
    </row>
    <row r="1276" s="110" customFormat="1" spans="1:8">
      <c r="A1276" s="348" t="s">
        <v>2354</v>
      </c>
      <c r="B1276" s="367" t="s">
        <v>2355</v>
      </c>
      <c r="C1276" s="353"/>
      <c r="D1276" s="353"/>
      <c r="E1276" s="353"/>
      <c r="F1276" s="343" t="str">
        <f t="shared" si="45"/>
        <v/>
      </c>
      <c r="G1276" s="343" t="str">
        <f t="shared" si="46"/>
        <v/>
      </c>
      <c r="H1276" s="344"/>
    </row>
    <row r="1277" s="110" customFormat="1" spans="1:8">
      <c r="A1277" s="341" t="s">
        <v>2356</v>
      </c>
      <c r="B1277" s="342" t="s">
        <v>2357</v>
      </c>
      <c r="C1277" s="343">
        <f>SUM(C1278)</f>
        <v>0</v>
      </c>
      <c r="D1277" s="343">
        <f>SUM(D1278)</f>
        <v>1</v>
      </c>
      <c r="E1277" s="343">
        <f>SUM(E1278)</f>
        <v>0</v>
      </c>
      <c r="F1277" s="343" t="str">
        <f t="shared" si="45"/>
        <v/>
      </c>
      <c r="G1277" s="343">
        <f t="shared" si="46"/>
        <v>0</v>
      </c>
      <c r="H1277" s="344"/>
    </row>
    <row r="1278" s="110" customFormat="1" spans="1:8">
      <c r="A1278" s="376" t="s">
        <v>2358</v>
      </c>
      <c r="B1278" s="377" t="s">
        <v>2359</v>
      </c>
      <c r="C1278" s="378"/>
      <c r="D1278" s="373">
        <v>1</v>
      </c>
      <c r="E1278" s="379"/>
      <c r="F1278" s="343" t="str">
        <f t="shared" si="45"/>
        <v/>
      </c>
      <c r="G1278" s="343">
        <f t="shared" si="46"/>
        <v>0</v>
      </c>
      <c r="H1278" s="344"/>
    </row>
    <row r="1279" s="110" customFormat="1" spans="1:8">
      <c r="A1279" s="130"/>
      <c r="B1279" s="354"/>
      <c r="C1279" s="353"/>
      <c r="D1279" s="353"/>
      <c r="E1279" s="353"/>
      <c r="F1279" s="353"/>
      <c r="G1279" s="353"/>
    </row>
    <row r="1280" s="110" customFormat="1" spans="1:8">
      <c r="A1280" s="130"/>
      <c r="B1280" s="354"/>
      <c r="C1280" s="353"/>
      <c r="D1280" s="353"/>
      <c r="E1280" s="353"/>
      <c r="F1280" s="353"/>
      <c r="G1280" s="353"/>
    </row>
    <row r="1281" s="110" customFormat="1" spans="1:7">
      <c r="A1281" s="380"/>
      <c r="B1281" s="381" t="s">
        <v>2360</v>
      </c>
      <c r="C1281" s="343">
        <f>SUM(C6,C237,C247,C266,C356,C408,C464,C521,C649,C722,C795,C817,C925,C983,C1047,C1067,C1097,C1107,C1152,C1173,C1217,C1267,C1268,C1271,C1277)</f>
        <v>434841</v>
      </c>
      <c r="D1281" s="343">
        <f>SUM(D6,D237,D247,D266,D356,D408,D464,D521,D649,D722,D795,D817,D925,D983,D1047,D1067,D1097,D1107,D1152,D1173,D1217,D1267,D1268,D1271,D1277)</f>
        <v>505777</v>
      </c>
      <c r="E1281" s="343">
        <f>SUM(E6,E237,E247,E266,E356,E408,E464,E521,E649,E722,E795,E817,E925,E983,E1047,E1067,E1097,E1107,E1152,E1173,E1217,E1267,E1268,E1271,E1277)</f>
        <v>415493</v>
      </c>
      <c r="F1281" s="343">
        <f>IF(C1281=0,"",ROUND(E1281/C1281*100,1))</f>
        <v>95.6</v>
      </c>
      <c r="G1281" s="343">
        <f>IF(D1281=0,"",ROUND(E1281/D1281*100,1))</f>
        <v>82.1</v>
      </c>
    </row>
  </sheetData>
  <mergeCells count="5">
    <mergeCell ref="A2:G2"/>
    <mergeCell ref="A4:B4"/>
    <mergeCell ref="E4:G4"/>
    <mergeCell ref="C4:C5"/>
    <mergeCell ref="D4:D5"/>
  </mergeCells>
  <conditionalFormatting sqref="A232">
    <cfRule type="duplicateValues" dxfId="0" priority="6"/>
  </conditionalFormatting>
  <conditionalFormatting sqref="A772">
    <cfRule type="duplicateValues" dxfId="0" priority="3"/>
  </conditionalFormatting>
  <conditionalFormatting sqref="A773">
    <cfRule type="duplicateValues" dxfId="0" priority="2"/>
  </conditionalFormatting>
  <conditionalFormatting sqref="A780">
    <cfRule type="duplicateValues" dxfId="0" priority="5"/>
  </conditionalFormatting>
  <conditionalFormatting sqref="A781">
    <cfRule type="duplicateValues" dxfId="0" priority="4"/>
  </conditionalFormatting>
  <conditionalFormatting sqref="A807">
    <cfRule type="duplicateValues" dxfId="0" priority="1"/>
  </conditionalFormatting>
  <conditionalFormatting sqref="A1:A231 A233:A771 A774:A779 A782:A806 A808:A65539">
    <cfRule type="duplicateValues" dxfId="0" priority="7"/>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3"/>
  <sheetViews>
    <sheetView workbookViewId="0">
      <selection activeCell="A1" sqref="A1"/>
    </sheetView>
  </sheetViews>
  <sheetFormatPr defaultColWidth="8.75" defaultRowHeight="13.5"/>
  <cols>
    <col min="1" max="1" width="10.75" style="134" customWidth="1"/>
    <col min="2" max="2" width="41.25" style="134" customWidth="1"/>
    <col min="3" max="5" width="10.75" style="134" customWidth="1"/>
    <col min="6" max="6" width="9.375" style="308" customWidth="1"/>
    <col min="7" max="7" width="9.375" style="138" customWidth="1"/>
    <col min="8" max="8" width="10.75" style="138" customWidth="1"/>
    <col min="9" max="9" width="41.25" style="134" customWidth="1"/>
    <col min="10" max="12" width="10.75" style="134" customWidth="1"/>
    <col min="13" max="14" width="9.375" style="308" customWidth="1"/>
    <col min="15" max="16384" width="8.75" style="134"/>
  </cols>
  <sheetData>
    <row r="1" s="134" customFormat="1" ht="18" customHeight="1" spans="1:14">
      <c r="A1" s="139" t="s">
        <v>2361</v>
      </c>
      <c r="C1" s="140"/>
      <c r="D1" s="140"/>
      <c r="E1" s="140"/>
      <c r="F1" s="308"/>
      <c r="G1" s="138"/>
      <c r="H1" s="138"/>
      <c r="M1" s="308"/>
      <c r="N1" s="308"/>
    </row>
    <row r="2" s="306" customFormat="1" ht="24" spans="1:14">
      <c r="A2" s="245" t="s">
        <v>2362</v>
      </c>
      <c r="B2" s="245"/>
      <c r="C2" s="245"/>
      <c r="D2" s="245"/>
      <c r="E2" s="245"/>
      <c r="F2" s="245"/>
      <c r="G2" s="245"/>
      <c r="H2" s="245"/>
      <c r="I2" s="245"/>
      <c r="J2" s="245"/>
      <c r="K2" s="245"/>
      <c r="L2" s="245"/>
      <c r="M2" s="245"/>
      <c r="N2" s="245"/>
    </row>
    <row r="3" s="306" customFormat="1" ht="20.25" customHeight="1" spans="1:14">
      <c r="A3" s="309" t="str">
        <f>IF(ABS(E112-L112)&gt;0,"2024年预算数收支不平衡，请检查！","")</f>
        <v/>
      </c>
      <c r="M3" s="310" t="s">
        <v>2363</v>
      </c>
      <c r="N3" s="310"/>
    </row>
    <row r="4" s="306" customFormat="1" ht="31.5" customHeight="1" spans="1:14">
      <c r="A4" s="311" t="s">
        <v>2364</v>
      </c>
      <c r="B4" s="311"/>
      <c r="C4" s="311"/>
      <c r="D4" s="311"/>
      <c r="E4" s="311"/>
      <c r="F4" s="311"/>
      <c r="G4" s="311"/>
      <c r="H4" s="311" t="s">
        <v>2365</v>
      </c>
      <c r="I4" s="311"/>
      <c r="J4" s="311"/>
      <c r="K4" s="311"/>
      <c r="L4" s="311"/>
      <c r="M4" s="311"/>
      <c r="N4" s="311"/>
    </row>
    <row r="5" s="306" customFormat="1" ht="22.15" customHeight="1" spans="1:14">
      <c r="A5" s="297" t="s">
        <v>2366</v>
      </c>
      <c r="B5" s="148" t="s">
        <v>41</v>
      </c>
      <c r="C5" s="312" t="s">
        <v>2367</v>
      </c>
      <c r="D5" s="312" t="s">
        <v>2368</v>
      </c>
      <c r="E5" s="313" t="s">
        <v>44</v>
      </c>
      <c r="F5" s="314"/>
      <c r="G5" s="315"/>
      <c r="H5" s="297" t="s">
        <v>2366</v>
      </c>
      <c r="I5" s="148" t="s">
        <v>41</v>
      </c>
      <c r="J5" s="312" t="s">
        <v>2367</v>
      </c>
      <c r="K5" s="312" t="s">
        <v>2368</v>
      </c>
      <c r="L5" s="313" t="s">
        <v>44</v>
      </c>
      <c r="M5" s="314"/>
      <c r="N5" s="315"/>
    </row>
    <row r="6" s="306" customFormat="1" ht="63" customHeight="1" spans="1:14">
      <c r="A6" s="297"/>
      <c r="B6" s="148"/>
      <c r="C6" s="316"/>
      <c r="D6" s="316"/>
      <c r="E6" s="298" t="s">
        <v>47</v>
      </c>
      <c r="F6" s="317" t="s">
        <v>48</v>
      </c>
      <c r="G6" s="317" t="s">
        <v>2369</v>
      </c>
      <c r="H6" s="297"/>
      <c r="I6" s="148"/>
      <c r="J6" s="316"/>
      <c r="K6" s="316"/>
      <c r="L6" s="298" t="s">
        <v>47</v>
      </c>
      <c r="M6" s="317" t="s">
        <v>48</v>
      </c>
      <c r="N6" s="317" t="s">
        <v>2369</v>
      </c>
    </row>
    <row r="7" s="134" customFormat="1" ht="16.5" customHeight="1" spans="1:14">
      <c r="A7" s="150"/>
      <c r="B7" s="318" t="s">
        <v>2370</v>
      </c>
      <c r="C7" s="156">
        <f>[1]表一!C35</f>
        <v>249600</v>
      </c>
      <c r="D7" s="156">
        <f>[1]表一!D35</f>
        <v>249777</v>
      </c>
      <c r="E7" s="156">
        <f>[1]表一!E35</f>
        <v>269800</v>
      </c>
      <c r="F7" s="319">
        <f t="shared" ref="F7:F51" si="0">IFERROR($E7/C7,"")</f>
        <v>1.08092948717949</v>
      </c>
      <c r="G7" s="319">
        <f t="shared" ref="G7:G51" si="1">IFERROR($E7/D7,"")</f>
        <v>1.08016350584722</v>
      </c>
      <c r="H7" s="150"/>
      <c r="I7" s="318" t="s">
        <v>2371</v>
      </c>
      <c r="J7" s="152">
        <f>'[1]表二之一（类款级汇总）'!C223</f>
        <v>434841</v>
      </c>
      <c r="K7" s="156">
        <f>'[1]表二之一（类款级汇总）'!D223</f>
        <v>505777</v>
      </c>
      <c r="L7" s="156">
        <f>'[1]表二之一（类款级汇总）'!E223</f>
        <v>415493</v>
      </c>
      <c r="M7" s="154">
        <f t="shared" ref="M7:M12" si="2">IFERROR($L7/J7,"")</f>
        <v>0.955505575601197</v>
      </c>
      <c r="N7" s="154">
        <f t="shared" ref="N7:N12" si="3">IFERROR($L7/K7,"")</f>
        <v>0.82149445308901</v>
      </c>
    </row>
    <row r="8" s="134" customFormat="1" ht="16.5" customHeight="1" spans="1:14">
      <c r="A8" s="320" t="s">
        <v>2372</v>
      </c>
      <c r="B8" s="165" t="s">
        <v>2373</v>
      </c>
      <c r="C8" s="152">
        <f>SUMPRODUCT('[1]表三之二（需明确收支对象级次的录入表）'!D$7:D$80*(LEFT('[1]表三之二（需明确收支对象级次的录入表）'!$B$7:$B$80,LEN($A8))=$A8))+SUMPRODUCT('[1]表三之三（其它收支录入表）'!D$6:D$52*(LEFT('[1]表三之三（其它收支录入表）'!$B$6:$B$52,LEN($A8))=$A8))</f>
        <v>237843</v>
      </c>
      <c r="D8" s="152">
        <f>SUMPRODUCT('[1]表三之二（需明确收支对象级次的录入表）'!E$7:E$80*(LEFT('[1]表三之二（需明确收支对象级次的录入表）'!$B$7:$B$80,LEN($A8))=$A8))+SUMPRODUCT('[1]表三之三（其它收支录入表）'!E$6:E$52*(LEFT('[1]表三之三（其它收支录入表）'!$B$6:$B$52,LEN($A8))=$A8))</f>
        <v>347435</v>
      </c>
      <c r="E8" s="152">
        <f>SUMPRODUCT('[1]表三之二（需明确收支对象级次的录入表）'!$I$7:$I$80*(LEFT('[1]表三之二（需明确收支对象级次的录入表）'!$B$7:$B$80,LEN($A8))=$A8))+SUMPRODUCT('[1]表三之三（其它收支录入表）'!F$6:F$52*(LEFT('[1]表三之三（其它收支录入表）'!$B$6:$B$52,LEN($A8))=$A8))</f>
        <v>197554</v>
      </c>
      <c r="F8" s="319">
        <f t="shared" si="0"/>
        <v>0.830606744785426</v>
      </c>
      <c r="G8" s="319">
        <f t="shared" si="1"/>
        <v>0.568607077582857</v>
      </c>
      <c r="H8" s="320" t="s">
        <v>2374</v>
      </c>
      <c r="I8" s="165" t="s">
        <v>2375</v>
      </c>
      <c r="J8" s="152">
        <f>SUMPRODUCT('[1]表三之二（需明确收支对象级次的录入表）'!D$7:D$80*(LEFT('[1]表三之二（需明确收支对象级次的录入表）'!$B$7:$B$80,LEN($H8))=$H8))+SUMPRODUCT('[1]表三之三（其它收支录入表）'!D$6:D$52*(LEFT('[1]表三之三（其它收支录入表）'!$B$6:$B$52,LEN($H8))=$H8))</f>
        <v>52502</v>
      </c>
      <c r="K8" s="152">
        <f>SUMPRODUCT('[1]表三之二（需明确收支对象级次的录入表）'!E$7:E$80*(LEFT('[1]表三之二（需明确收支对象级次的录入表）'!$B$7:$B$80,LEN($H8))=$H8))+SUMPRODUCT('[1]表三之三（其它收支录入表）'!E$6:E$52*(LEFT('[1]表三之三（其它收支录入表）'!$B$6:$B$52,LEN($H8))=$H8))</f>
        <v>69635</v>
      </c>
      <c r="L8" s="152">
        <f>SUMPRODUCT('[1]表三之二（需明确收支对象级次的录入表）'!I$7:I$80*(LEFT('[1]表三之二（需明确收支对象级次的录入表）'!$B$7:$B$80,LEN($H8))=$H8))+SUMPRODUCT('[1]表三之三（其它收支录入表）'!F$6:F$52*(LEFT('[1]表三之三（其它收支录入表）'!$B$6:$B$52,LEN($H8))=$H8))</f>
        <v>50930</v>
      </c>
      <c r="M8" s="154">
        <f t="shared" si="2"/>
        <v>0.970058283493962</v>
      </c>
      <c r="N8" s="154">
        <f t="shared" si="3"/>
        <v>0.731385079342285</v>
      </c>
    </row>
    <row r="9" s="134" customFormat="1" ht="16.5" customHeight="1" spans="1:14">
      <c r="A9" s="320"/>
      <c r="B9" s="165" t="s">
        <v>2376</v>
      </c>
      <c r="C9" s="152">
        <f>SUM(C10,C17,C56)</f>
        <v>161843</v>
      </c>
      <c r="D9" s="156">
        <f>SUM(D10,D17,D56)</f>
        <v>281985</v>
      </c>
      <c r="E9" s="321">
        <f>SUM(E10,E17,E56)</f>
        <v>129154</v>
      </c>
      <c r="F9" s="319">
        <f t="shared" si="0"/>
        <v>0.79802030362759</v>
      </c>
      <c r="G9" s="319">
        <f t="shared" si="1"/>
        <v>0.458017270422186</v>
      </c>
      <c r="H9" s="320"/>
      <c r="I9" s="165" t="s">
        <v>2377</v>
      </c>
      <c r="J9" s="152">
        <f t="shared" ref="J9:L9" si="4">SUM(J10:J12)</f>
        <v>0</v>
      </c>
      <c r="K9" s="152">
        <f t="shared" si="4"/>
        <v>0</v>
      </c>
      <c r="L9" s="152">
        <f t="shared" si="4"/>
        <v>0</v>
      </c>
      <c r="M9" s="154" t="str">
        <f t="shared" si="2"/>
        <v/>
      </c>
      <c r="N9" s="154" t="str">
        <f t="shared" si="3"/>
        <v/>
      </c>
    </row>
    <row r="10" s="134" customFormat="1" ht="16.5" customHeight="1" spans="1:14">
      <c r="A10" s="320" t="s">
        <v>2378</v>
      </c>
      <c r="B10" s="165" t="s">
        <v>2379</v>
      </c>
      <c r="C10" s="152">
        <f>SUMPRODUCT('[1]表三之二（需明确收支对象级次的录入表）'!D$7:D$80*(LEFT('[1]表三之二（需明确收支对象级次的录入表）'!$B$7:$B$80,LEN($A10))=$A10))+SUMPRODUCT('[1]表三之三（其它收支录入表）'!D$6:D$52*(LEFT('[1]表三之三（其它收支录入表）'!$B$6:$B$52,LEN($A10))=$A10))</f>
        <v>1813</v>
      </c>
      <c r="D10" s="156">
        <f>SUMPRODUCT('[1]表三之二（需明确收支对象级次的录入表）'!E$7:E$80*(LEFT('[1]表三之二（需明确收支对象级次的录入表）'!$B$7:$B$80,LEN($A10))=$A10))+SUMPRODUCT('[1]表三之三（其它收支录入表）'!E$6:E$52*(LEFT('[1]表三之三（其它收支录入表）'!$B$6:$B$52,LEN($A10))=$A10))</f>
        <v>1813</v>
      </c>
      <c r="E10" s="321">
        <f>SUMPRODUCT('[1]表三之二（需明确收支对象级次的录入表）'!$I$7:$I$80*(LEFT('[1]表三之二（需明确收支对象级次的录入表）'!$B$7:$B$80,LEN($A10))=$A10))+SUMPRODUCT('[1]表三之三（其它收支录入表）'!F$6:F$52*(LEFT('[1]表三之三（其它收支录入表）'!$B$6:$B$52,LEN($A10))=$A10))</f>
        <v>1813</v>
      </c>
      <c r="F10" s="319">
        <f t="shared" si="0"/>
        <v>1</v>
      </c>
      <c r="G10" s="319">
        <f t="shared" si="1"/>
        <v>1</v>
      </c>
      <c r="H10" s="404" t="s">
        <v>2380</v>
      </c>
      <c r="I10" s="165" t="s">
        <v>2381</v>
      </c>
      <c r="J10" s="157">
        <f>SUMPRODUCT('[1]表三之二（需明确收支对象级次的录入表）'!D$7:D$80*(LEFT('[1]表三之二（需明确收支对象级次的录入表）'!$B$7:$B$80,LEN($H10))=$H10))+SUMPRODUCT('[1]表三之三（其它收支录入表）'!D$6:D$52*(LEFT('[1]表三之三（其它收支录入表）'!$B$6:$B$52,LEN($H10))=$H10))</f>
        <v>0</v>
      </c>
      <c r="K10" s="157">
        <f>SUMPRODUCT('[1]表三之二（需明确收支对象级次的录入表）'!E$7:E$80*(LEFT('[1]表三之二（需明确收支对象级次的录入表）'!$B$7:$B$80,LEN($H10))=$H10))+SUMPRODUCT('[1]表三之三（其它收支录入表）'!E$6:E$52*(LEFT('[1]表三之三（其它收支录入表）'!$B$6:$B$52,LEN($H10))=$H10))</f>
        <v>0</v>
      </c>
      <c r="L10" s="157">
        <f>SUMPRODUCT('[1]表三之二（需明确收支对象级次的录入表）'!I$7:I$80*(LEFT('[1]表三之二（需明确收支对象级次的录入表）'!$B$7:$B$80,LEN($H10))=$H10))+SUMPRODUCT('[1]表三之三（其它收支录入表）'!F$6:F$52*(LEFT('[1]表三之三（其它收支录入表）'!$B$6:$B$52,LEN($H10))=$H10))</f>
        <v>0</v>
      </c>
      <c r="M10" s="154" t="str">
        <f t="shared" si="2"/>
        <v/>
      </c>
      <c r="N10" s="154" t="str">
        <f t="shared" si="3"/>
        <v/>
      </c>
    </row>
    <row r="11" s="134" customFormat="1" ht="16.5" customHeight="1" spans="1:14">
      <c r="A11" s="320" t="s">
        <v>2382</v>
      </c>
      <c r="B11" s="165" t="s">
        <v>2383</v>
      </c>
      <c r="C11" s="157">
        <f>SUMPRODUCT('[1]表三之二（需明确收支对象级次的录入表）'!D$7:D$80*(LEFT('[1]表三之二（需明确收支对象级次的录入表）'!$B$7:$B$80,LEN($A11))=$A11))+SUMPRODUCT('[1]表三之三（其它收支录入表）'!D$6:D$52*(LEFT('[1]表三之三（其它收支录入表）'!$B$6:$B$52,LEN($A11))=$A11))</f>
        <v>1085</v>
      </c>
      <c r="D11" s="157">
        <f>SUMPRODUCT('[1]表三之二（需明确收支对象级次的录入表）'!E$7:E$80*(LEFT('[1]表三之二（需明确收支对象级次的录入表）'!$B$7:$B$80,LEN($A11))=$A11))+SUMPRODUCT('[1]表三之三（其它收支录入表）'!E$6:E$52*(LEFT('[1]表三之三（其它收支录入表）'!$B$6:$B$52,LEN($A11))=$A11))</f>
        <v>1085</v>
      </c>
      <c r="E11" s="157">
        <f>SUMPRODUCT('[1]表三之二（需明确收支对象级次的录入表）'!$I$7:$I$80*(LEFT('[1]表三之二（需明确收支对象级次的录入表）'!$B$7:$B$80,LEN($A11))=$A11))+SUMPRODUCT('[1]表三之三（其它收支录入表）'!F$6:F$52*(LEFT('[1]表三之三（其它收支录入表）'!$B$6:$B$52,LEN($A11))=$A11))</f>
        <v>1085</v>
      </c>
      <c r="F11" s="319">
        <f t="shared" si="0"/>
        <v>1</v>
      </c>
      <c r="G11" s="319">
        <f t="shared" si="1"/>
        <v>1</v>
      </c>
      <c r="H11" s="404" t="s">
        <v>2384</v>
      </c>
      <c r="I11" s="165" t="s">
        <v>2385</v>
      </c>
      <c r="J11" s="157">
        <f>SUMPRODUCT('[1]表三之二（需明确收支对象级次的录入表）'!D$7:D$80*(LEFT('[1]表三之二（需明确收支对象级次的录入表）'!$B$7:$B$80,LEN($H11))=$H11))+SUMPRODUCT('[1]表三之三（其它收支录入表）'!D$6:D$52*(LEFT('[1]表三之三（其它收支录入表）'!$B$6:$B$52,LEN($H11))=$H11))</f>
        <v>0</v>
      </c>
      <c r="K11" s="157">
        <f>SUMPRODUCT('[1]表三之二（需明确收支对象级次的录入表）'!E$7:E$80*(LEFT('[1]表三之二（需明确收支对象级次的录入表）'!$B$7:$B$80,LEN($H11))=$H11))+SUMPRODUCT('[1]表三之三（其它收支录入表）'!E$6:E$52*(LEFT('[1]表三之三（其它收支录入表）'!$B$6:$B$52,LEN($H11))=$H11))</f>
        <v>0</v>
      </c>
      <c r="L11" s="157">
        <f>SUMPRODUCT('[1]表三之二（需明确收支对象级次的录入表）'!I$7:I$80*(LEFT('[1]表三之二（需明确收支对象级次的录入表）'!$B$7:$B$80,LEN($H11))=$H11))+SUMPRODUCT('[1]表三之三（其它收支录入表）'!F$6:F$52*(LEFT('[1]表三之三（其它收支录入表）'!$B$6:$B$52,LEN($H11))=$H11))</f>
        <v>0</v>
      </c>
      <c r="M11" s="154" t="str">
        <f t="shared" si="2"/>
        <v/>
      </c>
      <c r="N11" s="154" t="str">
        <f t="shared" si="3"/>
        <v/>
      </c>
    </row>
    <row r="12" s="134" customFormat="1" ht="16.5" customHeight="1" spans="1:14">
      <c r="A12" s="320" t="s">
        <v>2386</v>
      </c>
      <c r="B12" s="165" t="s">
        <v>2387</v>
      </c>
      <c r="C12" s="157">
        <f>SUMPRODUCT('[1]表三之二（需明确收支对象级次的录入表）'!D$7:D$80*(LEFT('[1]表三之二（需明确收支对象级次的录入表）'!$B$7:$B$80,LEN($A12))=$A12))+SUMPRODUCT('[1]表三之三（其它收支录入表）'!D$6:D$52*(LEFT('[1]表三之三（其它收支录入表）'!$B$6:$B$52,LEN($A12))=$A12))</f>
        <v>883</v>
      </c>
      <c r="D12" s="157">
        <f>SUMPRODUCT('[1]表三之二（需明确收支对象级次的录入表）'!E$7:E$80*(LEFT('[1]表三之二（需明确收支对象级次的录入表）'!$B$7:$B$80,LEN($A12))=$A12))+SUMPRODUCT('[1]表三之三（其它收支录入表）'!E$6:E$52*(LEFT('[1]表三之三（其它收支录入表）'!$B$6:$B$52,LEN($A12))=$A12))</f>
        <v>883</v>
      </c>
      <c r="E12" s="157">
        <f>SUMPRODUCT('[1]表三之二（需明确收支对象级次的录入表）'!$I$7:$I$80*(LEFT('[1]表三之二（需明确收支对象级次的录入表）'!$B$7:$B$80,LEN($A12))=$A12))+SUMPRODUCT('[1]表三之三（其它收支录入表）'!F$6:F$52*(LEFT('[1]表三之三（其它收支录入表）'!$B$6:$B$52,LEN($A12))=$A12))</f>
        <v>883</v>
      </c>
      <c r="F12" s="319">
        <f t="shared" si="0"/>
        <v>1</v>
      </c>
      <c r="G12" s="319">
        <f t="shared" si="1"/>
        <v>1</v>
      </c>
      <c r="H12" s="404" t="s">
        <v>2388</v>
      </c>
      <c r="I12" s="165" t="s">
        <v>2389</v>
      </c>
      <c r="J12" s="157">
        <f>SUMPRODUCT('[1]表三之二（需明确收支对象级次的录入表）'!D$7:D$80*(LEFT('[1]表三之二（需明确收支对象级次的录入表）'!$B$7:$B$80,LEN($H12))=$H12))+SUMPRODUCT('[1]表三之三（其它收支录入表）'!D$6:D$52*(LEFT('[1]表三之三（其它收支录入表）'!$B$6:$B$52,LEN($H12))=$H12))</f>
        <v>0</v>
      </c>
      <c r="K12" s="157">
        <f>SUMPRODUCT('[1]表三之二（需明确收支对象级次的录入表）'!E$7:E$80*(LEFT('[1]表三之二（需明确收支对象级次的录入表）'!$B$7:$B$80,LEN($H12))=$H12))+SUMPRODUCT('[1]表三之三（其它收支录入表）'!E$6:E$52*(LEFT('[1]表三之三（其它收支录入表）'!$B$6:$B$52,LEN($H12))=$H12))</f>
        <v>0</v>
      </c>
      <c r="L12" s="157">
        <f>SUMPRODUCT('[1]表三之二（需明确收支对象级次的录入表）'!I$7:I$80*(LEFT('[1]表三之二（需明确收支对象级次的录入表）'!$B$7:$B$80,LEN($H12))=$H12))+SUMPRODUCT('[1]表三之三（其它收支录入表）'!F$6:F$52*(LEFT('[1]表三之三（其它收支录入表）'!$B$6:$B$52,LEN($H12))=$H12))</f>
        <v>0</v>
      </c>
      <c r="M12" s="154" t="str">
        <f t="shared" si="2"/>
        <v/>
      </c>
      <c r="N12" s="154" t="str">
        <f t="shared" si="3"/>
        <v/>
      </c>
    </row>
    <row r="13" s="134" customFormat="1" ht="16.5" customHeight="1" spans="1:14">
      <c r="A13" s="320" t="s">
        <v>2390</v>
      </c>
      <c r="B13" s="165" t="s">
        <v>2391</v>
      </c>
      <c r="C13" s="157">
        <f>SUMPRODUCT('[1]表三之二（需明确收支对象级次的录入表）'!D$7:D$80*(LEFT('[1]表三之二（需明确收支对象级次的录入表）'!$B$7:$B$80,LEN($A13))=$A13))+SUMPRODUCT('[1]表三之三（其它收支录入表）'!D$6:D$52*(LEFT('[1]表三之三（其它收支录入表）'!$B$6:$B$52,LEN($A13))=$A13))</f>
        <v>3851</v>
      </c>
      <c r="D13" s="157">
        <f>SUMPRODUCT('[1]表三之二（需明确收支对象级次的录入表）'!E$7:E$80*(LEFT('[1]表三之二（需明确收支对象级次的录入表）'!$B$7:$B$80,LEN($A13))=$A13))+SUMPRODUCT('[1]表三之三（其它收支录入表）'!E$6:E$52*(LEFT('[1]表三之三（其它收支录入表）'!$B$6:$B$52,LEN($A13))=$A13))</f>
        <v>3851</v>
      </c>
      <c r="E13" s="157">
        <f>SUMPRODUCT('[1]表三之二（需明确收支对象级次的录入表）'!$I$7:$I$80*(LEFT('[1]表三之二（需明确收支对象级次的录入表）'!$B$7:$B$80,LEN($A13))=$A13))+SUMPRODUCT('[1]表三之三（其它收支录入表）'!F$6:F$52*(LEFT('[1]表三之三（其它收支录入表）'!$B$6:$B$52,LEN($A13))=$A13))</f>
        <v>3851</v>
      </c>
      <c r="F13" s="319">
        <f t="shared" si="0"/>
        <v>1</v>
      </c>
      <c r="G13" s="319">
        <f t="shared" si="1"/>
        <v>1</v>
      </c>
      <c r="H13" s="320"/>
      <c r="I13" s="150"/>
      <c r="J13" s="161"/>
      <c r="K13" s="162"/>
      <c r="L13" s="162"/>
      <c r="M13" s="322"/>
      <c r="N13" s="322"/>
    </row>
    <row r="14" s="134" customFormat="1" ht="16.5" customHeight="1" spans="1:14">
      <c r="A14" s="320" t="s">
        <v>2392</v>
      </c>
      <c r="B14" s="165" t="s">
        <v>2393</v>
      </c>
      <c r="C14" s="157">
        <f>SUMPRODUCT('[1]表三之二（需明确收支对象级次的录入表）'!D$7:D$80*(LEFT('[1]表三之二（需明确收支对象级次的录入表）'!$B$7:$B$80,LEN($A14))=$A14))+SUMPRODUCT('[1]表三之三（其它收支录入表）'!D$6:D$52*(LEFT('[1]表三之三（其它收支录入表）'!$B$6:$B$52,LEN($A14))=$A14))</f>
        <v>27</v>
      </c>
      <c r="D14" s="157">
        <f>SUMPRODUCT('[1]表三之二（需明确收支对象级次的录入表）'!E$7:E$80*(LEFT('[1]表三之二（需明确收支对象级次的录入表）'!$B$7:$B$80,LEN($A14))=$A14))+SUMPRODUCT('[1]表三之三（其它收支录入表）'!E$6:E$52*(LEFT('[1]表三之三（其它收支录入表）'!$B$6:$B$52,LEN($A14))=$A14))</f>
        <v>27</v>
      </c>
      <c r="E14" s="157">
        <f>SUMPRODUCT('[1]表三之二（需明确收支对象级次的录入表）'!$I$7:$I$80*(LEFT('[1]表三之二（需明确收支对象级次的录入表）'!$B$7:$B$80,LEN($A14))=$A14))+SUMPRODUCT('[1]表三之三（其它收支录入表）'!F$6:F$52*(LEFT('[1]表三之三（其它收支录入表）'!$B$6:$B$52,LEN($A14))=$A14))</f>
        <v>27</v>
      </c>
      <c r="F14" s="319">
        <f t="shared" si="0"/>
        <v>1</v>
      </c>
      <c r="G14" s="319">
        <f t="shared" si="1"/>
        <v>1</v>
      </c>
      <c r="H14" s="320"/>
      <c r="I14" s="150"/>
      <c r="J14" s="161"/>
      <c r="K14" s="162"/>
      <c r="L14" s="162"/>
      <c r="M14" s="322"/>
      <c r="N14" s="322"/>
    </row>
    <row r="15" s="134" customFormat="1" ht="16.5" customHeight="1" spans="1:14">
      <c r="A15" s="320" t="s">
        <v>2394</v>
      </c>
      <c r="B15" s="165" t="s">
        <v>2395</v>
      </c>
      <c r="C15" s="157">
        <f>SUMPRODUCT('[1]表三之二（需明确收支对象级次的录入表）'!D$7:D$80*(LEFT('[1]表三之二（需明确收支对象级次的录入表）'!$B$7:$B$80,LEN($A15))=$A15))+SUMPRODUCT('[1]表三之三（其它收支录入表）'!D$6:D$52*(LEFT('[1]表三之三（其它收支录入表）'!$B$6:$B$52,LEN($A15))=$A15))</f>
        <v>-4033</v>
      </c>
      <c r="D15" s="157">
        <f>SUMPRODUCT('[1]表三之二（需明确收支对象级次的录入表）'!E$7:E$80*(LEFT('[1]表三之二（需明确收支对象级次的录入表）'!$B$7:$B$80,LEN($A15))=$A15))+SUMPRODUCT('[1]表三之三（其它收支录入表）'!E$6:E$52*(LEFT('[1]表三之三（其它收支录入表）'!$B$6:$B$52,LEN($A15))=$A15))</f>
        <v>-4033</v>
      </c>
      <c r="E15" s="157">
        <f>SUMPRODUCT('[1]表三之二（需明确收支对象级次的录入表）'!$I$7:$I$80*(LEFT('[1]表三之二（需明确收支对象级次的录入表）'!$B$7:$B$80,LEN($A15))=$A15))+SUMPRODUCT('[1]表三之三（其它收支录入表）'!F$6:F$52*(LEFT('[1]表三之三（其它收支录入表）'!$B$6:$B$52,LEN($A15))=$A15))</f>
        <v>-4033</v>
      </c>
      <c r="F15" s="319">
        <f t="shared" si="0"/>
        <v>1</v>
      </c>
      <c r="G15" s="319">
        <f t="shared" si="1"/>
        <v>1</v>
      </c>
      <c r="H15" s="320"/>
      <c r="I15" s="150"/>
      <c r="J15" s="161"/>
      <c r="K15" s="162"/>
      <c r="L15" s="162"/>
      <c r="M15" s="322"/>
      <c r="N15" s="322"/>
    </row>
    <row r="16" s="134" customFormat="1" ht="16.5" customHeight="1" spans="1:14">
      <c r="A16" s="320" t="s">
        <v>2396</v>
      </c>
      <c r="B16" s="165" t="s">
        <v>2397</v>
      </c>
      <c r="C16" s="157">
        <f>SUMPRODUCT('[1]表三之二（需明确收支对象级次的录入表）'!D$7:D$80*(LEFT('[1]表三之二（需明确收支对象级次的录入表）'!$B$7:$B$80,LEN($A16))=$A16))+SUMPRODUCT('[1]表三之三（其它收支录入表）'!D$6:D$52*(LEFT('[1]表三之三（其它收支录入表）'!$B$6:$B$52,LEN($A16))=$A16))</f>
        <v>0</v>
      </c>
      <c r="D16" s="157">
        <f>SUMPRODUCT('[1]表三之二（需明确收支对象级次的录入表）'!E$7:E$80*(LEFT('[1]表三之二（需明确收支对象级次的录入表）'!$B$7:$B$80,LEN($A16))=$A16))+SUMPRODUCT('[1]表三之三（其它收支录入表）'!E$6:E$52*(LEFT('[1]表三之三（其它收支录入表）'!$B$6:$B$52,LEN($A16))=$A16))</f>
        <v>0</v>
      </c>
      <c r="E16" s="157">
        <f>SUMPRODUCT('[1]表三之二（需明确收支对象级次的录入表）'!$I$7:$I$80*(LEFT('[1]表三之二（需明确收支对象级次的录入表）'!$B$7:$B$80,LEN($A16))=$A16))+SUMPRODUCT('[1]表三之三（其它收支录入表）'!F$6:F$52*(LEFT('[1]表三之三（其它收支录入表）'!$B$6:$B$52,LEN($A16))=$A16))</f>
        <v>0</v>
      </c>
      <c r="F16" s="319" t="str">
        <f t="shared" si="0"/>
        <v/>
      </c>
      <c r="G16" s="319" t="str">
        <f t="shared" si="1"/>
        <v/>
      </c>
      <c r="H16" s="320"/>
      <c r="I16" s="150"/>
      <c r="J16" s="161"/>
      <c r="K16" s="162"/>
      <c r="L16" s="162"/>
      <c r="M16" s="322"/>
      <c r="N16" s="322"/>
    </row>
    <row r="17" s="134" customFormat="1" ht="16.5" customHeight="1" spans="1:14">
      <c r="A17" s="320" t="s">
        <v>2398</v>
      </c>
      <c r="B17" s="165" t="s">
        <v>2399</v>
      </c>
      <c r="C17" s="152">
        <f>SUMPRODUCT('[1]表三之二（需明确收支对象级次的录入表）'!D$7:D$80*(LEFT('[1]表三之二（需明确收支对象级次的录入表）'!$B$7:$B$80,LEN($A17))=$A17))+SUMPRODUCT('[1]表三之三（其它收支录入表）'!D$6:D$52*(LEFT('[1]表三之三（其它收支录入表）'!$B$6:$B$52,LEN($A17))=$A17))</f>
        <v>154658</v>
      </c>
      <c r="D17" s="156">
        <f>SUMPRODUCT('[1]表三之二（需明确收支对象级次的录入表）'!E$7:E$80*(LEFT('[1]表三之二（需明确收支对象级次的录入表）'!$B$7:$B$80,LEN($A17))=$A17))+SUMPRODUCT('[1]表三之三（其它收支录入表）'!E$6:E$52*(LEFT('[1]表三之三（其它收支录入表）'!$B$6:$B$52,LEN($A17))=$A17))</f>
        <v>222505</v>
      </c>
      <c r="E17" s="321">
        <f>SUMPRODUCT('[1]表三之二（需明确收支对象级次的录入表）'!$I$7:$I$80*(LEFT('[1]表三之二（需明确收支对象级次的录入表）'!$B$7:$B$80,LEN($A17))=$A17))+SUMPRODUCT('[1]表三之三（其它收支录入表）'!F$6:F$52*(LEFT('[1]表三之三（其它收支录入表）'!$B$6:$B$52,LEN($A17))=$A17))</f>
        <v>122954</v>
      </c>
      <c r="F17" s="319">
        <f t="shared" si="0"/>
        <v>0.795005754632803</v>
      </c>
      <c r="G17" s="319">
        <f t="shared" si="1"/>
        <v>0.552589829442035</v>
      </c>
      <c r="H17" s="320"/>
      <c r="I17" s="150"/>
      <c r="J17" s="161"/>
      <c r="K17" s="162"/>
      <c r="L17" s="162"/>
      <c r="M17" s="322"/>
      <c r="N17" s="322"/>
    </row>
    <row r="18" s="134" customFormat="1" ht="16.5" customHeight="1" spans="1:14">
      <c r="A18" s="320" t="s">
        <v>2400</v>
      </c>
      <c r="B18" s="165" t="s">
        <v>2401</v>
      </c>
      <c r="C18" s="157">
        <f>SUMPRODUCT('[1]表三之二（需明确收支对象级次的录入表）'!D$7:D$80*(LEFT('[1]表三之二（需明确收支对象级次的录入表）'!$B$7:$B$80,LEN($A18))=$A18))+SUMPRODUCT('[1]表三之三（其它收支录入表）'!D$6:D$52*(LEFT('[1]表三之三（其它收支录入表）'!$B$6:$B$52,LEN($A18))=$A18))</f>
        <v>0</v>
      </c>
      <c r="D18" s="157">
        <f>SUMPRODUCT('[1]表三之二（需明确收支对象级次的录入表）'!E$7:E$80*(LEFT('[1]表三之二（需明确收支对象级次的录入表）'!$B$7:$B$80,LEN($A18))=$A18))+SUMPRODUCT('[1]表三之三（其它收支录入表）'!E$6:E$52*(LEFT('[1]表三之三（其它收支录入表）'!$B$6:$B$52,LEN($A18))=$A18))</f>
        <v>0</v>
      </c>
      <c r="E18" s="157">
        <f>SUMPRODUCT('[1]表三之二（需明确收支对象级次的录入表）'!$I$7:$I$80*(LEFT('[1]表三之二（需明确收支对象级次的录入表）'!$B$7:$B$80,LEN($A18))=$A18))+SUMPRODUCT('[1]表三之三（其它收支录入表）'!F$6:F$52*(LEFT('[1]表三之三（其它收支录入表）'!$B$6:$B$52,LEN($A18))=$A18))</f>
        <v>0</v>
      </c>
      <c r="F18" s="319" t="str">
        <f t="shared" si="0"/>
        <v/>
      </c>
      <c r="G18" s="319" t="str">
        <f t="shared" si="1"/>
        <v/>
      </c>
      <c r="H18" s="320"/>
      <c r="I18" s="150"/>
      <c r="J18" s="161"/>
      <c r="K18" s="162"/>
      <c r="L18" s="162"/>
      <c r="M18" s="322"/>
      <c r="N18" s="322"/>
    </row>
    <row r="19" s="134" customFormat="1" ht="16.5" customHeight="1" spans="1:14">
      <c r="A19" s="320" t="s">
        <v>2402</v>
      </c>
      <c r="B19" s="165" t="s">
        <v>2403</v>
      </c>
      <c r="C19" s="157">
        <f>SUMPRODUCT('[1]表三之二（需明确收支对象级次的录入表）'!D$7:D$80*(LEFT('[1]表三之二（需明确收支对象级次的录入表）'!$B$7:$B$80,LEN($A19))=$A19))+SUMPRODUCT('[1]表三之三（其它收支录入表）'!D$6:D$52*(LEFT('[1]表三之三（其它收支录入表）'!$B$6:$B$52,LEN($A19))=$A19))</f>
        <v>25197</v>
      </c>
      <c r="D19" s="157">
        <f>SUMPRODUCT('[1]表三之二（需明确收支对象级次的录入表）'!E$7:E$80*(LEFT('[1]表三之二（需明确收支对象级次的录入表）'!$B$7:$B$80,LEN($A19))=$A19))+SUMPRODUCT('[1]表三之三（其它收支录入表）'!E$6:E$52*(LEFT('[1]表三之三（其它收支录入表）'!$B$6:$B$52,LEN($A19))=$A19))</f>
        <v>40602</v>
      </c>
      <c r="E19" s="157">
        <f>SUMPRODUCT('[1]表三之二（需明确收支对象级次的录入表）'!$I$7:$I$80*(LEFT('[1]表三之二（需明确收支对象级次的录入表）'!$B$7:$B$80,LEN($A19))=$A19))+SUMPRODUCT('[1]表三之三（其它收支录入表）'!F$6:F$52*(LEFT('[1]表三之三（其它收支录入表）'!$B$6:$B$52,LEN($A19))=$A19))</f>
        <v>27795</v>
      </c>
      <c r="F19" s="319">
        <f t="shared" si="0"/>
        <v>1.10310751279914</v>
      </c>
      <c r="G19" s="319">
        <f t="shared" si="1"/>
        <v>0.68457218856214</v>
      </c>
      <c r="H19" s="320"/>
      <c r="I19" s="150"/>
      <c r="J19" s="161"/>
      <c r="K19" s="162"/>
      <c r="L19" s="162"/>
      <c r="M19" s="322"/>
      <c r="N19" s="322"/>
    </row>
    <row r="20" s="134" customFormat="1" ht="16.5" customHeight="1" spans="1:14">
      <c r="A20" s="320" t="s">
        <v>2404</v>
      </c>
      <c r="B20" s="165" t="s">
        <v>2405</v>
      </c>
      <c r="C20" s="157">
        <f>SUMPRODUCT('[1]表三之二（需明确收支对象级次的录入表）'!D$7:D$80*(LEFT('[1]表三之二（需明确收支对象级次的录入表）'!$B$7:$B$80,LEN($A20))=$A20))+SUMPRODUCT('[1]表三之三（其它收支录入表）'!D$6:D$52*(LEFT('[1]表三之三（其它收支录入表）'!$B$6:$B$52,LEN($A20))=$A20))</f>
        <v>10311</v>
      </c>
      <c r="D20" s="157">
        <f>SUMPRODUCT('[1]表三之二（需明确收支对象级次的录入表）'!E$7:E$80*(LEFT('[1]表三之二（需明确收支对象级次的录入表）'!$B$7:$B$80,LEN($A20))=$A20))+SUMPRODUCT('[1]表三之三（其它收支录入表）'!E$6:E$52*(LEFT('[1]表三之三（其它收支录入表）'!$B$6:$B$52,LEN($A20))=$A20))</f>
        <v>12122</v>
      </c>
      <c r="E20" s="157">
        <f>SUMPRODUCT('[1]表三之二（需明确收支对象级次的录入表）'!$I$7:$I$80*(LEFT('[1]表三之二（需明确收支对象级次的录入表）'!$B$7:$B$80,LEN($A20))=$A20))+SUMPRODUCT('[1]表三之三（其它收支录入表）'!F$6:F$52*(LEFT('[1]表三之三（其它收支录入表）'!$B$6:$B$52,LEN($A20))=$A20))</f>
        <v>9772</v>
      </c>
      <c r="F20" s="319">
        <f t="shared" si="0"/>
        <v>0.947725729803123</v>
      </c>
      <c r="G20" s="319">
        <f t="shared" si="1"/>
        <v>0.806137601055931</v>
      </c>
      <c r="H20" s="320"/>
      <c r="I20" s="150"/>
      <c r="J20" s="161"/>
      <c r="K20" s="162"/>
      <c r="L20" s="162"/>
      <c r="M20" s="322"/>
      <c r="N20" s="322"/>
    </row>
    <row r="21" s="134" customFormat="1" ht="16.5" customHeight="1" spans="1:14">
      <c r="A21" s="320" t="s">
        <v>2406</v>
      </c>
      <c r="B21" s="165" t="s">
        <v>2407</v>
      </c>
      <c r="C21" s="157">
        <f>SUMPRODUCT('[1]表三之二（需明确收支对象级次的录入表）'!D$7:D$80*(LEFT('[1]表三之二（需明确收支对象级次的录入表）'!$B$7:$B$80,LEN($A21))=$A21))+SUMPRODUCT('[1]表三之三（其它收支录入表）'!D$6:D$52*(LEFT('[1]表三之三（其它收支录入表）'!$B$6:$B$52,LEN($A21))=$A21))</f>
        <v>-1578</v>
      </c>
      <c r="D21" s="157">
        <f>SUMPRODUCT('[1]表三之二（需明确收支对象级次的录入表）'!E$7:E$80*(LEFT('[1]表三之二（需明确收支对象级次的录入表）'!$B$7:$B$80,LEN($A21))=$A21))+SUMPRODUCT('[1]表三之三（其它收支录入表）'!E$6:E$52*(LEFT('[1]表三之三（其它收支录入表）'!$B$6:$B$52,LEN($A21))=$A21))</f>
        <v>12999</v>
      </c>
      <c r="E21" s="157">
        <f>SUMPRODUCT('[1]表三之二（需明确收支对象级次的录入表）'!$I$7:$I$80*(LEFT('[1]表三之二（需明确收支对象级次的录入表）'!$B$7:$B$80,LEN($A21))=$A21))+SUMPRODUCT('[1]表三之三（其它收支录入表）'!F$6:F$52*(LEFT('[1]表三之三（其它收支录入表）'!$B$6:$B$52,LEN($A21))=$A21))</f>
        <v>-1863</v>
      </c>
      <c r="F21" s="319">
        <f t="shared" si="0"/>
        <v>1.18060836501901</v>
      </c>
      <c r="G21" s="319">
        <f t="shared" si="1"/>
        <v>-0.143318716824371</v>
      </c>
      <c r="H21" s="320"/>
      <c r="I21" s="150"/>
      <c r="J21" s="161"/>
      <c r="K21" s="162"/>
      <c r="L21" s="162"/>
      <c r="M21" s="322"/>
      <c r="N21" s="322"/>
    </row>
    <row r="22" s="134" customFormat="1" ht="16.5" customHeight="1" spans="1:14">
      <c r="A22" s="320" t="s">
        <v>2408</v>
      </c>
      <c r="B22" s="165" t="s">
        <v>2409</v>
      </c>
      <c r="C22" s="157">
        <f>SUMPRODUCT('[1]表三之二（需明确收支对象级次的录入表）'!D$7:D$80*(LEFT('[1]表三之二（需明确收支对象级次的录入表）'!$B$7:$B$80,LEN($A22))=$A22))+SUMPRODUCT('[1]表三之三（其它收支录入表）'!D$6:D$52*(LEFT('[1]表三之三（其它收支录入表）'!$B$6:$B$52,LEN($A22))=$A22))</f>
        <v>0</v>
      </c>
      <c r="D22" s="157">
        <f>SUMPRODUCT('[1]表三之二（需明确收支对象级次的录入表）'!E$7:E$80*(LEFT('[1]表三之二（需明确收支对象级次的录入表）'!$B$7:$B$80,LEN($A22))=$A22))+SUMPRODUCT('[1]表三之三（其它收支录入表）'!E$6:E$52*(LEFT('[1]表三之三（其它收支录入表）'!$B$6:$B$52,LEN($A22))=$A22))</f>
        <v>0</v>
      </c>
      <c r="E22" s="157">
        <f>SUMPRODUCT('[1]表三之二（需明确收支对象级次的录入表）'!$I$7:$I$80*(LEFT('[1]表三之二（需明确收支对象级次的录入表）'!$B$7:$B$80,LEN($A22))=$A22))+SUMPRODUCT('[1]表三之三（其它收支录入表）'!F$6:F$52*(LEFT('[1]表三之三（其它收支录入表）'!$B$6:$B$52,LEN($A22))=$A22))</f>
        <v>0</v>
      </c>
      <c r="F22" s="319" t="str">
        <f t="shared" si="0"/>
        <v/>
      </c>
      <c r="G22" s="319" t="str">
        <f t="shared" si="1"/>
        <v/>
      </c>
      <c r="H22" s="320"/>
      <c r="I22" s="150"/>
      <c r="J22" s="161"/>
      <c r="K22" s="162"/>
      <c r="L22" s="162"/>
      <c r="M22" s="322"/>
      <c r="N22" s="322"/>
    </row>
    <row r="23" s="134" customFormat="1" ht="16.5" customHeight="1" spans="1:14">
      <c r="A23" s="320" t="s">
        <v>2410</v>
      </c>
      <c r="B23" s="165" t="s">
        <v>2411</v>
      </c>
      <c r="C23" s="157">
        <f>SUMPRODUCT('[1]表三之二（需明确收支对象级次的录入表）'!D$7:D$80*(LEFT('[1]表三之二（需明确收支对象级次的录入表）'!$B$7:$B$80,LEN($A23))=$A23))+SUMPRODUCT('[1]表三之三（其它收支录入表）'!D$6:D$52*(LEFT('[1]表三之三（其它收支录入表）'!$B$6:$B$52,LEN($A23))=$A23))</f>
        <v>0</v>
      </c>
      <c r="D23" s="157">
        <f>SUMPRODUCT('[1]表三之二（需明确收支对象级次的录入表）'!E$7:E$80*(LEFT('[1]表三之二（需明确收支对象级次的录入表）'!$B$7:$B$80,LEN($A23))=$A23))+SUMPRODUCT('[1]表三之三（其它收支录入表）'!E$6:E$52*(LEFT('[1]表三之三（其它收支录入表）'!$B$6:$B$52,LEN($A23))=$A23))</f>
        <v>0</v>
      </c>
      <c r="E23" s="157">
        <f>SUMPRODUCT('[1]表三之二（需明确收支对象级次的录入表）'!$I$7:$I$80*(LEFT('[1]表三之二（需明确收支对象级次的录入表）'!$B$7:$B$80,LEN($A23))=$A23))+SUMPRODUCT('[1]表三之三（其它收支录入表）'!F$6:F$52*(LEFT('[1]表三之三（其它收支录入表）'!$B$6:$B$52,LEN($A23))=$A23))</f>
        <v>0</v>
      </c>
      <c r="F23" s="319" t="str">
        <f t="shared" si="0"/>
        <v/>
      </c>
      <c r="G23" s="319" t="str">
        <f t="shared" si="1"/>
        <v/>
      </c>
      <c r="H23" s="320"/>
      <c r="I23" s="150"/>
      <c r="J23" s="161"/>
      <c r="K23" s="162"/>
      <c r="L23" s="162"/>
      <c r="M23" s="322"/>
      <c r="N23" s="322"/>
    </row>
    <row r="24" s="134" customFormat="1" ht="16.5" customHeight="1" spans="1:14">
      <c r="A24" s="320" t="s">
        <v>2412</v>
      </c>
      <c r="B24" s="165" t="s">
        <v>2413</v>
      </c>
      <c r="C24" s="157">
        <f>SUMPRODUCT('[1]表三之二（需明确收支对象级次的录入表）'!D$7:D$80*(LEFT('[1]表三之二（需明确收支对象级次的录入表）'!$B$7:$B$80,LEN($A24))=$A24))+SUMPRODUCT('[1]表三之三（其它收支录入表）'!D$6:D$52*(LEFT('[1]表三之三（其它收支录入表）'!$B$6:$B$52,LEN($A24))=$A24))</f>
        <v>0</v>
      </c>
      <c r="D24" s="157">
        <f>SUMPRODUCT('[1]表三之二（需明确收支对象级次的录入表）'!E$7:E$80*(LEFT('[1]表三之二（需明确收支对象级次的录入表）'!$B$7:$B$80,LEN($A24))=$A24))+SUMPRODUCT('[1]表三之三（其它收支录入表）'!E$6:E$52*(LEFT('[1]表三之三（其它收支录入表）'!$B$6:$B$52,LEN($A24))=$A24))</f>
        <v>0</v>
      </c>
      <c r="E24" s="157">
        <f>SUMPRODUCT('[1]表三之二（需明确收支对象级次的录入表）'!$I$7:$I$80*(LEFT('[1]表三之二（需明确收支对象级次的录入表）'!$B$7:$B$80,LEN($A24))=$A24))+SUMPRODUCT('[1]表三之三（其它收支录入表）'!F$6:F$52*(LEFT('[1]表三之三（其它收支录入表）'!$B$6:$B$52,LEN($A24))=$A24))</f>
        <v>0</v>
      </c>
      <c r="F24" s="319" t="str">
        <f t="shared" si="0"/>
        <v/>
      </c>
      <c r="G24" s="319" t="str">
        <f t="shared" si="1"/>
        <v/>
      </c>
      <c r="H24" s="320"/>
      <c r="I24" s="150"/>
      <c r="J24" s="161"/>
      <c r="K24" s="162"/>
      <c r="L24" s="162"/>
      <c r="M24" s="322"/>
      <c r="N24" s="322"/>
    </row>
    <row r="25" s="134" customFormat="1" ht="16.5" customHeight="1" spans="1:14">
      <c r="A25" s="320" t="s">
        <v>2414</v>
      </c>
      <c r="B25" s="165" t="s">
        <v>2415</v>
      </c>
      <c r="C25" s="157">
        <f>SUMPRODUCT('[1]表三之二（需明确收支对象级次的录入表）'!D$7:D$80*(LEFT('[1]表三之二（需明确收支对象级次的录入表）'!$B$7:$B$80,LEN($A25))=$A25))+SUMPRODUCT('[1]表三之三（其它收支录入表）'!D$6:D$52*(LEFT('[1]表三之三（其它收支录入表）'!$B$6:$B$52,LEN($A25))=$A25))</f>
        <v>22625</v>
      </c>
      <c r="D25" s="157">
        <f>SUMPRODUCT('[1]表三之二（需明确收支对象级次的录入表）'!E$7:E$80*(LEFT('[1]表三之二（需明确收支对象级次的录入表）'!$B$7:$B$80,LEN($A25))=$A25))+SUMPRODUCT('[1]表三之三（其它收支录入表）'!E$6:E$52*(LEFT('[1]表三之三（其它收支录入表）'!$B$6:$B$52,LEN($A25))=$A25))</f>
        <v>28900</v>
      </c>
      <c r="E25" s="157">
        <f>SUMPRODUCT('[1]表三之二（需明确收支对象级次的录入表）'!$I$7:$I$80*(LEFT('[1]表三之二（需明确收支对象级次的录入表）'!$B$7:$B$80,LEN($A25))=$A25))+SUMPRODUCT('[1]表三之三（其它收支录入表）'!F$6:F$52*(LEFT('[1]表三之三（其它收支录入表）'!$B$6:$B$52,LEN($A25))=$A25))</f>
        <v>24900</v>
      </c>
      <c r="F25" s="319">
        <f t="shared" si="0"/>
        <v>1.10055248618785</v>
      </c>
      <c r="G25" s="319">
        <f t="shared" si="1"/>
        <v>0.86159169550173</v>
      </c>
      <c r="H25" s="320"/>
      <c r="I25" s="150"/>
      <c r="J25" s="161"/>
      <c r="K25" s="162"/>
      <c r="L25" s="162"/>
      <c r="M25" s="322"/>
      <c r="N25" s="322"/>
    </row>
    <row r="26" s="134" customFormat="1" ht="16.5" customHeight="1" spans="1:14">
      <c r="A26" s="320" t="s">
        <v>2416</v>
      </c>
      <c r="B26" s="165" t="s">
        <v>2417</v>
      </c>
      <c r="C26" s="157">
        <f>SUMPRODUCT('[1]表三之二（需明确收支对象级次的录入表）'!D$7:D$80*(LEFT('[1]表三之二（需明确收支对象级次的录入表）'!$B$7:$B$80,LEN($A26))=$A26))+SUMPRODUCT('[1]表三之三（其它收支录入表）'!D$6:D$52*(LEFT('[1]表三之三（其它收支录入表）'!$B$6:$B$52,LEN($A26))=$A26))</f>
        <v>23599</v>
      </c>
      <c r="D26" s="157">
        <f>SUMPRODUCT('[1]表三之二（需明确收支对象级次的录入表）'!E$7:E$80*(LEFT('[1]表三之二（需明确收支对象级次的录入表）'!$B$7:$B$80,LEN($A26))=$A26))+SUMPRODUCT('[1]表三之三（其它收支录入表）'!E$6:E$52*(LEFT('[1]表三之三（其它收支录入表）'!$B$6:$B$52,LEN($A26))=$A26))</f>
        <v>24292</v>
      </c>
      <c r="E26" s="157">
        <f>SUMPRODUCT('[1]表三之二（需明确收支对象级次的录入表）'!$I$7:$I$80*(LEFT('[1]表三之二（需明确收支对象级次的录入表）'!$B$7:$B$80,LEN($A26))=$A26))+SUMPRODUCT('[1]表三之三（其它收支录入表）'!F$6:F$52*(LEFT('[1]表三之三（其它收支录入表）'!$B$6:$B$52,LEN($A26))=$A26))</f>
        <v>23599</v>
      </c>
      <c r="F26" s="319">
        <f t="shared" si="0"/>
        <v>1</v>
      </c>
      <c r="G26" s="319">
        <f t="shared" si="1"/>
        <v>0.971472089576815</v>
      </c>
      <c r="H26" s="320"/>
      <c r="I26" s="150"/>
      <c r="J26" s="161"/>
      <c r="K26" s="162"/>
      <c r="L26" s="162"/>
      <c r="M26" s="322"/>
      <c r="N26" s="322"/>
    </row>
    <row r="27" s="134" customFormat="1" ht="16.5" customHeight="1" spans="1:14">
      <c r="A27" s="320" t="s">
        <v>2418</v>
      </c>
      <c r="B27" s="165" t="s">
        <v>2419</v>
      </c>
      <c r="C27" s="157">
        <f>SUMPRODUCT('[1]表三之二（需明确收支对象级次的录入表）'!D$7:D$80*(LEFT('[1]表三之二（需明确收支对象级次的录入表）'!$B$7:$B$80,LEN($A27))=$A27))+SUMPRODUCT('[1]表三之三（其它收支录入表）'!D$6:D$52*(LEFT('[1]表三之三（其它收支录入表）'!$B$6:$B$52,LEN($A27))=$A27))</f>
        <v>0</v>
      </c>
      <c r="D27" s="157">
        <f>SUMPRODUCT('[1]表三之二（需明确收支对象级次的录入表）'!E$7:E$80*(LEFT('[1]表三之二（需明确收支对象级次的录入表）'!$B$7:$B$80,LEN($A27))=$A27))+SUMPRODUCT('[1]表三之三（其它收支录入表）'!E$6:E$52*(LEFT('[1]表三之三（其它收支录入表）'!$B$6:$B$52,LEN($A27))=$A27))</f>
        <v>0</v>
      </c>
      <c r="E27" s="157">
        <f>SUMPRODUCT('[1]表三之二（需明确收支对象级次的录入表）'!$I$7:$I$80*(LEFT('[1]表三之二（需明确收支对象级次的录入表）'!$B$7:$B$80,LEN($A27))=$A27))+SUMPRODUCT('[1]表三之三（其它收支录入表）'!F$6:F$52*(LEFT('[1]表三之三（其它收支录入表）'!$B$6:$B$52,LEN($A27))=$A27))</f>
        <v>0</v>
      </c>
      <c r="F27" s="319" t="str">
        <f t="shared" si="0"/>
        <v/>
      </c>
      <c r="G27" s="319" t="str">
        <f t="shared" si="1"/>
        <v/>
      </c>
      <c r="H27" s="320"/>
      <c r="I27" s="150"/>
      <c r="J27" s="161"/>
      <c r="K27" s="162"/>
      <c r="L27" s="162"/>
      <c r="M27" s="322"/>
      <c r="N27" s="322"/>
    </row>
    <row r="28" s="134" customFormat="1" ht="16.5" customHeight="1" spans="1:14">
      <c r="A28" s="320" t="s">
        <v>2420</v>
      </c>
      <c r="B28" s="165" t="s">
        <v>2421</v>
      </c>
      <c r="C28" s="157">
        <f>SUMPRODUCT('[1]表三之二（需明确收支对象级次的录入表）'!D$7:D$80*(LEFT('[1]表三之二（需明确收支对象级次的录入表）'!$B$7:$B$80,LEN($A28))=$A28))+SUMPRODUCT('[1]表三之三（其它收支录入表）'!D$6:D$52*(LEFT('[1]表三之三（其它收支录入表）'!$B$6:$B$52,LEN($A28))=$A28))</f>
        <v>0</v>
      </c>
      <c r="D28" s="157">
        <f>SUMPRODUCT('[1]表三之二（需明确收支对象级次的录入表）'!E$7:E$80*(LEFT('[1]表三之二（需明确收支对象级次的录入表）'!$B$7:$B$80,LEN($A28))=$A28))+SUMPRODUCT('[1]表三之三（其它收支录入表）'!E$6:E$52*(LEFT('[1]表三之三（其它收支录入表）'!$B$6:$B$52,LEN($A28))=$A28))</f>
        <v>0</v>
      </c>
      <c r="E28" s="157">
        <f>SUMPRODUCT('[1]表三之二（需明确收支对象级次的录入表）'!$I$7:$I$80*(LEFT('[1]表三之二（需明确收支对象级次的录入表）'!$B$7:$B$80,LEN($A28))=$A28))+SUMPRODUCT('[1]表三之三（其它收支录入表）'!F$6:F$52*(LEFT('[1]表三之三（其它收支录入表）'!$B$6:$B$52,LEN($A28))=$A28))</f>
        <v>0</v>
      </c>
      <c r="F28" s="319" t="str">
        <f t="shared" si="0"/>
        <v/>
      </c>
      <c r="G28" s="319" t="str">
        <f t="shared" si="1"/>
        <v/>
      </c>
      <c r="H28" s="320"/>
      <c r="I28" s="150"/>
      <c r="J28" s="161"/>
      <c r="K28" s="162"/>
      <c r="L28" s="162"/>
      <c r="M28" s="322"/>
      <c r="N28" s="322"/>
    </row>
    <row r="29" s="134" customFormat="1" ht="16.5" customHeight="1" spans="1:14">
      <c r="A29" s="320" t="s">
        <v>2422</v>
      </c>
      <c r="B29" s="165" t="s">
        <v>2423</v>
      </c>
      <c r="C29" s="157">
        <f>SUMPRODUCT('[1]表三之二（需明确收支对象级次的录入表）'!D$7:D$80*(LEFT('[1]表三之二（需明确收支对象级次的录入表）'!$B$7:$B$80,LEN($A29))=$A29))+SUMPRODUCT('[1]表三之三（其它收支录入表）'!D$6:D$52*(LEFT('[1]表三之三（其它收支录入表）'!$B$6:$B$52,LEN($A29))=$A29))</f>
        <v>0</v>
      </c>
      <c r="D29" s="157">
        <f>SUMPRODUCT('[1]表三之二（需明确收支对象级次的录入表）'!E$7:E$80*(LEFT('[1]表三之二（需明确收支对象级次的录入表）'!$B$7:$B$80,LEN($A29))=$A29))+SUMPRODUCT('[1]表三之三（其它收支录入表）'!E$6:E$52*(LEFT('[1]表三之三（其它收支录入表）'!$B$6:$B$52,LEN($A29))=$A29))</f>
        <v>0</v>
      </c>
      <c r="E29" s="157">
        <f>SUMPRODUCT('[1]表三之二（需明确收支对象级次的录入表）'!$I$7:$I$80*(LEFT('[1]表三之二（需明确收支对象级次的录入表）'!$B$7:$B$80,LEN($A29))=$A29))+SUMPRODUCT('[1]表三之三（其它收支录入表）'!F$6:F$52*(LEFT('[1]表三之三（其它收支录入表）'!$B$6:$B$52,LEN($A29))=$A29))</f>
        <v>0</v>
      </c>
      <c r="F29" s="319" t="str">
        <f t="shared" si="0"/>
        <v/>
      </c>
      <c r="G29" s="319" t="str">
        <f t="shared" si="1"/>
        <v/>
      </c>
      <c r="H29" s="320"/>
      <c r="I29" s="150"/>
      <c r="J29" s="161"/>
      <c r="K29" s="162"/>
      <c r="L29" s="162"/>
      <c r="M29" s="322"/>
      <c r="N29" s="322"/>
    </row>
    <row r="30" s="134" customFormat="1" ht="16.5" customHeight="1" spans="1:14">
      <c r="A30" s="320" t="s">
        <v>2424</v>
      </c>
      <c r="B30" s="165" t="s">
        <v>2425</v>
      </c>
      <c r="C30" s="157">
        <f>SUMPRODUCT('[1]表三之二（需明确收支对象级次的录入表）'!D$7:D$80*(LEFT('[1]表三之二（需明确收支对象级次的录入表）'!$B$7:$B$80,LEN($A30))=$A30))+SUMPRODUCT('[1]表三之三（其它收支录入表）'!D$6:D$52*(LEFT('[1]表三之三（其它收支录入表）'!$B$6:$B$52,LEN($A30))=$A30))</f>
        <v>2391</v>
      </c>
      <c r="D30" s="157">
        <f>SUMPRODUCT('[1]表三之二（需明确收支对象级次的录入表）'!E$7:E$80*(LEFT('[1]表三之二（需明确收支对象级次的录入表）'!$B$7:$B$80,LEN($A30))=$A30))+SUMPRODUCT('[1]表三之三（其它收支录入表）'!E$6:E$52*(LEFT('[1]表三之三（其它收支录入表）'!$B$6:$B$52,LEN($A30))=$A30))</f>
        <v>4173</v>
      </c>
      <c r="E30" s="157">
        <f>SUMPRODUCT('[1]表三之二（需明确收支对象级次的录入表）'!$I$7:$I$80*(LEFT('[1]表三之二（需明确收支对象级次的录入表）'!$B$7:$B$80,LEN($A30))=$A30))+SUMPRODUCT('[1]表三之三（其它收支录入表）'!F$6:F$52*(LEFT('[1]表三之三（其它收支录入表）'!$B$6:$B$52,LEN($A30))=$A30))</f>
        <v>2791</v>
      </c>
      <c r="F30" s="319">
        <f t="shared" si="0"/>
        <v>1.16729401923881</v>
      </c>
      <c r="G30" s="319">
        <f t="shared" si="1"/>
        <v>0.668823388449557</v>
      </c>
      <c r="H30" s="320"/>
      <c r="I30" s="155"/>
      <c r="J30" s="161"/>
      <c r="K30" s="162"/>
      <c r="L30" s="162"/>
      <c r="M30" s="322"/>
      <c r="N30" s="322"/>
    </row>
    <row r="31" s="134" customFormat="1" ht="16.5" customHeight="1" spans="1:14">
      <c r="A31" s="320" t="s">
        <v>2426</v>
      </c>
      <c r="B31" s="165" t="s">
        <v>2427</v>
      </c>
      <c r="C31" s="157">
        <f>SUMPRODUCT('[1]表三之二（需明确收支对象级次的录入表）'!D$7:D$80*(LEFT('[1]表三之二（需明确收支对象级次的录入表）'!$B$7:$B$80,LEN($A31))=$A31))+SUMPRODUCT('[1]表三之三（其它收支录入表）'!D$6:D$52*(LEFT('[1]表三之三（其它收支录入表）'!$B$6:$B$52,LEN($A31))=$A31))</f>
        <v>0</v>
      </c>
      <c r="D31" s="157">
        <f>SUMPRODUCT('[1]表三之二（需明确收支对象级次的录入表）'!E$7:E$80*(LEFT('[1]表三之二（需明确收支对象级次的录入表）'!$B$7:$B$80,LEN($A31))=$A31))+SUMPRODUCT('[1]表三之三（其它收支录入表）'!E$6:E$52*(LEFT('[1]表三之三（其它收支录入表）'!$B$6:$B$52,LEN($A31))=$A31))</f>
        <v>0</v>
      </c>
      <c r="E31" s="157">
        <f>SUMPRODUCT('[1]表三之二（需明确收支对象级次的录入表）'!$I$7:$I$80*(LEFT('[1]表三之二（需明确收支对象级次的录入表）'!$B$7:$B$80,LEN($A31))=$A31))+SUMPRODUCT('[1]表三之三（其它收支录入表）'!F$6:F$52*(LEFT('[1]表三之三（其它收支录入表）'!$B$6:$B$52,LEN($A31))=$A31))</f>
        <v>0</v>
      </c>
      <c r="F31" s="319" t="str">
        <f t="shared" si="0"/>
        <v/>
      </c>
      <c r="G31" s="319" t="str">
        <f t="shared" si="1"/>
        <v/>
      </c>
      <c r="H31" s="320"/>
      <c r="I31" s="150"/>
      <c r="J31" s="161"/>
      <c r="K31" s="162"/>
      <c r="L31" s="162"/>
      <c r="M31" s="322"/>
      <c r="N31" s="322"/>
    </row>
    <row r="32" s="134" customFormat="1" ht="16.5" customHeight="1" spans="1:14">
      <c r="A32" s="320" t="s">
        <v>2428</v>
      </c>
      <c r="B32" s="165" t="s">
        <v>2429</v>
      </c>
      <c r="C32" s="157">
        <f>SUMPRODUCT('[1]表三之二（需明确收支对象级次的录入表）'!D$7:D$80*(LEFT('[1]表三之二（需明确收支对象级次的录入表）'!$B$7:$B$80,LEN($A32))=$A32))+SUMPRODUCT('[1]表三之三（其它收支录入表）'!D$6:D$52*(LEFT('[1]表三之三（其它收支录入表）'!$B$6:$B$52,LEN($A32))=$A32))</f>
        <v>0</v>
      </c>
      <c r="D32" s="157">
        <f>SUMPRODUCT('[1]表三之二（需明确收支对象级次的录入表）'!E$7:E$80*(LEFT('[1]表三之二（需明确收支对象级次的录入表）'!$B$7:$B$80,LEN($A32))=$A32))+SUMPRODUCT('[1]表三之三（其它收支录入表）'!E$6:E$52*(LEFT('[1]表三之三（其它收支录入表）'!$B$6:$B$52,LEN($A32))=$A32))</f>
        <v>0</v>
      </c>
      <c r="E32" s="157">
        <f>SUMPRODUCT('[1]表三之二（需明确收支对象级次的录入表）'!$I$7:$I$80*(LEFT('[1]表三之二（需明确收支对象级次的录入表）'!$B$7:$B$80,LEN($A32))=$A32))+SUMPRODUCT('[1]表三之三（其它收支录入表）'!F$6:F$52*(LEFT('[1]表三之三（其它收支录入表）'!$B$6:$B$52,LEN($A32))=$A32))</f>
        <v>0</v>
      </c>
      <c r="F32" s="319" t="str">
        <f t="shared" si="0"/>
        <v/>
      </c>
      <c r="G32" s="319" t="str">
        <f t="shared" si="1"/>
        <v/>
      </c>
      <c r="H32" s="320"/>
      <c r="I32" s="150"/>
      <c r="J32" s="161"/>
      <c r="K32" s="162"/>
      <c r="L32" s="162"/>
      <c r="M32" s="322"/>
      <c r="N32" s="322"/>
    </row>
    <row r="33" s="134" customFormat="1" ht="16.5" customHeight="1" spans="1:14">
      <c r="A33" s="320" t="s">
        <v>2430</v>
      </c>
      <c r="B33" s="165" t="s">
        <v>2431</v>
      </c>
      <c r="C33" s="157">
        <f>SUMPRODUCT('[1]表三之二（需明确收支对象级次的录入表）'!D$7:D$80*(LEFT('[1]表三之二（需明确收支对象级次的录入表）'!$B$7:$B$80,LEN($A33))=$A33))+SUMPRODUCT('[1]表三之三（其它收支录入表）'!D$6:D$52*(LEFT('[1]表三之三（其它收支录入表）'!$B$6:$B$52,LEN($A33))=$A33))</f>
        <v>0</v>
      </c>
      <c r="D33" s="157">
        <f>SUMPRODUCT('[1]表三之二（需明确收支对象级次的录入表）'!E$7:E$80*(LEFT('[1]表三之二（需明确收支对象级次的录入表）'!$B$7:$B$80,LEN($A33))=$A33))+SUMPRODUCT('[1]表三之三（其它收支录入表）'!E$6:E$52*(LEFT('[1]表三之三（其它收支录入表）'!$B$6:$B$52,LEN($A33))=$A33))</f>
        <v>0</v>
      </c>
      <c r="E33" s="157">
        <f>SUMPRODUCT('[1]表三之二（需明确收支对象级次的录入表）'!$I$7:$I$80*(LEFT('[1]表三之二（需明确收支对象级次的录入表）'!$B$7:$B$80,LEN($A33))=$A33))+SUMPRODUCT('[1]表三之三（其它收支录入表）'!F$6:F$52*(LEFT('[1]表三之三（其它收支录入表）'!$B$6:$B$52,LEN($A33))=$A33))</f>
        <v>0</v>
      </c>
      <c r="F33" s="319" t="str">
        <f t="shared" si="0"/>
        <v/>
      </c>
      <c r="G33" s="319" t="str">
        <f t="shared" si="1"/>
        <v/>
      </c>
      <c r="H33" s="320"/>
      <c r="I33" s="150"/>
      <c r="J33" s="161"/>
      <c r="K33" s="162"/>
      <c r="L33" s="162"/>
      <c r="M33" s="322"/>
      <c r="N33" s="322"/>
    </row>
    <row r="34" s="134" customFormat="1" ht="16.5" customHeight="1" spans="1:14">
      <c r="A34" s="320" t="s">
        <v>2432</v>
      </c>
      <c r="B34" s="165" t="s">
        <v>2433</v>
      </c>
      <c r="C34" s="157">
        <f>SUMPRODUCT('[1]表三之二（需明确收支对象级次的录入表）'!D$7:D$80*(LEFT('[1]表三之二（需明确收支对象级次的录入表）'!$B$7:$B$80,LEN($A34))=$A34))+SUMPRODUCT('[1]表三之三（其它收支录入表）'!D$6:D$52*(LEFT('[1]表三之三（其它收支录入表）'!$B$6:$B$52,LEN($A34))=$A34))</f>
        <v>1239</v>
      </c>
      <c r="D34" s="157">
        <f>SUMPRODUCT('[1]表三之二（需明确收支对象级次的录入表）'!E$7:E$80*(LEFT('[1]表三之二（需明确收支对象级次的录入表）'!$B$7:$B$80,LEN($A34))=$A34))+SUMPRODUCT('[1]表三之三（其它收支录入表）'!E$6:E$52*(LEFT('[1]表三之三（其它收支录入表）'!$B$6:$B$52,LEN($A34))=$A34))</f>
        <v>1802</v>
      </c>
      <c r="E34" s="157">
        <f>SUMPRODUCT('[1]表三之二（需明确收支对象级次的录入表）'!$I$7:$I$80*(LEFT('[1]表三之二（需明确收支对象级次的录入表）'!$B$7:$B$80,LEN($A34))=$A34))+SUMPRODUCT('[1]表三之三（其它收支录入表）'!F$6:F$52*(LEFT('[1]表三之三（其它收支录入表）'!$B$6:$B$52,LEN($A34))=$A34))</f>
        <v>1495</v>
      </c>
      <c r="F34" s="319">
        <f t="shared" si="0"/>
        <v>1.20661824051655</v>
      </c>
      <c r="G34" s="319">
        <f t="shared" si="1"/>
        <v>0.829633740288568</v>
      </c>
      <c r="H34" s="320"/>
      <c r="I34" s="150"/>
      <c r="J34" s="161"/>
      <c r="K34" s="162"/>
      <c r="L34" s="162"/>
      <c r="M34" s="322"/>
      <c r="N34" s="322"/>
    </row>
    <row r="35" s="134" customFormat="1" ht="16.5" customHeight="1" spans="1:14">
      <c r="A35" s="320" t="s">
        <v>2434</v>
      </c>
      <c r="B35" s="165" t="s">
        <v>2435</v>
      </c>
      <c r="C35" s="157">
        <f>SUMPRODUCT('[1]表三之二（需明确收支对象级次的录入表）'!D$7:D$80*(LEFT('[1]表三之二（需明确收支对象级次的录入表）'!$B$7:$B$80,LEN($A35))=$A35))+SUMPRODUCT('[1]表三之三（其它收支录入表）'!D$6:D$52*(LEFT('[1]表三之三（其它收支录入表）'!$B$6:$B$52,LEN($A35))=$A35))</f>
        <v>16294</v>
      </c>
      <c r="D35" s="157">
        <f>SUMPRODUCT('[1]表三之二（需明确收支对象级次的录入表）'!E$7:E$80*(LEFT('[1]表三之二（需明确收支对象级次的录入表）'!$B$7:$B$80,LEN($A35))=$A35))+SUMPRODUCT('[1]表三之三（其它收支录入表）'!E$6:E$52*(LEFT('[1]表三之三（其它收支录入表）'!$B$6:$B$52,LEN($A35))=$A35))</f>
        <v>17267</v>
      </c>
      <c r="E35" s="157">
        <f>SUMPRODUCT('[1]表三之二（需明确收支对象级次的录入表）'!$I$7:$I$80*(LEFT('[1]表三之二（需明确收支对象级次的录入表）'!$B$7:$B$80,LEN($A35))=$A35))+SUMPRODUCT('[1]表三之三（其它收支录入表）'!F$6:F$52*(LEFT('[1]表三之三（其它收支录入表）'!$B$6:$B$52,LEN($A35))=$A35))</f>
        <v>15894</v>
      </c>
      <c r="F35" s="319">
        <f t="shared" si="0"/>
        <v>0.975451086289432</v>
      </c>
      <c r="G35" s="319">
        <f t="shared" si="1"/>
        <v>0.920484160537441</v>
      </c>
      <c r="H35" s="320"/>
      <c r="I35" s="150"/>
      <c r="J35" s="161"/>
      <c r="K35" s="162"/>
      <c r="L35" s="162"/>
      <c r="M35" s="322"/>
      <c r="N35" s="322"/>
    </row>
    <row r="36" s="134" customFormat="1" ht="16.5" customHeight="1" spans="1:14">
      <c r="A36" s="320" t="s">
        <v>2436</v>
      </c>
      <c r="B36" s="165" t="s">
        <v>2437</v>
      </c>
      <c r="C36" s="157">
        <f>SUMPRODUCT('[1]表三之二（需明确收支对象级次的录入表）'!D$7:D$80*(LEFT('[1]表三之二（需明确收支对象级次的录入表）'!$B$7:$B$80,LEN($A36))=$A36))+SUMPRODUCT('[1]表三之三（其它收支录入表）'!D$6:D$52*(LEFT('[1]表三之三（其它收支录入表）'!$B$6:$B$52,LEN($A36))=$A36))</f>
        <v>20</v>
      </c>
      <c r="D36" s="157">
        <f>SUMPRODUCT('[1]表三之二（需明确收支对象级次的录入表）'!E$7:E$80*(LEFT('[1]表三之二（需明确收支对象级次的录入表）'!$B$7:$B$80,LEN($A36))=$A36))+SUMPRODUCT('[1]表三之三（其它收支录入表）'!E$6:E$52*(LEFT('[1]表三之三（其它收支录入表）'!$B$6:$B$52,LEN($A36))=$A36))</f>
        <v>20</v>
      </c>
      <c r="E36" s="157">
        <f>SUMPRODUCT('[1]表三之二（需明确收支对象级次的录入表）'!$I$7:$I$80*(LEFT('[1]表三之二（需明确收支对象级次的录入表）'!$B$7:$B$80,LEN($A36))=$A36))+SUMPRODUCT('[1]表三之三（其它收支录入表）'!F$6:F$52*(LEFT('[1]表三之三（其它收支录入表）'!$B$6:$B$52,LEN($A36))=$A36))</f>
        <v>0</v>
      </c>
      <c r="F36" s="319">
        <f t="shared" si="0"/>
        <v>0</v>
      </c>
      <c r="G36" s="319">
        <f t="shared" si="1"/>
        <v>0</v>
      </c>
      <c r="H36" s="320"/>
      <c r="I36" s="150"/>
      <c r="J36" s="161"/>
      <c r="K36" s="162"/>
      <c r="L36" s="162"/>
      <c r="M36" s="322"/>
      <c r="N36" s="322"/>
    </row>
    <row r="37" s="134" customFormat="1" ht="16.5" customHeight="1" spans="1:14">
      <c r="A37" s="320" t="s">
        <v>2438</v>
      </c>
      <c r="B37" s="165" t="s">
        <v>2439</v>
      </c>
      <c r="C37" s="157">
        <f>SUMPRODUCT('[1]表三之二（需明确收支对象级次的录入表）'!D$7:D$80*(LEFT('[1]表三之二（需明确收支对象级次的录入表）'!$B$7:$B$80,LEN($A37))=$A37))+SUMPRODUCT('[1]表三之三（其它收支录入表）'!D$6:D$52*(LEFT('[1]表三之三（其它收支录入表）'!$B$6:$B$52,LEN($A37))=$A37))</f>
        <v>395</v>
      </c>
      <c r="D37" s="157">
        <f>SUMPRODUCT('[1]表三之二（需明确收支对象级次的录入表）'!E$7:E$80*(LEFT('[1]表三之二（需明确收支对象级次的录入表）'!$B$7:$B$80,LEN($A37))=$A37))+SUMPRODUCT('[1]表三之三（其它收支录入表）'!E$6:E$52*(LEFT('[1]表三之三（其它收支录入表）'!$B$6:$B$52,LEN($A37))=$A37))</f>
        <v>463</v>
      </c>
      <c r="E37" s="157">
        <f>SUMPRODUCT('[1]表三之二（需明确收支对象级次的录入表）'!$I$7:$I$80*(LEFT('[1]表三之二（需明确收支对象级次的录入表）'!$B$7:$B$80,LEN($A37))=$A37))+SUMPRODUCT('[1]表三之三（其它收支录入表）'!F$6:F$52*(LEFT('[1]表三之三（其它收支录入表）'!$B$6:$B$52,LEN($A37))=$A37))</f>
        <v>332</v>
      </c>
      <c r="F37" s="319">
        <f t="shared" si="0"/>
        <v>0.840506329113924</v>
      </c>
      <c r="G37" s="319">
        <f t="shared" si="1"/>
        <v>0.717062634989201</v>
      </c>
      <c r="H37" s="320"/>
      <c r="I37" s="150"/>
      <c r="J37" s="161"/>
      <c r="K37" s="162"/>
      <c r="L37" s="162"/>
      <c r="M37" s="322"/>
      <c r="N37" s="322"/>
    </row>
    <row r="38" s="134" customFormat="1" ht="16.5" customHeight="1" spans="1:14">
      <c r="A38" s="320" t="s">
        <v>2440</v>
      </c>
      <c r="B38" s="165" t="s">
        <v>2441</v>
      </c>
      <c r="C38" s="157">
        <f>SUMPRODUCT('[1]表三之二（需明确收支对象级次的录入表）'!D$7:D$80*(LEFT('[1]表三之二（需明确收支对象级次的录入表）'!$B$7:$B$80,LEN($A38))=$A38))+SUMPRODUCT('[1]表三之三（其它收支录入表）'!D$6:D$52*(LEFT('[1]表三之三（其它收支录入表）'!$B$6:$B$52,LEN($A38))=$A38))</f>
        <v>10659</v>
      </c>
      <c r="D38" s="157">
        <f>SUMPRODUCT('[1]表三之二（需明确收支对象级次的录入表）'!E$7:E$80*(LEFT('[1]表三之二（需明确收支对象级次的录入表）'!$B$7:$B$80,LEN($A38))=$A38))+SUMPRODUCT('[1]表三之三（其它收支录入表）'!E$6:E$52*(LEFT('[1]表三之三（其它收支录入表）'!$B$6:$B$52,LEN($A38))=$A38))</f>
        <v>11333</v>
      </c>
      <c r="E38" s="157">
        <f>SUMPRODUCT('[1]表三之二（需明确收支对象级次的录入表）'!$I$7:$I$80*(LEFT('[1]表三之二（需明确收支对象级次的录入表）'!$B$7:$B$80,LEN($A38))=$A38))+SUMPRODUCT('[1]表三之三（其它收支录入表）'!F$6:F$52*(LEFT('[1]表三之三（其它收支录入表）'!$B$6:$B$52,LEN($A38))=$A38))</f>
        <v>8319</v>
      </c>
      <c r="F38" s="319">
        <f t="shared" si="0"/>
        <v>0.780467210807768</v>
      </c>
      <c r="G38" s="319">
        <f t="shared" si="1"/>
        <v>0.734051001500044</v>
      </c>
      <c r="H38" s="320"/>
      <c r="I38" s="150"/>
      <c r="J38" s="161"/>
      <c r="K38" s="162"/>
      <c r="L38" s="162"/>
      <c r="M38" s="322"/>
      <c r="N38" s="322"/>
    </row>
    <row r="39" s="134" customFormat="1" ht="16.5" customHeight="1" spans="1:14">
      <c r="A39" s="320" t="s">
        <v>2442</v>
      </c>
      <c r="B39" s="165" t="s">
        <v>2443</v>
      </c>
      <c r="C39" s="157">
        <f>SUMPRODUCT('[1]表三之二（需明确收支对象级次的录入表）'!D$7:D$80*(LEFT('[1]表三之二（需明确收支对象级次的录入表）'!$B$7:$B$80,LEN($A39))=$A39))+SUMPRODUCT('[1]表三之三（其它收支录入表）'!D$6:D$52*(LEFT('[1]表三之三（其它收支录入表）'!$B$6:$B$52,LEN($A39))=$A39))</f>
        <v>3904</v>
      </c>
      <c r="D39" s="157">
        <f>SUMPRODUCT('[1]表三之二（需明确收支对象级次的录入表）'!E$7:E$80*(LEFT('[1]表三之二（需明确收支对象级次的录入表）'!$B$7:$B$80,LEN($A39))=$A39))+SUMPRODUCT('[1]表三之三（其它收支录入表）'!E$6:E$52*(LEFT('[1]表三之三（其它收支录入表）'!$B$6:$B$52,LEN($A39))=$A39))</f>
        <v>6373</v>
      </c>
      <c r="E39" s="157">
        <f>SUMPRODUCT('[1]表三之二（需明确收支对象级次的录入表）'!$I$7:$I$80*(LEFT('[1]表三之二（需明确收支对象级次的录入表）'!$B$7:$B$80,LEN($A39))=$A39))+SUMPRODUCT('[1]表三之三（其它收支录入表）'!F$6:F$52*(LEFT('[1]表三之三（其它收支录入表）'!$B$6:$B$52,LEN($A39))=$A39))</f>
        <v>4212</v>
      </c>
      <c r="F39" s="319">
        <f t="shared" si="0"/>
        <v>1.07889344262295</v>
      </c>
      <c r="G39" s="319">
        <f t="shared" si="1"/>
        <v>0.660913227679272</v>
      </c>
      <c r="H39" s="320"/>
      <c r="I39" s="150"/>
      <c r="J39" s="161"/>
      <c r="K39" s="162"/>
      <c r="L39" s="162"/>
      <c r="M39" s="322"/>
      <c r="N39" s="322"/>
    </row>
    <row r="40" s="134" customFormat="1" ht="16.5" customHeight="1" spans="1:14">
      <c r="A40" s="320" t="s">
        <v>2444</v>
      </c>
      <c r="B40" s="165" t="s">
        <v>2445</v>
      </c>
      <c r="C40" s="157">
        <f>SUMPRODUCT('[1]表三之二（需明确收支对象级次的录入表）'!D$7:D$80*(LEFT('[1]表三之二（需明确收支对象级次的录入表）'!$B$7:$B$80,LEN($A40))=$A40))+SUMPRODUCT('[1]表三之三（其它收支录入表）'!D$6:D$52*(LEFT('[1]表三之三（其它收支录入表）'!$B$6:$B$52,LEN($A40))=$A40))</f>
        <v>1911</v>
      </c>
      <c r="D40" s="157">
        <f>SUMPRODUCT('[1]表三之二（需明确收支对象级次的录入表）'!E$7:E$80*(LEFT('[1]表三之二（需明确收支对象级次的录入表）'!$B$7:$B$80,LEN($A40))=$A40))+SUMPRODUCT('[1]表三之三（其它收支录入表）'!E$6:E$52*(LEFT('[1]表三之三（其它收支录入表）'!$B$6:$B$52,LEN($A40))=$A40))</f>
        <v>2103</v>
      </c>
      <c r="E40" s="157">
        <f>SUMPRODUCT('[1]表三之二（需明确收支对象级次的录入表）'!$I$7:$I$80*(LEFT('[1]表三之二（需明确收支对象级次的录入表）'!$B$7:$B$80,LEN($A40))=$A40))+SUMPRODUCT('[1]表三之三（其它收支录入表）'!F$6:F$52*(LEFT('[1]表三之三（其它收支录入表）'!$B$6:$B$52,LEN($A40))=$A40))</f>
        <v>78</v>
      </c>
      <c r="F40" s="319">
        <f t="shared" si="0"/>
        <v>0.0408163265306122</v>
      </c>
      <c r="G40" s="319">
        <f t="shared" si="1"/>
        <v>0.0370898716119829</v>
      </c>
      <c r="H40" s="320"/>
      <c r="I40" s="150"/>
      <c r="J40" s="161"/>
      <c r="K40" s="162"/>
      <c r="L40" s="162"/>
      <c r="M40" s="322"/>
      <c r="N40" s="322"/>
    </row>
    <row r="41" s="134" customFormat="1" ht="16.5" customHeight="1" spans="1:14">
      <c r="A41" s="320" t="s">
        <v>2446</v>
      </c>
      <c r="B41" s="165" t="s">
        <v>2447</v>
      </c>
      <c r="C41" s="157">
        <f>SUMPRODUCT('[1]表三之二（需明确收支对象级次的录入表）'!D$7:D$80*(LEFT('[1]表三之二（需明确收支对象级次的录入表）'!$B$7:$B$80,LEN($A41))=$A41))+SUMPRODUCT('[1]表三之三（其它收支录入表）'!D$6:D$52*(LEFT('[1]表三之三（其它收支录入表）'!$B$6:$B$52,LEN($A41))=$A41))</f>
        <v>0</v>
      </c>
      <c r="D41" s="157">
        <f>SUMPRODUCT('[1]表三之二（需明确收支对象级次的录入表）'!E$7:E$80*(LEFT('[1]表三之二（需明确收支对象级次的录入表）'!$B$7:$B$80,LEN($A41))=$A41))+SUMPRODUCT('[1]表三之三（其它收支录入表）'!E$6:E$52*(LEFT('[1]表三之三（其它收支录入表）'!$B$6:$B$52,LEN($A41))=$A41))</f>
        <v>0</v>
      </c>
      <c r="E41" s="157">
        <f>SUMPRODUCT('[1]表三之二（需明确收支对象级次的录入表）'!$I$7:$I$80*(LEFT('[1]表三之二（需明确收支对象级次的录入表）'!$B$7:$B$80,LEN($A41))=$A41))+SUMPRODUCT('[1]表三之三（其它收支录入表）'!F$6:F$52*(LEFT('[1]表三之三（其它收支录入表）'!$B$6:$B$52,LEN($A41))=$A41))</f>
        <v>0</v>
      </c>
      <c r="F41" s="319" t="str">
        <f t="shared" si="0"/>
        <v/>
      </c>
      <c r="G41" s="319" t="str">
        <f t="shared" si="1"/>
        <v/>
      </c>
      <c r="H41" s="320"/>
      <c r="I41" s="150"/>
      <c r="J41" s="161"/>
      <c r="K41" s="162"/>
      <c r="L41" s="162"/>
      <c r="M41" s="322"/>
      <c r="N41" s="322"/>
    </row>
    <row r="42" s="134" customFormat="1" ht="16.5" customHeight="1" spans="1:14">
      <c r="A42" s="320" t="s">
        <v>2448</v>
      </c>
      <c r="B42" s="165" t="s">
        <v>2449</v>
      </c>
      <c r="C42" s="157">
        <f>SUMPRODUCT('[1]表三之二（需明确收支对象级次的录入表）'!D$7:D$80*(LEFT('[1]表三之二（需明确收支对象级次的录入表）'!$B$7:$B$80,LEN($A42))=$A42))+SUMPRODUCT('[1]表三之三（其它收支录入表）'!D$6:D$52*(LEFT('[1]表三之三（其它收支录入表）'!$B$6:$B$52,LEN($A42))=$A42))</f>
        <v>9526</v>
      </c>
      <c r="D42" s="157">
        <f>SUMPRODUCT('[1]表三之二（需明确收支对象级次的录入表）'!E$7:E$80*(LEFT('[1]表三之二（需明确收支对象级次的录入表）'!$B$7:$B$80,LEN($A42))=$A42))+SUMPRODUCT('[1]表三之三（其它收支录入表）'!E$6:E$52*(LEFT('[1]表三之三（其它收支录入表）'!$B$6:$B$52,LEN($A42))=$A42))</f>
        <v>30486</v>
      </c>
      <c r="E42" s="157">
        <f>SUMPRODUCT('[1]表三之二（需明确收支对象级次的录入表）'!$I$7:$I$80*(LEFT('[1]表三之二（需明确收支对象级次的录入表）'!$B$7:$B$80,LEN($A42))=$A42))+SUMPRODUCT('[1]表三之三（其它收支录入表）'!F$6:F$52*(LEFT('[1]表三之三（其它收支录入表）'!$B$6:$B$52,LEN($A42))=$A42))</f>
        <v>5528</v>
      </c>
      <c r="F42" s="319">
        <f t="shared" si="0"/>
        <v>0.580306529498215</v>
      </c>
      <c r="G42" s="319">
        <f t="shared" si="1"/>
        <v>0.181329134684773</v>
      </c>
      <c r="H42" s="320"/>
      <c r="I42" s="150"/>
      <c r="J42" s="161"/>
      <c r="K42" s="162"/>
      <c r="L42" s="162"/>
      <c r="M42" s="322"/>
      <c r="N42" s="322"/>
    </row>
    <row r="43" s="134" customFormat="1" ht="16.5" customHeight="1" spans="1:14">
      <c r="A43" s="320" t="s">
        <v>2450</v>
      </c>
      <c r="B43" s="165" t="s">
        <v>2451</v>
      </c>
      <c r="C43" s="157">
        <f>SUMPRODUCT('[1]表三之二（需明确收支对象级次的录入表）'!D$7:D$80*(LEFT('[1]表三之二（需明确收支对象级次的录入表）'!$B$7:$B$80,LEN($A43))=$A43))+SUMPRODUCT('[1]表三之三（其它收支录入表）'!D$6:D$52*(LEFT('[1]表三之三（其它收支录入表）'!$B$6:$B$52,LEN($A43))=$A43))</f>
        <v>26661</v>
      </c>
      <c r="D43" s="157">
        <f>SUMPRODUCT('[1]表三之二（需明确收支对象级次的录入表）'!E$7:E$80*(LEFT('[1]表三之二（需明确收支对象级次的录入表）'!$B$7:$B$80,LEN($A43))=$A43))+SUMPRODUCT('[1]表三之三（其它收支录入表）'!E$6:E$52*(LEFT('[1]表三之三（其它收支录入表）'!$B$6:$B$52,LEN($A43))=$A43))</f>
        <v>27192</v>
      </c>
      <c r="E43" s="157">
        <f>SUMPRODUCT('[1]表三之二（需明确收支对象级次的录入表）'!$I$7:$I$80*(LEFT('[1]表三之二（需明确收支对象级次的录入表）'!$B$7:$B$80,LEN($A43))=$A43))+SUMPRODUCT('[1]表三之三（其它收支录入表）'!F$6:F$52*(LEFT('[1]表三之三（其它收支录入表）'!$B$6:$B$52,LEN($A43))=$A43))</f>
        <v>70</v>
      </c>
      <c r="F43" s="319">
        <f t="shared" si="0"/>
        <v>0.00262555793106035</v>
      </c>
      <c r="G43" s="319">
        <f t="shared" si="1"/>
        <v>0.00257428655486908</v>
      </c>
      <c r="H43" s="320"/>
      <c r="I43" s="150"/>
      <c r="J43" s="161"/>
      <c r="K43" s="162"/>
      <c r="L43" s="162"/>
      <c r="M43" s="322"/>
      <c r="N43" s="322"/>
    </row>
    <row r="44" s="134" customFormat="1" ht="16.5" customHeight="1" spans="1:14">
      <c r="A44" s="320" t="s">
        <v>2452</v>
      </c>
      <c r="B44" s="165" t="s">
        <v>2453</v>
      </c>
      <c r="C44" s="157">
        <f>SUMPRODUCT('[1]表三之二（需明确收支对象级次的录入表）'!D$7:D$80*(LEFT('[1]表三之二（需明确收支对象级次的录入表）'!$B$7:$B$80,LEN($A44))=$A44))+SUMPRODUCT('[1]表三之三（其它收支录入表）'!D$6:D$52*(LEFT('[1]表三之三（其它收支录入表）'!$B$6:$B$52,LEN($A44))=$A44))</f>
        <v>0</v>
      </c>
      <c r="D44" s="157">
        <f>SUMPRODUCT('[1]表三之二（需明确收支对象级次的录入表）'!E$7:E$80*(LEFT('[1]表三之二（需明确收支对象级次的录入表）'!$B$7:$B$80,LEN($A44))=$A44))+SUMPRODUCT('[1]表三之三（其它收支录入表）'!E$6:E$52*(LEFT('[1]表三之三（其它收支录入表）'!$B$6:$B$52,LEN($A44))=$A44))</f>
        <v>0</v>
      </c>
      <c r="E44" s="157">
        <f>SUMPRODUCT('[1]表三之二（需明确收支对象级次的录入表）'!$I$7:$I$80*(LEFT('[1]表三之二（需明确收支对象级次的录入表）'!$B$7:$B$80,LEN($A44))=$A44))+SUMPRODUCT('[1]表三之三（其它收支录入表）'!F$6:F$52*(LEFT('[1]表三之三（其它收支录入表）'!$B$6:$B$52,LEN($A44))=$A44))</f>
        <v>0</v>
      </c>
      <c r="F44" s="319" t="str">
        <f t="shared" si="0"/>
        <v/>
      </c>
      <c r="G44" s="319" t="str">
        <f t="shared" si="1"/>
        <v/>
      </c>
      <c r="H44" s="320"/>
      <c r="I44" s="150"/>
      <c r="J44" s="161"/>
      <c r="K44" s="162"/>
      <c r="L44" s="162"/>
      <c r="M44" s="322"/>
      <c r="N44" s="322"/>
    </row>
    <row r="45" s="134" customFormat="1" ht="16.5" customHeight="1" spans="1:14">
      <c r="A45" s="320" t="s">
        <v>2454</v>
      </c>
      <c r="B45" s="165" t="s">
        <v>2455</v>
      </c>
      <c r="C45" s="157">
        <f>SUMPRODUCT('[1]表三之二（需明确收支对象级次的录入表）'!D$7:D$80*(LEFT('[1]表三之二（需明确收支对象级次的录入表）'!$B$7:$B$80,LEN($A45))=$A45))+SUMPRODUCT('[1]表三之三（其它收支录入表）'!D$6:D$52*(LEFT('[1]表三之三（其它收支录入表）'!$B$6:$B$52,LEN($A45))=$A45))</f>
        <v>0</v>
      </c>
      <c r="D45" s="157">
        <f>SUMPRODUCT('[1]表三之二（需明确收支对象级次的录入表）'!E$7:E$80*(LEFT('[1]表三之二（需明确收支对象级次的录入表）'!$B$7:$B$80,LEN($A45))=$A45))+SUMPRODUCT('[1]表三之三（其它收支录入表）'!E$6:E$52*(LEFT('[1]表三之三（其它收支录入表）'!$B$6:$B$52,LEN($A45))=$A45))</f>
        <v>0</v>
      </c>
      <c r="E45" s="157">
        <f>SUMPRODUCT('[1]表三之二（需明确收支对象级次的录入表）'!$I$7:$I$80*(LEFT('[1]表三之二（需明确收支对象级次的录入表）'!$B$7:$B$80,LEN($A45))=$A45))+SUMPRODUCT('[1]表三之三（其它收支录入表）'!F$6:F$52*(LEFT('[1]表三之三（其它收支录入表）'!$B$6:$B$52,LEN($A45))=$A45))</f>
        <v>0</v>
      </c>
      <c r="F45" s="319" t="str">
        <f t="shared" si="0"/>
        <v/>
      </c>
      <c r="G45" s="319" t="str">
        <f t="shared" si="1"/>
        <v/>
      </c>
      <c r="H45" s="320"/>
      <c r="I45" s="150"/>
      <c r="J45" s="161"/>
      <c r="K45" s="162"/>
      <c r="L45" s="162"/>
      <c r="M45" s="322"/>
      <c r="N45" s="322"/>
    </row>
    <row r="46" s="134" customFormat="1" ht="16.5" customHeight="1" spans="1:14">
      <c r="A46" s="320" t="s">
        <v>2456</v>
      </c>
      <c r="B46" s="165" t="s">
        <v>2457</v>
      </c>
      <c r="C46" s="157">
        <f>SUMPRODUCT('[1]表三之二（需明确收支对象级次的录入表）'!D$7:D$80*(LEFT('[1]表三之二（需明确收支对象级次的录入表）'!$B$7:$B$80,LEN($A46))=$A46))+SUMPRODUCT('[1]表三之三（其它收支录入表）'!D$6:D$52*(LEFT('[1]表三之三（其它收支录入表）'!$B$6:$B$52,LEN($A46))=$A46))</f>
        <v>0</v>
      </c>
      <c r="D46" s="157">
        <f>SUMPRODUCT('[1]表三之二（需明确收支对象级次的录入表）'!E$7:E$80*(LEFT('[1]表三之二（需明确收支对象级次的录入表）'!$B$7:$B$80,LEN($A46))=$A46))+SUMPRODUCT('[1]表三之三（其它收支录入表）'!E$6:E$52*(LEFT('[1]表三之三（其它收支录入表）'!$B$6:$B$52,LEN($A46))=$A46))</f>
        <v>0</v>
      </c>
      <c r="E46" s="157">
        <f>SUMPRODUCT('[1]表三之二（需明确收支对象级次的录入表）'!$I$7:$I$80*(LEFT('[1]表三之二（需明确收支对象级次的录入表）'!$B$7:$B$80,LEN($A46))=$A46))+SUMPRODUCT('[1]表三之三（其它收支录入表）'!F$6:F$52*(LEFT('[1]表三之三（其它收支录入表）'!$B$6:$B$52,LEN($A46))=$A46))</f>
        <v>0</v>
      </c>
      <c r="F46" s="319" t="str">
        <f t="shared" si="0"/>
        <v/>
      </c>
      <c r="G46" s="319" t="str">
        <f t="shared" si="1"/>
        <v/>
      </c>
      <c r="H46" s="320"/>
      <c r="I46" s="150"/>
      <c r="J46" s="161"/>
      <c r="K46" s="162"/>
      <c r="L46" s="162"/>
      <c r="M46" s="322"/>
      <c r="N46" s="322"/>
    </row>
    <row r="47" s="134" customFormat="1" ht="16.5" customHeight="1" spans="1:14">
      <c r="A47" s="320" t="s">
        <v>2458</v>
      </c>
      <c r="B47" s="165" t="s">
        <v>2459</v>
      </c>
      <c r="C47" s="157">
        <f>SUMPRODUCT('[1]表三之二（需明确收支对象级次的录入表）'!D$7:D$80*(LEFT('[1]表三之二（需明确收支对象级次的录入表）'!$B$7:$B$80,LEN($A47))=$A47))+SUMPRODUCT('[1]表三之三（其它收支录入表）'!D$6:D$52*(LEFT('[1]表三之三（其它收支录入表）'!$B$6:$B$52,LEN($A47))=$A47))</f>
        <v>0</v>
      </c>
      <c r="D47" s="157">
        <f>SUMPRODUCT('[1]表三之二（需明确收支对象级次的录入表）'!E$7:E$80*(LEFT('[1]表三之二（需明确收支对象级次的录入表）'!$B$7:$B$80,LEN($A47))=$A47))+SUMPRODUCT('[1]表三之三（其它收支录入表）'!E$6:E$52*(LEFT('[1]表三之三（其它收支录入表）'!$B$6:$B$52,LEN($A47))=$A47))</f>
        <v>0</v>
      </c>
      <c r="E47" s="157">
        <f>SUMPRODUCT('[1]表三之二（需明确收支对象级次的录入表）'!$I$7:$I$80*(LEFT('[1]表三之二（需明确收支对象级次的录入表）'!$B$7:$B$80,LEN($A47))=$A47))+SUMPRODUCT('[1]表三之三（其它收支录入表）'!F$6:F$52*(LEFT('[1]表三之三（其它收支录入表）'!$B$6:$B$52,LEN($A47))=$A47))</f>
        <v>0</v>
      </c>
      <c r="F47" s="319" t="str">
        <f t="shared" si="0"/>
        <v/>
      </c>
      <c r="G47" s="319" t="str">
        <f t="shared" si="1"/>
        <v/>
      </c>
      <c r="H47" s="320"/>
      <c r="I47" s="150"/>
      <c r="J47" s="161"/>
      <c r="K47" s="162"/>
      <c r="L47" s="162"/>
      <c r="M47" s="322"/>
      <c r="N47" s="322"/>
    </row>
    <row r="48" s="134" customFormat="1" ht="16.5" customHeight="1" spans="1:14">
      <c r="A48" s="320" t="s">
        <v>2460</v>
      </c>
      <c r="B48" s="165" t="s">
        <v>2461</v>
      </c>
      <c r="C48" s="157">
        <f>SUMPRODUCT('[1]表三之二（需明确收支对象级次的录入表）'!D$7:D$80*(LEFT('[1]表三之二（需明确收支对象级次的录入表）'!$B$7:$B$80,LEN($A48))=$A48))+SUMPRODUCT('[1]表三之三（其它收支录入表）'!D$6:D$52*(LEFT('[1]表三之三（其它收支录入表）'!$B$6:$B$52,LEN($A48))=$A48))</f>
        <v>783</v>
      </c>
      <c r="D48" s="157">
        <f>SUMPRODUCT('[1]表三之二（需明确收支对象级次的录入表）'!E$7:E$80*(LEFT('[1]表三之二（需明确收支对象级次的录入表）'!$B$7:$B$80,LEN($A48))=$A48))+SUMPRODUCT('[1]表三之三（其它收支录入表）'!E$6:E$52*(LEFT('[1]表三之三（其它收支录入表）'!$B$6:$B$52,LEN($A48))=$A48))</f>
        <v>1027</v>
      </c>
      <c r="E48" s="157">
        <f>SUMPRODUCT('[1]表三之二（需明确收支对象级次的录入表）'!$I$7:$I$80*(LEFT('[1]表三之二（需明确收支对象级次的录入表）'!$B$7:$B$80,LEN($A48))=$A48))+SUMPRODUCT('[1]表三之三（其它收支录入表）'!F$6:F$52*(LEFT('[1]表三之三（其它收支录入表）'!$B$6:$B$52,LEN($A48))=$A48))</f>
        <v>32</v>
      </c>
      <c r="F48" s="319">
        <f t="shared" si="0"/>
        <v>0.0408684546615581</v>
      </c>
      <c r="G48" s="319">
        <f t="shared" si="1"/>
        <v>0.0311587147030185</v>
      </c>
      <c r="H48" s="320"/>
      <c r="I48" s="150"/>
      <c r="J48" s="161"/>
      <c r="K48" s="162"/>
      <c r="L48" s="162"/>
      <c r="M48" s="322"/>
      <c r="N48" s="322"/>
    </row>
    <row r="49" s="134" customFormat="1" ht="16.5" customHeight="1" spans="1:19">
      <c r="A49" s="320" t="s">
        <v>2462</v>
      </c>
      <c r="B49" s="165" t="s">
        <v>2463</v>
      </c>
      <c r="C49" s="157">
        <f>SUMPRODUCT('[1]表三之二（需明确收支对象级次的录入表）'!D$7:D$80*(LEFT('[1]表三之二（需明确收支对象级次的录入表）'!$B$7:$B$80,LEN($A49))=$A49))+SUMPRODUCT('[1]表三之三（其它收支录入表）'!D$6:D$52*(LEFT('[1]表三之三（其它收支录入表）'!$B$6:$B$52,LEN($A49))=$A49))</f>
        <v>0</v>
      </c>
      <c r="D49" s="157">
        <f>SUMPRODUCT('[1]表三之二（需明确收支对象级次的录入表）'!E$7:E$80*(LEFT('[1]表三之二（需明确收支对象级次的录入表）'!$B$7:$B$80,LEN($A49))=$A49))+SUMPRODUCT('[1]表三之三（其它收支录入表）'!E$6:E$52*(LEFT('[1]表三之三（其它收支录入表）'!$B$6:$B$52,LEN($A49))=$A49))</f>
        <v>0</v>
      </c>
      <c r="E49" s="157">
        <f>SUMPRODUCT('[1]表三之二（需明确收支对象级次的录入表）'!$I$7:$I$80*(LEFT('[1]表三之二（需明确收支对象级次的录入表）'!$B$7:$B$80,LEN($A49))=$A49))+SUMPRODUCT('[1]表三之三（其它收支录入表）'!F$6:F$52*(LEFT('[1]表三之三（其它收支录入表）'!$B$6:$B$52,LEN($A49))=$A49))</f>
        <v>0</v>
      </c>
      <c r="F49" s="319" t="str">
        <f t="shared" si="0"/>
        <v/>
      </c>
      <c r="G49" s="319" t="str">
        <f t="shared" si="1"/>
        <v/>
      </c>
      <c r="H49" s="320"/>
      <c r="I49" s="150"/>
      <c r="J49" s="161"/>
      <c r="K49" s="162"/>
      <c r="L49" s="162"/>
      <c r="M49" s="322"/>
      <c r="N49" s="322"/>
    </row>
    <row r="50" s="134" customFormat="1" ht="16.5" customHeight="1" spans="1:19">
      <c r="A50" s="320" t="s">
        <v>2464</v>
      </c>
      <c r="B50" s="165" t="s">
        <v>2465</v>
      </c>
      <c r="C50" s="157">
        <f>SUMPRODUCT('[1]表三之二（需明确收支对象级次的录入表）'!D$7:D$80*(LEFT('[1]表三之二（需明确收支对象级次的录入表）'!$B$7:$B$80,LEN($A50))=$A50))+SUMPRODUCT('[1]表三之三（其它收支录入表）'!D$6:D$52*(LEFT('[1]表三之三（其它收支录入表）'!$B$6:$B$52,LEN($A50))=$A50))</f>
        <v>11</v>
      </c>
      <c r="D50" s="157">
        <f>SUMPRODUCT('[1]表三之二（需明确收支对象级次的录入表）'!E$7:E$80*(LEFT('[1]表三之二（需明确收支对象级次的录入表）'!$B$7:$B$80,LEN($A50))=$A50))+SUMPRODUCT('[1]表三之三（其它收支录入表）'!E$6:E$52*(LEFT('[1]表三之三（其它收支录入表）'!$B$6:$B$52,LEN($A50))=$A50))</f>
        <v>641</v>
      </c>
      <c r="E50" s="157">
        <f>SUMPRODUCT('[1]表三之二（需明确收支对象级次的录入表）'!$I$7:$I$80*(LEFT('[1]表三之二（需明确收支对象级次的录入表）'!$B$7:$B$80,LEN($A50))=$A50))+SUMPRODUCT('[1]表三之三（其它收支录入表）'!F$6:F$52*(LEFT('[1]表三之三（其它收支录入表）'!$B$6:$B$52,LEN($A50))=$A50))</f>
        <v>0</v>
      </c>
      <c r="F50" s="319">
        <f t="shared" si="0"/>
        <v>0</v>
      </c>
      <c r="G50" s="319">
        <f t="shared" si="1"/>
        <v>0</v>
      </c>
      <c r="H50" s="320"/>
      <c r="I50" s="150"/>
      <c r="J50" s="161"/>
      <c r="K50" s="162"/>
      <c r="L50" s="162"/>
      <c r="M50" s="322"/>
      <c r="N50" s="322"/>
    </row>
    <row r="51" s="134" customFormat="1" ht="16.5" customHeight="1" spans="1:19">
      <c r="A51" s="320" t="s">
        <v>2466</v>
      </c>
      <c r="B51" s="165" t="s">
        <v>2467</v>
      </c>
      <c r="C51" s="157">
        <f>SUMPRODUCT('[1]表三之二（需明确收支对象级次的录入表）'!D$7:D$80*(LEFT('[1]表三之二（需明确收支对象级次的录入表）'!$B$7:$B$80,LEN($A51))=$A51))+SUMPRODUCT('[1]表三之三（其它收支录入表）'!D$6:D$52*(LEFT('[1]表三之三（其它收支录入表）'!$B$6:$B$52,LEN($A51))=$A51))</f>
        <v>0</v>
      </c>
      <c r="D51" s="157">
        <f>SUMPRODUCT('[1]表三之二（需明确收支对象级次的录入表）'!E$7:E$80*(LEFT('[1]表三之二（需明确收支对象级次的录入表）'!$B$7:$B$80,LEN($A51))=$A51))+SUMPRODUCT('[1]表三之三（其它收支录入表）'!E$6:E$52*(LEFT('[1]表三之三（其它收支录入表）'!$B$6:$B$52,LEN($A51))=$A51))</f>
        <v>0</v>
      </c>
      <c r="E51" s="157">
        <f>SUMPRODUCT('[1]表三之二（需明确收支对象级次的录入表）'!$I$7:$I$80*(LEFT('[1]表三之二（需明确收支对象级次的录入表）'!$B$7:$B$80,LEN($A51))=$A51))+SUMPRODUCT('[1]表三之三（其它收支录入表）'!F$6:F$52*(LEFT('[1]表三之三（其它收支录入表）'!$B$6:$B$52,LEN($A51))=$A51))</f>
        <v>0</v>
      </c>
      <c r="F51" s="319" t="str">
        <f t="shared" si="0"/>
        <v/>
      </c>
      <c r="G51" s="319" t="str">
        <f t="shared" si="1"/>
        <v/>
      </c>
      <c r="H51" s="320"/>
      <c r="I51" s="150"/>
      <c r="J51" s="161"/>
      <c r="K51" s="162"/>
      <c r="L51" s="162"/>
      <c r="M51" s="322"/>
      <c r="N51" s="322"/>
    </row>
    <row r="52" s="134" customFormat="1" ht="16.5" customHeight="1" spans="1:19">
      <c r="A52" s="320" t="s">
        <v>2468</v>
      </c>
      <c r="B52" s="165" t="s">
        <v>2469</v>
      </c>
      <c r="C52" s="157">
        <f>SUMPRODUCT('[1]表三之二（需明确收支对象级次的录入表）'!D$7:D$80*(LEFT('[1]表三之二（需明确收支对象级次的录入表）'!$B$7:$B$80,LEN($A52))=$A52))+SUMPRODUCT('[1]表三之三（其它收支录入表）'!D$6:D$52*(LEFT('[1]表三之三（其它收支录入表）'!$B$6:$B$52,LEN($A52))=$A52))</f>
        <v>390</v>
      </c>
      <c r="D52" s="157">
        <f>SUMPRODUCT('[1]表三之二（需明确收支对象级次的录入表）'!E$7:E$80*(LEFT('[1]表三之二（需明确收支对象级次的录入表）'!$B$7:$B$80,LEN($A52))=$A52))+SUMPRODUCT('[1]表三之三（其它收支录入表）'!E$6:E$52*(LEFT('[1]表三之三（其它收支录入表）'!$B$6:$B$52,LEN($A52))=$A52))</f>
        <v>390</v>
      </c>
      <c r="E52" s="157">
        <f>SUMPRODUCT('[1]表三之二（需明确收支对象级次的录入表）'!$I$7:$I$80*(LEFT('[1]表三之二（需明确收支对象级次的录入表）'!$B$7:$B$80,LEN($A52))=$A52))+SUMPRODUCT('[1]表三之三（其它收支录入表）'!F$6:F$52*(LEFT('[1]表三之三（其它收支录入表）'!$B$6:$B$52,LEN($A52))=$A52))</f>
        <v>0</v>
      </c>
      <c r="F52" s="319"/>
      <c r="G52" s="319"/>
      <c r="H52" s="320"/>
      <c r="I52" s="150"/>
      <c r="J52" s="161"/>
      <c r="K52" s="162"/>
      <c r="L52" s="162"/>
      <c r="M52" s="322"/>
      <c r="N52" s="322"/>
    </row>
    <row r="53" s="134" customFormat="1" ht="16.5" customHeight="1" spans="1:19">
      <c r="A53" s="320" t="s">
        <v>2470</v>
      </c>
      <c r="B53" s="165" t="s">
        <v>2471</v>
      </c>
      <c r="C53" s="157">
        <f>SUMPRODUCT('[1]表三之二（需明确收支对象级次的录入表）'!D$7:D$80*(LEFT('[1]表三之二（需明确收支对象级次的录入表）'!$B$7:$B$80,LEN($A53))=$A53))+SUMPRODUCT('[1]表三之三（其它收支录入表）'!D$6:D$52*(LEFT('[1]表三之三（其它收支录入表）'!$B$6:$B$52,LEN($A53))=$A53))</f>
        <v>320</v>
      </c>
      <c r="D53" s="157">
        <f>SUMPRODUCT('[1]表三之二（需明确收支对象级次的录入表）'!E$7:E$80*(LEFT('[1]表三之二（需明确收支对象级次的录入表）'!$B$7:$B$80,LEN($A53))=$A53))+SUMPRODUCT('[1]表三之三（其它收支录入表）'!E$6:E$52*(LEFT('[1]表三之三（其它收支录入表）'!$B$6:$B$52,LEN($A53))=$A53))</f>
        <v>320</v>
      </c>
      <c r="E53" s="157">
        <f>SUMPRODUCT('[1]表三之二（需明确收支对象级次的录入表）'!$I$7:$I$80*(LEFT('[1]表三之二（需明确收支对象级次的录入表）'!$B$7:$B$80,LEN($A53))=$A53))+SUMPRODUCT('[1]表三之三（其它收支录入表）'!F$6:F$52*(LEFT('[1]表三之三（其它收支录入表）'!$B$6:$B$52,LEN($A53))=$A53))</f>
        <v>0</v>
      </c>
      <c r="F53" s="319"/>
      <c r="G53" s="319"/>
      <c r="H53" s="320"/>
      <c r="I53" s="150"/>
      <c r="J53" s="161"/>
      <c r="K53" s="162"/>
      <c r="L53" s="162"/>
      <c r="M53" s="322"/>
      <c r="N53" s="322"/>
    </row>
    <row r="54" s="134" customFormat="1" ht="16.5" customHeight="1" spans="1:19">
      <c r="A54" s="320" t="s">
        <v>2472</v>
      </c>
      <c r="B54" s="165" t="s">
        <v>2473</v>
      </c>
      <c r="C54" s="157">
        <f>SUMPRODUCT('[1]表三之二（需明确收支对象级次的录入表）'!D$7:D$80*(LEFT('[1]表三之二（需明确收支对象级次的录入表）'!$B$7:$B$80,LEN($A54))=$A54))+SUMPRODUCT('[1]表三之三（其它收支录入表）'!D$6:D$52*(LEFT('[1]表三之三（其它收支录入表）'!$B$6:$B$52,LEN($A54))=$A54))</f>
        <v>0</v>
      </c>
      <c r="D54" s="157">
        <f>SUMPRODUCT('[1]表三之二（需明确收支对象级次的录入表）'!E$7:E$80*(LEFT('[1]表三之二（需明确收支对象级次的录入表）'!$B$7:$B$80,LEN($A54))=$A54))+SUMPRODUCT('[1]表三之三（其它收支录入表）'!E$6:E$52*(LEFT('[1]表三之三（其它收支录入表）'!$B$6:$B$52,LEN($A54))=$A54))</f>
        <v>0</v>
      </c>
      <c r="E54" s="157">
        <f>SUMPRODUCT('[1]表三之二（需明确收支对象级次的录入表）'!$I$7:$I$80*(LEFT('[1]表三之二（需明确收支对象级次的录入表）'!$B$7:$B$80,LEN($A54))=$A54))+SUMPRODUCT('[1]表三之三（其它收支录入表）'!F$6:F$52*(LEFT('[1]表三之三（其它收支录入表）'!$B$6:$B$52,LEN($A54))=$A54))</f>
        <v>0</v>
      </c>
      <c r="F54" s="319"/>
      <c r="G54" s="319"/>
      <c r="H54" s="320"/>
      <c r="I54" s="150"/>
      <c r="J54" s="161"/>
      <c r="K54" s="162"/>
      <c r="L54" s="162"/>
      <c r="M54" s="322"/>
      <c r="N54" s="322"/>
    </row>
    <row r="55" s="134" customFormat="1" ht="16.5" customHeight="1" spans="1:19">
      <c r="A55" s="320" t="s">
        <v>2474</v>
      </c>
      <c r="B55" s="165" t="s">
        <v>2475</v>
      </c>
      <c r="C55" s="157">
        <f>SUMPRODUCT('[1]表三之二（需明确收支对象级次的录入表）'!D$7:D$80*(LEFT('[1]表三之二（需明确收支对象级次的录入表）'!$B$7:$B$80,LEN($A55))=$A55))+SUMPRODUCT('[1]表三之三（其它收支录入表）'!D$6:D$52*(LEFT('[1]表三之三（其它收支录入表）'!$B$6:$B$52,LEN($A55))=$A55))</f>
        <v>0</v>
      </c>
      <c r="D55" s="157">
        <f>SUMPRODUCT('[1]表三之二（需明确收支对象级次的录入表）'!E$7:E$80*(LEFT('[1]表三之二（需明确收支对象级次的录入表）'!$B$7:$B$80,LEN($A55))=$A55))+SUMPRODUCT('[1]表三之三（其它收支录入表）'!E$6:E$52*(LEFT('[1]表三之三（其它收支录入表）'!$B$6:$B$52,LEN($A55))=$A55))</f>
        <v>0</v>
      </c>
      <c r="E55" s="157">
        <f>SUMPRODUCT('[1]表三之二（需明确收支对象级次的录入表）'!$I$7:$I$80*(LEFT('[1]表三之二（需明确收支对象级次的录入表）'!$B$7:$B$80,LEN($A55))=$A55))+SUMPRODUCT('[1]表三之三（其它收支录入表）'!F$6:F$52*(LEFT('[1]表三之三（其它收支录入表）'!$B$6:$B$52,LEN($A55))=$A55))</f>
        <v>0</v>
      </c>
      <c r="F55" s="319" t="str">
        <f t="shared" ref="F55:F82" si="5">IFERROR($E55/C55,"")</f>
        <v/>
      </c>
      <c r="G55" s="319" t="str">
        <f t="shared" ref="G55:G82" si="6">IFERROR($E55/D55,"")</f>
        <v/>
      </c>
      <c r="H55" s="320"/>
      <c r="I55" s="150"/>
      <c r="J55" s="161"/>
      <c r="K55" s="162"/>
      <c r="L55" s="162"/>
      <c r="M55" s="322"/>
      <c r="N55" s="322"/>
    </row>
    <row r="56" s="134" customFormat="1" ht="16.5" customHeight="1" spans="1:19">
      <c r="A56" s="320" t="s">
        <v>2476</v>
      </c>
      <c r="B56" s="165" t="s">
        <v>2477</v>
      </c>
      <c r="C56" s="152">
        <f>SUMPRODUCT('[1]表三之二（需明确收支对象级次的录入表）'!D$7:D$80*(LEFT('[1]表三之二（需明确收支对象级次的录入表）'!$B$7:$B$80,LEN($A56))=$A56))+SUMPRODUCT('[1]表三之三（其它收支录入表）'!D$6:D$52*(LEFT('[1]表三之三（其它收支录入表）'!$B$6:$B$52,LEN($A56))=$A56))</f>
        <v>5372</v>
      </c>
      <c r="D56" s="156">
        <f>SUMPRODUCT('[1]表三之二（需明确收支对象级次的录入表）'!E$7:E$80*(LEFT('[1]表三之二（需明确收支对象级次的录入表）'!$B$7:$B$80,LEN($A56))=$A56))+SUMPRODUCT('[1]表三之三（其它收支录入表）'!E$6:E$52*(LEFT('[1]表三之三（其它收支录入表）'!$B$6:$B$52,LEN($A56))=$A56))</f>
        <v>57667</v>
      </c>
      <c r="E56" s="321">
        <f>SUMPRODUCT('[1]表三之二（需明确收支对象级次的录入表）'!$I$7:$I$80*(LEFT('[1]表三之二（需明确收支对象级次的录入表）'!$B$7:$B$80,LEN($A56))=$A56))+SUMPRODUCT('[1]表三之三（其它收支录入表）'!F$6:F$52*(LEFT('[1]表三之三（其它收支录入表）'!$B$6:$B$52,LEN($A56))=$A56))</f>
        <v>4387</v>
      </c>
      <c r="F56" s="319">
        <f t="shared" si="5"/>
        <v>0.816641846612063</v>
      </c>
      <c r="G56" s="319">
        <f t="shared" si="6"/>
        <v>0.0760747047704927</v>
      </c>
      <c r="H56" s="320"/>
      <c r="I56" s="150"/>
      <c r="J56" s="161"/>
      <c r="K56" s="162"/>
      <c r="L56" s="162"/>
      <c r="M56" s="322"/>
      <c r="N56" s="322"/>
    </row>
    <row r="57" s="134" customFormat="1" ht="16.5" customHeight="1" spans="1:19">
      <c r="A57" s="320" t="s">
        <v>2478</v>
      </c>
      <c r="B57" s="165" t="s">
        <v>2479</v>
      </c>
      <c r="C57" s="157">
        <f>SUMPRODUCT('[1]表三之二（需明确收支对象级次的录入表）'!D$7:D$80*(LEFT('[1]表三之二（需明确收支对象级次的录入表）'!$B$7:$B$80,LEN($A57))=$A57))+SUMPRODUCT('[1]表三之三（其它收支录入表）'!D$6:D$52*(LEFT('[1]表三之三（其它收支录入表）'!$B$6:$B$52,LEN($A57))=$A57))</f>
        <v>1</v>
      </c>
      <c r="D57" s="157">
        <f>SUMPRODUCT('[1]表三之二（需明确收支对象级次的录入表）'!E$7:E$80*(LEFT('[1]表三之二（需明确收支对象级次的录入表）'!$B$7:$B$80,LEN($A57))=$A57))+SUMPRODUCT('[1]表三之三（其它收支录入表）'!E$6:E$52*(LEFT('[1]表三之三（其它收支录入表）'!$B$6:$B$52,LEN($A57))=$A57))</f>
        <v>218</v>
      </c>
      <c r="E57" s="157">
        <f>SUMPRODUCT('[1]表三之二（需明确收支对象级次的录入表）'!$I$7:$I$80*(LEFT('[1]表三之二（需明确收支对象级次的录入表）'!$B$7:$B$80,LEN($A57))=$A57))+SUMPRODUCT('[1]表三之三（其它收支录入表）'!F$6:F$52*(LEFT('[1]表三之三（其它收支录入表）'!$B$6:$B$52,LEN($A57))=$A57))</f>
        <v>1</v>
      </c>
      <c r="F57" s="319">
        <f t="shared" si="5"/>
        <v>1</v>
      </c>
      <c r="G57" s="319">
        <f t="shared" si="6"/>
        <v>0.00458715596330275</v>
      </c>
      <c r="H57" s="320"/>
      <c r="I57" s="150"/>
      <c r="J57" s="161"/>
      <c r="K57" s="162"/>
      <c r="L57" s="162"/>
      <c r="M57" s="322"/>
      <c r="N57" s="322"/>
    </row>
    <row r="58" s="134" customFormat="1" ht="16.5" customHeight="1" spans="1:19">
      <c r="A58" s="320" t="s">
        <v>2480</v>
      </c>
      <c r="B58" s="165" t="s">
        <v>2481</v>
      </c>
      <c r="C58" s="157">
        <f>SUMPRODUCT('[1]表三之二（需明确收支对象级次的录入表）'!D$7:D$80*(LEFT('[1]表三之二（需明确收支对象级次的录入表）'!$B$7:$B$80,LEN($A58))=$A58))+SUMPRODUCT('[1]表三之三（其它收支录入表）'!D$6:D$52*(LEFT('[1]表三之三（其它收支录入表）'!$B$6:$B$52,LEN($A58))=$A58))</f>
        <v>0</v>
      </c>
      <c r="D58" s="157">
        <f>SUMPRODUCT('[1]表三之二（需明确收支对象级次的录入表）'!E$7:E$80*(LEFT('[1]表三之二（需明确收支对象级次的录入表）'!$B$7:$B$80,LEN($A58))=$A58))+SUMPRODUCT('[1]表三之三（其它收支录入表）'!E$6:E$52*(LEFT('[1]表三之三（其它收支录入表）'!$B$6:$B$52,LEN($A58))=$A58))</f>
        <v>0</v>
      </c>
      <c r="E58" s="157">
        <f>SUMPRODUCT('[1]表三之二（需明确收支对象级次的录入表）'!$I$7:$I$80*(LEFT('[1]表三之二（需明确收支对象级次的录入表）'!$B$7:$B$80,LEN($A58))=$A58))+SUMPRODUCT('[1]表三之三（其它收支录入表）'!F$6:F$52*(LEFT('[1]表三之三（其它收支录入表）'!$B$6:$B$52,LEN($A58))=$A58))</f>
        <v>0</v>
      </c>
      <c r="F58" s="319" t="str">
        <f t="shared" si="5"/>
        <v/>
      </c>
      <c r="G58" s="319" t="str">
        <f t="shared" si="6"/>
        <v/>
      </c>
      <c r="H58" s="320"/>
      <c r="I58" s="150"/>
      <c r="J58" s="161"/>
      <c r="K58" s="162"/>
      <c r="L58" s="162"/>
      <c r="M58" s="322"/>
      <c r="N58" s="322"/>
    </row>
    <row r="59" s="134" customFormat="1" ht="16.5" customHeight="1" spans="1:19">
      <c r="A59" s="320" t="s">
        <v>2482</v>
      </c>
      <c r="B59" s="165" t="s">
        <v>2483</v>
      </c>
      <c r="C59" s="157">
        <f>SUMPRODUCT('[1]表三之二（需明确收支对象级次的录入表）'!D$7:D$80*(LEFT('[1]表三之二（需明确收支对象级次的录入表）'!$B$7:$B$80,LEN($A59))=$A59))+SUMPRODUCT('[1]表三之三（其它收支录入表）'!D$6:D$52*(LEFT('[1]表三之三（其它收支录入表）'!$B$6:$B$52,LEN($A59))=$A59))</f>
        <v>0</v>
      </c>
      <c r="D59" s="157">
        <f>SUMPRODUCT('[1]表三之二（需明确收支对象级次的录入表）'!E$7:E$80*(LEFT('[1]表三之二（需明确收支对象级次的录入表）'!$B$7:$B$80,LEN($A59))=$A59))+SUMPRODUCT('[1]表三之三（其它收支录入表）'!E$6:E$52*(LEFT('[1]表三之三（其它收支录入表）'!$B$6:$B$52,LEN($A59))=$A59))</f>
        <v>13</v>
      </c>
      <c r="E59" s="157">
        <f>SUMPRODUCT('[1]表三之二（需明确收支对象级次的录入表）'!$I$7:$I$80*(LEFT('[1]表三之二（需明确收支对象级次的录入表）'!$B$7:$B$80,LEN($A59))=$A59))+SUMPRODUCT('[1]表三之三（其它收支录入表）'!F$6:F$52*(LEFT('[1]表三之三（其它收支录入表）'!$B$6:$B$52,LEN($A59))=$A59))</f>
        <v>0</v>
      </c>
      <c r="F59" s="319" t="str">
        <f t="shared" si="5"/>
        <v/>
      </c>
      <c r="G59" s="319">
        <f t="shared" si="6"/>
        <v>0</v>
      </c>
      <c r="H59" s="320"/>
      <c r="I59" s="150"/>
      <c r="J59" s="161"/>
      <c r="K59" s="162"/>
      <c r="L59" s="162"/>
      <c r="M59" s="322"/>
      <c r="N59" s="322"/>
    </row>
    <row r="60" s="134" customFormat="1" ht="16.5" customHeight="1" spans="1:19">
      <c r="A60" s="320" t="s">
        <v>2484</v>
      </c>
      <c r="B60" s="165" t="s">
        <v>2485</v>
      </c>
      <c r="C60" s="157">
        <f>SUMPRODUCT('[1]表三之二（需明确收支对象级次的录入表）'!D$7:D$80*(LEFT('[1]表三之二（需明确收支对象级次的录入表）'!$B$7:$B$80,LEN($A60))=$A60))+SUMPRODUCT('[1]表三之三（其它收支录入表）'!D$6:D$52*(LEFT('[1]表三之三（其它收支录入表）'!$B$6:$B$52,LEN($A60))=$A60))</f>
        <v>13</v>
      </c>
      <c r="D60" s="157">
        <f>SUMPRODUCT('[1]表三之二（需明确收支对象级次的录入表）'!E$7:E$80*(LEFT('[1]表三之二（需明确收支对象级次的录入表）'!$B$7:$B$80,LEN($A60))=$A60))+SUMPRODUCT('[1]表三之三（其它收支录入表）'!E$6:E$52*(LEFT('[1]表三之三（其它收支录入表）'!$B$6:$B$52,LEN($A60))=$A60))</f>
        <v>13</v>
      </c>
      <c r="E60" s="157">
        <f>SUMPRODUCT('[1]表三之二（需明确收支对象级次的录入表）'!$I$7:$I$80*(LEFT('[1]表三之二（需明确收支对象级次的录入表）'!$B$7:$B$80,LEN($A60))=$A60))+SUMPRODUCT('[1]表三之三（其它收支录入表）'!F$6:F$52*(LEFT('[1]表三之三（其它收支录入表）'!$B$6:$B$52,LEN($A60))=$A60))</f>
        <v>0</v>
      </c>
      <c r="F60" s="319">
        <f t="shared" si="5"/>
        <v>0</v>
      </c>
      <c r="G60" s="319">
        <f t="shared" si="6"/>
        <v>0</v>
      </c>
      <c r="H60" s="320"/>
      <c r="I60" s="150"/>
      <c r="J60" s="161"/>
      <c r="K60" s="162"/>
      <c r="L60" s="162"/>
      <c r="M60" s="322"/>
      <c r="N60" s="322"/>
    </row>
    <row r="61" s="134" customFormat="1" ht="16.5" customHeight="1" spans="1:19">
      <c r="A61" s="320" t="s">
        <v>2486</v>
      </c>
      <c r="B61" s="165" t="s">
        <v>2487</v>
      </c>
      <c r="C61" s="157">
        <f>SUMPRODUCT('[1]表三之二（需明确收支对象级次的录入表）'!D$7:D$80*(LEFT('[1]表三之二（需明确收支对象级次的录入表）'!$B$7:$B$80,LEN($A61))=$A61))+SUMPRODUCT('[1]表三之三（其它收支录入表）'!D$6:D$52*(LEFT('[1]表三之三（其它收支录入表）'!$B$6:$B$52,LEN($A61))=$A61))</f>
        <v>114</v>
      </c>
      <c r="D61" s="157">
        <f>SUMPRODUCT('[1]表三之二（需明确收支对象级次的录入表）'!E$7:E$80*(LEFT('[1]表三之二（需明确收支对象级次的录入表）'!$B$7:$B$80,LEN($A61))=$A61))+SUMPRODUCT('[1]表三之三（其它收支录入表）'!E$6:E$52*(LEFT('[1]表三之三（其它收支录入表）'!$B$6:$B$52,LEN($A61))=$A61))</f>
        <v>666</v>
      </c>
      <c r="E61" s="157">
        <f>SUMPRODUCT('[1]表三之二（需明确收支对象级次的录入表）'!$I$7:$I$80*(LEFT('[1]表三之二（需明确收支对象级次的录入表）'!$B$7:$B$80,LEN($A61))=$A61))+SUMPRODUCT('[1]表三之三（其它收支录入表）'!F$6:F$52*(LEFT('[1]表三之三（其它收支录入表）'!$B$6:$B$52,LEN($A61))=$A61))</f>
        <v>0</v>
      </c>
      <c r="F61" s="319">
        <f t="shared" si="5"/>
        <v>0</v>
      </c>
      <c r="G61" s="319">
        <f t="shared" si="6"/>
        <v>0</v>
      </c>
      <c r="H61" s="320"/>
      <c r="I61" s="150"/>
      <c r="J61" s="161"/>
      <c r="K61" s="162"/>
      <c r="L61" s="162"/>
      <c r="M61" s="322"/>
      <c r="N61" s="322"/>
    </row>
    <row r="62" s="134" customFormat="1" ht="16.5" customHeight="1" spans="1:19">
      <c r="A62" s="320" t="s">
        <v>2488</v>
      </c>
      <c r="B62" s="165" t="s">
        <v>2489</v>
      </c>
      <c r="C62" s="157">
        <f>SUMPRODUCT('[1]表三之二（需明确收支对象级次的录入表）'!D$7:D$80*(LEFT('[1]表三之二（需明确收支对象级次的录入表）'!$B$7:$B$80,LEN($A62))=$A62))+SUMPRODUCT('[1]表三之三（其它收支录入表）'!D$6:D$52*(LEFT('[1]表三之三（其它收支录入表）'!$B$6:$B$52,LEN($A62))=$A62))</f>
        <v>0</v>
      </c>
      <c r="D62" s="157">
        <f>SUMPRODUCT('[1]表三之二（需明确收支对象级次的录入表）'!E$7:E$80*(LEFT('[1]表三之二（需明确收支对象级次的录入表）'!$B$7:$B$80,LEN($A62))=$A62))+SUMPRODUCT('[1]表三之三（其它收支录入表）'!E$6:E$52*(LEFT('[1]表三之三（其它收支录入表）'!$B$6:$B$52,LEN($A62))=$A62))</f>
        <v>1824</v>
      </c>
      <c r="E62" s="157">
        <f>SUMPRODUCT('[1]表三之二（需明确收支对象级次的录入表）'!$I$7:$I$80*(LEFT('[1]表三之二（需明确收支对象级次的录入表）'!$B$7:$B$80,LEN($A62))=$A62))+SUMPRODUCT('[1]表三之三（其它收支录入表）'!F$6:F$52*(LEFT('[1]表三之三（其它收支录入表）'!$B$6:$B$52,LEN($A62))=$A62))</f>
        <v>0</v>
      </c>
      <c r="F62" s="319" t="str">
        <f t="shared" si="5"/>
        <v/>
      </c>
      <c r="G62" s="319">
        <f t="shared" si="6"/>
        <v>0</v>
      </c>
      <c r="H62" s="320"/>
      <c r="I62" s="150"/>
      <c r="J62" s="161"/>
      <c r="K62" s="162"/>
      <c r="L62" s="162"/>
      <c r="M62" s="322"/>
      <c r="N62" s="322"/>
    </row>
    <row r="63" s="134" customFormat="1" ht="16.5" customHeight="1" spans="1:19">
      <c r="A63" s="320" t="s">
        <v>2490</v>
      </c>
      <c r="B63" s="165" t="s">
        <v>2491</v>
      </c>
      <c r="C63" s="157">
        <f>SUMPRODUCT('[1]表三之二（需明确收支对象级次的录入表）'!D$7:D$80*(LEFT('[1]表三之二（需明确收支对象级次的录入表）'!$B$7:$B$80,LEN($A63))=$A63))+SUMPRODUCT('[1]表三之三（其它收支录入表）'!D$6:D$52*(LEFT('[1]表三之三（其它收支录入表）'!$B$6:$B$52,LEN($A63))=$A63))</f>
        <v>0</v>
      </c>
      <c r="D63" s="157">
        <f>SUMPRODUCT('[1]表三之二（需明确收支对象级次的录入表）'!E$7:E$80*(LEFT('[1]表三之二（需明确收支对象级次的录入表）'!$B$7:$B$80,LEN($A63))=$A63))+SUMPRODUCT('[1]表三之三（其它收支录入表）'!E$6:E$52*(LEFT('[1]表三之三（其它收支录入表）'!$B$6:$B$52,LEN($A63))=$A63))</f>
        <v>312</v>
      </c>
      <c r="E63" s="157">
        <f>SUMPRODUCT('[1]表三之二（需明确收支对象级次的录入表）'!$I$7:$I$80*(LEFT('[1]表三之二（需明确收支对象级次的录入表）'!$B$7:$B$80,LEN($A63))=$A63))+SUMPRODUCT('[1]表三之三（其它收支录入表）'!F$6:F$52*(LEFT('[1]表三之三（其它收支录入表）'!$B$6:$B$52,LEN($A63))=$A63))</f>
        <v>0</v>
      </c>
      <c r="F63" s="319" t="str">
        <f t="shared" si="5"/>
        <v/>
      </c>
      <c r="G63" s="319">
        <f t="shared" si="6"/>
        <v>0</v>
      </c>
      <c r="H63" s="320"/>
      <c r="I63" s="150"/>
      <c r="J63" s="161"/>
      <c r="K63" s="162"/>
      <c r="L63" s="162"/>
      <c r="M63" s="322"/>
      <c r="N63" s="322"/>
    </row>
    <row r="64" s="134" customFormat="1" ht="16.5" customHeight="1" spans="1:19">
      <c r="A64" s="320" t="s">
        <v>2492</v>
      </c>
      <c r="B64" s="165" t="s">
        <v>2493</v>
      </c>
      <c r="C64" s="157">
        <f>SUMPRODUCT('[1]表三之二（需明确收支对象级次的录入表）'!D$7:D$80*(LEFT('[1]表三之二（需明确收支对象级次的录入表）'!$B$7:$B$80,LEN($A64))=$A64))+SUMPRODUCT('[1]表三之三（其它收支录入表）'!D$6:D$52*(LEFT('[1]表三之三（其它收支录入表）'!$B$6:$B$52,LEN($A64))=$A64))</f>
        <v>48</v>
      </c>
      <c r="D64" s="157">
        <f>SUMPRODUCT('[1]表三之二（需明确收支对象级次的录入表）'!E$7:E$80*(LEFT('[1]表三之二（需明确收支对象级次的录入表）'!$B$7:$B$80,LEN($A64))=$A64))+SUMPRODUCT('[1]表三之三（其它收支录入表）'!E$6:E$52*(LEFT('[1]表三之三（其它收支录入表）'!$B$6:$B$52,LEN($A64))=$A64))</f>
        <v>58</v>
      </c>
      <c r="E64" s="157">
        <f>SUMPRODUCT('[1]表三之二（需明确收支对象级次的录入表）'!$I$7:$I$80*(LEFT('[1]表三之二（需明确收支对象级次的录入表）'!$B$7:$B$80,LEN($A64))=$A64))+SUMPRODUCT('[1]表三之三（其它收支录入表）'!F$6:F$52*(LEFT('[1]表三之三（其它收支录入表）'!$B$6:$B$52,LEN($A64))=$A64))</f>
        <v>0</v>
      </c>
      <c r="F64" s="319">
        <f t="shared" si="5"/>
        <v>0</v>
      </c>
      <c r="G64" s="319">
        <f t="shared" si="6"/>
        <v>0</v>
      </c>
      <c r="H64" s="320"/>
      <c r="I64" s="150"/>
      <c r="J64" s="161"/>
      <c r="K64" s="162"/>
      <c r="L64" s="162"/>
      <c r="M64" s="322"/>
      <c r="N64" s="322"/>
      <c r="S64" s="307"/>
    </row>
    <row r="65" s="307" customFormat="1" ht="16.5" customHeight="1" spans="1:19">
      <c r="A65" s="320" t="s">
        <v>2494</v>
      </c>
      <c r="B65" s="165" t="s">
        <v>2495</v>
      </c>
      <c r="C65" s="157">
        <f>SUMPRODUCT('[1]表三之二（需明确收支对象级次的录入表）'!D$7:D$80*(LEFT('[1]表三之二（需明确收支对象级次的录入表）'!$B$7:$B$80,LEN($A65))=$A65))+SUMPRODUCT('[1]表三之三（其它收支录入表）'!D$6:D$52*(LEFT('[1]表三之三（其它收支录入表）'!$B$6:$B$52,LEN($A65))=$A65))</f>
        <v>782</v>
      </c>
      <c r="D65" s="157">
        <f>SUMPRODUCT('[1]表三之二（需明确收支对象级次的录入表）'!E$7:E$80*(LEFT('[1]表三之二（需明确收支对象级次的录入表）'!$B$7:$B$80,LEN($A65))=$A65))+SUMPRODUCT('[1]表三之三（其它收支录入表）'!E$6:E$52*(LEFT('[1]表三之三（其它收支录入表）'!$B$6:$B$52,LEN($A65))=$A65))</f>
        <v>869</v>
      </c>
      <c r="E65" s="157">
        <f>SUMPRODUCT('[1]表三之二（需明确收支对象级次的录入表）'!$I$7:$I$80*(LEFT('[1]表三之二（需明确收支对象级次的录入表）'!$B$7:$B$80,LEN($A65))=$A65))+SUMPRODUCT('[1]表三之三（其它收支录入表）'!F$6:F$52*(LEFT('[1]表三之三（其它收支录入表）'!$B$6:$B$52,LEN($A65))=$A65))</f>
        <v>133</v>
      </c>
      <c r="F65" s="319">
        <f t="shared" si="5"/>
        <v>0.170076726342711</v>
      </c>
      <c r="G65" s="319">
        <f t="shared" si="6"/>
        <v>0.153049482163406</v>
      </c>
      <c r="H65" s="320"/>
      <c r="I65" s="150"/>
      <c r="J65" s="161"/>
      <c r="K65" s="162"/>
      <c r="L65" s="162"/>
      <c r="M65" s="322"/>
      <c r="N65" s="322"/>
      <c r="S65" s="134"/>
    </row>
    <row r="66" s="134" customFormat="1" ht="16.5" customHeight="1" spans="1:19">
      <c r="A66" s="320" t="s">
        <v>2496</v>
      </c>
      <c r="B66" s="165" t="s">
        <v>2497</v>
      </c>
      <c r="C66" s="157">
        <f>SUMPRODUCT('[1]表三之二（需明确收支对象级次的录入表）'!D$7:D$80*(LEFT('[1]表三之二（需明确收支对象级次的录入表）'!$B$7:$B$80,LEN($A66))=$A66))+SUMPRODUCT('[1]表三之三（其它收支录入表）'!D$6:D$52*(LEFT('[1]表三之三（其它收支录入表）'!$B$6:$B$52,LEN($A66))=$A66))</f>
        <v>1937</v>
      </c>
      <c r="D66" s="157">
        <f>SUMPRODUCT('[1]表三之二（需明确收支对象级次的录入表）'!E$7:E$80*(LEFT('[1]表三之二（需明确收支对象级次的录入表）'!$B$7:$B$80,LEN($A66))=$A66))+SUMPRODUCT('[1]表三之三（其它收支录入表）'!E$6:E$52*(LEFT('[1]表三之三（其它收支录入表）'!$B$6:$B$52,LEN($A66))=$A66))</f>
        <v>23991</v>
      </c>
      <c r="E66" s="157">
        <f>SUMPRODUCT('[1]表三之二（需明确收支对象级次的录入表）'!$I$7:$I$80*(LEFT('[1]表三之二（需明确收支对象级次的录入表）'!$B$7:$B$80,LEN($A66))=$A66))+SUMPRODUCT('[1]表三之三（其它收支录入表）'!F$6:F$52*(LEFT('[1]表三之三（其它收支录入表）'!$B$6:$B$52,LEN($A66))=$A66))</f>
        <v>3119</v>
      </c>
      <c r="F66" s="319">
        <f t="shared" si="5"/>
        <v>1.61022199277233</v>
      </c>
      <c r="G66" s="319">
        <f t="shared" si="6"/>
        <v>0.13000708599058</v>
      </c>
      <c r="H66" s="320"/>
      <c r="I66" s="150"/>
      <c r="J66" s="161"/>
      <c r="K66" s="162"/>
      <c r="L66" s="162"/>
      <c r="M66" s="322"/>
      <c r="N66" s="322"/>
    </row>
    <row r="67" s="134" customFormat="1" ht="16.5" customHeight="1" spans="1:19">
      <c r="A67" s="320" t="s">
        <v>2498</v>
      </c>
      <c r="B67" s="165" t="s">
        <v>2499</v>
      </c>
      <c r="C67" s="157">
        <f>SUMPRODUCT('[1]表三之二（需明确收支对象级次的录入表）'!D$7:D$80*(LEFT('[1]表三之二（需明确收支对象级次的录入表）'!$B$7:$B$80,LEN($A67))=$A67))+SUMPRODUCT('[1]表三之三（其它收支录入表）'!D$6:D$52*(LEFT('[1]表三之三（其它收支录入表）'!$B$6:$B$52,LEN($A67))=$A67))</f>
        <v>0</v>
      </c>
      <c r="D67" s="157">
        <f>SUMPRODUCT('[1]表三之二（需明确收支对象级次的录入表）'!E$7:E$80*(LEFT('[1]表三之二（需明确收支对象级次的录入表）'!$B$7:$B$80,LEN($A67))=$A67))+SUMPRODUCT('[1]表三之三（其它收支录入表）'!E$6:E$52*(LEFT('[1]表三之三（其它收支录入表）'!$B$6:$B$52,LEN($A67))=$A67))</f>
        <v>0</v>
      </c>
      <c r="E67" s="157">
        <f>SUMPRODUCT('[1]表三之二（需明确收支对象级次的录入表）'!$I$7:$I$80*(LEFT('[1]表三之二（需明确收支对象级次的录入表）'!$B$7:$B$80,LEN($A67))=$A67))+SUMPRODUCT('[1]表三之三（其它收支录入表）'!F$6:F$52*(LEFT('[1]表三之三（其它收支录入表）'!$B$6:$B$52,LEN($A67))=$A67))</f>
        <v>0</v>
      </c>
      <c r="F67" s="319" t="str">
        <f t="shared" si="5"/>
        <v/>
      </c>
      <c r="G67" s="319" t="str">
        <f t="shared" si="6"/>
        <v/>
      </c>
      <c r="H67" s="320"/>
      <c r="I67" s="150"/>
      <c r="J67" s="161"/>
      <c r="K67" s="162"/>
      <c r="L67" s="162"/>
      <c r="M67" s="322"/>
      <c r="N67" s="322"/>
    </row>
    <row r="68" s="134" customFormat="1" ht="16.5" customHeight="1" spans="1:19">
      <c r="A68" s="320" t="s">
        <v>2500</v>
      </c>
      <c r="B68" s="165" t="s">
        <v>2501</v>
      </c>
      <c r="C68" s="157">
        <f>SUMPRODUCT('[1]表三之二（需明确收支对象级次的录入表）'!D$7:D$80*(LEFT('[1]表三之二（需明确收支对象级次的录入表）'!$B$7:$B$80,LEN($A68))=$A68))+SUMPRODUCT('[1]表三之三（其它收支录入表）'!D$6:D$52*(LEFT('[1]表三之三（其它收支录入表）'!$B$6:$B$52,LEN($A68))=$A68))</f>
        <v>1341</v>
      </c>
      <c r="D68" s="157">
        <f>SUMPRODUCT('[1]表三之二（需明确收支对象级次的录入表）'!E$7:E$80*(LEFT('[1]表三之二（需明确收支对象级次的录入表）'!$B$7:$B$80,LEN($A68))=$A68))+SUMPRODUCT('[1]表三之三（其它收支录入表）'!E$6:E$52*(LEFT('[1]表三之三（其它收支录入表）'!$B$6:$B$52,LEN($A68))=$A68))</f>
        <v>12158</v>
      </c>
      <c r="E68" s="157">
        <f>SUMPRODUCT('[1]表三之二（需明确收支对象级次的录入表）'!$I$7:$I$80*(LEFT('[1]表三之二（需明确收支对象级次的录入表）'!$B$7:$B$80,LEN($A68))=$A68))+SUMPRODUCT('[1]表三之三（其它收支录入表）'!F$6:F$52*(LEFT('[1]表三之三（其它收支录入表）'!$B$6:$B$52,LEN($A68))=$A68))</f>
        <v>1023</v>
      </c>
      <c r="F68" s="319">
        <f t="shared" si="5"/>
        <v>0.762863534675615</v>
      </c>
      <c r="G68" s="319">
        <f t="shared" si="6"/>
        <v>0.0841421286395789</v>
      </c>
      <c r="H68" s="320"/>
      <c r="I68" s="150"/>
      <c r="J68" s="161"/>
      <c r="K68" s="162"/>
      <c r="L68" s="162"/>
      <c r="M68" s="322"/>
      <c r="N68" s="322"/>
    </row>
    <row r="69" s="134" customFormat="1" ht="16.5" customHeight="1" spans="1:19">
      <c r="A69" s="320" t="s">
        <v>2502</v>
      </c>
      <c r="B69" s="165" t="s">
        <v>2503</v>
      </c>
      <c r="C69" s="157">
        <f>SUMPRODUCT('[1]表三之二（需明确收支对象级次的录入表）'!D$7:D$80*(LEFT('[1]表三之二（需明确收支对象级次的录入表）'!$B$7:$B$80,LEN($A69))=$A69))+SUMPRODUCT('[1]表三之三（其它收支录入表）'!D$6:D$52*(LEFT('[1]表三之三（其它收支录入表）'!$B$6:$B$52,LEN($A69))=$A69))</f>
        <v>1070</v>
      </c>
      <c r="D69" s="157">
        <f>SUMPRODUCT('[1]表三之二（需明确收支对象级次的录入表）'!E$7:E$80*(LEFT('[1]表三之二（需明确收支对象级次的录入表）'!$B$7:$B$80,LEN($A69))=$A69))+SUMPRODUCT('[1]表三之三（其它收支录入表）'!E$6:E$52*(LEFT('[1]表三之三（其它收支录入表）'!$B$6:$B$52,LEN($A69))=$A69))</f>
        <v>6568</v>
      </c>
      <c r="E69" s="157">
        <f>SUMPRODUCT('[1]表三之二（需明确收支对象级次的录入表）'!$I$7:$I$80*(LEFT('[1]表三之二（需明确收支对象级次的录入表）'!$B$7:$B$80,LEN($A69))=$A69))+SUMPRODUCT('[1]表三之三（其它收支录入表）'!F$6:F$52*(LEFT('[1]表三之三（其它收支录入表）'!$B$6:$B$52,LEN($A69))=$A69))</f>
        <v>0</v>
      </c>
      <c r="F69" s="319">
        <f t="shared" si="5"/>
        <v>0</v>
      </c>
      <c r="G69" s="319">
        <f t="shared" si="6"/>
        <v>0</v>
      </c>
      <c r="H69" s="320"/>
      <c r="I69" s="150"/>
      <c r="J69" s="161"/>
      <c r="K69" s="162"/>
      <c r="L69" s="162"/>
      <c r="M69" s="322"/>
      <c r="N69" s="322"/>
    </row>
    <row r="70" s="134" customFormat="1" ht="16.5" customHeight="1" spans="1:19">
      <c r="A70" s="320" t="s">
        <v>2504</v>
      </c>
      <c r="B70" s="165" t="s">
        <v>2505</v>
      </c>
      <c r="C70" s="157">
        <f>SUMPRODUCT('[1]表三之二（需明确收支对象级次的录入表）'!D$7:D$80*(LEFT('[1]表三之二（需明确收支对象级次的录入表）'!$B$7:$B$80,LEN($A70))=$A70))+SUMPRODUCT('[1]表三之三（其它收支录入表）'!D$6:D$52*(LEFT('[1]表三之三（其它收支录入表）'!$B$6:$B$52,LEN($A70))=$A70))</f>
        <v>0</v>
      </c>
      <c r="D70" s="157">
        <f>SUMPRODUCT('[1]表三之二（需明确收支对象级次的录入表）'!E$7:E$80*(LEFT('[1]表三之二（需明确收支对象级次的录入表）'!$B$7:$B$80,LEN($A70))=$A70))+SUMPRODUCT('[1]表三之三（其它收支录入表）'!E$6:E$52*(LEFT('[1]表三之三（其它收支录入表）'!$B$6:$B$52,LEN($A70))=$A70))</f>
        <v>2642</v>
      </c>
      <c r="E70" s="157">
        <f>SUMPRODUCT('[1]表三之二（需明确收支对象级次的录入表）'!$I$7:$I$80*(LEFT('[1]表三之二（需明确收支对象级次的录入表）'!$B$7:$B$80,LEN($A70))=$A70))+SUMPRODUCT('[1]表三之三（其它收支录入表）'!F$6:F$52*(LEFT('[1]表三之三（其它收支录入表）'!$B$6:$B$52,LEN($A70))=$A70))</f>
        <v>100</v>
      </c>
      <c r="F70" s="319" t="str">
        <f t="shared" si="5"/>
        <v/>
      </c>
      <c r="G70" s="319">
        <f t="shared" si="6"/>
        <v>0.0378501135503407</v>
      </c>
      <c r="H70" s="320"/>
      <c r="I70" s="150"/>
      <c r="J70" s="161"/>
      <c r="K70" s="162"/>
      <c r="L70" s="162"/>
      <c r="M70" s="322"/>
      <c r="N70" s="322"/>
    </row>
    <row r="71" s="134" customFormat="1" ht="16.5" customHeight="1" spans="1:19">
      <c r="A71" s="320" t="s">
        <v>2506</v>
      </c>
      <c r="B71" s="165" t="s">
        <v>2507</v>
      </c>
      <c r="C71" s="157">
        <f>SUMPRODUCT('[1]表三之二（需明确收支对象级次的录入表）'!D$7:D$80*(LEFT('[1]表三之二（需明确收支对象级次的录入表）'!$B$7:$B$80,LEN($A71))=$A71))+SUMPRODUCT('[1]表三之三（其它收支录入表）'!D$6:D$52*(LEFT('[1]表三之三（其它收支录入表）'!$B$6:$B$52,LEN($A71))=$A71))</f>
        <v>20</v>
      </c>
      <c r="D71" s="157">
        <f>SUMPRODUCT('[1]表三之二（需明确收支对象级次的录入表）'!E$7:E$80*(LEFT('[1]表三之二（需明确收支对象级次的录入表）'!$B$7:$B$80,LEN($A71))=$A71))+SUMPRODUCT('[1]表三之三（其它收支录入表）'!E$6:E$52*(LEFT('[1]表三之三（其它收支录入表）'!$B$6:$B$52,LEN($A71))=$A71))</f>
        <v>-33</v>
      </c>
      <c r="E71" s="157">
        <f>SUMPRODUCT('[1]表三之二（需明确收支对象级次的录入表）'!$I$7:$I$80*(LEFT('[1]表三之二（需明确收支对象级次的录入表）'!$B$7:$B$80,LEN($A71))=$A71))+SUMPRODUCT('[1]表三之三（其它收支录入表）'!F$6:F$52*(LEFT('[1]表三之三（其它收支录入表）'!$B$6:$B$52,LEN($A71))=$A71))</f>
        <v>0</v>
      </c>
      <c r="F71" s="319">
        <f t="shared" si="5"/>
        <v>0</v>
      </c>
      <c r="G71" s="319">
        <f t="shared" si="6"/>
        <v>0</v>
      </c>
      <c r="H71" s="320"/>
      <c r="I71" s="150"/>
      <c r="J71" s="161"/>
      <c r="K71" s="162"/>
      <c r="L71" s="162"/>
      <c r="M71" s="322"/>
      <c r="N71" s="322"/>
    </row>
    <row r="72" s="134" customFormat="1" ht="16.5" customHeight="1" spans="1:19">
      <c r="A72" s="320" t="s">
        <v>2508</v>
      </c>
      <c r="B72" s="165" t="s">
        <v>2509</v>
      </c>
      <c r="C72" s="157">
        <f>SUMPRODUCT('[1]表三之二（需明确收支对象级次的录入表）'!D$7:D$80*(LEFT('[1]表三之二（需明确收支对象级次的录入表）'!$B$7:$B$80,LEN($A72))=$A72))+SUMPRODUCT('[1]表三之三（其它收支录入表）'!D$6:D$52*(LEFT('[1]表三之三（其它收支录入表）'!$B$6:$B$52,LEN($A72))=$A72))</f>
        <v>0</v>
      </c>
      <c r="D72" s="157">
        <f>SUMPRODUCT('[1]表三之二（需明确收支对象级次的录入表）'!E$7:E$80*(LEFT('[1]表三之二（需明确收支对象级次的录入表）'!$B$7:$B$80,LEN($A72))=$A72))+SUMPRODUCT('[1]表三之三（其它收支录入表）'!E$6:E$52*(LEFT('[1]表三之三（其它收支录入表）'!$B$6:$B$52,LEN($A72))=$A72))</f>
        <v>0</v>
      </c>
      <c r="E72" s="157">
        <f>SUMPRODUCT('[1]表三之二（需明确收支对象级次的录入表）'!$I$7:$I$80*(LEFT('[1]表三之二（需明确收支对象级次的录入表）'!$B$7:$B$80,LEN($A72))=$A72))+SUMPRODUCT('[1]表三之三（其它收支录入表）'!F$6:F$52*(LEFT('[1]表三之三（其它收支录入表）'!$B$6:$B$52,LEN($A72))=$A72))</f>
        <v>0</v>
      </c>
      <c r="F72" s="319" t="str">
        <f t="shared" si="5"/>
        <v/>
      </c>
      <c r="G72" s="319" t="str">
        <f t="shared" si="6"/>
        <v/>
      </c>
      <c r="H72" s="320"/>
      <c r="I72" s="150"/>
      <c r="J72" s="161"/>
      <c r="K72" s="162"/>
      <c r="L72" s="162"/>
      <c r="M72" s="322"/>
      <c r="N72" s="322"/>
    </row>
    <row r="73" s="134" customFormat="1" ht="16.5" customHeight="1" spans="1:19">
      <c r="A73" s="320" t="s">
        <v>2510</v>
      </c>
      <c r="B73" s="165" t="s">
        <v>2511</v>
      </c>
      <c r="C73" s="157">
        <f>SUMPRODUCT('[1]表三之二（需明确收支对象级次的录入表）'!D$7:D$80*(LEFT('[1]表三之二（需明确收支对象级次的录入表）'!$B$7:$B$80,LEN($A73))=$A73))+SUMPRODUCT('[1]表三之三（其它收支录入表）'!D$6:D$52*(LEFT('[1]表三之三（其它收支录入表）'!$B$6:$B$52,LEN($A73))=$A73))</f>
        <v>0</v>
      </c>
      <c r="D73" s="157">
        <f>SUMPRODUCT('[1]表三之二（需明确收支对象级次的录入表）'!E$7:E$80*(LEFT('[1]表三之二（需明确收支对象级次的录入表）'!$B$7:$B$80,LEN($A73))=$A73))+SUMPRODUCT('[1]表三之三（其它收支录入表）'!E$6:E$52*(LEFT('[1]表三之三（其它收支录入表）'!$B$6:$B$52,LEN($A73))=$A73))</f>
        <v>2053</v>
      </c>
      <c r="E73" s="157">
        <f>SUMPRODUCT('[1]表三之二（需明确收支对象级次的录入表）'!$I$7:$I$80*(LEFT('[1]表三之二（需明确收支对象级次的录入表）'!$B$7:$B$80,LEN($A73))=$A73))+SUMPRODUCT('[1]表三之三（其它收支录入表）'!F$6:F$52*(LEFT('[1]表三之三（其它收支录入表）'!$B$6:$B$52,LEN($A73))=$A73))</f>
        <v>0</v>
      </c>
      <c r="F73" s="319" t="str">
        <f t="shared" si="5"/>
        <v/>
      </c>
      <c r="G73" s="319">
        <f t="shared" si="6"/>
        <v>0</v>
      </c>
      <c r="H73" s="320"/>
      <c r="I73" s="150"/>
      <c r="J73" s="161"/>
      <c r="K73" s="162"/>
      <c r="L73" s="162"/>
      <c r="M73" s="322"/>
      <c r="N73" s="322"/>
    </row>
    <row r="74" s="134" customFormat="1" ht="16.5" customHeight="1" spans="1:19">
      <c r="A74" s="320" t="s">
        <v>2512</v>
      </c>
      <c r="B74" s="165" t="s">
        <v>2513</v>
      </c>
      <c r="C74" s="157">
        <f>SUMPRODUCT('[1]表三之二（需明确收支对象级次的录入表）'!D$7:D$80*(LEFT('[1]表三之二（需明确收支对象级次的录入表）'!$B$7:$B$80,LEN($A74))=$A74))+SUMPRODUCT('[1]表三之三（其它收支录入表）'!D$6:D$52*(LEFT('[1]表三之三（其它收支录入表）'!$B$6:$B$52,LEN($A74))=$A74))</f>
        <v>0</v>
      </c>
      <c r="D74" s="157">
        <f>SUMPRODUCT('[1]表三之二（需明确收支对象级次的录入表）'!E$7:E$80*(LEFT('[1]表三之二（需明确收支对象级次的录入表）'!$B$7:$B$80,LEN($A74))=$A74))+SUMPRODUCT('[1]表三之三（其它收支录入表）'!E$6:E$52*(LEFT('[1]表三之三（其它收支录入表）'!$B$6:$B$52,LEN($A74))=$A74))</f>
        <v>1269</v>
      </c>
      <c r="E74" s="157">
        <f>SUMPRODUCT('[1]表三之二（需明确收支对象级次的录入表）'!$I$7:$I$80*(LEFT('[1]表三之二（需明确收支对象级次的录入表）'!$B$7:$B$80,LEN($A74))=$A74))+SUMPRODUCT('[1]表三之三（其它收支录入表）'!F$6:F$52*(LEFT('[1]表三之三（其它收支录入表）'!$B$6:$B$52,LEN($A74))=$A74))</f>
        <v>0</v>
      </c>
      <c r="F74" s="319" t="str">
        <f t="shared" si="5"/>
        <v/>
      </c>
      <c r="G74" s="319">
        <f t="shared" si="6"/>
        <v>0</v>
      </c>
      <c r="H74" s="320"/>
      <c r="I74" s="150"/>
      <c r="J74" s="161"/>
      <c r="K74" s="162"/>
      <c r="L74" s="162"/>
      <c r="M74" s="322"/>
      <c r="N74" s="322"/>
    </row>
    <row r="75" s="134" customFormat="1" ht="16.5" customHeight="1" spans="1:19">
      <c r="A75" s="320" t="s">
        <v>2514</v>
      </c>
      <c r="B75" s="165" t="s">
        <v>2515</v>
      </c>
      <c r="C75" s="157">
        <f>SUMPRODUCT('[1]表三之二（需明确收支对象级次的录入表）'!D$7:D$80*(LEFT('[1]表三之二（需明确收支对象级次的录入表）'!$B$7:$B$80,LEN($A75))=$A75))+SUMPRODUCT('[1]表三之三（其它收支录入表）'!D$6:D$52*(LEFT('[1]表三之三（其它收支录入表）'!$B$6:$B$52,LEN($A75))=$A75))</f>
        <v>0</v>
      </c>
      <c r="D75" s="157">
        <f>SUMPRODUCT('[1]表三之二（需明确收支对象级次的录入表）'!E$7:E$80*(LEFT('[1]表三之二（需明确收支对象级次的录入表）'!$B$7:$B$80,LEN($A75))=$A75))+SUMPRODUCT('[1]表三之三（其它收支录入表）'!E$6:E$52*(LEFT('[1]表三之三（其它收支录入表）'!$B$6:$B$52,LEN($A75))=$A75))</f>
        <v>5000</v>
      </c>
      <c r="E75" s="157">
        <f>SUMPRODUCT('[1]表三之二（需明确收支对象级次的录入表）'!$I$7:$I$80*(LEFT('[1]表三之二（需明确收支对象级次的录入表）'!$B$7:$B$80,LEN($A75))=$A75))+SUMPRODUCT('[1]表三之三（其它收支录入表）'!F$6:F$52*(LEFT('[1]表三之三（其它收支录入表）'!$B$6:$B$52,LEN($A75))=$A75))</f>
        <v>0</v>
      </c>
      <c r="F75" s="319" t="str">
        <f t="shared" si="5"/>
        <v/>
      </c>
      <c r="G75" s="319">
        <f t="shared" si="6"/>
        <v>0</v>
      </c>
      <c r="H75" s="320"/>
      <c r="I75" s="150"/>
      <c r="J75" s="161"/>
      <c r="K75" s="162"/>
      <c r="L75" s="162"/>
      <c r="M75" s="322"/>
      <c r="N75" s="322"/>
    </row>
    <row r="76" s="134" customFormat="1" ht="16.5" customHeight="1" spans="1:19">
      <c r="A76" s="320" t="s">
        <v>2516</v>
      </c>
      <c r="B76" s="165" t="s">
        <v>2517</v>
      </c>
      <c r="C76" s="157">
        <f>SUMPRODUCT('[1]表三之二（需明确收支对象级次的录入表）'!D$7:D$80*(LEFT('[1]表三之二（需明确收支对象级次的录入表）'!$B$7:$B$80,LEN($A76))=$A76))+SUMPRODUCT('[1]表三之三（其它收支录入表）'!D$6:D$52*(LEFT('[1]表三之三（其它收支录入表）'!$B$6:$B$52,LEN($A76))=$A76))</f>
        <v>46</v>
      </c>
      <c r="D76" s="157">
        <f>SUMPRODUCT('[1]表三之二（需明确收支对象级次的录入表）'!E$7:E$80*(LEFT('[1]表三之二（需明确收支对象级次的录入表）'!$B$7:$B$80,LEN($A76))=$A76))+SUMPRODUCT('[1]表三之三（其它收支录入表）'!E$6:E$52*(LEFT('[1]表三之三（其它收支录入表）'!$B$6:$B$52,LEN($A76))=$A76))</f>
        <v>46</v>
      </c>
      <c r="E76" s="157">
        <f>SUMPRODUCT('[1]表三之二（需明确收支对象级次的录入表）'!$I$7:$I$80*(LEFT('[1]表三之二（需明确收支对象级次的录入表）'!$B$7:$B$80,LEN($A76))=$A76))+SUMPRODUCT('[1]表三之三（其它收支录入表）'!F$6:F$52*(LEFT('[1]表三之三（其它收支录入表）'!$B$6:$B$52,LEN($A76))=$A76))</f>
        <v>11</v>
      </c>
      <c r="F76" s="319">
        <f t="shared" si="5"/>
        <v>0.239130434782609</v>
      </c>
      <c r="G76" s="319">
        <f t="shared" si="6"/>
        <v>0.239130434782609</v>
      </c>
      <c r="H76" s="320"/>
      <c r="I76" s="150"/>
      <c r="J76" s="161"/>
      <c r="K76" s="162"/>
      <c r="L76" s="162"/>
      <c r="M76" s="322"/>
      <c r="N76" s="322"/>
    </row>
    <row r="77" s="134" customFormat="1" ht="16.5" customHeight="1" spans="1:19">
      <c r="A77" s="320" t="s">
        <v>2518</v>
      </c>
      <c r="B77" s="165" t="s">
        <v>2519</v>
      </c>
      <c r="C77" s="157">
        <f>SUMPRODUCT('[1]表三之二（需明确收支对象级次的录入表）'!D$7:D$80*(LEFT('[1]表三之二（需明确收支对象级次的录入表）'!$B$7:$B$80,LEN($A77))=$A77))+SUMPRODUCT('[1]表三之三（其它收支录入表）'!D$6:D$52*(LEFT('[1]表三之三（其它收支录入表）'!$B$6:$B$52,LEN($A77))=$A77))</f>
        <v>0</v>
      </c>
      <c r="D77" s="157">
        <f>SUMPRODUCT('[1]表三之二（需明确收支对象级次的录入表）'!E$7:E$80*(LEFT('[1]表三之二（需明确收支对象级次的录入表）'!$B$7:$B$80,LEN($A77))=$A77))+SUMPRODUCT('[1]表三之三（其它收支录入表）'!E$6:E$52*(LEFT('[1]表三之三（其它收支录入表）'!$B$6:$B$52,LEN($A77))=$A77))</f>
        <v>0</v>
      </c>
      <c r="E77" s="157">
        <f>SUMPRODUCT('[1]表三之二（需明确收支对象级次的录入表）'!$I$7:$I$80*(LEFT('[1]表三之二（需明确收支对象级次的录入表）'!$B$7:$B$80,LEN($A77))=$A77))+SUMPRODUCT('[1]表三之三（其它收支录入表）'!F$6:F$52*(LEFT('[1]表三之三（其它收支录入表）'!$B$6:$B$52,LEN($A77))=$A77))</f>
        <v>0</v>
      </c>
      <c r="F77" s="319" t="str">
        <f t="shared" si="5"/>
        <v/>
      </c>
      <c r="G77" s="319" t="str">
        <f t="shared" si="6"/>
        <v/>
      </c>
      <c r="H77" s="320"/>
      <c r="I77" s="150"/>
      <c r="J77" s="161"/>
      <c r="K77" s="162"/>
      <c r="L77" s="162"/>
      <c r="M77" s="322"/>
      <c r="N77" s="322"/>
    </row>
    <row r="78" s="134" customFormat="1" ht="16.5" customHeight="1" spans="1:19">
      <c r="A78" s="320" t="s">
        <v>2520</v>
      </c>
      <c r="B78" s="165" t="s">
        <v>2521</v>
      </c>
      <c r="C78" s="152">
        <f>SUMPRODUCT('[1]表三之二（需明确收支对象级次的录入表）'!D$7:D$80*(LEFT('[1]表三之二（需明确收支对象级次的录入表）'!$B$7:$B$80,LEN($A78))=$A78))+SUMPRODUCT('[1]表三之三（其它收支录入表）'!D$6:D$52*(LEFT('[1]表三之三（其它收支录入表）'!$B$6:$B$52,LEN($A78))=$A78))</f>
        <v>0</v>
      </c>
      <c r="D78" s="156">
        <f>SUMPRODUCT('[1]表三之二（需明确收支对象级次的录入表）'!E$7:E$80*(LEFT('[1]表三之二（需明确收支对象级次的录入表）'!$B$7:$B$80,LEN($A78))=$A78))+SUMPRODUCT('[1]表三之三（其它收支录入表）'!E$6:E$52*(LEFT('[1]表三之三（其它收支录入表）'!$B$6:$B$52,LEN($A78))=$A78))</f>
        <v>0</v>
      </c>
      <c r="E78" s="156">
        <f>SUMPRODUCT('[1]表三之二（需明确收支对象级次的录入表）'!$I$7:$I$80*(LEFT('[1]表三之二（需明确收支对象级次的录入表）'!$B$7:$B$80,LEN($A78))=$A78))+SUMPRODUCT('[1]表三之三（其它收支录入表）'!F$6:F$52*(LEFT('[1]表三之三（其它收支录入表）'!$B$6:$B$52,LEN($A78))=$A78))</f>
        <v>0</v>
      </c>
      <c r="F78" s="319" t="str">
        <f t="shared" si="5"/>
        <v/>
      </c>
      <c r="G78" s="319" t="str">
        <f t="shared" si="6"/>
        <v/>
      </c>
      <c r="H78" s="320" t="s">
        <v>2522</v>
      </c>
      <c r="I78" s="165" t="s">
        <v>2523</v>
      </c>
      <c r="J78" s="152">
        <f>SUMPRODUCT('[1]表三之二（需明确收支对象级次的录入表）'!D$7:D$80*(LEFT('[1]表三之二（需明确收支对象级次的录入表）'!$B$7:$B$80,LEN($H78))=$H78))+SUMPRODUCT('[1]表三之三（其它收支录入表）'!D$6:D$52*(LEFT('[1]表三之三（其它收支录入表）'!$B$6:$B$52,LEN($H78))=$H78))</f>
        <v>52502</v>
      </c>
      <c r="K78" s="156">
        <f>SUMPRODUCT('[1]表三之二（需明确收支对象级次的录入表）'!E$7:E$80*(LEFT('[1]表三之二（需明确收支对象级次的录入表）'!$B$7:$B$80,LEN($H78))=$H78))+SUMPRODUCT('[1]表三之三（其它收支录入表）'!E$6:E$52*(LEFT('[1]表三之三（其它收支录入表）'!$B$6:$B$52,LEN($H78))=$H78))</f>
        <v>53040</v>
      </c>
      <c r="L78" s="156">
        <f>SUMPRODUCT('[1]表三之二（需明确收支对象级次的录入表）'!I$7:I$80*(LEFT('[1]表三之二（需明确收支对象级次的录入表）'!$B$7:$B$80,LEN($H78))=$H78))+SUMPRODUCT('[1]表三之三（其它收支录入表）'!F$6:F$52*(LEFT('[1]表三之三（其它收支录入表）'!$B$6:$B$52,LEN($H78))=$H78))</f>
        <v>50930</v>
      </c>
      <c r="M78" s="154">
        <f t="shared" ref="M78:M96" si="7">IFERROR($L78/J78,"")</f>
        <v>0.970058283493962</v>
      </c>
      <c r="N78" s="154">
        <f t="shared" ref="N78:N96" si="8">IFERROR($L78/K78,"")</f>
        <v>0.960218702865762</v>
      </c>
    </row>
    <row r="79" s="134" customFormat="1" ht="16.5" customHeight="1" spans="1:19">
      <c r="A79" s="320" t="s">
        <v>2524</v>
      </c>
      <c r="B79" s="165" t="s">
        <v>2525</v>
      </c>
      <c r="C79" s="157">
        <f>SUMPRODUCT('[1]表三之二（需明确收支对象级次的录入表）'!D$7:D$80*(LEFT('[1]表三之二（需明确收支对象级次的录入表）'!$B$7:$B$80,LEN($A79))=$A79))+SUMPRODUCT('[1]表三之三（其它收支录入表）'!D$6:D$52*(LEFT('[1]表三之三（其它收支录入表）'!$B$6:$B$52,LEN($A79))=$A79))</f>
        <v>0</v>
      </c>
      <c r="D79" s="157">
        <f>SUMPRODUCT('[1]表三之二（需明确收支对象级次的录入表）'!E$7:E$80*(LEFT('[1]表三之二（需明确收支对象级次的录入表）'!$B$7:$B$80,LEN($A79))=$A79))+SUMPRODUCT('[1]表三之三（其它收支录入表）'!E$6:E$52*(LEFT('[1]表三之三（其它收支录入表）'!$B$6:$B$52,LEN($A79))=$A79))</f>
        <v>0</v>
      </c>
      <c r="E79" s="157">
        <f>SUMPRODUCT('[1]表三之二（需明确收支对象级次的录入表）'!$I$7:$I$80*(LEFT('[1]表三之二（需明确收支对象级次的录入表）'!$B$7:$B$80,LEN($A79))=$A79))+SUMPRODUCT('[1]表三之三（其它收支录入表）'!F$6:F$52*(LEFT('[1]表三之三（其它收支录入表）'!$B$6:$B$52,LEN($A79))=$A79))</f>
        <v>0</v>
      </c>
      <c r="F79" s="319" t="str">
        <f t="shared" si="5"/>
        <v/>
      </c>
      <c r="G79" s="319" t="str">
        <f t="shared" si="6"/>
        <v/>
      </c>
      <c r="H79" s="320" t="s">
        <v>2526</v>
      </c>
      <c r="I79" s="150" t="s">
        <v>2527</v>
      </c>
      <c r="J79" s="157">
        <f>SUMPRODUCT('[1]表三之二（需明确收支对象级次的录入表）'!D$7:D$80*(LEFT('[1]表三之二（需明确收支对象级次的录入表）'!$B$7:$B$80,LEN($H79))=$H79))+SUMPRODUCT('[1]表三之三（其它收支录入表）'!D$6:D$52*(LEFT('[1]表三之三（其它收支录入表）'!$B$6:$B$52,LEN($H79))=$H79))</f>
        <v>2907</v>
      </c>
      <c r="K79" s="157">
        <f>SUMPRODUCT('[1]表三之二（需明确收支对象级次的录入表）'!E$7:E$80*(LEFT('[1]表三之二（需明确收支对象级次的录入表）'!$B$7:$B$80,LEN($H79))=$H79))+SUMPRODUCT('[1]表三之三（其它收支录入表）'!E$6:E$52*(LEFT('[1]表三之三（其它收支录入表）'!$B$6:$B$52,LEN($H79))=$H79))</f>
        <v>2907</v>
      </c>
      <c r="L79" s="157">
        <f>SUMPRODUCT('[1]表三之二（需明确收支对象级次的录入表）'!I$7:I$80*(LEFT('[1]表三之二（需明确收支对象级次的录入表）'!$B$7:$B$80,LEN($H79))=$H79))+SUMPRODUCT('[1]表三之三（其它收支录入表）'!F$6:F$52*(LEFT('[1]表三之三（其它收支录入表）'!$B$6:$B$52,LEN($H79))=$H79))</f>
        <v>2907</v>
      </c>
      <c r="M79" s="154">
        <f t="shared" si="7"/>
        <v>1</v>
      </c>
      <c r="N79" s="154">
        <f t="shared" si="8"/>
        <v>1</v>
      </c>
    </row>
    <row r="80" s="134" customFormat="1" ht="16.5" customHeight="1" spans="1:19">
      <c r="A80" s="320" t="s">
        <v>2528</v>
      </c>
      <c r="B80" s="165" t="s">
        <v>2529</v>
      </c>
      <c r="C80" s="157">
        <f>SUMPRODUCT('[1]表三之二（需明确收支对象级次的录入表）'!D$7:D$80*(LEFT('[1]表三之二（需明确收支对象级次的录入表）'!$B$7:$B$80,LEN($A80))=$A80))+SUMPRODUCT('[1]表三之三（其它收支录入表）'!D$6:D$52*(LEFT('[1]表三之三（其它收支录入表）'!$B$6:$B$52,LEN($A80))=$A80))</f>
        <v>0</v>
      </c>
      <c r="D80" s="157">
        <f>SUMPRODUCT('[1]表三之二（需明确收支对象级次的录入表）'!E$7:E$80*(LEFT('[1]表三之二（需明确收支对象级次的录入表）'!$B$7:$B$80,LEN($A80))=$A80))+SUMPRODUCT('[1]表三之三（其它收支录入表）'!E$6:E$52*(LEFT('[1]表三之三（其它收支录入表）'!$B$6:$B$52,LEN($A80))=$A80))</f>
        <v>0</v>
      </c>
      <c r="E80" s="157">
        <f>SUMPRODUCT('[1]表三之二（需明确收支对象级次的录入表）'!$I$7:$I$80*(LEFT('[1]表三之二（需明确收支对象级次的录入表）'!$B$7:$B$80,LEN($A80))=$A80))+SUMPRODUCT('[1]表三之三（其它收支录入表）'!F$6:F$52*(LEFT('[1]表三之三（其它收支录入表）'!$B$6:$B$52,LEN($A80))=$A80))</f>
        <v>0</v>
      </c>
      <c r="F80" s="319" t="str">
        <f t="shared" si="5"/>
        <v/>
      </c>
      <c r="G80" s="319" t="str">
        <f t="shared" si="6"/>
        <v/>
      </c>
      <c r="H80" s="320" t="s">
        <v>2530</v>
      </c>
      <c r="I80" s="150" t="s">
        <v>2531</v>
      </c>
      <c r="J80" s="157">
        <f>SUMPRODUCT('[1]表三之二（需明确收支对象级次的录入表）'!D$7:D$80*(LEFT('[1]表三之二（需明确收支对象级次的录入表）'!$B$7:$B$80,LEN($H80))=$H80))+SUMPRODUCT('[1]表三之三（其它收支录入表）'!D$6:D$52*(LEFT('[1]表三之三（其它收支录入表）'!$B$6:$B$52,LEN($H80))=$H80))</f>
        <v>49595</v>
      </c>
      <c r="K80" s="157">
        <f>SUMPRODUCT('[1]表三之二（需明确收支对象级次的录入表）'!E$7:E$80*(LEFT('[1]表三之二（需明确收支对象级次的录入表）'!$B$7:$B$80,LEN($H80))=$H80))+SUMPRODUCT('[1]表三之三（其它收支录入表）'!E$6:E$52*(LEFT('[1]表三之三（其它收支录入表）'!$B$6:$B$52,LEN($H80))=$H80))</f>
        <v>50133</v>
      </c>
      <c r="L80" s="157">
        <f>SUMPRODUCT('[1]表三之二（需明确收支对象级次的录入表）'!I$7:I$80*(LEFT('[1]表三之二（需明确收支对象级次的录入表）'!$B$7:$B$80,LEN($H80))=$H80))+SUMPRODUCT('[1]表三之三（其它收支录入表）'!F$6:F$52*(LEFT('[1]表三之三（其它收支录入表）'!$B$6:$B$52,LEN($H80))=$H80))</f>
        <v>48023</v>
      </c>
      <c r="M80" s="154">
        <f t="shared" si="7"/>
        <v>0.968303256376651</v>
      </c>
      <c r="N80" s="154">
        <f t="shared" si="8"/>
        <v>0.957911954201823</v>
      </c>
    </row>
    <row r="81" s="134" customFormat="1" ht="16.5" customHeight="1" spans="1:14">
      <c r="A81" s="320" t="s">
        <v>2532</v>
      </c>
      <c r="B81" s="165" t="s">
        <v>2533</v>
      </c>
      <c r="C81" s="152">
        <f>SUMPRODUCT('[1]表三之二（需明确收支对象级次的录入表）'!D$7:D$80*(LEFT('[1]表三之二（需明确收支对象级次的录入表）'!$B$7:$B$80,LEN($A81))=$A81))+SUMPRODUCT('[1]表三之三（其它收支录入表）'!D$6:D$52*(LEFT('[1]表三之三（其它收支录入表）'!$B$6:$B$52,LEN($A81))=$A81))</f>
        <v>0</v>
      </c>
      <c r="D81" s="156">
        <f>SUMPRODUCT('[1]表三之二（需明确收支对象级次的录入表）'!E$7:E$80*(LEFT('[1]表三之二（需明确收支对象级次的录入表）'!$B$7:$B$80,LEN($A81))=$A81))+SUMPRODUCT('[1]表三之三（其它收支录入表）'!E$6:E$52*(LEFT('[1]表三之三（其它收支录入表）'!$B$6:$B$52,LEN($A81))=$A81))</f>
        <v>0</v>
      </c>
      <c r="E81" s="156">
        <f>SUMPRODUCT('[1]表三之二（需明确收支对象级次的录入表）'!$I$7:$I$80*(LEFT('[1]表三之二（需明确收支对象级次的录入表）'!$B$7:$B$80,LEN($A81))=$A81))+SUMPRODUCT('[1]表三之三（其它收支录入表）'!F$6:F$52*(LEFT('[1]表三之三（其它收支录入表）'!$B$6:$B$52,LEN($A81))=$A81))</f>
        <v>16400</v>
      </c>
      <c r="F81" s="319" t="str">
        <f t="shared" si="5"/>
        <v/>
      </c>
      <c r="G81" s="319" t="str">
        <f t="shared" si="6"/>
        <v/>
      </c>
      <c r="H81" s="320" t="s">
        <v>2534</v>
      </c>
      <c r="I81" s="150" t="s">
        <v>2535</v>
      </c>
      <c r="J81" s="152">
        <f>SUMPRODUCT('[1]表三之二（需明确收支对象级次的录入表）'!D$7:D$80*(LEFT('[1]表三之二（需明确收支对象级次的录入表）'!$B$7:$B$80,LEN($H81))=$H81))+SUMPRODUCT('[1]表三之三（其它收支录入表）'!D$6:D$52*(LEFT('[1]表三之三（其它收支录入表）'!$B$6:$B$52,LEN($H81))=$H81))</f>
        <v>0</v>
      </c>
      <c r="K81" s="156">
        <f>SUMPRODUCT('[1]表三之二（需明确收支对象级次的录入表）'!E$7:E$80*(LEFT('[1]表三之二（需明确收支对象级次的录入表）'!$B$7:$B$80,LEN($H81))=$H81))+SUMPRODUCT('[1]表三之三（其它收支录入表）'!E$6:E$52*(LEFT('[1]表三之三（其它收支录入表）'!$B$6:$B$52,LEN($H81))=$H81))</f>
        <v>0</v>
      </c>
      <c r="L81" s="156">
        <f>SUMPRODUCT('[1]表三之二（需明确收支对象级次的录入表）'!I$7:I$80*(LEFT('[1]表三之二（需明确收支对象级次的录入表）'!$B$7:$B$80,LEN($H81))=$H81))+SUMPRODUCT('[1]表三之三（其它收支录入表）'!F$6:F$52*(LEFT('[1]表三之三（其它收支录入表）'!$B$6:$B$52,LEN($H81))=$H81))</f>
        <v>0</v>
      </c>
      <c r="M81" s="154" t="str">
        <f t="shared" si="7"/>
        <v/>
      </c>
      <c r="N81" s="154" t="str">
        <f t="shared" si="8"/>
        <v/>
      </c>
    </row>
    <row r="82" s="134" customFormat="1" ht="16.5" customHeight="1" spans="1:14">
      <c r="A82" s="320" t="s">
        <v>2536</v>
      </c>
      <c r="B82" s="165" t="s">
        <v>2537</v>
      </c>
      <c r="C82" s="157">
        <f>SUMPRODUCT('[1]表三之二（需明确收支对象级次的录入表）'!D$7:D$80*(LEFT('[1]表三之二（需明确收支对象级次的录入表）'!$B$7:$B$80,LEN($A82))=$A82))+SUMPRODUCT('[1]表三之三（其它收支录入表）'!D$6:D$52*(LEFT('[1]表三之三（其它收支录入表）'!$B$6:$B$52,LEN($A82))=$A82))</f>
        <v>0</v>
      </c>
      <c r="D82" s="157">
        <f>SUMPRODUCT('[1]表三之二（需明确收支对象级次的录入表）'!E$7:E$80*(LEFT('[1]表三之二（需明确收支对象级次的录入表）'!$B$7:$B$80,LEN($A82))=$A82))+SUMPRODUCT('[1]表三之三（其它收支录入表）'!E$6:E$52*(LEFT('[1]表三之三（其它收支录入表）'!$B$6:$B$52,LEN($A82))=$A82))</f>
        <v>0</v>
      </c>
      <c r="E82" s="157">
        <f>SUMPRODUCT('[1]表三之二（需明确收支对象级次的录入表）'!$I$7:$I$80*(LEFT('[1]表三之二（需明确收支对象级次的录入表）'!$B$7:$B$80,LEN($A82))=$A82))+SUMPRODUCT('[1]表三之三（其它收支录入表）'!F$6:F$52*(LEFT('[1]表三之三（其它收支录入表）'!$B$6:$B$52,LEN($A82))=$A82))</f>
        <v>16400</v>
      </c>
      <c r="F82" s="319" t="str">
        <f t="shared" si="5"/>
        <v/>
      </c>
      <c r="G82" s="319" t="str">
        <f t="shared" si="6"/>
        <v/>
      </c>
      <c r="H82" s="320" t="s">
        <v>2538</v>
      </c>
      <c r="I82" s="150" t="s">
        <v>2539</v>
      </c>
      <c r="J82" s="157">
        <f>SUMPRODUCT('[1]表三之二（需明确收支对象级次的录入表）'!D$7:D$80*(LEFT('[1]表三之二（需明确收支对象级次的录入表）'!$B$7:$B$80,LEN($H82))=$H82))+SUMPRODUCT('[1]表三之三（其它收支录入表）'!D$6:D$52*(LEFT('[1]表三之三（其它收支录入表）'!$B$6:$B$52,LEN($H82))=$H82))</f>
        <v>0</v>
      </c>
      <c r="K82" s="157">
        <f>SUMPRODUCT('[1]表三之二（需明确收支对象级次的录入表）'!E$7:E$80*(LEFT('[1]表三之二（需明确收支对象级次的录入表）'!$B$7:$B$80,LEN($H82))=$H82))+SUMPRODUCT('[1]表三之三（其它收支录入表）'!E$6:E$52*(LEFT('[1]表三之三（其它收支录入表）'!$B$6:$B$52,LEN($H82))=$H82))</f>
        <v>0</v>
      </c>
      <c r="L82" s="157">
        <f>SUMPRODUCT('[1]表三之二（需明确收支对象级次的录入表）'!I$7:I$80*(LEFT('[1]表三之二（需明确收支对象级次的录入表）'!$B$7:$B$80,LEN($H82))=$H82))+SUMPRODUCT('[1]表三之三（其它收支录入表）'!F$6:F$52*(LEFT('[1]表三之三（其它收支录入表）'!$B$6:$B$52,LEN($H82))=$H82))</f>
        <v>0</v>
      </c>
      <c r="M82" s="154" t="str">
        <f t="shared" si="7"/>
        <v/>
      </c>
      <c r="N82" s="154" t="str">
        <f t="shared" si="8"/>
        <v/>
      </c>
    </row>
    <row r="83" s="134" customFormat="1" ht="16.5" customHeight="1" spans="1:14">
      <c r="A83" s="323"/>
      <c r="B83" s="324"/>
      <c r="C83" s="325"/>
      <c r="D83" s="325"/>
      <c r="E83" s="325"/>
      <c r="F83" s="319"/>
      <c r="G83" s="319"/>
      <c r="H83" s="404" t="s">
        <v>2540</v>
      </c>
      <c r="I83" s="150" t="s">
        <v>2541</v>
      </c>
      <c r="J83" s="152">
        <f>SUMPRODUCT('[1]表三之二（需明确收支对象级次的录入表）'!D$7:D$80*(LEFT('[1]表三之二（需明确收支对象级次的录入表）'!$B$7:$B$80,LEN($H83))=$H83))+SUMPRODUCT('[1]表三之三（其它收支录入表）'!D$6:D$52*(LEFT('[1]表三之三（其它收支录入表）'!$B$6:$B$52,LEN($H83))=$H83))</f>
        <v>0</v>
      </c>
      <c r="K83" s="156">
        <f>SUMPRODUCT('[1]表三之二（需明确收支对象级次的录入表）'!E$7:E$80*(LEFT('[1]表三之二（需明确收支对象级次的录入表）'!$B$7:$B$80,LEN($H83))=$H83))+SUMPRODUCT('[1]表三之三（其它收支录入表）'!E$6:E$52*(LEFT('[1]表三之三（其它收支录入表）'!$B$6:$B$52,LEN($H83))=$H83))</f>
        <v>16400</v>
      </c>
      <c r="L83" s="156">
        <f>SUMPRODUCT('[1]表三之二（需明确收支对象级次的录入表）'!I$7:I$80*(LEFT('[1]表三之二（需明确收支对象级次的录入表）'!$B$7:$B$80,LEN($H83))=$H83))+SUMPRODUCT('[1]表三之三（其它收支录入表）'!F$6:F$52*(LEFT('[1]表三之三（其它收支录入表）'!$B$6:$B$52,LEN($H83))=$H83))</f>
        <v>0</v>
      </c>
      <c r="M83" s="154" t="str">
        <f t="shared" si="7"/>
        <v/>
      </c>
      <c r="N83" s="154">
        <f t="shared" si="8"/>
        <v>0</v>
      </c>
    </row>
    <row r="84" s="134" customFormat="1" ht="16.5" customHeight="1" spans="1:14">
      <c r="A84" s="323"/>
      <c r="B84" s="324"/>
      <c r="C84" s="325"/>
      <c r="D84" s="325"/>
      <c r="E84" s="325"/>
      <c r="F84" s="319"/>
      <c r="G84" s="319"/>
      <c r="H84" s="404" t="s">
        <v>2542</v>
      </c>
      <c r="I84" s="150" t="s">
        <v>2543</v>
      </c>
      <c r="J84" s="157">
        <f>SUMPRODUCT('[1]表三之二（需明确收支对象级次的录入表）'!D$7:D$80*(LEFT('[1]表三之二（需明确收支对象级次的录入表）'!$B$7:$B$80,LEN($H84))=$H84))+SUMPRODUCT('[1]表三之三（其它收支录入表）'!D$6:D$52*(LEFT('[1]表三之三（其它收支录入表）'!$B$6:$B$52,LEN($H84))=$H84))</f>
        <v>0</v>
      </c>
      <c r="K84" s="157">
        <f>SUMPRODUCT('[1]表三之二（需明确收支对象级次的录入表）'!E$7:E$80*(LEFT('[1]表三之二（需明确收支对象级次的录入表）'!$B$7:$B$80,LEN($H84))=$H84))+SUMPRODUCT('[1]表三之三（其它收支录入表）'!E$6:E$52*(LEFT('[1]表三之三（其它收支录入表）'!$B$6:$B$52,LEN($H84))=$H84))</f>
        <v>16400</v>
      </c>
      <c r="L84" s="157">
        <f>SUMPRODUCT('[1]表三之二（需明确收支对象级次的录入表）'!I$7:I$80*(LEFT('[1]表三之二（需明确收支对象级次的录入表）'!$B$7:$B$80,LEN($H84))=$H84))+SUMPRODUCT('[1]表三之三（其它收支录入表）'!F$6:F$52*(LEFT('[1]表三之三（其它收支录入表）'!$B$6:$B$52,LEN($H84))=$H84))</f>
        <v>0</v>
      </c>
      <c r="M84" s="154" t="str">
        <f t="shared" si="7"/>
        <v/>
      </c>
      <c r="N84" s="154">
        <f t="shared" si="8"/>
        <v>0</v>
      </c>
    </row>
    <row r="85" s="134" customFormat="1" ht="16.5" customHeight="1" spans="1:14">
      <c r="A85" s="320" t="s">
        <v>2544</v>
      </c>
      <c r="B85" s="165" t="s">
        <v>2545</v>
      </c>
      <c r="C85" s="152">
        <f>SUMPRODUCT('[1]表三之二（需明确收支对象级次的录入表）'!D$7:D$80*(LEFT('[1]表三之二（需明确收支对象级次的录入表）'!$B$7:$B$80,LEN($A85))=$A85))+SUMPRODUCT('[1]表三之三（其它收支录入表）'!D$6:D$52*(LEFT('[1]表三之三（其它收支录入表）'!$B$6:$B$52,LEN($A85))=$A85))</f>
        <v>70000</v>
      </c>
      <c r="D85" s="156">
        <f>SUMPRODUCT('[1]表三之二（需明确收支对象级次的录入表）'!E$7:E$80*(LEFT('[1]表三之二（需明确收支对象级次的录入表）'!$B$7:$B$80,LEN($A85))=$A85))+SUMPRODUCT('[1]表三之三（其它收支录入表）'!E$6:E$52*(LEFT('[1]表三之三（其它收支录入表）'!$B$6:$B$52,LEN($A85))=$A85))</f>
        <v>30018</v>
      </c>
      <c r="E85" s="156">
        <f>SUMPRODUCT('[1]表三之二（需明确收支对象级次的录入表）'!$I$7:$I$80*(LEFT('[1]表三之二（需明确收支对象级次的录入表）'!$B$7:$B$80,LEN($A85))=$A85))+SUMPRODUCT('[1]表三之三（其它收支录入表）'!F$6:F$52*(LEFT('[1]表三之三（其它收支录入表）'!$B$6:$B$52,LEN($A85))=$A85))</f>
        <v>50000</v>
      </c>
      <c r="F85" s="319">
        <f t="shared" ref="F85:F101" si="9">IFERROR($E85/C85,"")</f>
        <v>0.714285714285714</v>
      </c>
      <c r="G85" s="319">
        <f t="shared" ref="G85:G101" si="10">IFERROR($E85/D85,"")</f>
        <v>1.66566726630688</v>
      </c>
      <c r="H85" s="320" t="s">
        <v>2546</v>
      </c>
      <c r="I85" s="150" t="s">
        <v>2547</v>
      </c>
      <c r="J85" s="152">
        <f>SUMPRODUCT('[1]表三之二（需明确收支对象级次的录入表）'!D$7:D$80*(LEFT('[1]表三之二（需明确收支对象级次的录入表）'!$B$7:$B$80,LEN($H85))=$H85))+SUMPRODUCT('[1]表三之三（其它收支录入表）'!D$6:D$52*(LEFT('[1]表三之三（其它收支录入表）'!$B$6:$B$52,LEN($H85))=$H85))</f>
        <v>0</v>
      </c>
      <c r="K85" s="156">
        <f>SUMPRODUCT('[1]表三之二（需明确收支对象级次的录入表）'!E$7:E$80*(LEFT('[1]表三之二（需明确收支对象级次的录入表）'!$B$7:$B$80,LEN($H85))=$H85))+SUMPRODUCT('[1]表三之三（其它收支录入表）'!E$6:E$52*(LEFT('[1]表三之三（其它收支录入表）'!$B$6:$B$52,LEN($H85))=$H85))</f>
        <v>0</v>
      </c>
      <c r="L85" s="156">
        <f>SUMPRODUCT('[1]表三之二（需明确收支对象级次的录入表）'!I$7:I$80*(LEFT('[1]表三之二（需明确收支对象级次的录入表）'!$B$7:$B$80,LEN($H85))=$H85))+SUMPRODUCT('[1]表三之三（其它收支录入表）'!F$6:F$52*(LEFT('[1]表三之三（其它收支录入表）'!$B$6:$B$52,LEN($H85))=$H85))</f>
        <v>0</v>
      </c>
      <c r="M85" s="154" t="str">
        <f t="shared" si="7"/>
        <v/>
      </c>
      <c r="N85" s="154" t="str">
        <f t="shared" si="8"/>
        <v/>
      </c>
    </row>
    <row r="86" s="134" customFormat="1" ht="16.5" customHeight="1" spans="1:14">
      <c r="A86" s="320" t="s">
        <v>2548</v>
      </c>
      <c r="B86" s="165" t="s">
        <v>2549</v>
      </c>
      <c r="C86" s="152">
        <f>SUMPRODUCT('[1]表三之二（需明确收支对象级次的录入表）'!D$7:D$80*(LEFT('[1]表三之二（需明确收支对象级次的录入表）'!$B$7:$B$80,LEN($A86))=$A86))+SUMPRODUCT('[1]表三之三（其它收支录入表）'!D$6:D$52*(LEFT('[1]表三之三（其它收支录入表）'!$B$6:$B$52,LEN($A86))=$A86))</f>
        <v>70000</v>
      </c>
      <c r="D86" s="156">
        <f>SUMPRODUCT('[1]表三之二（需明确收支对象级次的录入表）'!E$7:E$80*(LEFT('[1]表三之二（需明确收支对象级次的录入表）'!$B$7:$B$80,LEN($A86))=$A86))+SUMPRODUCT('[1]表三之三（其它收支录入表）'!E$6:E$52*(LEFT('[1]表三之三（其它收支录入表）'!$B$6:$B$52,LEN($A86))=$A86))</f>
        <v>30018</v>
      </c>
      <c r="E86" s="156">
        <f>SUMPRODUCT('[1]表三之二（需明确收支对象级次的录入表）'!$I$7:$I$80*(LEFT('[1]表三之二（需明确收支对象级次的录入表）'!$B$7:$B$80,LEN($A86))=$A86))+SUMPRODUCT('[1]表三之三（其它收支录入表）'!F$6:F$52*(LEFT('[1]表三之三（其它收支录入表）'!$B$6:$B$52,LEN($A86))=$A86))</f>
        <v>50000</v>
      </c>
      <c r="F86" s="319">
        <f t="shared" si="9"/>
        <v>0.714285714285714</v>
      </c>
      <c r="G86" s="319">
        <f t="shared" si="10"/>
        <v>1.66566726630688</v>
      </c>
      <c r="H86" s="320" t="s">
        <v>2550</v>
      </c>
      <c r="I86" s="150" t="s">
        <v>2551</v>
      </c>
      <c r="J86" s="157">
        <f>SUMPRODUCT('[1]表三之二（需明确收支对象级次的录入表）'!D$7:D$80*(LEFT('[1]表三之二（需明确收支对象级次的录入表）'!$B$7:$B$80,LEN($H86))=$H86))+SUMPRODUCT('[1]表三之三（其它收支录入表）'!D$6:D$52*(LEFT('[1]表三之三（其它收支录入表）'!$B$6:$B$52,LEN($H86))=$H86))</f>
        <v>0</v>
      </c>
      <c r="K86" s="157">
        <f>SUMPRODUCT('[1]表三之二（需明确收支对象级次的录入表）'!E$7:E$80*(LEFT('[1]表三之二（需明确收支对象级次的录入表）'!$B$7:$B$80,LEN($H86))=$H86))+SUMPRODUCT('[1]表三之三（其它收支录入表）'!E$6:E$52*(LEFT('[1]表三之三（其它收支录入表）'!$B$6:$B$52,LEN($H86))=$H86))</f>
        <v>0</v>
      </c>
      <c r="L86" s="157">
        <f>SUMPRODUCT('[1]表三之二（需明确收支对象级次的录入表）'!I$7:I$80*(LEFT('[1]表三之二（需明确收支对象级次的录入表）'!$B$7:$B$80,LEN($H86))=$H86))+SUMPRODUCT('[1]表三之三（其它收支录入表）'!F$6:F$52*(LEFT('[1]表三之三（其它收支录入表）'!$B$6:$B$52,LEN($H86))=$H86))</f>
        <v>0</v>
      </c>
      <c r="M86" s="154" t="str">
        <f t="shared" si="7"/>
        <v/>
      </c>
      <c r="N86" s="154" t="str">
        <f t="shared" si="8"/>
        <v/>
      </c>
    </row>
    <row r="87" s="134" customFormat="1" ht="16.5" customHeight="1" spans="1:14">
      <c r="A87" s="320" t="s">
        <v>2552</v>
      </c>
      <c r="B87" s="165" t="s">
        <v>2553</v>
      </c>
      <c r="C87" s="157">
        <f>SUMPRODUCT('[1]表三之二（需明确收支对象级次的录入表）'!D$7:D$80*(LEFT('[1]表三之二（需明确收支对象级次的录入表）'!$B$7:$B$80,LEN($A87))=$A87))+SUMPRODUCT('[1]表三之三（其它收支录入表）'!D$6:D$52*(LEFT('[1]表三之三（其它收支录入表）'!$B$6:$B$52,LEN($A87))=$A87))</f>
        <v>60000</v>
      </c>
      <c r="D87" s="157">
        <f>SUMPRODUCT('[1]表三之二（需明确收支对象级次的录入表）'!E$7:E$80*(LEFT('[1]表三之二（需明确收支对象级次的录入表）'!$B$7:$B$80,LEN($A87))=$A87))+SUMPRODUCT('[1]表三之三（其它收支录入表）'!E$6:E$52*(LEFT('[1]表三之三（其它收支录入表）'!$B$6:$B$52,LEN($A87))=$A87))</f>
        <v>20013</v>
      </c>
      <c r="E87" s="157">
        <f>SUMPRODUCT('[1]表三之二（需明确收支对象级次的录入表）'!$I$7:$I$80*(LEFT('[1]表三之二（需明确收支对象级次的录入表）'!$B$7:$B$80,LEN($A87))=$A87))+SUMPRODUCT('[1]表三之三（其它收支录入表）'!F$6:F$52*(LEFT('[1]表三之三（其它收支录入表）'!$B$6:$B$52,LEN($A87))=$A87))</f>
        <v>40000</v>
      </c>
      <c r="F87" s="319">
        <f t="shared" si="9"/>
        <v>0.666666666666667</v>
      </c>
      <c r="G87" s="319">
        <f t="shared" si="10"/>
        <v>1.99870084445111</v>
      </c>
      <c r="H87" s="320" t="s">
        <v>2554</v>
      </c>
      <c r="I87" s="150" t="s">
        <v>2555</v>
      </c>
      <c r="J87" s="157">
        <f>SUMPRODUCT('[1]表三之二（需明确收支对象级次的录入表）'!D$7:D$80*(LEFT('[1]表三之二（需明确收支对象级次的录入表）'!$B$7:$B$80,LEN($H87))=$H87))+SUMPRODUCT('[1]表三之三（其它收支录入表）'!D$6:D$52*(LEFT('[1]表三之三（其它收支录入表）'!$B$6:$B$52,LEN($H87))=$H87))</f>
        <v>0</v>
      </c>
      <c r="K87" s="157">
        <f>SUMPRODUCT('[1]表三之二（需明确收支对象级次的录入表）'!E$7:E$80*(LEFT('[1]表三之二（需明确收支对象级次的录入表）'!$B$7:$B$80,LEN($H87))=$H87))+SUMPRODUCT('[1]表三之三（其它收支录入表）'!E$6:E$52*(LEFT('[1]表三之三（其它收支录入表）'!$B$6:$B$52,LEN($H87))=$H87))</f>
        <v>0</v>
      </c>
      <c r="L87" s="157">
        <f>SUMPRODUCT('[1]表三之二（需明确收支对象级次的录入表）'!I$7:I$80*(LEFT('[1]表三之二（需明确收支对象级次的录入表）'!$B$7:$B$80,LEN($H87))=$H87))+SUMPRODUCT('[1]表三之三（其它收支录入表）'!F$6:F$52*(LEFT('[1]表三之三（其它收支录入表）'!$B$6:$B$52,LEN($H87))=$H87))</f>
        <v>0</v>
      </c>
      <c r="M87" s="154" t="str">
        <f t="shared" si="7"/>
        <v/>
      </c>
      <c r="N87" s="154" t="str">
        <f t="shared" si="8"/>
        <v/>
      </c>
    </row>
    <row r="88" s="134" customFormat="1" ht="16.5" customHeight="1" spans="1:14">
      <c r="A88" s="320" t="s">
        <v>2556</v>
      </c>
      <c r="B88" s="165" t="s">
        <v>2557</v>
      </c>
      <c r="C88" s="157">
        <f>SUMPRODUCT('[1]表三之二（需明确收支对象级次的录入表）'!D$7:D$80*(LEFT('[1]表三之二（需明确收支对象级次的录入表）'!$B$7:$B$80,LEN($A88))=$A88))+SUMPRODUCT('[1]表三之三（其它收支录入表）'!D$6:D$52*(LEFT('[1]表三之三（其它收支录入表）'!$B$6:$B$52,LEN($A88))=$A88))</f>
        <v>10000</v>
      </c>
      <c r="D88" s="157">
        <f>SUMPRODUCT('[1]表三之二（需明确收支对象级次的录入表）'!E$7:E$80*(LEFT('[1]表三之二（需明确收支对象级次的录入表）'!$B$7:$B$80,LEN($A88))=$A88))+SUMPRODUCT('[1]表三之三（其它收支录入表）'!E$6:E$52*(LEFT('[1]表三之三（其它收支录入表）'!$B$6:$B$52,LEN($A88))=$A88))</f>
        <v>10005</v>
      </c>
      <c r="E88" s="157">
        <f>SUMPRODUCT('[1]表三之二（需明确收支对象级次的录入表）'!$I$7:$I$80*(LEFT('[1]表三之二（需明确收支对象级次的录入表）'!$B$7:$B$80,LEN($A88))=$A88))+SUMPRODUCT('[1]表三之三（其它收支录入表）'!F$6:F$52*(LEFT('[1]表三之三（其它收支录入表）'!$B$6:$B$52,LEN($A88))=$A88))</f>
        <v>10000</v>
      </c>
      <c r="F88" s="319">
        <f t="shared" si="9"/>
        <v>1</v>
      </c>
      <c r="G88" s="319">
        <f t="shared" si="10"/>
        <v>0.999500249875062</v>
      </c>
      <c r="H88" s="320" t="s">
        <v>2558</v>
      </c>
      <c r="I88" s="150" t="s">
        <v>2559</v>
      </c>
      <c r="J88" s="157">
        <f>SUMPRODUCT('[1]表三之二（需明确收支对象级次的录入表）'!D$7:D$80*(LEFT('[1]表三之二（需明确收支对象级次的录入表）'!$B$7:$B$80,LEN($H88))=$H88))+SUMPRODUCT('[1]表三之三（其它收支录入表）'!D$6:D$52*(LEFT('[1]表三之三（其它收支录入表）'!$B$6:$B$52,LEN($H88))=$H88))</f>
        <v>0</v>
      </c>
      <c r="K88" s="157">
        <f>SUMPRODUCT('[1]表三之二（需明确收支对象级次的录入表）'!E$7:E$80*(LEFT('[1]表三之二（需明确收支对象级次的录入表）'!$B$7:$B$80,LEN($H88))=$H88))+SUMPRODUCT('[1]表三之三（其它收支录入表）'!E$6:E$52*(LEFT('[1]表三之三（其它收支录入表）'!$B$6:$B$52,LEN($H88))=$H88))</f>
        <v>0</v>
      </c>
      <c r="L88" s="157">
        <f>SUMPRODUCT('[1]表三之二（需明确收支对象级次的录入表）'!I$7:I$80*(LEFT('[1]表三之二（需明确收支对象级次的录入表）'!$B$7:$B$80,LEN($H88))=$H88))+SUMPRODUCT('[1]表三之三（其它收支录入表）'!F$6:F$52*(LEFT('[1]表三之三（其它收支录入表）'!$B$6:$B$52,LEN($H88))=$H88))</f>
        <v>0</v>
      </c>
      <c r="M88" s="154" t="str">
        <f t="shared" si="7"/>
        <v/>
      </c>
      <c r="N88" s="154" t="str">
        <f t="shared" si="8"/>
        <v/>
      </c>
    </row>
    <row r="89" s="134" customFormat="1" ht="16.5" customHeight="1" spans="1:14">
      <c r="A89" s="320" t="s">
        <v>2560</v>
      </c>
      <c r="B89" s="165" t="s">
        <v>2561</v>
      </c>
      <c r="C89" s="157">
        <f>SUMPRODUCT('[1]表三之二（需明确收支对象级次的录入表）'!D$7:D$80*(LEFT('[1]表三之二（需明确收支对象级次的录入表）'!$B$7:$B$80,LEN($A89))=$A89))+SUMPRODUCT('[1]表三之三（其它收支录入表）'!D$6:D$52*(LEFT('[1]表三之三（其它收支录入表）'!$B$6:$B$52,LEN($A89))=$A89))</f>
        <v>0</v>
      </c>
      <c r="D89" s="157">
        <f>SUMPRODUCT('[1]表三之二（需明确收支对象级次的录入表）'!E$7:E$80*(LEFT('[1]表三之二（需明确收支对象级次的录入表）'!$B$7:$B$80,LEN($A89))=$A89))+SUMPRODUCT('[1]表三之三（其它收支录入表）'!E$6:E$52*(LEFT('[1]表三之三（其它收支录入表）'!$B$6:$B$52,LEN($A89))=$A89))</f>
        <v>0</v>
      </c>
      <c r="E89" s="157">
        <f>SUMPRODUCT('[1]表三之二（需明确收支对象级次的录入表）'!$I$7:$I$80*(LEFT('[1]表三之二（需明确收支对象级次的录入表）'!$B$7:$B$80,LEN($A89))=$A89))+SUMPRODUCT('[1]表三之三（其它收支录入表）'!F$6:F$52*(LEFT('[1]表三之三（其它收支录入表）'!$B$6:$B$52,LEN($A89))=$A89))</f>
        <v>0</v>
      </c>
      <c r="F89" s="319" t="str">
        <f t="shared" si="9"/>
        <v/>
      </c>
      <c r="G89" s="319" t="str">
        <f t="shared" si="10"/>
        <v/>
      </c>
      <c r="H89" s="320" t="s">
        <v>2562</v>
      </c>
      <c r="I89" s="150" t="s">
        <v>2563</v>
      </c>
      <c r="J89" s="157">
        <f>SUMPRODUCT('[1]表三之二（需明确收支对象级次的录入表）'!D$7:D$80*(LEFT('[1]表三之二（需明确收支对象级次的录入表）'!$B$7:$B$80,LEN($H89))=$H89))+SUMPRODUCT('[1]表三之三（其它收支录入表）'!D$6:D$52*(LEFT('[1]表三之三（其它收支录入表）'!$B$6:$B$52,LEN($H89))=$H89))</f>
        <v>0</v>
      </c>
      <c r="K89" s="157">
        <f>SUMPRODUCT('[1]表三之二（需明确收支对象级次的录入表）'!E$7:E$80*(LEFT('[1]表三之二（需明确收支对象级次的录入表）'!$B$7:$B$80,LEN($H89))=$H89))+SUMPRODUCT('[1]表三之三（其它收支录入表）'!E$6:E$52*(LEFT('[1]表三之三（其它收支录入表）'!$B$6:$B$52,LEN($H89))=$H89))</f>
        <v>0</v>
      </c>
      <c r="L89" s="157">
        <f>SUMPRODUCT('[1]表三之二（需明确收支对象级次的录入表）'!I$7:I$80*(LEFT('[1]表三之二（需明确收支对象级次的录入表）'!$B$7:$B$80,LEN($H89))=$H89))+SUMPRODUCT('[1]表三之三（其它收支录入表）'!F$6:F$52*(LEFT('[1]表三之三（其它收支录入表）'!$B$6:$B$52,LEN($H89))=$H89))</f>
        <v>0</v>
      </c>
      <c r="M89" s="154" t="str">
        <f t="shared" si="7"/>
        <v/>
      </c>
      <c r="N89" s="154" t="str">
        <f t="shared" si="8"/>
        <v/>
      </c>
    </row>
    <row r="90" s="134" customFormat="1" ht="16.5" customHeight="1" spans="1:14">
      <c r="A90" s="320" t="s">
        <v>2564</v>
      </c>
      <c r="B90" s="165" t="s">
        <v>2565</v>
      </c>
      <c r="C90" s="152">
        <f>SUMPRODUCT('[1]表三之二（需明确收支对象级次的录入表）'!D$7:D$80*(LEFT('[1]表三之二（需明确收支对象级次的录入表）'!$B$7:$B$80,LEN($A90))=$A90))+SUMPRODUCT('[1]表三之三（其它收支录入表）'!D$6:D$52*(LEFT('[1]表三之三（其它收支录入表）'!$B$6:$B$52,LEN($A90))=$A90))</f>
        <v>0</v>
      </c>
      <c r="D90" s="156">
        <f>SUMPRODUCT('[1]表三之二（需明确收支对象级次的录入表）'!E$7:E$80*(LEFT('[1]表三之二（需明确收支对象级次的录入表）'!$B$7:$B$80,LEN($A90))=$A90))+SUMPRODUCT('[1]表三之三（其它收支录入表）'!E$6:E$52*(LEFT('[1]表三之三（其它收支录入表）'!$B$6:$B$52,LEN($A90))=$A90))</f>
        <v>27546</v>
      </c>
      <c r="E90" s="156">
        <f>SUMPRODUCT('[1]表三之二（需明确收支对象级次的录入表）'!$I$7:$I$80*(LEFT('[1]表三之二（需明确收支对象级次的录入表）'!$B$7:$B$80,LEN($A90))=$A90))+SUMPRODUCT('[1]表三之三（其它收支录入表）'!F$6:F$52*(LEFT('[1]表三之三（其它收支录入表）'!$B$6:$B$52,LEN($A90))=$A90))</f>
        <v>0</v>
      </c>
      <c r="F90" s="319" t="str">
        <f t="shared" si="9"/>
        <v/>
      </c>
      <c r="G90" s="319">
        <f t="shared" si="10"/>
        <v>0</v>
      </c>
      <c r="H90" s="320" t="s">
        <v>2566</v>
      </c>
      <c r="I90" s="150" t="s">
        <v>2567</v>
      </c>
      <c r="J90" s="157">
        <f>SUMPRODUCT('[1]表三之二（需明确收支对象级次的录入表）'!D$7:D$80*(LEFT('[1]表三之二（需明确收支对象级次的录入表）'!$B$7:$B$80,LEN($H90))=$H90))+SUMPRODUCT('[1]表三之三（其它收支录入表）'!D$6:D$52*(LEFT('[1]表三之三（其它收支录入表）'!$B$6:$B$52,LEN($H90))=$H90))</f>
        <v>0</v>
      </c>
      <c r="K90" s="157">
        <f>SUMPRODUCT('[1]表三之二（需明确收支对象级次的录入表）'!E$7:E$80*(LEFT('[1]表三之二（需明确收支对象级次的录入表）'!$B$7:$B$80,LEN($H90))=$H90))+SUMPRODUCT('[1]表三之三（其它收支录入表）'!E$6:E$52*(LEFT('[1]表三之三（其它收支录入表）'!$B$6:$B$52,LEN($H90))=$H90))</f>
        <v>195</v>
      </c>
      <c r="L90" s="157">
        <f>SUMPRODUCT('[1]表三之二（需明确收支对象级次的录入表）'!I$7:I$80*(LEFT('[1]表三之二（需明确收支对象级次的录入表）'!$B$7:$B$80,LEN($H90))=$H90))+SUMPRODUCT('[1]表三之三（其它收支录入表）'!F$6:F$52*(LEFT('[1]表三之三（其它收支录入表）'!$B$6:$B$52,LEN($H90))=$H90))</f>
        <v>0</v>
      </c>
      <c r="M90" s="154" t="str">
        <f t="shared" si="7"/>
        <v/>
      </c>
      <c r="N90" s="154">
        <f t="shared" si="8"/>
        <v>0</v>
      </c>
    </row>
    <row r="91" s="134" customFormat="1" ht="16.5" customHeight="1" spans="1:14">
      <c r="A91" s="320" t="s">
        <v>2568</v>
      </c>
      <c r="B91" s="165" t="s">
        <v>2569</v>
      </c>
      <c r="C91" s="152">
        <f>SUMPRODUCT('[1]表三之二（需明确收支对象级次的录入表）'!D$7:D$80*(LEFT('[1]表三之二（需明确收支对象级次的录入表）'!$B$7:$B$80,LEN($A91))=$A91))+SUMPRODUCT('[1]表三之三（其它收支录入表）'!D$6:D$52*(LEFT('[1]表三之三（其它收支录入表）'!$B$6:$B$52,LEN($A91))=$A91))</f>
        <v>0</v>
      </c>
      <c r="D91" s="156">
        <f>SUMPRODUCT('[1]表三之二（需明确收支对象级次的录入表）'!E$7:E$80*(LEFT('[1]表三之二（需明确收支对象级次的录入表）'!$B$7:$B$80,LEN($A91))=$A91))+SUMPRODUCT('[1]表三之三（其它收支录入表）'!E$6:E$52*(LEFT('[1]表三之三（其它收支录入表）'!$B$6:$B$52,LEN($A91))=$A91))</f>
        <v>27546</v>
      </c>
      <c r="E91" s="156">
        <f>SUMPRODUCT('[1]表三之二（需明确收支对象级次的录入表）'!$I$7:$I$80*(LEFT('[1]表三之二（需明确收支对象级次的录入表）'!$B$7:$B$80,LEN($A91))=$A91))+SUMPRODUCT('[1]表三之三（其它收支录入表）'!F$6:F$52*(LEFT('[1]表三之三（其它收支录入表）'!$B$6:$B$52,LEN($A91))=$A91))</f>
        <v>0</v>
      </c>
      <c r="F91" s="319" t="str">
        <f t="shared" si="9"/>
        <v/>
      </c>
      <c r="G91" s="319">
        <f t="shared" si="10"/>
        <v>0</v>
      </c>
      <c r="H91" s="320" t="s">
        <v>2570</v>
      </c>
      <c r="I91" s="150" t="s">
        <v>2571</v>
      </c>
      <c r="J91" s="157">
        <f>SUMPRODUCT('[1]表三之二（需明确收支对象级次的录入表）'!D$7:D$80*(LEFT('[1]表三之二（需明确收支对象级次的录入表）'!$B$7:$B$80,LEN($H91))=$H91))+SUMPRODUCT('[1]表三之三（其它收支录入表）'!D$6:D$52*(LEFT('[1]表三之三（其它收支录入表）'!$B$6:$B$52,LEN($H91))=$H91))</f>
        <v>0</v>
      </c>
      <c r="K91" s="157">
        <f>SUMPRODUCT('[1]表三之二（需明确收支对象级次的录入表）'!E$7:E$80*(LEFT('[1]表三之二（需明确收支对象级次的录入表）'!$B$7:$B$80,LEN($H91))=$H91))+SUMPRODUCT('[1]表三之三（其它收支录入表）'!E$6:E$52*(LEFT('[1]表三之三（其它收支录入表）'!$B$6:$B$52,LEN($H91))=$H91))</f>
        <v>0</v>
      </c>
      <c r="L91" s="157">
        <f>SUMPRODUCT('[1]表三之二（需明确收支对象级次的录入表）'!I$7:I$80*(LEFT('[1]表三之二（需明确收支对象级次的录入表）'!$B$7:$B$80,LEN($H91))=$H91))+SUMPRODUCT('[1]表三之三（其它收支录入表）'!F$6:F$52*(LEFT('[1]表三之三（其它收支录入表）'!$B$6:$B$52,LEN($H91))=$H91))</f>
        <v>0</v>
      </c>
      <c r="M91" s="154" t="str">
        <f t="shared" si="7"/>
        <v/>
      </c>
      <c r="N91" s="154" t="str">
        <f t="shared" si="8"/>
        <v/>
      </c>
    </row>
    <row r="92" s="134" customFormat="1" ht="16.5" customHeight="1" spans="1:14">
      <c r="A92" s="320" t="s">
        <v>2572</v>
      </c>
      <c r="B92" s="165" t="s">
        <v>2573</v>
      </c>
      <c r="C92" s="157">
        <f>SUMPRODUCT('[1]表三之二（需明确收支对象级次的录入表）'!D$7:D$80*(LEFT('[1]表三之二（需明确收支对象级次的录入表）'!$B$7:$B$80,LEN($A92))=$A92))+SUMPRODUCT('[1]表三之三（其它收支录入表）'!D$6:D$52*(LEFT('[1]表三之三（其它收支录入表）'!$B$6:$B$52,LEN($A92))=$A92))</f>
        <v>0</v>
      </c>
      <c r="D92" s="157">
        <f>SUMPRODUCT('[1]表三之二（需明确收支对象级次的录入表）'!E$7:E$80*(LEFT('[1]表三之二（需明确收支对象级次的录入表）'!$B$7:$B$80,LEN($A92))=$A92))+SUMPRODUCT('[1]表三之三（其它收支录入表）'!E$6:E$52*(LEFT('[1]表三之三（其它收支录入表）'!$B$6:$B$52,LEN($A92))=$A92))</f>
        <v>27546</v>
      </c>
      <c r="E92" s="157">
        <f>SUMPRODUCT('[1]表三之二（需明确收支对象级次的录入表）'!$I$7:$I$80*(LEFT('[1]表三之二（需明确收支对象级次的录入表）'!$B$7:$B$80,LEN($A92))=$A92))+SUMPRODUCT('[1]表三之三（其它收支录入表）'!F$6:F$52*(LEFT('[1]表三之三（其它收支录入表）'!$B$6:$B$52,LEN($A92))=$A92))</f>
        <v>0</v>
      </c>
      <c r="F92" s="319" t="str">
        <f t="shared" si="9"/>
        <v/>
      </c>
      <c r="G92" s="319">
        <f t="shared" si="10"/>
        <v>0</v>
      </c>
      <c r="H92" s="320" t="s">
        <v>2574</v>
      </c>
      <c r="I92" s="150" t="s">
        <v>2575</v>
      </c>
      <c r="J92" s="152">
        <f>SUMPRODUCT('[1]表三之二（需明确收支对象级次的录入表）'!D$7:D$80*(LEFT('[1]表三之二（需明确收支对象级次的录入表）'!$B$7:$B$80,LEN($H92))=$H92))+SUMPRODUCT('[1]表三之三（其它收支录入表）'!D$6:D$52*(LEFT('[1]表三之三（其它收支录入表）'!$B$6:$B$52,LEN($H92))=$H92))</f>
        <v>0</v>
      </c>
      <c r="K92" s="156">
        <f>SUMPRODUCT('[1]表三之二（需明确收支对象级次的录入表）'!E$7:E$80*(LEFT('[1]表三之二（需明确收支对象级次的录入表）'!$B$7:$B$80,LEN($H92))=$H92))+SUMPRODUCT('[1]表三之三（其它收支录入表）'!E$6:E$52*(LEFT('[1]表三之三（其它收支录入表）'!$B$6:$B$52,LEN($H92))=$H92))</f>
        <v>0</v>
      </c>
      <c r="L92" s="156">
        <f>SUMPRODUCT('[1]表三之二（需明确收支对象级次的录入表）'!I$7:I$80*(LEFT('[1]表三之二（需明确收支对象级次的录入表）'!$B$7:$B$80,LEN($H92))=$H92))+SUMPRODUCT('[1]表三之三（其它收支录入表）'!F$6:F$52*(LEFT('[1]表三之三（其它收支录入表）'!$B$6:$B$52,LEN($H92))=$H92))</f>
        <v>0</v>
      </c>
      <c r="M92" s="154" t="str">
        <f t="shared" si="7"/>
        <v/>
      </c>
      <c r="N92" s="154" t="str">
        <f t="shared" si="8"/>
        <v/>
      </c>
    </row>
    <row r="93" s="134" customFormat="1" ht="16.5" customHeight="1" spans="1:14">
      <c r="A93" s="320" t="s">
        <v>2576</v>
      </c>
      <c r="B93" s="165" t="s">
        <v>2577</v>
      </c>
      <c r="C93" s="157">
        <f>SUMPRODUCT('[1]表三之二（需明确收支对象级次的录入表）'!D$7:D$80*(LEFT('[1]表三之二（需明确收支对象级次的录入表）'!$B$7:$B$80,LEN($A93))=$A93))+SUMPRODUCT('[1]表三之三（其它收支录入表）'!D$6:D$52*(LEFT('[1]表三之三（其它收支录入表）'!$B$6:$B$52,LEN($A93))=$A93))</f>
        <v>0</v>
      </c>
      <c r="D93" s="157">
        <f>SUMPRODUCT('[1]表三之二（需明确收支对象级次的录入表）'!E$7:E$80*(LEFT('[1]表三之二（需明确收支对象级次的录入表）'!$B$7:$B$80,LEN($A93))=$A93))+SUMPRODUCT('[1]表三之三（其它收支录入表）'!E$6:E$52*(LEFT('[1]表三之三（其它收支录入表）'!$B$6:$B$52,LEN($A93))=$A93))</f>
        <v>0</v>
      </c>
      <c r="E93" s="157">
        <f>SUMPRODUCT('[1]表三之二（需明确收支对象级次的录入表）'!$I$7:$I$80*(LEFT('[1]表三之二（需明确收支对象级次的录入表）'!$B$7:$B$80,LEN($A93))=$A93))+SUMPRODUCT('[1]表三之三（其它收支录入表）'!F$6:F$52*(LEFT('[1]表三之三（其它收支录入表）'!$B$6:$B$52,LEN($A93))=$A93))</f>
        <v>0</v>
      </c>
      <c r="F93" s="319" t="str">
        <f t="shared" si="9"/>
        <v/>
      </c>
      <c r="G93" s="319" t="str">
        <f t="shared" si="10"/>
        <v/>
      </c>
      <c r="H93" s="320" t="s">
        <v>2578</v>
      </c>
      <c r="I93" s="150" t="s">
        <v>2579</v>
      </c>
      <c r="J93" s="157">
        <f>SUMPRODUCT('[1]表三之二（需明确收支对象级次的录入表）'!D$7:D$80*(LEFT('[1]表三之二（需明确收支对象级次的录入表）'!$B$7:$B$80,LEN($H93))=$H93))+SUMPRODUCT('[1]表三之三（其它收支录入表）'!D$6:D$52*(LEFT('[1]表三之三（其它收支录入表）'!$B$6:$B$52,LEN($H93))=$H93))</f>
        <v>0</v>
      </c>
      <c r="K93" s="157">
        <f>SUMPRODUCT('[1]表三之二（需明确收支对象级次的录入表）'!E$7:E$80*(LEFT('[1]表三之二（需明确收支对象级次的录入表）'!$B$7:$B$80,LEN($H93))=$H93))+SUMPRODUCT('[1]表三之三（其它收支录入表）'!E$6:E$52*(LEFT('[1]表三之三（其它收支录入表）'!$B$6:$B$52,LEN($H93))=$H93))</f>
        <v>0</v>
      </c>
      <c r="L93" s="157">
        <f>SUMPRODUCT('[1]表三之二（需明确收支对象级次的录入表）'!I$7:I$80*(LEFT('[1]表三之二（需明确收支对象级次的录入表）'!$B$7:$B$80,LEN($H93))=$H93))+SUMPRODUCT('[1]表三之三（其它收支录入表）'!F$6:F$52*(LEFT('[1]表三之三（其它收支录入表）'!$B$6:$B$52,LEN($H93))=$H93))</f>
        <v>0</v>
      </c>
      <c r="M93" s="154" t="str">
        <f t="shared" si="7"/>
        <v/>
      </c>
      <c r="N93" s="154" t="str">
        <f t="shared" si="8"/>
        <v/>
      </c>
    </row>
    <row r="94" s="134" customFormat="1" ht="16.5" customHeight="1" spans="1:14">
      <c r="A94" s="320" t="s">
        <v>2580</v>
      </c>
      <c r="B94" s="165" t="s">
        <v>2581</v>
      </c>
      <c r="C94" s="157">
        <f>SUMPRODUCT('[1]表三之二（需明确收支对象级次的录入表）'!D$7:D$80*(LEFT('[1]表三之二（需明确收支对象级次的录入表）'!$B$7:$B$80,LEN($A94))=$A94))+SUMPRODUCT('[1]表三之三（其它收支录入表）'!D$6:D$52*(LEFT('[1]表三之三（其它收支录入表）'!$B$6:$B$52,LEN($A94))=$A94))</f>
        <v>0</v>
      </c>
      <c r="D94" s="157">
        <f>SUMPRODUCT('[1]表三之二（需明确收支对象级次的录入表）'!E$7:E$80*(LEFT('[1]表三之二（需明确收支对象级次的录入表）'!$B$7:$B$80,LEN($A94))=$A94))+SUMPRODUCT('[1]表三之三（其它收支录入表）'!E$6:E$52*(LEFT('[1]表三之三（其它收支录入表）'!$B$6:$B$52,LEN($A94))=$A94))</f>
        <v>0</v>
      </c>
      <c r="E94" s="157">
        <f>SUMPRODUCT('[1]表三之二（需明确收支对象级次的录入表）'!$I$7:$I$80*(LEFT('[1]表三之二（需明确收支对象级次的录入表）'!$B$7:$B$80,LEN($A94))=$A94))+SUMPRODUCT('[1]表三之三（其它收支录入表）'!F$6:F$52*(LEFT('[1]表三之三（其它收支录入表）'!$B$6:$B$52,LEN($A94))=$A94))</f>
        <v>0</v>
      </c>
      <c r="F94" s="319" t="str">
        <f t="shared" si="9"/>
        <v/>
      </c>
      <c r="G94" s="319" t="str">
        <f t="shared" si="10"/>
        <v/>
      </c>
      <c r="H94" s="320" t="s">
        <v>2582</v>
      </c>
      <c r="I94" s="150" t="s">
        <v>2583</v>
      </c>
      <c r="J94" s="157">
        <f>SUMPRODUCT('[1]表三之二（需明确收支对象级次的录入表）'!D$7:D$80*(LEFT('[1]表三之二（需明确收支对象级次的录入表）'!$B$7:$B$80,LEN($H94))=$H94))+SUMPRODUCT('[1]表三之三（其它收支录入表）'!D$6:D$52*(LEFT('[1]表三之三（其它收支录入表）'!$B$6:$B$52,LEN($H94))=$H94))</f>
        <v>0</v>
      </c>
      <c r="K94" s="157">
        <f>SUMPRODUCT('[1]表三之二（需明确收支对象级次的录入表）'!E$7:E$80*(LEFT('[1]表三之二（需明确收支对象级次的录入表）'!$B$7:$B$80,LEN($H94))=$H94))+SUMPRODUCT('[1]表三之三（其它收支录入表）'!E$6:E$52*(LEFT('[1]表三之三（其它收支录入表）'!$B$6:$B$52,LEN($H94))=$H94))</f>
        <v>0</v>
      </c>
      <c r="L94" s="157">
        <f>SUMPRODUCT('[1]表三之二（需明确收支对象级次的录入表）'!I$7:I$80*(LEFT('[1]表三之二（需明确收支对象级次的录入表）'!$B$7:$B$80,LEN($H94))=$H94))+SUMPRODUCT('[1]表三之三（其它收支录入表）'!F$6:F$52*(LEFT('[1]表三之三（其它收支录入表）'!$B$6:$B$52,LEN($H94))=$H94))</f>
        <v>0</v>
      </c>
      <c r="M94" s="154" t="str">
        <f t="shared" si="7"/>
        <v/>
      </c>
      <c r="N94" s="154" t="str">
        <f t="shared" si="8"/>
        <v/>
      </c>
    </row>
    <row r="95" s="134" customFormat="1" ht="16.5" customHeight="1" spans="1:14">
      <c r="A95" s="320" t="s">
        <v>2584</v>
      </c>
      <c r="B95" s="165" t="s">
        <v>2585</v>
      </c>
      <c r="C95" s="157">
        <f>SUMPRODUCT('[1]表三之二（需明确收支对象级次的录入表）'!D$7:D$80*(LEFT('[1]表三之二（需明确收支对象级次的录入表）'!$B$7:$B$80,LEN($A95))=$A95))+SUMPRODUCT('[1]表三之三（其它收支录入表）'!D$6:D$52*(LEFT('[1]表三之三（其它收支录入表）'!$B$6:$B$52,LEN($A95))=$A95))</f>
        <v>0</v>
      </c>
      <c r="D95" s="157">
        <f>SUMPRODUCT('[1]表三之二（需明确收支对象级次的录入表）'!E$7:E$80*(LEFT('[1]表三之二（需明确收支对象级次的录入表）'!$B$7:$B$80,LEN($A95))=$A95))+SUMPRODUCT('[1]表三之三（其它收支录入表）'!E$6:E$52*(LEFT('[1]表三之三（其它收支录入表）'!$B$6:$B$52,LEN($A95))=$A95))</f>
        <v>0</v>
      </c>
      <c r="E95" s="157">
        <f>SUMPRODUCT('[1]表三之二（需明确收支对象级次的录入表）'!$I$7:$I$80*(LEFT('[1]表三之二（需明确收支对象级次的录入表）'!$B$7:$B$80,LEN($A95))=$A95))+SUMPRODUCT('[1]表三之三（其它收支录入表）'!F$6:F$52*(LEFT('[1]表三之三（其它收支录入表）'!$B$6:$B$52,LEN($A95))=$A95))</f>
        <v>0</v>
      </c>
      <c r="F95" s="319" t="str">
        <f t="shared" si="9"/>
        <v/>
      </c>
      <c r="G95" s="319" t="str">
        <f t="shared" si="10"/>
        <v/>
      </c>
      <c r="H95" s="320" t="s">
        <v>2586</v>
      </c>
      <c r="I95" s="150" t="s">
        <v>2587</v>
      </c>
      <c r="J95" s="157">
        <f>SUMPRODUCT('[1]表三之二（需明确收支对象级次的录入表）'!D$7:D$80*(LEFT('[1]表三之二（需明确收支对象级次的录入表）'!$B$7:$B$80,LEN($H95))=$H95))+SUMPRODUCT('[1]表三之三（其它收支录入表）'!D$6:D$52*(LEFT('[1]表三之三（其它收支录入表）'!$B$6:$B$52,LEN($H95))=$H95))</f>
        <v>0</v>
      </c>
      <c r="K95" s="157">
        <f>SUMPRODUCT('[1]表三之二（需明确收支对象级次的录入表）'!E$7:E$80*(LEFT('[1]表三之二（需明确收支对象级次的录入表）'!$B$7:$B$80,LEN($H95))=$H95))+SUMPRODUCT('[1]表三之三（其它收支录入表）'!E$6:E$52*(LEFT('[1]表三之三（其它收支录入表）'!$B$6:$B$52,LEN($H95))=$H95))</f>
        <v>0</v>
      </c>
      <c r="L95" s="157">
        <f>SUMPRODUCT('[1]表三之二（需明确收支对象级次的录入表）'!I$7:I$80*(LEFT('[1]表三之二（需明确收支对象级次的录入表）'!$B$7:$B$80,LEN($H95))=$H95))+SUMPRODUCT('[1]表三之三（其它收支录入表）'!F$6:F$52*(LEFT('[1]表三之三（其它收支录入表）'!$B$6:$B$52,LEN($H95))=$H95))</f>
        <v>0</v>
      </c>
      <c r="M95" s="154" t="str">
        <f t="shared" si="7"/>
        <v/>
      </c>
      <c r="N95" s="154" t="str">
        <f t="shared" si="8"/>
        <v/>
      </c>
    </row>
    <row r="96" s="134" customFormat="1" ht="16.5" customHeight="1" spans="1:14">
      <c r="A96" s="320" t="s">
        <v>2588</v>
      </c>
      <c r="B96" s="165" t="s">
        <v>2589</v>
      </c>
      <c r="C96" s="157">
        <f>SUMPRODUCT('[1]表三之二（需明确收支对象级次的录入表）'!D$7:D$80*(LEFT('[1]表三之二（需明确收支对象级次的录入表）'!$B$7:$B$80,LEN($A96))=$A96))+SUMPRODUCT('[1]表三之三（其它收支录入表）'!D$6:D$52*(LEFT('[1]表三之三（其它收支录入表）'!$B$6:$B$52,LEN($A96))=$A96))</f>
        <v>6000</v>
      </c>
      <c r="D96" s="157">
        <f>SUMPRODUCT('[1]表三之二（需明确收支对象级次的录入表）'!E$7:E$80*(LEFT('[1]表三之二（需明确收支对象级次的录入表）'!$B$7:$B$80,LEN($A96))=$A96))+SUMPRODUCT('[1]表三之三（其它收支录入表）'!E$6:E$52*(LEFT('[1]表三之三（其它收支录入表）'!$B$6:$B$52,LEN($A96))=$A96))</f>
        <v>7886</v>
      </c>
      <c r="E96" s="157">
        <f>SUMPRODUCT('[1]表三之二（需明确收支对象级次的录入表）'!$I$7:$I$80*(LEFT('[1]表三之二（需明确收支对象级次的录入表）'!$B$7:$B$80,LEN($A96))=$A96))+SUMPRODUCT('[1]表三之三（其它收支录入表）'!F$6:F$52*(LEFT('[1]表三之三（其它收支录入表）'!$B$6:$B$52,LEN($A96))=$A96))</f>
        <v>2000</v>
      </c>
      <c r="F96" s="319">
        <f t="shared" si="9"/>
        <v>0.333333333333333</v>
      </c>
      <c r="G96" s="319">
        <f t="shared" si="10"/>
        <v>0.253613999492772</v>
      </c>
      <c r="H96" s="320" t="s">
        <v>2590</v>
      </c>
      <c r="I96" s="150" t="s">
        <v>2591</v>
      </c>
      <c r="J96" s="157">
        <f>SUMPRODUCT('[1]表三之二（需明确收支对象级次的录入表）'!D$7:D$80*(LEFT('[1]表三之二（需明确收支对象级次的录入表）'!$B$7:$B$80,LEN($H96))=$H96))+SUMPRODUCT('[1]表三之三（其它收支录入表）'!D$6:D$52*(LEFT('[1]表三之三（其它收支录入表）'!$B$6:$B$52,LEN($H96))=$H96))</f>
        <v>0</v>
      </c>
      <c r="K96" s="157">
        <f>SUMPRODUCT('[1]表三之二（需明确收支对象级次的录入表）'!E$7:E$80*(LEFT('[1]表三之二（需明确收支对象级次的录入表）'!$B$7:$B$80,LEN($H96))=$H96))+SUMPRODUCT('[1]表三之三（其它收支录入表）'!E$6:E$52*(LEFT('[1]表三之三（其它收支录入表）'!$B$6:$B$52,LEN($H96))=$H96))</f>
        <v>0</v>
      </c>
      <c r="L96" s="157">
        <f>SUMPRODUCT('[1]表三之二（需明确收支对象级次的录入表）'!I$7:I$80*(LEFT('[1]表三之二（需明确收支对象级次的录入表）'!$B$7:$B$80,LEN($H96))=$H96))+SUMPRODUCT('[1]表三之三（其它收支录入表）'!F$6:F$52*(LEFT('[1]表三之三（其它收支录入表）'!$B$6:$B$52,LEN($H96))=$H96))</f>
        <v>0</v>
      </c>
      <c r="M96" s="154" t="str">
        <f t="shared" si="7"/>
        <v/>
      </c>
      <c r="N96" s="154" t="str">
        <f t="shared" si="8"/>
        <v/>
      </c>
    </row>
    <row r="97" s="134" customFormat="1" ht="16.5" customHeight="1" spans="1:14">
      <c r="A97" s="320" t="s">
        <v>2592</v>
      </c>
      <c r="B97" s="165" t="s">
        <v>2593</v>
      </c>
      <c r="C97" s="152">
        <f>SUMPRODUCT('[1]表三之二（需明确收支对象级次的录入表）'!D$7:D$80*(LEFT('[1]表三之二（需明确收支对象级次的录入表）'!$B$7:$B$80,LEN($A97))=$A97))+SUMPRODUCT('[1]表三之三（其它收支录入表）'!D$6:D$52*(LEFT('[1]表三之三（其它收支录入表）'!$B$6:$B$52,LEN($A97))=$A97))</f>
        <v>0</v>
      </c>
      <c r="D97" s="156">
        <f>SUMPRODUCT('[1]表三之二（需明确收支对象级次的录入表）'!E$7:E$80*(LEFT('[1]表三之二（需明确收支对象级次的录入表）'!$B$7:$B$80,LEN($A97))=$A97))+SUMPRODUCT('[1]表三之三（其它收支录入表）'!E$6:E$52*(LEFT('[1]表三之三（其它收支录入表）'!$B$6:$B$52,LEN($A97))=$A97))</f>
        <v>0</v>
      </c>
      <c r="E97" s="156">
        <f>SUMPRODUCT('[1]表三之二（需明确收支对象级次的录入表）'!$I$7:$I$80*(LEFT('[1]表三之二（需明确收支对象级次的录入表）'!$B$7:$B$80,LEN($A97))=$A97))+SUMPRODUCT('[1]表三之三（其它收支录入表）'!F$6:F$52*(LEFT('[1]表三之三（其它收支录入表）'!$B$6:$B$52,LEN($A97))=$A97))</f>
        <v>0</v>
      </c>
      <c r="F97" s="319" t="str">
        <f t="shared" si="9"/>
        <v/>
      </c>
      <c r="G97" s="319" t="str">
        <f t="shared" si="10"/>
        <v/>
      </c>
      <c r="H97" s="320"/>
      <c r="I97" s="150"/>
      <c r="J97" s="161"/>
      <c r="K97" s="162"/>
      <c r="L97" s="162"/>
      <c r="M97" s="322"/>
      <c r="N97" s="322"/>
    </row>
    <row r="98" s="134" customFormat="1" ht="16.5" customHeight="1" spans="1:14">
      <c r="A98" s="320" t="s">
        <v>2594</v>
      </c>
      <c r="B98" s="165" t="s">
        <v>2595</v>
      </c>
      <c r="C98" s="157">
        <f>SUMPRODUCT('[1]表三之二（需明确收支对象级次的录入表）'!D$7:D$80*(LEFT('[1]表三之二（需明确收支对象级次的录入表）'!$B$7:$B$80,LEN($A98))=$A98))+SUMPRODUCT('[1]表三之三（其它收支录入表）'!D$6:D$52*(LEFT('[1]表三之三（其它收支录入表）'!$B$6:$B$52,LEN($A98))=$A98))</f>
        <v>0</v>
      </c>
      <c r="D98" s="157">
        <f>SUMPRODUCT('[1]表三之二（需明确收支对象级次的录入表）'!E$7:E$80*(LEFT('[1]表三之二（需明确收支对象级次的录入表）'!$B$7:$B$80,LEN($A98))=$A98))+SUMPRODUCT('[1]表三之三（其它收支录入表）'!E$6:E$52*(LEFT('[1]表三之三（其它收支录入表）'!$B$6:$B$52,LEN($A98))=$A98))</f>
        <v>0</v>
      </c>
      <c r="E98" s="157">
        <f>SUMPRODUCT('[1]表三之二（需明确收支对象级次的录入表）'!$I$7:$I$80*(LEFT('[1]表三之二（需明确收支对象级次的录入表）'!$B$7:$B$80,LEN($A98))=$A98))+SUMPRODUCT('[1]表三之三（其它收支录入表）'!F$6:F$52*(LEFT('[1]表三之三（其它收支录入表）'!$B$6:$B$52,LEN($A98))=$A98))</f>
        <v>0</v>
      </c>
      <c r="F98" s="319" t="str">
        <f t="shared" si="9"/>
        <v/>
      </c>
      <c r="G98" s="319" t="str">
        <f t="shared" si="10"/>
        <v/>
      </c>
      <c r="H98" s="320"/>
      <c r="I98" s="150"/>
      <c r="J98" s="161"/>
      <c r="K98" s="162"/>
      <c r="L98" s="162"/>
      <c r="M98" s="322"/>
      <c r="N98" s="322"/>
    </row>
    <row r="99" s="134" customFormat="1" ht="16.5" customHeight="1" spans="1:14">
      <c r="A99" s="320" t="s">
        <v>2596</v>
      </c>
      <c r="B99" s="165" t="s">
        <v>2597</v>
      </c>
      <c r="C99" s="157">
        <f>SUMPRODUCT('[1]表三之二（需明确收支对象级次的录入表）'!D$7:D$80*(LEFT('[1]表三之二（需明确收支对象级次的录入表）'!$B$7:$B$80,LEN($A99))=$A99))+SUMPRODUCT('[1]表三之三（其它收支录入表）'!D$6:D$52*(LEFT('[1]表三之三（其它收支录入表）'!$B$6:$B$52,LEN($A99))=$A99))</f>
        <v>0</v>
      </c>
      <c r="D99" s="157">
        <f>SUMPRODUCT('[1]表三之二（需明确收支对象级次的录入表）'!E$7:E$80*(LEFT('[1]表三之二（需明确收支对象级次的录入表）'!$B$7:$B$80,LEN($A99))=$A99))+SUMPRODUCT('[1]表三之三（其它收支录入表）'!E$6:E$52*(LEFT('[1]表三之三（其它收支录入表）'!$B$6:$B$52,LEN($A99))=$A99))</f>
        <v>0</v>
      </c>
      <c r="E99" s="157">
        <f>SUMPRODUCT('[1]表三之二（需明确收支对象级次的录入表）'!$I$7:$I$80*(LEFT('[1]表三之二（需明确收支对象级次的录入表）'!$B$7:$B$80,LEN($A99))=$A99))+SUMPRODUCT('[1]表三之三（其它收支录入表）'!F$6:F$52*(LEFT('[1]表三之三（其它收支录入表）'!$B$6:$B$52,LEN($A99))=$A99))</f>
        <v>0</v>
      </c>
      <c r="F99" s="319" t="str">
        <f t="shared" si="9"/>
        <v/>
      </c>
      <c r="G99" s="319" t="str">
        <f t="shared" si="10"/>
        <v/>
      </c>
      <c r="H99" s="320"/>
      <c r="I99" s="150"/>
      <c r="J99" s="161"/>
      <c r="K99" s="162"/>
      <c r="L99" s="162"/>
      <c r="M99" s="322"/>
      <c r="N99" s="322"/>
    </row>
    <row r="100" s="134" customFormat="1" ht="16.5" customHeight="1" spans="1:14">
      <c r="A100" s="320" t="s">
        <v>2598</v>
      </c>
      <c r="B100" s="165" t="s">
        <v>2599</v>
      </c>
      <c r="C100" s="157">
        <f>SUMPRODUCT('[1]表三之二（需明确收支对象级次的录入表）'!D$7:D$80*(LEFT('[1]表三之二（需明确收支对象级次的录入表）'!$B$7:$B$80,LEN($A100))=$A100))+SUMPRODUCT('[1]表三之三（其它收支录入表）'!D$6:D$52*(LEFT('[1]表三之三（其它收支录入表）'!$B$6:$B$52,LEN($A100))=$A100))</f>
        <v>0</v>
      </c>
      <c r="D100" s="157">
        <f>SUMPRODUCT('[1]表三之二（需明确收支对象级次的录入表）'!E$7:E$80*(LEFT('[1]表三之二（需明确收支对象级次的录入表）'!$B$7:$B$80,LEN($A100))=$A100))+SUMPRODUCT('[1]表三之三（其它收支录入表）'!E$6:E$52*(LEFT('[1]表三之三（其它收支录入表）'!$B$6:$B$52,LEN($A100))=$A100))</f>
        <v>0</v>
      </c>
      <c r="E100" s="157">
        <f>SUMPRODUCT('[1]表三之二（需明确收支对象级次的录入表）'!$I$7:$I$80*(LEFT('[1]表三之二（需明确收支对象级次的录入表）'!$B$7:$B$80,LEN($A100))=$A100))+SUMPRODUCT('[1]表三之三（其它收支录入表）'!F$6:F$52*(LEFT('[1]表三之三（其它收支录入表）'!$B$6:$B$52,LEN($A100))=$A100))</f>
        <v>0</v>
      </c>
      <c r="F100" s="319" t="str">
        <f t="shared" si="9"/>
        <v/>
      </c>
      <c r="G100" s="319" t="str">
        <f t="shared" si="10"/>
        <v/>
      </c>
      <c r="H100" s="320"/>
      <c r="I100" s="150"/>
      <c r="J100" s="161"/>
      <c r="K100" s="162"/>
      <c r="L100" s="162"/>
      <c r="M100" s="322"/>
      <c r="N100" s="322"/>
    </row>
    <row r="101" s="134" customFormat="1" ht="16.5" customHeight="1" spans="1:14">
      <c r="A101" s="320" t="s">
        <v>2600</v>
      </c>
      <c r="B101" s="165" t="s">
        <v>2601</v>
      </c>
      <c r="C101" s="157">
        <f>SUMPRODUCT('[1]表三之二（需明确收支对象级次的录入表）'!D$7:D$80*(LEFT('[1]表三之二（需明确收支对象级次的录入表）'!$B$7:$B$80,LEN($A101))=$A101))+SUMPRODUCT('[1]表三之三（其它收支录入表）'!D$6:D$52*(LEFT('[1]表三之三（其它收支录入表）'!$B$6:$B$52,LEN($A101))=$A101))</f>
        <v>0</v>
      </c>
      <c r="D101" s="157">
        <f>SUMPRODUCT('[1]表三之二（需明确收支对象级次的录入表）'!E$7:E$80*(LEFT('[1]表三之二（需明确收支对象级次的录入表）'!$B$7:$B$80,LEN($A101))=$A101))+SUMPRODUCT('[1]表三之三（其它收支录入表）'!E$6:E$52*(LEFT('[1]表三之三（其它收支录入表）'!$B$6:$B$52,LEN($A101))=$A101))</f>
        <v>0</v>
      </c>
      <c r="E101" s="157">
        <f>SUMPRODUCT('[1]表三之二（需明确收支对象级次的录入表）'!$I$7:$I$80*(LEFT('[1]表三之二（需明确收支对象级次的录入表）'!$B$7:$B$80,LEN($A101))=$A101))+SUMPRODUCT('[1]表三之三（其它收支录入表）'!F$6:F$52*(LEFT('[1]表三之三（其它收支录入表）'!$B$6:$B$52,LEN($A101))=$A101))</f>
        <v>0</v>
      </c>
      <c r="F101" s="319" t="str">
        <f t="shared" si="9"/>
        <v/>
      </c>
      <c r="G101" s="319" t="str">
        <f t="shared" si="10"/>
        <v/>
      </c>
      <c r="H101" s="320"/>
      <c r="I101" s="150"/>
      <c r="J101" s="161"/>
      <c r="K101" s="162"/>
      <c r="L101" s="162"/>
      <c r="M101" s="322"/>
      <c r="N101" s="322"/>
    </row>
    <row r="102" s="134" customFormat="1" ht="16.5" customHeight="1" spans="1:14">
      <c r="A102" s="320"/>
      <c r="B102" s="165"/>
      <c r="C102" s="161"/>
      <c r="D102" s="162"/>
      <c r="E102" s="162"/>
      <c r="F102" s="319"/>
      <c r="G102" s="319"/>
      <c r="H102" s="320"/>
      <c r="I102" s="150"/>
      <c r="J102" s="161"/>
      <c r="K102" s="162"/>
      <c r="L102" s="162"/>
      <c r="M102" s="322"/>
      <c r="N102" s="322"/>
    </row>
    <row r="103" s="134" customFormat="1" ht="16.5" customHeight="1" spans="1:14">
      <c r="A103" s="320" t="s">
        <v>2602</v>
      </c>
      <c r="B103" s="165" t="s">
        <v>2603</v>
      </c>
      <c r="C103" s="152">
        <f>SUMPRODUCT('[1]表三之二（需明确收支对象级次的录入表）'!D$7:D$80*(LEFT('[1]表三之二（需明确收支对象级次的录入表）'!$B$7:$B$80,LEN($A103))=$A103))+SUMPRODUCT('[1]表三之三（其它收支录入表）'!D$6:D$52*(LEFT('[1]表三之三（其它收支录入表）'!$B$6:$B$52,LEN($A103))=$A103))</f>
        <v>0</v>
      </c>
      <c r="D103" s="156">
        <f>SUMPRODUCT('[1]表三之二（需明确收支对象级次的录入表）'!E$7:E$80*(LEFT('[1]表三之二（需明确收支对象级次的录入表）'!$B$7:$B$80,LEN($A103))=$A103))+SUMPRODUCT('[1]表三之三（其它收支录入表）'!E$6:E$52*(LEFT('[1]表三之三（其它收支录入表）'!$B$6:$B$52,LEN($A103))=$A103))</f>
        <v>0</v>
      </c>
      <c r="E103" s="156">
        <f>SUMPRODUCT('[1]表三之二（需明确收支对象级次的录入表）'!$I$7:$I$80*(LEFT('[1]表三之二（需明确收支对象级次的录入表）'!$B$7:$B$80,LEN($A103))=$A103))+SUMPRODUCT('[1]表三之三（其它收支录入表）'!F$6:F$52*(LEFT('[1]表三之三（其它收支录入表）'!$B$6:$B$52,LEN($A103))=$A103))</f>
        <v>0</v>
      </c>
      <c r="F103" s="319" t="str">
        <f t="shared" ref="F103:F109" si="11">IFERROR($E103/C103,"")</f>
        <v/>
      </c>
      <c r="G103" s="319" t="str">
        <f t="shared" ref="G103:G109" si="12">IFERROR($E103/D103,"")</f>
        <v/>
      </c>
      <c r="H103" s="320"/>
      <c r="I103" s="150"/>
      <c r="J103" s="161"/>
      <c r="K103" s="162"/>
      <c r="L103" s="162"/>
      <c r="M103" s="322"/>
      <c r="N103" s="322"/>
    </row>
    <row r="104" s="134" customFormat="1" ht="16.5" customHeight="1" spans="1:14">
      <c r="A104" s="320" t="s">
        <v>2604</v>
      </c>
      <c r="B104" s="165" t="s">
        <v>2605</v>
      </c>
      <c r="C104" s="152">
        <f>SUMPRODUCT('[1]表三之二（需明确收支对象级次的录入表）'!D$7:D$80*(LEFT('[1]表三之二（需明确收支对象级次的录入表）'!$B$7:$B$80,LEN($A104))=$A104))+SUMPRODUCT('[1]表三之三（其它收支录入表）'!D$6:D$52*(LEFT('[1]表三之三（其它收支录入表）'!$B$6:$B$52,LEN($A104))=$A104))</f>
        <v>0</v>
      </c>
      <c r="D104" s="156">
        <f>SUMPRODUCT('[1]表三之二（需明确收支对象级次的录入表）'!E$7:E$80*(LEFT('[1]表三之二（需明确收支对象级次的录入表）'!$B$7:$B$80,LEN($A104))=$A104))+SUMPRODUCT('[1]表三之三（其它收支录入表）'!E$6:E$52*(LEFT('[1]表三之三（其它收支录入表）'!$B$6:$B$52,LEN($A104))=$A104))</f>
        <v>0</v>
      </c>
      <c r="E104" s="156">
        <f>SUMPRODUCT('[1]表三之二（需明确收支对象级次的录入表）'!$I$7:$I$80*(LEFT('[1]表三之二（需明确收支对象级次的录入表）'!$B$7:$B$80,LEN($A104))=$A104))+SUMPRODUCT('[1]表三之三（其它收支录入表）'!F$6:F$52*(LEFT('[1]表三之三（其它收支录入表）'!$B$6:$B$52,LEN($A104))=$A104))</f>
        <v>0</v>
      </c>
      <c r="F104" s="319" t="str">
        <f t="shared" si="11"/>
        <v/>
      </c>
      <c r="G104" s="319" t="str">
        <f t="shared" si="12"/>
        <v/>
      </c>
      <c r="H104" s="320" t="s">
        <v>2606</v>
      </c>
      <c r="I104" s="165" t="s">
        <v>2607</v>
      </c>
      <c r="J104" s="152">
        <f>SUMPRODUCT('[1]表三之二（需明确收支对象级次的录入表）'!D$7:D$80*(LEFT('[1]表三之二（需明确收支对象级次的录入表）'!$B$7:$B$80,LEN($H104))=$H104))+SUMPRODUCT('[1]表三之三（其它收支录入表）'!D$6:D$52*(LEFT('[1]表三之三（其它收支录入表）'!$B$6:$B$52,LEN($H104))=$H104))</f>
        <v>100</v>
      </c>
      <c r="K104" s="156">
        <f>SUMPRODUCT('[1]表三之二（需明确收支对象级次的录入表）'!E$7:E$80*(LEFT('[1]表三之二（需明确收支对象级次的录入表）'!$B$7:$B$80,LEN($H104))=$H104))+SUMPRODUCT('[1]表三之三（其它收支录入表）'!E$6:E$52*(LEFT('[1]表三之三（其它收支录入表）'!$B$6:$B$52,LEN($H104))=$H104))</f>
        <v>21800</v>
      </c>
      <c r="L104" s="156">
        <f>SUMPRODUCT('[1]表三之二（需明确收支对象级次的录入表）'!I$7:I$80*(LEFT('[1]表三之二（需明确收支对象级次的录入表）'!$B$7:$B$80,LEN($H104))=$H104))+SUMPRODUCT('[1]表三之三（其它收支录入表）'!F$6:F$52*(LEFT('[1]表三之三（其它收支录入表）'!$B$6:$B$52,LEN($H104))=$H104))</f>
        <v>931</v>
      </c>
      <c r="M104" s="154">
        <f t="shared" ref="M104:M109" si="13">IFERROR($L104/J104,"")</f>
        <v>9.31</v>
      </c>
      <c r="N104" s="154">
        <f t="shared" ref="N104:N109" si="14">IFERROR($L104/K104,"")</f>
        <v>0.0427064220183486</v>
      </c>
    </row>
    <row r="105" s="134" customFormat="1" ht="16.5" customHeight="1" spans="1:14">
      <c r="A105" s="320" t="s">
        <v>2608</v>
      </c>
      <c r="B105" s="165" t="s">
        <v>2609</v>
      </c>
      <c r="C105" s="152">
        <f>SUMPRODUCT('[1]表三之二（需明确收支对象级次的录入表）'!D$7:D$80*(LEFT('[1]表三之二（需明确收支对象级次的录入表）'!$B$7:$B$80,LEN($A105))=$A105))+SUMPRODUCT('[1]表三之三（其它收支录入表）'!D$6:D$52*(LEFT('[1]表三之三（其它收支录入表）'!$B$6:$B$52,LEN($A105))=$A105))</f>
        <v>0</v>
      </c>
      <c r="D105" s="156">
        <f>SUMPRODUCT('[1]表三之二（需明确收支对象级次的录入表）'!E$7:E$80*(LEFT('[1]表三之二（需明确收支对象级次的录入表）'!$B$7:$B$80,LEN($A105))=$A105))+SUMPRODUCT('[1]表三之三（其它收支录入表）'!E$6:E$52*(LEFT('[1]表三之三（其它收支录入表）'!$B$6:$B$52,LEN($A105))=$A105))</f>
        <v>0</v>
      </c>
      <c r="E105" s="156">
        <f>SUMPRODUCT('[1]表三之二（需明确收支对象级次的录入表）'!$I$7:$I$80*(LEFT('[1]表三之二（需明确收支对象级次的录入表）'!$B$7:$B$80,LEN($A105))=$A105))+SUMPRODUCT('[1]表三之三（其它收支录入表）'!F$6:F$52*(LEFT('[1]表三之三（其它收支录入表）'!$B$6:$B$52,LEN($A105))=$A105))</f>
        <v>0</v>
      </c>
      <c r="F105" s="319" t="str">
        <f t="shared" si="11"/>
        <v/>
      </c>
      <c r="G105" s="319" t="str">
        <f t="shared" si="12"/>
        <v/>
      </c>
      <c r="H105" s="320" t="s">
        <v>2610</v>
      </c>
      <c r="I105" s="150" t="s">
        <v>2611</v>
      </c>
      <c r="J105" s="152">
        <f>SUMPRODUCT('[1]表三之二（需明确收支对象级次的录入表）'!D$7:D$80*(LEFT('[1]表三之二（需明确收支对象级次的录入表）'!$B$7:$B$80,LEN($H105))=$H105))+SUMPRODUCT('[1]表三之三（其它收支录入表）'!D$6:D$52*(LEFT('[1]表三之三（其它收支录入表）'!$B$6:$B$52,LEN($H105))=$H105))</f>
        <v>100</v>
      </c>
      <c r="K105" s="156">
        <f>SUMPRODUCT('[1]表三之二（需明确收支对象级次的录入表）'!E$7:E$80*(LEFT('[1]表三之二（需明确收支对象级次的录入表）'!$B$7:$B$80,LEN($H105))=$H105))+SUMPRODUCT('[1]表三之三（其它收支录入表）'!E$6:E$52*(LEFT('[1]表三之三（其它收支录入表）'!$B$6:$B$52,LEN($H105))=$H105))</f>
        <v>21800</v>
      </c>
      <c r="L105" s="156">
        <f>SUMPRODUCT('[1]表三之二（需明确收支对象级次的录入表）'!I$7:I$80*(LEFT('[1]表三之二（需明确收支对象级次的录入表）'!$B$7:$B$80,LEN($H105))=$H105))+SUMPRODUCT('[1]表三之三（其它收支录入表）'!F$6:F$52*(LEFT('[1]表三之三（其它收支录入表）'!$B$6:$B$52,LEN($H105))=$H105))</f>
        <v>931</v>
      </c>
      <c r="M105" s="154">
        <f t="shared" si="13"/>
        <v>9.31</v>
      </c>
      <c r="N105" s="154">
        <f t="shared" si="14"/>
        <v>0.0427064220183486</v>
      </c>
    </row>
    <row r="106" s="134" customFormat="1" ht="16.5" customHeight="1" spans="1:14">
      <c r="A106" s="320" t="s">
        <v>2612</v>
      </c>
      <c r="B106" s="165" t="s">
        <v>2613</v>
      </c>
      <c r="C106" s="157">
        <f>SUMPRODUCT('[1]表三之二（需明确收支对象级次的录入表）'!D$7:D$80*(LEFT('[1]表三之二（需明确收支对象级次的录入表）'!$B$7:$B$80,LEN($A106))=$A106))+SUMPRODUCT('[1]表三之三（其它收支录入表）'!D$6:D$52*(LEFT('[1]表三之三（其它收支录入表）'!$B$6:$B$52,LEN($A106))=$A106))</f>
        <v>0</v>
      </c>
      <c r="D106" s="157">
        <f>SUMPRODUCT('[1]表三之二（需明确收支对象级次的录入表）'!E$7:E$80*(LEFT('[1]表三之二（需明确收支对象级次的录入表）'!$B$7:$B$80,LEN($A106))=$A106))+SUMPRODUCT('[1]表三之三（其它收支录入表）'!E$6:E$52*(LEFT('[1]表三之三（其它收支录入表）'!$B$6:$B$52,LEN($A106))=$A106))</f>
        <v>0</v>
      </c>
      <c r="E106" s="157">
        <f>SUMPRODUCT('[1]表三之二（需明确收支对象级次的录入表）'!$I$7:$I$80*(LEFT('[1]表三之二（需明确收支对象级次的录入表）'!$B$7:$B$80,LEN($A106))=$A106))+SUMPRODUCT('[1]表三之三（其它收支录入表）'!F$6:F$52*(LEFT('[1]表三之三（其它收支录入表）'!$B$6:$B$52,LEN($A106))=$A106))</f>
        <v>0</v>
      </c>
      <c r="F106" s="319" t="str">
        <f t="shared" si="11"/>
        <v/>
      </c>
      <c r="G106" s="319" t="str">
        <f t="shared" si="12"/>
        <v/>
      </c>
      <c r="H106" s="320" t="s">
        <v>2614</v>
      </c>
      <c r="I106" s="150" t="s">
        <v>2615</v>
      </c>
      <c r="J106" s="157">
        <f>SUMPRODUCT('[1]表三之二（需明确收支对象级次的录入表）'!D$7:D$80*(LEFT('[1]表三之二（需明确收支对象级次的录入表）'!$B$7:$B$80,LEN($H106))=$H106))+SUMPRODUCT('[1]表三之三（其它收支录入表）'!D$6:D$52*(LEFT('[1]表三之三（其它收支录入表）'!$B$6:$B$52,LEN($H106))=$H106))</f>
        <v>100</v>
      </c>
      <c r="K106" s="157">
        <f>SUMPRODUCT('[1]表三之二（需明确收支对象级次的录入表）'!E$7:E$80*(LEFT('[1]表三之二（需明确收支对象级次的录入表）'!$B$7:$B$80,LEN($H106))=$H106))+SUMPRODUCT('[1]表三之三（其它收支录入表）'!E$6:E$52*(LEFT('[1]表三之三（其它收支录入表）'!$B$6:$B$52,LEN($H106))=$H106))</f>
        <v>21800</v>
      </c>
      <c r="L106" s="157">
        <f>SUMPRODUCT('[1]表三之二（需明确收支对象级次的录入表）'!I$7:I$80*(LEFT('[1]表三之二（需明确收支对象级次的录入表）'!$B$7:$B$80,LEN($H106))=$H106))+SUMPRODUCT('[1]表三之三（其它收支录入表）'!F$6:F$52*(LEFT('[1]表三之三（其它收支录入表）'!$B$6:$B$52,LEN($H106))=$H106))</f>
        <v>931</v>
      </c>
      <c r="M106" s="154">
        <f t="shared" si="13"/>
        <v>9.31</v>
      </c>
      <c r="N106" s="154">
        <f t="shared" si="14"/>
        <v>0.0427064220183486</v>
      </c>
    </row>
    <row r="107" s="134" customFormat="1" ht="16.5" customHeight="1" spans="1:14">
      <c r="A107" s="320" t="s">
        <v>2616</v>
      </c>
      <c r="B107" s="165" t="s">
        <v>2617</v>
      </c>
      <c r="C107" s="157">
        <f>SUMPRODUCT('[1]表三之二（需明确收支对象级次的录入表）'!D$7:D$80*(LEFT('[1]表三之二（需明确收支对象级次的录入表）'!$B$7:$B$80,LEN($A107))=$A107))+SUMPRODUCT('[1]表三之三（其它收支录入表）'!D$6:D$52*(LEFT('[1]表三之三（其它收支录入表）'!$B$6:$B$52,LEN($A107))=$A107))</f>
        <v>0</v>
      </c>
      <c r="D107" s="157">
        <f>SUMPRODUCT('[1]表三之二（需明确收支对象级次的录入表）'!E$7:E$80*(LEFT('[1]表三之二（需明确收支对象级次的录入表）'!$B$7:$B$80,LEN($A107))=$A107))+SUMPRODUCT('[1]表三之三（其它收支录入表）'!E$6:E$52*(LEFT('[1]表三之三（其它收支录入表）'!$B$6:$B$52,LEN($A107))=$A107))</f>
        <v>0</v>
      </c>
      <c r="E107" s="157">
        <f>SUMPRODUCT('[1]表三之二（需明确收支对象级次的录入表）'!$I$7:$I$80*(LEFT('[1]表三之二（需明确收支对象级次的录入表）'!$B$7:$B$80,LEN($A107))=$A107))+SUMPRODUCT('[1]表三之三（其它收支录入表）'!F$6:F$52*(LEFT('[1]表三之三（其它收支录入表）'!$B$6:$B$52,LEN($A107))=$A107))</f>
        <v>0</v>
      </c>
      <c r="F107" s="319" t="str">
        <f t="shared" si="11"/>
        <v/>
      </c>
      <c r="G107" s="319" t="str">
        <f t="shared" si="12"/>
        <v/>
      </c>
      <c r="H107" s="320" t="s">
        <v>2618</v>
      </c>
      <c r="I107" s="150" t="s">
        <v>2619</v>
      </c>
      <c r="J107" s="157">
        <f>SUMPRODUCT('[1]表三之二（需明确收支对象级次的录入表）'!D$7:D$80*(LEFT('[1]表三之二（需明确收支对象级次的录入表）'!$B$7:$B$80,LEN($H107))=$H107))+SUMPRODUCT('[1]表三之三（其它收支录入表）'!D$6:D$52*(LEFT('[1]表三之三（其它收支录入表）'!$B$6:$B$52,LEN($H107))=$H107))</f>
        <v>0</v>
      </c>
      <c r="K107" s="157">
        <f>SUMPRODUCT('[1]表三之二（需明确收支对象级次的录入表）'!E$7:E$80*(LEFT('[1]表三之二（需明确收支对象级次的录入表）'!$B$7:$B$80,LEN($H107))=$H107))+SUMPRODUCT('[1]表三之三（其它收支录入表）'!E$6:E$52*(LEFT('[1]表三之三（其它收支录入表）'!$B$6:$B$52,LEN($H107))=$H107))</f>
        <v>0</v>
      </c>
      <c r="L107" s="157">
        <f>SUMPRODUCT('[1]表三之二（需明确收支对象级次的录入表）'!I$7:I$80*(LEFT('[1]表三之二（需明确收支对象级次的录入表）'!$B$7:$B$80,LEN($H107))=$H107))+SUMPRODUCT('[1]表三之三（其它收支录入表）'!F$6:F$52*(LEFT('[1]表三之三（其它收支录入表）'!$B$6:$B$52,LEN($H107))=$H107))</f>
        <v>0</v>
      </c>
      <c r="M107" s="154" t="str">
        <f t="shared" si="13"/>
        <v/>
      </c>
      <c r="N107" s="154" t="str">
        <f t="shared" si="14"/>
        <v/>
      </c>
    </row>
    <row r="108" s="134" customFormat="1" ht="16.5" customHeight="1" spans="1:14">
      <c r="A108" s="320" t="s">
        <v>2620</v>
      </c>
      <c r="B108" s="165" t="s">
        <v>2621</v>
      </c>
      <c r="C108" s="157">
        <f>SUMPRODUCT('[1]表三之二（需明确收支对象级次的录入表）'!D$7:D$80*(LEFT('[1]表三之二（需明确收支对象级次的录入表）'!$B$7:$B$80,LEN($A108))=$A108))+SUMPRODUCT('[1]表三之三（其它收支录入表）'!D$6:D$52*(LEFT('[1]表三之三（其它收支录入表）'!$B$6:$B$52,LEN($A108))=$A108))</f>
        <v>0</v>
      </c>
      <c r="D108" s="157">
        <f>SUMPRODUCT('[1]表三之二（需明确收支对象级次的录入表）'!E$7:E$80*(LEFT('[1]表三之二（需明确收支对象级次的录入表）'!$B$7:$B$80,LEN($A108))=$A108))+SUMPRODUCT('[1]表三之三（其它收支录入表）'!E$6:E$52*(LEFT('[1]表三之三（其它收支录入表）'!$B$6:$B$52,LEN($A108))=$A108))</f>
        <v>0</v>
      </c>
      <c r="E108" s="157">
        <f>SUMPRODUCT('[1]表三之二（需明确收支对象级次的录入表）'!$I$7:$I$80*(LEFT('[1]表三之二（需明确收支对象级次的录入表）'!$B$7:$B$80,LEN($A108))=$A108))+SUMPRODUCT('[1]表三之三（其它收支录入表）'!F$6:F$52*(LEFT('[1]表三之三（其它收支录入表）'!$B$6:$B$52,LEN($A108))=$A108))</f>
        <v>0</v>
      </c>
      <c r="F108" s="319" t="str">
        <f t="shared" si="11"/>
        <v/>
      </c>
      <c r="G108" s="319" t="str">
        <f t="shared" si="12"/>
        <v/>
      </c>
      <c r="H108" s="320" t="s">
        <v>2622</v>
      </c>
      <c r="I108" s="150" t="s">
        <v>2623</v>
      </c>
      <c r="J108" s="157">
        <f>SUMPRODUCT('[1]表三之二（需明确收支对象级次的录入表）'!D$7:D$80*(LEFT('[1]表三之二（需明确收支对象级次的录入表）'!$B$7:$B$80,LEN($H108))=$H108))+SUMPRODUCT('[1]表三之三（其它收支录入表）'!D$6:D$52*(LEFT('[1]表三之三（其它收支录入表）'!$B$6:$B$52,LEN($H108))=$H108))</f>
        <v>0</v>
      </c>
      <c r="K108" s="157">
        <f>SUMPRODUCT('[1]表三之二（需明确收支对象级次的录入表）'!E$7:E$80*(LEFT('[1]表三之二（需明确收支对象级次的录入表）'!$B$7:$B$80,LEN($H108))=$H108))+SUMPRODUCT('[1]表三之三（其它收支录入表）'!E$6:E$52*(LEFT('[1]表三之三（其它收支录入表）'!$B$6:$B$52,LEN($H108))=$H108))</f>
        <v>0</v>
      </c>
      <c r="L108" s="157">
        <f>SUMPRODUCT('[1]表三之二（需明确收支对象级次的录入表）'!I$7:I$80*(LEFT('[1]表三之二（需明确收支对象级次的录入表）'!$B$7:$B$80,LEN($H108))=$H108))+SUMPRODUCT('[1]表三之三（其它收支录入表）'!F$6:F$52*(LEFT('[1]表三之三（其它收支录入表）'!$B$6:$B$52,LEN($H108))=$H108))</f>
        <v>0</v>
      </c>
      <c r="M108" s="154" t="str">
        <f t="shared" si="13"/>
        <v/>
      </c>
      <c r="N108" s="154" t="str">
        <f t="shared" si="14"/>
        <v/>
      </c>
    </row>
    <row r="109" s="134" customFormat="1" ht="16.5" customHeight="1" spans="1:14">
      <c r="A109" s="320" t="s">
        <v>2624</v>
      </c>
      <c r="B109" s="165" t="s">
        <v>2625</v>
      </c>
      <c r="C109" s="157">
        <f>SUMPRODUCT('[1]表三之二（需明确收支对象级次的录入表）'!D$7:D$80*(LEFT('[1]表三之二（需明确收支对象级次的录入表）'!$B$7:$B$80,LEN($A109))=$A109))+SUMPRODUCT('[1]表三之三（其它收支录入表）'!D$6:D$52*(LEFT('[1]表三之三（其它收支录入表）'!$B$6:$B$52,LEN($A109))=$A109))</f>
        <v>0</v>
      </c>
      <c r="D109" s="157">
        <f>SUMPRODUCT('[1]表三之二（需明确收支对象级次的录入表）'!E$7:E$80*(LEFT('[1]表三之二（需明确收支对象级次的录入表）'!$B$7:$B$80,LEN($A109))=$A109))+SUMPRODUCT('[1]表三之三（其它收支录入表）'!E$6:E$52*(LEFT('[1]表三之三（其它收支录入表）'!$B$6:$B$52,LEN($A109))=$A109))</f>
        <v>0</v>
      </c>
      <c r="E109" s="157">
        <f>SUMPRODUCT('[1]表三之二（需明确收支对象级次的录入表）'!$I$7:$I$80*(LEFT('[1]表三之二（需明确收支对象级次的录入表）'!$B$7:$B$80,LEN($A109))=$A109))+SUMPRODUCT('[1]表三之三（其它收支录入表）'!F$6:F$52*(LEFT('[1]表三之三（其它收支录入表）'!$B$6:$B$52,LEN($A109))=$A109))</f>
        <v>0</v>
      </c>
      <c r="F109" s="319" t="str">
        <f t="shared" si="11"/>
        <v/>
      </c>
      <c r="G109" s="319" t="str">
        <f t="shared" si="12"/>
        <v/>
      </c>
      <c r="H109" s="320" t="s">
        <v>2626</v>
      </c>
      <c r="I109" s="150" t="s">
        <v>2627</v>
      </c>
      <c r="J109" s="157">
        <f>SUMPRODUCT('[1]表三之二（需明确收支对象级次的录入表）'!D$7:D$80*(LEFT('[1]表三之二（需明确收支对象级次的录入表）'!$B$7:$B$80,LEN($H109))=$H109))+SUMPRODUCT('[1]表三之三（其它收支录入表）'!D$6:D$52*(LEFT('[1]表三之三（其它收支录入表）'!$B$6:$B$52,LEN($H109))=$H109))</f>
        <v>0</v>
      </c>
      <c r="K109" s="157">
        <f>SUMPRODUCT('[1]表三之二（需明确收支对象级次的录入表）'!E$7:E$80*(LEFT('[1]表三之二（需明确收支对象级次的录入表）'!$B$7:$B$80,LEN($H109))=$H109))+SUMPRODUCT('[1]表三之三（其它收支录入表）'!E$6:E$52*(LEFT('[1]表三之三（其它收支录入表）'!$B$6:$B$52,LEN($H109))=$H109))</f>
        <v>0</v>
      </c>
      <c r="L109" s="157">
        <f>SUMPRODUCT('[1]表三之二（需明确收支对象级次的录入表）'!I$7:I$80*(LEFT('[1]表三之二（需明确收支对象级次的录入表）'!$B$7:$B$80,LEN($H109))=$H109))+SUMPRODUCT('[1]表三之三（其它收支录入表）'!F$6:F$52*(LEFT('[1]表三之三（其它收支录入表）'!$B$6:$B$52,LEN($H109))=$H109))</f>
        <v>0</v>
      </c>
      <c r="M109" s="154" t="str">
        <f t="shared" si="13"/>
        <v/>
      </c>
      <c r="N109" s="154" t="str">
        <f t="shared" si="14"/>
        <v/>
      </c>
    </row>
    <row r="110" s="134" customFormat="1" ht="16.5" customHeight="1" spans="1:14">
      <c r="A110" s="320"/>
      <c r="B110" s="165"/>
      <c r="C110" s="161"/>
      <c r="D110" s="162"/>
      <c r="E110" s="162"/>
      <c r="F110" s="326"/>
      <c r="G110" s="326"/>
      <c r="H110" s="320"/>
      <c r="I110" s="150"/>
      <c r="J110" s="161"/>
      <c r="K110" s="162"/>
      <c r="L110" s="162"/>
      <c r="M110" s="322"/>
      <c r="N110" s="322"/>
    </row>
    <row r="111" s="134" customFormat="1" ht="16.5" customHeight="1" spans="1:14">
      <c r="A111" s="320"/>
      <c r="B111" s="165"/>
      <c r="C111" s="161"/>
      <c r="D111" s="162"/>
      <c r="E111" s="162"/>
      <c r="F111" s="326"/>
      <c r="G111" s="326"/>
      <c r="H111" s="320"/>
      <c r="I111" s="150"/>
      <c r="J111" s="161"/>
      <c r="K111" s="162"/>
      <c r="L111" s="162"/>
      <c r="M111" s="322"/>
      <c r="N111" s="322"/>
    </row>
    <row r="112" s="134" customFormat="1" ht="16.5" customHeight="1" spans="1:14">
      <c r="A112" s="150"/>
      <c r="B112" s="318" t="s">
        <v>102</v>
      </c>
      <c r="C112" s="152">
        <f>SUM(C7,C8,C103)</f>
        <v>487443</v>
      </c>
      <c r="D112" s="156">
        <f>SUM(D7,D8,D103)</f>
        <v>597212</v>
      </c>
      <c r="E112" s="156">
        <f>SUM(E7,E8,E103)</f>
        <v>467354</v>
      </c>
      <c r="F112" s="319">
        <f>IFERROR($E112/C112,"")</f>
        <v>0.958786976118233</v>
      </c>
      <c r="G112" s="319">
        <f>IFERROR($E112/D112,"")</f>
        <v>0.782559627067105</v>
      </c>
      <c r="H112" s="150"/>
      <c r="I112" s="318" t="s">
        <v>2360</v>
      </c>
      <c r="J112" s="152">
        <f t="shared" ref="J112:L112" si="15">SUM(J7:J8,J104)</f>
        <v>487443</v>
      </c>
      <c r="K112" s="156">
        <f t="shared" si="15"/>
        <v>597212</v>
      </c>
      <c r="L112" s="156">
        <f t="shared" si="15"/>
        <v>467354</v>
      </c>
      <c r="M112" s="154">
        <f>IFERROR($L112/J112,"")</f>
        <v>0.958786976118233</v>
      </c>
      <c r="N112" s="154">
        <f>IFERROR($L112/K112,"")</f>
        <v>0.782559627067105</v>
      </c>
    </row>
    <row r="113" s="134" customFormat="1" ht="36" customHeight="1" spans="3:14">
      <c r="C113" s="170">
        <f>IF(ABS(C112-J112)&gt;0,"请检查平衡！",0)</f>
        <v>0</v>
      </c>
      <c r="D113" s="170">
        <f>IF(ABS(D112-K112)&gt;0,"请检查平衡！",0)</f>
        <v>0</v>
      </c>
      <c r="E113" s="170">
        <f>IF(ABS(E112-L112)&gt;0,"请检查平衡！",0)</f>
        <v>0</v>
      </c>
      <c r="F113" s="327"/>
      <c r="G113" s="138"/>
      <c r="H113" s="138"/>
      <c r="K113" s="134">
        <v>0</v>
      </c>
      <c r="L113" s="134">
        <v>0</v>
      </c>
      <c r="M113" s="308"/>
      <c r="N113" s="308"/>
    </row>
  </sheetData>
  <mergeCells count="14">
    <mergeCell ref="A2:N2"/>
    <mergeCell ref="M3:N3"/>
    <mergeCell ref="A4:G4"/>
    <mergeCell ref="H4:N4"/>
    <mergeCell ref="E5:G5"/>
    <mergeCell ref="L5:N5"/>
    <mergeCell ref="A5:A6"/>
    <mergeCell ref="B5:B6"/>
    <mergeCell ref="C5:C6"/>
    <mergeCell ref="D5:D6"/>
    <mergeCell ref="H5:H6"/>
    <mergeCell ref="I5:I6"/>
    <mergeCell ref="J5:J6"/>
    <mergeCell ref="K5:K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227"/>
  <sheetViews>
    <sheetView workbookViewId="0">
      <selection activeCell="A1" sqref="A1"/>
    </sheetView>
  </sheetViews>
  <sheetFormatPr defaultColWidth="8.75" defaultRowHeight="13.5"/>
  <cols>
    <col min="1" max="1" width="5.875" style="134" customWidth="1"/>
    <col min="2" max="2" width="30.25" style="134" customWidth="1"/>
    <col min="3" max="3" width="14" style="295" customWidth="1"/>
    <col min="4" max="6" width="14" style="136" customWidth="1"/>
    <col min="7" max="7" width="14" style="295" customWidth="1"/>
    <col min="8" max="9" width="14" style="136" customWidth="1"/>
    <col min="10" max="16384" width="8.75" style="134"/>
  </cols>
  <sheetData>
    <row r="1" s="134" customFormat="1" spans="1:9">
      <c r="A1" s="139" t="s">
        <v>2628</v>
      </c>
      <c r="C1" s="295"/>
      <c r="D1" s="136"/>
      <c r="E1" s="136"/>
      <c r="F1" s="136"/>
      <c r="G1" s="295"/>
      <c r="H1" s="136"/>
      <c r="I1" s="136"/>
    </row>
    <row r="2" s="135" customFormat="1" ht="24" spans="1:9">
      <c r="A2" s="245" t="s">
        <v>2629</v>
      </c>
      <c r="B2" s="245"/>
      <c r="C2" s="244"/>
      <c r="D2" s="244"/>
      <c r="E2" s="244"/>
      <c r="F2" s="244"/>
      <c r="G2" s="244"/>
      <c r="H2" s="244"/>
      <c r="I2" s="244"/>
    </row>
    <row r="3" s="134" customFormat="1" ht="18" customHeight="1" spans="1:9">
      <c r="C3" s="295"/>
      <c r="D3" s="136"/>
      <c r="E3" s="136"/>
      <c r="F3" s="136"/>
      <c r="G3" s="295"/>
      <c r="H3" s="136"/>
      <c r="I3" s="296" t="s">
        <v>40</v>
      </c>
    </row>
    <row r="4" s="137" customFormat="1" ht="31.5" customHeight="1" spans="1:9">
      <c r="A4" s="297" t="s">
        <v>41</v>
      </c>
      <c r="B4" s="297"/>
      <c r="C4" s="298" t="s">
        <v>2630</v>
      </c>
      <c r="D4" s="298" t="s">
        <v>2631</v>
      </c>
      <c r="E4" s="298" t="s">
        <v>2632</v>
      </c>
      <c r="F4" s="298" t="s">
        <v>2633</v>
      </c>
      <c r="G4" s="298" t="s">
        <v>2545</v>
      </c>
      <c r="H4" s="298" t="s">
        <v>2634</v>
      </c>
      <c r="I4" s="298" t="s">
        <v>2635</v>
      </c>
    </row>
    <row r="5" s="137" customFormat="1" ht="27" customHeight="1" spans="1:9">
      <c r="A5" s="297" t="s">
        <v>45</v>
      </c>
      <c r="B5" s="297" t="s">
        <v>46</v>
      </c>
      <c r="C5" s="298"/>
      <c r="D5" s="298"/>
      <c r="E5" s="298"/>
      <c r="F5" s="298"/>
      <c r="G5" s="298"/>
      <c r="H5" s="298"/>
      <c r="I5" s="298"/>
    </row>
    <row r="6" s="134" customFormat="1" ht="20.1" customHeight="1" spans="1:9">
      <c r="A6" s="299" t="s">
        <v>107</v>
      </c>
      <c r="B6" s="300" t="s">
        <v>2636</v>
      </c>
      <c r="C6" s="156">
        <f>VLOOKUP(A6,'[1]表二之一（类款级汇总）'!$A$6:$E$221,5,0)</f>
        <v>275</v>
      </c>
      <c r="D6" s="284">
        <v>275</v>
      </c>
      <c r="E6" s="284"/>
      <c r="F6" s="284"/>
      <c r="G6" s="284"/>
      <c r="H6" s="284"/>
      <c r="I6" s="156">
        <f t="shared" ref="I6:I69" si="0">C6-SUM(D6:H6)</f>
        <v>0</v>
      </c>
    </row>
    <row r="7" s="134" customFormat="1" ht="20.1" customHeight="1" spans="1:9">
      <c r="A7" s="299" t="s">
        <v>131</v>
      </c>
      <c r="B7" s="300" t="s">
        <v>2637</v>
      </c>
      <c r="C7" s="156">
        <f>VLOOKUP(A7,'[1]表二之一（类款级汇总）'!$A$6:$E$221,5,0)</f>
        <v>359</v>
      </c>
      <c r="D7" s="284">
        <v>359</v>
      </c>
      <c r="E7" s="284"/>
      <c r="F7" s="284"/>
      <c r="G7" s="284"/>
      <c r="H7" s="284"/>
      <c r="I7" s="156">
        <f t="shared" si="0"/>
        <v>0</v>
      </c>
    </row>
    <row r="8" s="134" customFormat="1" ht="20.1" customHeight="1" spans="1:9">
      <c r="A8" s="299" t="s">
        <v>145</v>
      </c>
      <c r="B8" s="300" t="s">
        <v>2638</v>
      </c>
      <c r="C8" s="156">
        <f>VLOOKUP(A8,'[1]表二之一（类款级汇总）'!$A$6:$E$221,5,0)</f>
        <v>611</v>
      </c>
      <c r="D8" s="284">
        <v>611</v>
      </c>
      <c r="E8" s="284"/>
      <c r="F8" s="284"/>
      <c r="G8" s="284"/>
      <c r="H8" s="284"/>
      <c r="I8" s="156">
        <f t="shared" si="0"/>
        <v>0</v>
      </c>
    </row>
    <row r="9" s="134" customFormat="1" ht="20.1" customHeight="1" spans="1:9">
      <c r="A9" s="299" t="s">
        <v>163</v>
      </c>
      <c r="B9" s="300" t="s">
        <v>2639</v>
      </c>
      <c r="C9" s="156">
        <f>VLOOKUP(A9,'[1]表二之一（类款级汇总）'!$A$6:$E$221,5,0)</f>
        <v>420</v>
      </c>
      <c r="D9" s="284">
        <v>420</v>
      </c>
      <c r="E9" s="284"/>
      <c r="F9" s="284"/>
      <c r="G9" s="284"/>
      <c r="H9" s="284"/>
      <c r="I9" s="156">
        <f t="shared" si="0"/>
        <v>0</v>
      </c>
    </row>
    <row r="10" s="134" customFormat="1" ht="20.1" customHeight="1" spans="1:9">
      <c r="A10" s="299" t="s">
        <v>181</v>
      </c>
      <c r="B10" s="300" t="s">
        <v>2640</v>
      </c>
      <c r="C10" s="156">
        <f>VLOOKUP(A10,'[1]表二之一（类款级汇总）'!$A$6:$E$221,5,0)</f>
        <v>310</v>
      </c>
      <c r="D10" s="284">
        <v>310</v>
      </c>
      <c r="E10" s="284"/>
      <c r="F10" s="284"/>
      <c r="G10" s="284"/>
      <c r="H10" s="284"/>
      <c r="I10" s="156">
        <f t="shared" si="0"/>
        <v>0</v>
      </c>
    </row>
    <row r="11" s="134" customFormat="1" ht="20.1" customHeight="1" spans="1:9">
      <c r="A11" s="299" t="s">
        <v>199</v>
      </c>
      <c r="B11" s="300" t="s">
        <v>2641</v>
      </c>
      <c r="C11" s="156">
        <f>VLOOKUP(A11,'[1]表二之一（类款级汇总）'!$A$6:$E$221,5,0)</f>
        <v>1210</v>
      </c>
      <c r="D11" s="284">
        <v>1210</v>
      </c>
      <c r="E11" s="284"/>
      <c r="F11" s="284"/>
      <c r="G11" s="284"/>
      <c r="H11" s="284"/>
      <c r="I11" s="156">
        <f t="shared" si="0"/>
        <v>0</v>
      </c>
    </row>
    <row r="12" s="134" customFormat="1" ht="20.1" customHeight="1" spans="1:9">
      <c r="A12" s="299" t="s">
        <v>217</v>
      </c>
      <c r="B12" s="300" t="s">
        <v>2642</v>
      </c>
      <c r="C12" s="156">
        <f>VLOOKUP(A12,'[1]表二之一（类款级汇总）'!$A$6:$E$221,5,0)</f>
        <v>0</v>
      </c>
      <c r="D12" s="284"/>
      <c r="E12" s="284"/>
      <c r="F12" s="284"/>
      <c r="G12" s="284"/>
      <c r="H12" s="284"/>
      <c r="I12" s="156">
        <f t="shared" si="0"/>
        <v>0</v>
      </c>
    </row>
    <row r="13" s="134" customFormat="1" ht="20.1" customHeight="1" spans="1:9">
      <c r="A13" s="299" t="s">
        <v>228</v>
      </c>
      <c r="B13" s="300" t="s">
        <v>2643</v>
      </c>
      <c r="C13" s="156">
        <f>VLOOKUP(A13,'[1]表二之一（类款级汇总）'!$A$6:$E$221,5,0)</f>
        <v>288</v>
      </c>
      <c r="D13" s="284">
        <v>288</v>
      </c>
      <c r="E13" s="284"/>
      <c r="F13" s="284"/>
      <c r="G13" s="284"/>
      <c r="H13" s="284"/>
      <c r="I13" s="156">
        <f t="shared" si="0"/>
        <v>0</v>
      </c>
    </row>
    <row r="14" s="134" customFormat="1" ht="20.1" customHeight="1" spans="1:9">
      <c r="A14" s="299" t="s">
        <v>241</v>
      </c>
      <c r="B14" s="300" t="s">
        <v>2644</v>
      </c>
      <c r="C14" s="156">
        <f>VLOOKUP(A14,'[1]表二之一（类款级汇总）'!$A$6:$E$221,5,0)</f>
        <v>0</v>
      </c>
      <c r="D14" s="284"/>
      <c r="E14" s="284"/>
      <c r="F14" s="284"/>
      <c r="G14" s="284"/>
      <c r="H14" s="284"/>
      <c r="I14" s="156">
        <f t="shared" si="0"/>
        <v>0</v>
      </c>
    </row>
    <row r="15" s="134" customFormat="1" ht="20.1" customHeight="1" spans="1:9">
      <c r="A15" s="299" t="s">
        <v>262</v>
      </c>
      <c r="B15" s="300" t="s">
        <v>2645</v>
      </c>
      <c r="C15" s="156">
        <f>VLOOKUP(A15,'[1]表二之一（类款级汇总）'!$A$6:$E$221,5,0)</f>
        <v>815</v>
      </c>
      <c r="D15" s="284">
        <v>815</v>
      </c>
      <c r="E15" s="284"/>
      <c r="F15" s="284"/>
      <c r="G15" s="284"/>
      <c r="H15" s="284"/>
      <c r="I15" s="156">
        <f t="shared" si="0"/>
        <v>0</v>
      </c>
    </row>
    <row r="16" s="134" customFormat="1" ht="20.1" customHeight="1" spans="1:9">
      <c r="A16" s="299" t="s">
        <v>276</v>
      </c>
      <c r="B16" s="300" t="s">
        <v>2646</v>
      </c>
      <c r="C16" s="156">
        <f>VLOOKUP(A16,'[1]表二之一（类款级汇总）'!$A$6:$E$221,5,0)</f>
        <v>620</v>
      </c>
      <c r="D16" s="284">
        <v>620</v>
      </c>
      <c r="E16" s="284"/>
      <c r="F16" s="284"/>
      <c r="G16" s="284"/>
      <c r="H16" s="284"/>
      <c r="I16" s="156">
        <f t="shared" si="0"/>
        <v>0</v>
      </c>
    </row>
    <row r="17" s="134" customFormat="1" ht="20.1" customHeight="1" spans="1:9">
      <c r="A17" s="299" t="s">
        <v>294</v>
      </c>
      <c r="B17" s="300" t="s">
        <v>2647</v>
      </c>
      <c r="C17" s="156">
        <f>VLOOKUP(A17,'[1]表二之一（类款级汇总）'!$A$6:$E$221,5,0)</f>
        <v>0</v>
      </c>
      <c r="D17" s="284"/>
      <c r="E17" s="284"/>
      <c r="F17" s="284"/>
      <c r="G17" s="284"/>
      <c r="H17" s="284"/>
      <c r="I17" s="156">
        <f t="shared" si="0"/>
        <v>0</v>
      </c>
    </row>
    <row r="18" s="134" customFormat="1" ht="20.1" customHeight="1" spans="1:9">
      <c r="A18" s="299" t="s">
        <v>314</v>
      </c>
      <c r="B18" s="300" t="s">
        <v>2648</v>
      </c>
      <c r="C18" s="156">
        <f>VLOOKUP(A18,'[1]表二之一（类款级汇总）'!$A$6:$E$221,5,0)</f>
        <v>11</v>
      </c>
      <c r="D18" s="284">
        <v>11</v>
      </c>
      <c r="E18" s="284"/>
      <c r="F18" s="284"/>
      <c r="G18" s="284"/>
      <c r="H18" s="284"/>
      <c r="I18" s="156">
        <f t="shared" si="0"/>
        <v>0</v>
      </c>
    </row>
    <row r="19" s="134" customFormat="1" ht="20.1" customHeight="1" spans="1:9">
      <c r="A19" s="299" t="s">
        <v>324</v>
      </c>
      <c r="B19" s="300" t="s">
        <v>2649</v>
      </c>
      <c r="C19" s="156">
        <f>VLOOKUP(A19,'[1]表二之一（类款级汇总）'!$A$6:$E$221,5,0)</f>
        <v>0</v>
      </c>
      <c r="D19" s="284"/>
      <c r="E19" s="284"/>
      <c r="F19" s="284"/>
      <c r="G19" s="284"/>
      <c r="H19" s="284"/>
      <c r="I19" s="156">
        <f t="shared" si="0"/>
        <v>0</v>
      </c>
    </row>
    <row r="20" s="134" customFormat="1" ht="20.1" customHeight="1" spans="1:9">
      <c r="A20" s="299" t="s">
        <v>336</v>
      </c>
      <c r="B20" s="300" t="s">
        <v>2650</v>
      </c>
      <c r="C20" s="156">
        <f>VLOOKUP(A20,'[1]表二之一（类款级汇总）'!$A$6:$E$221,5,0)</f>
        <v>95</v>
      </c>
      <c r="D20" s="284">
        <v>95</v>
      </c>
      <c r="E20" s="284"/>
      <c r="F20" s="284"/>
      <c r="G20" s="284"/>
      <c r="H20" s="284"/>
      <c r="I20" s="156">
        <f t="shared" si="0"/>
        <v>0</v>
      </c>
    </row>
    <row r="21" s="134" customFormat="1" ht="20.1" customHeight="1" spans="1:9">
      <c r="A21" s="299" t="s">
        <v>345</v>
      </c>
      <c r="B21" s="300" t="s">
        <v>2651</v>
      </c>
      <c r="C21" s="156">
        <f>VLOOKUP(A21,'[1]表二之一（类款级汇总）'!$A$6:$E$221,5,0)</f>
        <v>15</v>
      </c>
      <c r="D21" s="284">
        <v>15</v>
      </c>
      <c r="E21" s="284"/>
      <c r="F21" s="284"/>
      <c r="G21" s="284"/>
      <c r="H21" s="284"/>
      <c r="I21" s="156">
        <f t="shared" si="0"/>
        <v>0</v>
      </c>
    </row>
    <row r="22" s="134" customFormat="1" ht="20.1" customHeight="1" spans="1:9">
      <c r="A22" s="299" t="s">
        <v>354</v>
      </c>
      <c r="B22" s="300" t="s">
        <v>2652</v>
      </c>
      <c r="C22" s="156">
        <f>VLOOKUP(A22,'[1]表二之一（类款级汇总）'!$A$6:$E$221,5,0)</f>
        <v>224</v>
      </c>
      <c r="D22" s="284">
        <v>224</v>
      </c>
      <c r="E22" s="284"/>
      <c r="F22" s="284"/>
      <c r="G22" s="284"/>
      <c r="H22" s="284"/>
      <c r="I22" s="156">
        <f t="shared" si="0"/>
        <v>0</v>
      </c>
    </row>
    <row r="23" s="134" customFormat="1" ht="20.1" customHeight="1" spans="1:9">
      <c r="A23" s="299" t="s">
        <v>364</v>
      </c>
      <c r="B23" s="300" t="s">
        <v>2653</v>
      </c>
      <c r="C23" s="156">
        <f>VLOOKUP(A23,'[1]表二之一（类款级汇总）'!$A$6:$E$221,5,0)</f>
        <v>1020</v>
      </c>
      <c r="D23" s="284">
        <v>1020</v>
      </c>
      <c r="E23" s="284"/>
      <c r="F23" s="284"/>
      <c r="G23" s="284"/>
      <c r="H23" s="284"/>
      <c r="I23" s="156">
        <f t="shared" si="0"/>
        <v>0</v>
      </c>
    </row>
    <row r="24" s="134" customFormat="1" ht="20.1" customHeight="1" spans="1:9">
      <c r="A24" s="299" t="s">
        <v>374</v>
      </c>
      <c r="B24" s="300" t="s">
        <v>2654</v>
      </c>
      <c r="C24" s="156">
        <f>VLOOKUP(A24,'[1]表二之一（类款级汇总）'!$A$6:$E$221,5,0)</f>
        <v>455</v>
      </c>
      <c r="D24" s="284">
        <v>455</v>
      </c>
      <c r="E24" s="284"/>
      <c r="F24" s="284"/>
      <c r="G24" s="284"/>
      <c r="H24" s="284"/>
      <c r="I24" s="156">
        <f t="shared" si="0"/>
        <v>0</v>
      </c>
    </row>
    <row r="25" s="134" customFormat="1" ht="20.1" customHeight="1" spans="1:9">
      <c r="A25" s="299" t="s">
        <v>384</v>
      </c>
      <c r="B25" s="300" t="s">
        <v>2655</v>
      </c>
      <c r="C25" s="156">
        <f>VLOOKUP(A25,'[1]表二之一（类款级汇总）'!$A$6:$E$221,5,0)</f>
        <v>547</v>
      </c>
      <c r="D25" s="284">
        <v>547</v>
      </c>
      <c r="E25" s="284"/>
      <c r="F25" s="284"/>
      <c r="G25" s="284"/>
      <c r="H25" s="284"/>
      <c r="I25" s="156">
        <f t="shared" si="0"/>
        <v>0</v>
      </c>
    </row>
    <row r="26" s="134" customFormat="1" ht="20.1" customHeight="1" spans="1:9">
      <c r="A26" s="299" t="s">
        <v>394</v>
      </c>
      <c r="B26" s="300" t="s">
        <v>2656</v>
      </c>
      <c r="C26" s="156">
        <f>VLOOKUP(A26,'[1]表二之一（类款级汇总）'!$A$6:$E$221,5,0)</f>
        <v>182</v>
      </c>
      <c r="D26" s="284">
        <v>182</v>
      </c>
      <c r="E26" s="284"/>
      <c r="F26" s="284"/>
      <c r="G26" s="284"/>
      <c r="H26" s="284"/>
      <c r="I26" s="156">
        <f t="shared" si="0"/>
        <v>0</v>
      </c>
    </row>
    <row r="27" s="134" customFormat="1" ht="20.1" customHeight="1" spans="1:9">
      <c r="A27" s="299" t="s">
        <v>406</v>
      </c>
      <c r="B27" s="300" t="s">
        <v>2657</v>
      </c>
      <c r="C27" s="156">
        <f>VLOOKUP(A27,'[1]表二之一（类款级汇总）'!$A$6:$E$221,5,0)</f>
        <v>0</v>
      </c>
      <c r="D27" s="284"/>
      <c r="E27" s="284"/>
      <c r="F27" s="284"/>
      <c r="G27" s="284"/>
      <c r="H27" s="284"/>
      <c r="I27" s="156">
        <f t="shared" si="0"/>
        <v>0</v>
      </c>
    </row>
    <row r="28" s="134" customFormat="1" ht="20.1" customHeight="1" spans="1:9">
      <c r="A28" s="299" t="s">
        <v>414</v>
      </c>
      <c r="B28" s="300" t="s">
        <v>2658</v>
      </c>
      <c r="C28" s="156">
        <f>VLOOKUP(A28,'[1]表二之一（类款级汇总）'!$A$6:$E$221,5,0)</f>
        <v>456</v>
      </c>
      <c r="D28" s="284">
        <v>456</v>
      </c>
      <c r="E28" s="284"/>
      <c r="F28" s="284"/>
      <c r="G28" s="284"/>
      <c r="H28" s="284"/>
      <c r="I28" s="156">
        <f t="shared" si="0"/>
        <v>0</v>
      </c>
    </row>
    <row r="29" s="134" customFormat="1" ht="20.1" customHeight="1" spans="1:9">
      <c r="A29" s="299" t="s">
        <v>422</v>
      </c>
      <c r="B29" s="300" t="s">
        <v>2659</v>
      </c>
      <c r="C29" s="156">
        <f>VLOOKUP(A29,'[1]表二之一（类款级汇总）'!$A$6:$E$221,5,0)</f>
        <v>0</v>
      </c>
      <c r="D29" s="284"/>
      <c r="E29" s="284"/>
      <c r="F29" s="284"/>
      <c r="G29" s="284"/>
      <c r="H29" s="284"/>
      <c r="I29" s="156">
        <f t="shared" si="0"/>
        <v>0</v>
      </c>
    </row>
    <row r="30" s="134" customFormat="1" ht="20.1" customHeight="1" spans="1:9">
      <c r="A30" s="299" t="s">
        <v>432</v>
      </c>
      <c r="B30" s="300" t="s">
        <v>2660</v>
      </c>
      <c r="C30" s="156">
        <f>VLOOKUP(A30,'[1]表二之一（类款级汇总）'!$A$6:$E$221,5,0)</f>
        <v>621</v>
      </c>
      <c r="D30" s="284">
        <v>620</v>
      </c>
      <c r="E30" s="284">
        <v>1</v>
      </c>
      <c r="F30" s="284"/>
      <c r="G30" s="284"/>
      <c r="H30" s="284"/>
      <c r="I30" s="156">
        <f t="shared" si="0"/>
        <v>0</v>
      </c>
    </row>
    <row r="31" s="134" customFormat="1" ht="20.1" customHeight="1" spans="1:9">
      <c r="A31" s="299" t="s">
        <v>2661</v>
      </c>
      <c r="B31" s="300" t="s">
        <v>2662</v>
      </c>
      <c r="C31" s="156">
        <f>VLOOKUP(A31,'[1]表二之一（类款级汇总）'!$A$6:$E$221,5,0)</f>
        <v>0</v>
      </c>
      <c r="D31" s="284"/>
      <c r="E31" s="284"/>
      <c r="F31" s="284"/>
      <c r="G31" s="284"/>
      <c r="H31" s="284"/>
      <c r="I31" s="156">
        <f t="shared" si="0"/>
        <v>0</v>
      </c>
    </row>
    <row r="32" s="134" customFormat="1" ht="20.1" customHeight="1" spans="1:9">
      <c r="A32" s="299" t="s">
        <v>457</v>
      </c>
      <c r="B32" s="300" t="s">
        <v>2663</v>
      </c>
      <c r="C32" s="156">
        <f>VLOOKUP(A32,'[1]表二之一（类款级汇总）'!$A$6:$E$221,5,0)</f>
        <v>319</v>
      </c>
      <c r="D32" s="284">
        <v>319</v>
      </c>
      <c r="E32" s="284"/>
      <c r="F32" s="284"/>
      <c r="G32" s="284"/>
      <c r="H32" s="284"/>
      <c r="I32" s="156">
        <f t="shared" si="0"/>
        <v>0</v>
      </c>
    </row>
    <row r="33" s="134" customFormat="1" ht="20.1" customHeight="1" spans="1:9">
      <c r="A33" s="299" t="s">
        <v>459</v>
      </c>
      <c r="B33" s="300" t="s">
        <v>2664</v>
      </c>
      <c r="C33" s="156">
        <f>VLOOKUP(A33,'[1]表二之一（类款级汇总）'!$A$6:$E$221,5,0)</f>
        <v>2633</v>
      </c>
      <c r="D33" s="284">
        <v>2633</v>
      </c>
      <c r="E33" s="284"/>
      <c r="F33" s="284"/>
      <c r="G33" s="284"/>
      <c r="H33" s="284"/>
      <c r="I33" s="156">
        <f t="shared" si="0"/>
        <v>0</v>
      </c>
    </row>
    <row r="34" s="134" customFormat="1" ht="20.1" customHeight="1" spans="1:9">
      <c r="A34" s="299" t="s">
        <v>2665</v>
      </c>
      <c r="B34" s="300" t="s">
        <v>2666</v>
      </c>
      <c r="C34" s="156">
        <f>VLOOKUP(A34,'[1]表二之一（类款级汇总）'!$A$6:$E$221,5,0)</f>
        <v>0</v>
      </c>
      <c r="D34" s="284"/>
      <c r="E34" s="284"/>
      <c r="F34" s="284"/>
      <c r="G34" s="284"/>
      <c r="H34" s="284"/>
      <c r="I34" s="156">
        <f t="shared" si="0"/>
        <v>0</v>
      </c>
    </row>
    <row r="35" s="134" customFormat="1" ht="20.1" customHeight="1" spans="1:9">
      <c r="A35" s="299" t="s">
        <v>2667</v>
      </c>
      <c r="B35" s="300" t="s">
        <v>2668</v>
      </c>
      <c r="C35" s="156">
        <f>VLOOKUP(A35,'[1]表二之一（类款级汇总）'!$A$6:$E$221,5,0)</f>
        <v>0</v>
      </c>
      <c r="D35" s="284"/>
      <c r="E35" s="284"/>
      <c r="F35" s="284"/>
      <c r="G35" s="284"/>
      <c r="H35" s="284"/>
      <c r="I35" s="156">
        <f t="shared" si="0"/>
        <v>0</v>
      </c>
    </row>
    <row r="36" s="134" customFormat="1" ht="20.1" customHeight="1" spans="1:9">
      <c r="A36" s="299" t="s">
        <v>2669</v>
      </c>
      <c r="B36" s="300" t="s">
        <v>2670</v>
      </c>
      <c r="C36" s="156">
        <f>VLOOKUP(A36,'[1]表二之一（类款级汇总）'!$A$6:$E$221,5,0)</f>
        <v>0</v>
      </c>
      <c r="D36" s="284"/>
      <c r="E36" s="284"/>
      <c r="F36" s="284"/>
      <c r="G36" s="284"/>
      <c r="H36" s="284"/>
      <c r="I36" s="156">
        <f t="shared" si="0"/>
        <v>0</v>
      </c>
    </row>
    <row r="37" s="134" customFormat="1" ht="20.1" customHeight="1" spans="1:9">
      <c r="A37" s="299" t="s">
        <v>2671</v>
      </c>
      <c r="B37" s="300" t="s">
        <v>2672</v>
      </c>
      <c r="C37" s="156">
        <f>VLOOKUP(A37,'[1]表二之一（类款级汇总）'!$A$6:$E$221,5,0)</f>
        <v>0</v>
      </c>
      <c r="D37" s="284"/>
      <c r="E37" s="284"/>
      <c r="F37" s="284"/>
      <c r="G37" s="284"/>
      <c r="H37" s="284"/>
      <c r="I37" s="156">
        <f t="shared" si="0"/>
        <v>0</v>
      </c>
    </row>
    <row r="38" s="134" customFormat="1" ht="20.1" customHeight="1" spans="1:9">
      <c r="A38" s="299" t="s">
        <v>467</v>
      </c>
      <c r="B38" s="300" t="s">
        <v>2673</v>
      </c>
      <c r="C38" s="156">
        <f>VLOOKUP(A38,'[1]表二之一（类款级汇总）'!$A$6:$E$221,5,0)</f>
        <v>0</v>
      </c>
      <c r="D38" s="284"/>
      <c r="E38" s="284"/>
      <c r="F38" s="284"/>
      <c r="G38" s="284"/>
      <c r="H38" s="284"/>
      <c r="I38" s="156">
        <f t="shared" si="0"/>
        <v>0</v>
      </c>
    </row>
    <row r="39" s="134" customFormat="1" ht="20.1" customHeight="1" spans="1:9">
      <c r="A39" s="299" t="s">
        <v>477</v>
      </c>
      <c r="B39" s="300" t="s">
        <v>2674</v>
      </c>
      <c r="C39" s="156">
        <f>VLOOKUP(A39,'[1]表二之一（类款级汇总）'!$A$6:$E$221,5,0)</f>
        <v>0</v>
      </c>
      <c r="D39" s="284"/>
      <c r="E39" s="284"/>
      <c r="F39" s="284"/>
      <c r="G39" s="284"/>
      <c r="H39" s="284"/>
      <c r="I39" s="156">
        <f t="shared" si="0"/>
        <v>0</v>
      </c>
    </row>
    <row r="40" s="134" customFormat="1" ht="20.1" customHeight="1" spans="1:9">
      <c r="A40" s="299" t="s">
        <v>2675</v>
      </c>
      <c r="B40" s="300" t="s">
        <v>2676</v>
      </c>
      <c r="C40" s="156">
        <f>VLOOKUP(A40,'[1]表二之一（类款级汇总）'!$A$6:$E$221,5,0)</f>
        <v>0</v>
      </c>
      <c r="D40" s="284"/>
      <c r="E40" s="284"/>
      <c r="F40" s="284"/>
      <c r="G40" s="284"/>
      <c r="H40" s="284"/>
      <c r="I40" s="156">
        <f t="shared" si="0"/>
        <v>0</v>
      </c>
    </row>
    <row r="41" s="134" customFormat="1" ht="20.1" customHeight="1" spans="1:9">
      <c r="A41" s="299" t="s">
        <v>2677</v>
      </c>
      <c r="B41" s="300" t="s">
        <v>2678</v>
      </c>
      <c r="C41" s="156">
        <f>VLOOKUP(A41,'[1]表二之一（类款级汇总）'!$A$6:$E$221,5,0)</f>
        <v>0</v>
      </c>
      <c r="D41" s="284"/>
      <c r="E41" s="284"/>
      <c r="F41" s="284"/>
      <c r="G41" s="284"/>
      <c r="H41" s="284"/>
      <c r="I41" s="156">
        <f t="shared" si="0"/>
        <v>0</v>
      </c>
    </row>
    <row r="42" s="134" customFormat="1" ht="20.1" customHeight="1" spans="1:9">
      <c r="A42" s="299" t="s">
        <v>481</v>
      </c>
      <c r="B42" s="300" t="s">
        <v>2679</v>
      </c>
      <c r="C42" s="156">
        <f>VLOOKUP(A42,'[1]表二之一（类款级汇总）'!$A$6:$E$221,5,0)</f>
        <v>0</v>
      </c>
      <c r="D42" s="284"/>
      <c r="E42" s="284"/>
      <c r="F42" s="284"/>
      <c r="G42" s="284"/>
      <c r="H42" s="284"/>
      <c r="I42" s="156">
        <f t="shared" si="0"/>
        <v>0</v>
      </c>
    </row>
    <row r="43" s="134" customFormat="1" ht="20.1" customHeight="1" spans="1:9">
      <c r="A43" s="299" t="s">
        <v>487</v>
      </c>
      <c r="B43" s="300" t="s">
        <v>2680</v>
      </c>
      <c r="C43" s="156">
        <f>VLOOKUP(A43,'[1]表二之一（类款级汇总）'!$A$6:$E$221,5,0)</f>
        <v>0</v>
      </c>
      <c r="D43" s="284"/>
      <c r="E43" s="284"/>
      <c r="F43" s="284"/>
      <c r="G43" s="284"/>
      <c r="H43" s="284"/>
      <c r="I43" s="156">
        <f t="shared" si="0"/>
        <v>0</v>
      </c>
    </row>
    <row r="44" s="134" customFormat="1" ht="20.1" customHeight="1" spans="1:9">
      <c r="A44" s="299" t="s">
        <v>495</v>
      </c>
      <c r="B44" s="300" t="s">
        <v>2681</v>
      </c>
      <c r="C44" s="156">
        <f>VLOOKUP(A44,'[1]表二之一（类款级汇总）'!$A$6:$E$221,5,0)</f>
        <v>0</v>
      </c>
      <c r="D44" s="284"/>
      <c r="E44" s="284"/>
      <c r="F44" s="284"/>
      <c r="G44" s="284"/>
      <c r="H44" s="284"/>
      <c r="I44" s="156">
        <f t="shared" si="0"/>
        <v>0</v>
      </c>
    </row>
    <row r="45" s="134" customFormat="1" ht="20.1" customHeight="1" spans="1:9">
      <c r="A45" s="299" t="s">
        <v>499</v>
      </c>
      <c r="B45" s="300" t="s">
        <v>2682</v>
      </c>
      <c r="C45" s="156">
        <f>VLOOKUP(A45,'[1]表二之一（类款级汇总）'!$A$6:$E$221,5,0)</f>
        <v>0</v>
      </c>
      <c r="D45" s="284"/>
      <c r="E45" s="284"/>
      <c r="F45" s="284"/>
      <c r="G45" s="284"/>
      <c r="H45" s="284"/>
      <c r="I45" s="156">
        <f t="shared" si="0"/>
        <v>0</v>
      </c>
    </row>
    <row r="46" s="134" customFormat="1" ht="20.1" customHeight="1" spans="1:9">
      <c r="A46" s="299" t="s">
        <v>503</v>
      </c>
      <c r="B46" s="300" t="s">
        <v>2683</v>
      </c>
      <c r="C46" s="156">
        <f>VLOOKUP(A46,'[1]表二之一（类款级汇总）'!$A$6:$E$221,5,0)</f>
        <v>48</v>
      </c>
      <c r="D46" s="284">
        <v>48</v>
      </c>
      <c r="E46" s="284"/>
      <c r="F46" s="284"/>
      <c r="G46" s="284"/>
      <c r="H46" s="284"/>
      <c r="I46" s="156">
        <f t="shared" si="0"/>
        <v>0</v>
      </c>
    </row>
    <row r="47" s="134" customFormat="1" ht="20.1" customHeight="1" spans="1:9">
      <c r="A47" s="299" t="s">
        <v>519</v>
      </c>
      <c r="B47" s="300" t="s">
        <v>2684</v>
      </c>
      <c r="C47" s="156">
        <f>VLOOKUP(A47,'[1]表二之一（类款级汇总）'!$A$6:$E$221,5,0)</f>
        <v>0</v>
      </c>
      <c r="D47" s="284"/>
      <c r="E47" s="284"/>
      <c r="F47" s="284"/>
      <c r="G47" s="284"/>
      <c r="H47" s="284"/>
      <c r="I47" s="156">
        <f t="shared" si="0"/>
        <v>0</v>
      </c>
    </row>
    <row r="48" s="134" customFormat="1" ht="20.1" customHeight="1" spans="1:9">
      <c r="A48" s="299" t="s">
        <v>525</v>
      </c>
      <c r="B48" s="300" t="s">
        <v>2685</v>
      </c>
      <c r="C48" s="156">
        <f>VLOOKUP(A48,'[1]表二之一（类款级汇总）'!$A$6:$E$221,5,0)</f>
        <v>30</v>
      </c>
      <c r="D48" s="284">
        <v>30</v>
      </c>
      <c r="E48" s="284"/>
      <c r="F48" s="284"/>
      <c r="G48" s="284"/>
      <c r="H48" s="284"/>
      <c r="I48" s="156">
        <f t="shared" si="0"/>
        <v>0</v>
      </c>
    </row>
    <row r="49" s="134" customFormat="1" ht="20.1" customHeight="1" spans="1:9">
      <c r="A49" s="299" t="s">
        <v>531</v>
      </c>
      <c r="B49" s="300" t="s">
        <v>2686</v>
      </c>
      <c r="C49" s="156">
        <f>VLOOKUP(A49,'[1]表二之一（类款级汇总）'!$A$6:$E$221,5,0)</f>
        <v>7439</v>
      </c>
      <c r="D49" s="284">
        <v>7439</v>
      </c>
      <c r="E49" s="284"/>
      <c r="F49" s="284"/>
      <c r="G49" s="284"/>
      <c r="H49" s="284"/>
      <c r="I49" s="156">
        <f t="shared" si="0"/>
        <v>0</v>
      </c>
    </row>
    <row r="50" s="134" customFormat="1" ht="20.1" customHeight="1" spans="1:9">
      <c r="A50" s="299" t="s">
        <v>548</v>
      </c>
      <c r="B50" s="300" t="s">
        <v>2687</v>
      </c>
      <c r="C50" s="156">
        <f>VLOOKUP(A50,'[1]表二之一（类款级汇总）'!$A$6:$E$221,5,0)</f>
        <v>0</v>
      </c>
      <c r="D50" s="284"/>
      <c r="E50" s="284"/>
      <c r="F50" s="284"/>
      <c r="G50" s="284"/>
      <c r="H50" s="284"/>
      <c r="I50" s="156">
        <f t="shared" si="0"/>
        <v>0</v>
      </c>
    </row>
    <row r="51" s="134" customFormat="1" ht="20.1" customHeight="1" spans="1:9">
      <c r="A51" s="299" t="s">
        <v>558</v>
      </c>
      <c r="B51" s="300" t="s">
        <v>2688</v>
      </c>
      <c r="C51" s="156">
        <f>VLOOKUP(A51,'[1]表二之一（类款级汇总）'!$A$6:$E$221,5,0)</f>
        <v>0</v>
      </c>
      <c r="D51" s="284"/>
      <c r="E51" s="284"/>
      <c r="F51" s="284"/>
      <c r="G51" s="284"/>
      <c r="H51" s="284"/>
      <c r="I51" s="156">
        <f t="shared" si="0"/>
        <v>0</v>
      </c>
    </row>
    <row r="52" s="134" customFormat="1" ht="20.1" customHeight="1" spans="1:9">
      <c r="A52" s="299" t="s">
        <v>570</v>
      </c>
      <c r="B52" s="301" t="s">
        <v>2689</v>
      </c>
      <c r="C52" s="156">
        <f>VLOOKUP(A52,'[1]表二之一（类款级汇总）'!$A$6:$E$221,5,0)</f>
        <v>0</v>
      </c>
      <c r="D52" s="284"/>
      <c r="E52" s="284"/>
      <c r="F52" s="284"/>
      <c r="G52" s="284"/>
      <c r="H52" s="284"/>
      <c r="I52" s="156">
        <f t="shared" si="0"/>
        <v>0</v>
      </c>
    </row>
    <row r="53" s="134" customFormat="1" ht="20.1" customHeight="1" spans="1:9">
      <c r="A53" s="299" t="s">
        <v>584</v>
      </c>
      <c r="B53" s="300" t="s">
        <v>2690</v>
      </c>
      <c r="C53" s="156">
        <f>VLOOKUP(A53,'[1]表二之一（类款级汇总）'!$A$6:$E$221,5,0)</f>
        <v>1153</v>
      </c>
      <c r="D53" s="284">
        <v>1153</v>
      </c>
      <c r="E53" s="284"/>
      <c r="F53" s="284"/>
      <c r="G53" s="284"/>
      <c r="H53" s="284"/>
      <c r="I53" s="156">
        <f t="shared" si="0"/>
        <v>0</v>
      </c>
    </row>
    <row r="54" s="134" customFormat="1" ht="20.1" customHeight="1" spans="1:9">
      <c r="A54" s="299" t="s">
        <v>607</v>
      </c>
      <c r="B54" s="300" t="s">
        <v>2691</v>
      </c>
      <c r="C54" s="156">
        <f>VLOOKUP(A54,'[1]表二之一（类款级汇总）'!$A$6:$E$221,5,0)</f>
        <v>0</v>
      </c>
      <c r="D54" s="284"/>
      <c r="E54" s="284"/>
      <c r="F54" s="284"/>
      <c r="G54" s="284"/>
      <c r="H54" s="284"/>
      <c r="I54" s="156">
        <f t="shared" si="0"/>
        <v>0</v>
      </c>
    </row>
    <row r="55" s="134" customFormat="1" ht="20.1" customHeight="1" spans="1:9">
      <c r="A55" s="299" t="s">
        <v>622</v>
      </c>
      <c r="B55" s="301" t="s">
        <v>2692</v>
      </c>
      <c r="C55" s="156">
        <f>VLOOKUP(A55,'[1]表二之一（类款级汇总）'!$A$6:$E$221,5,0)</f>
        <v>0</v>
      </c>
      <c r="D55" s="284"/>
      <c r="E55" s="284"/>
      <c r="F55" s="284"/>
      <c r="G55" s="284"/>
      <c r="H55" s="284"/>
      <c r="I55" s="156">
        <f t="shared" si="0"/>
        <v>0</v>
      </c>
    </row>
    <row r="56" s="134" customFormat="1" ht="20.1" customHeight="1" spans="1:9">
      <c r="A56" s="299" t="s">
        <v>637</v>
      </c>
      <c r="B56" s="300" t="s">
        <v>2693</v>
      </c>
      <c r="C56" s="156">
        <f>VLOOKUP(A56,'[1]表二之一（类款级汇总）'!$A$6:$E$221,5,0)</f>
        <v>12</v>
      </c>
      <c r="D56" s="284">
        <v>12</v>
      </c>
      <c r="E56" s="284"/>
      <c r="F56" s="284"/>
      <c r="G56" s="284"/>
      <c r="H56" s="284"/>
      <c r="I56" s="156">
        <f t="shared" si="0"/>
        <v>0</v>
      </c>
    </row>
    <row r="57" s="134" customFormat="1" ht="20.1" customHeight="1" spans="1:9">
      <c r="A57" s="299" t="s">
        <v>649</v>
      </c>
      <c r="B57" s="165" t="s">
        <v>2694</v>
      </c>
      <c r="C57" s="156">
        <f>VLOOKUP(A57,'[1]表二之一（类款级汇总）'!$A$6:$E$221,5,0)</f>
        <v>0</v>
      </c>
      <c r="D57" s="284"/>
      <c r="E57" s="284"/>
      <c r="F57" s="284"/>
      <c r="G57" s="284"/>
      <c r="H57" s="284"/>
      <c r="I57" s="156">
        <f t="shared" si="0"/>
        <v>0</v>
      </c>
    </row>
    <row r="58" s="134" customFormat="1" ht="20.1" customHeight="1" spans="1:9">
      <c r="A58" s="299" t="s">
        <v>658</v>
      </c>
      <c r="B58" s="165" t="s">
        <v>2695</v>
      </c>
      <c r="C58" s="156">
        <f>VLOOKUP(A58,'[1]表二之一（类款级汇总）'!$A$6:$E$221,5,0)</f>
        <v>0</v>
      </c>
      <c r="D58" s="284"/>
      <c r="E58" s="284"/>
      <c r="F58" s="284"/>
      <c r="G58" s="284"/>
      <c r="H58" s="284"/>
      <c r="I58" s="156">
        <f t="shared" si="0"/>
        <v>0</v>
      </c>
    </row>
    <row r="59" s="134" customFormat="1" ht="20.1" customHeight="1" spans="1:9">
      <c r="A59" s="299" t="s">
        <v>666</v>
      </c>
      <c r="B59" s="300" t="s">
        <v>2696</v>
      </c>
      <c r="C59" s="156">
        <f>VLOOKUP(A59,'[1]表二之一（类款级汇总）'!$A$6:$E$221,5,0)</f>
        <v>11336</v>
      </c>
      <c r="D59" s="284">
        <v>1336</v>
      </c>
      <c r="E59" s="284"/>
      <c r="F59" s="284"/>
      <c r="G59" s="284">
        <v>10000</v>
      </c>
      <c r="H59" s="284"/>
      <c r="I59" s="156">
        <f t="shared" si="0"/>
        <v>0</v>
      </c>
    </row>
    <row r="60" s="134" customFormat="1" ht="20.1" customHeight="1" spans="1:9">
      <c r="A60" s="299" t="s">
        <v>673</v>
      </c>
      <c r="B60" s="300" t="s">
        <v>2697</v>
      </c>
      <c r="C60" s="156">
        <f>VLOOKUP(A60,'[1]表二之一（类款级汇总）'!$A$6:$E$221,5,0)</f>
        <v>97860</v>
      </c>
      <c r="D60" s="284">
        <v>77860</v>
      </c>
      <c r="E60" s="284"/>
      <c r="F60" s="284"/>
      <c r="G60" s="284">
        <v>20000</v>
      </c>
      <c r="H60" s="284"/>
      <c r="I60" s="156">
        <f t="shared" si="0"/>
        <v>0</v>
      </c>
    </row>
    <row r="61" s="134" customFormat="1" ht="20.1" customHeight="1" spans="1:9">
      <c r="A61" s="299" t="s">
        <v>687</v>
      </c>
      <c r="B61" s="301" t="s">
        <v>2698</v>
      </c>
      <c r="C61" s="156">
        <f>VLOOKUP(A61,'[1]表二之一（类款级汇总）'!$A$6:$E$221,5,0)</f>
        <v>3631</v>
      </c>
      <c r="D61" s="284">
        <v>3631</v>
      </c>
      <c r="E61" s="284"/>
      <c r="F61" s="284"/>
      <c r="G61" s="284"/>
      <c r="H61" s="284"/>
      <c r="I61" s="156">
        <f t="shared" si="0"/>
        <v>0</v>
      </c>
    </row>
    <row r="62" s="134" customFormat="1" ht="20.1" customHeight="1" spans="1:9">
      <c r="A62" s="299" t="s">
        <v>699</v>
      </c>
      <c r="B62" s="301" t="s">
        <v>2699</v>
      </c>
      <c r="C62" s="156">
        <f>VLOOKUP(A62,'[1]表二之一（类款级汇总）'!$A$6:$E$221,5,0)</f>
        <v>0</v>
      </c>
      <c r="D62" s="284"/>
      <c r="E62" s="284"/>
      <c r="F62" s="284"/>
      <c r="G62" s="284"/>
      <c r="H62" s="284"/>
      <c r="I62" s="156">
        <f t="shared" si="0"/>
        <v>0</v>
      </c>
    </row>
    <row r="63" s="134" customFormat="1" ht="20.1" customHeight="1" spans="1:9">
      <c r="A63" s="299" t="s">
        <v>711</v>
      </c>
      <c r="B63" s="301" t="s">
        <v>2700</v>
      </c>
      <c r="C63" s="156">
        <f>VLOOKUP(A63,'[1]表二之一（类款级汇总）'!$A$6:$E$221,5,0)</f>
        <v>0</v>
      </c>
      <c r="D63" s="284"/>
      <c r="E63" s="284"/>
      <c r="F63" s="284"/>
      <c r="G63" s="284"/>
      <c r="H63" s="284"/>
      <c r="I63" s="156">
        <f t="shared" si="0"/>
        <v>0</v>
      </c>
    </row>
    <row r="64" s="134" customFormat="1" ht="20.1" customHeight="1" spans="1:9">
      <c r="A64" s="299" t="s">
        <v>719</v>
      </c>
      <c r="B64" s="301" t="s">
        <v>2701</v>
      </c>
      <c r="C64" s="156">
        <f>VLOOKUP(A64,'[1]表二之一（类款级汇总）'!$A$6:$E$221,5,0)</f>
        <v>0</v>
      </c>
      <c r="D64" s="284"/>
      <c r="E64" s="284"/>
      <c r="F64" s="284"/>
      <c r="G64" s="284"/>
      <c r="H64" s="284"/>
      <c r="I64" s="156">
        <f t="shared" si="0"/>
        <v>0</v>
      </c>
    </row>
    <row r="65" s="134" customFormat="1" ht="20.1" customHeight="1" spans="1:9">
      <c r="A65" s="299" t="s">
        <v>727</v>
      </c>
      <c r="B65" s="301" t="s">
        <v>2702</v>
      </c>
      <c r="C65" s="156">
        <f>VLOOKUP(A65,'[1]表二之一（类款级汇总）'!$A$6:$E$221,5,0)</f>
        <v>151</v>
      </c>
      <c r="D65" s="284">
        <v>151</v>
      </c>
      <c r="E65" s="284"/>
      <c r="F65" s="284"/>
      <c r="G65" s="284"/>
      <c r="H65" s="284"/>
      <c r="I65" s="156">
        <f t="shared" si="0"/>
        <v>0</v>
      </c>
    </row>
    <row r="66" s="134" customFormat="1" ht="20.1" customHeight="1" spans="1:9">
      <c r="A66" s="299" t="s">
        <v>735</v>
      </c>
      <c r="B66" s="301" t="s">
        <v>2703</v>
      </c>
      <c r="C66" s="156">
        <f>VLOOKUP(A66,'[1]表二之一（类款级汇总）'!$A$6:$E$221,5,0)</f>
        <v>228</v>
      </c>
      <c r="D66" s="284">
        <v>228</v>
      </c>
      <c r="E66" s="284"/>
      <c r="F66" s="284"/>
      <c r="G66" s="284"/>
      <c r="H66" s="284"/>
      <c r="I66" s="156">
        <f t="shared" si="0"/>
        <v>0</v>
      </c>
    </row>
    <row r="67" s="134" customFormat="1" ht="18.75" customHeight="1" spans="1:9">
      <c r="A67" s="299" t="s">
        <v>747</v>
      </c>
      <c r="B67" s="301" t="s">
        <v>2704</v>
      </c>
      <c r="C67" s="156">
        <f>VLOOKUP(A67,'[1]表二之一（类款级汇总）'!$A$6:$E$221,5,0)</f>
        <v>7582</v>
      </c>
      <c r="D67" s="284">
        <v>7582</v>
      </c>
      <c r="E67" s="284"/>
      <c r="F67" s="284"/>
      <c r="G67" s="284"/>
      <c r="H67" s="284"/>
      <c r="I67" s="156">
        <f t="shared" si="0"/>
        <v>0</v>
      </c>
    </row>
    <row r="68" s="134" customFormat="1" ht="20.1" customHeight="1" spans="1:9">
      <c r="A68" s="299" t="s">
        <v>761</v>
      </c>
      <c r="B68" s="301" t="s">
        <v>2705</v>
      </c>
      <c r="C68" s="156">
        <f>VLOOKUP(A68,'[1]表二之一（类款级汇总）'!$A$6:$E$221,5,0)</f>
        <v>1563</v>
      </c>
      <c r="D68" s="284">
        <v>1563</v>
      </c>
      <c r="E68" s="284"/>
      <c r="F68" s="284"/>
      <c r="G68" s="284"/>
      <c r="H68" s="284"/>
      <c r="I68" s="156">
        <f t="shared" si="0"/>
        <v>0</v>
      </c>
    </row>
    <row r="69" s="134" customFormat="1" ht="20.1" customHeight="1" spans="1:9">
      <c r="A69" s="299" t="s">
        <v>767</v>
      </c>
      <c r="B69" s="300" t="s">
        <v>2706</v>
      </c>
      <c r="C69" s="156">
        <f>VLOOKUP(A69,'[1]表二之一（类款级汇总）'!$A$6:$E$221,5,0)</f>
        <v>125</v>
      </c>
      <c r="D69" s="284">
        <v>125</v>
      </c>
      <c r="E69" s="284"/>
      <c r="F69" s="284"/>
      <c r="G69" s="284"/>
      <c r="H69" s="284"/>
      <c r="I69" s="156">
        <f t="shared" si="0"/>
        <v>0</v>
      </c>
    </row>
    <row r="70" s="134" customFormat="1" ht="20.1" customHeight="1" spans="1:9">
      <c r="A70" s="299" t="s">
        <v>774</v>
      </c>
      <c r="B70" s="300" t="s">
        <v>2707</v>
      </c>
      <c r="C70" s="156">
        <f>VLOOKUP(A70,'[1]表二之一（类款级汇总）'!$A$6:$E$221,5,0)</f>
        <v>30</v>
      </c>
      <c r="D70" s="284">
        <v>30</v>
      </c>
      <c r="E70" s="284"/>
      <c r="F70" s="284"/>
      <c r="G70" s="284"/>
      <c r="H70" s="284"/>
      <c r="I70" s="156">
        <f t="shared" ref="I70:I133" si="1">C70-SUM(D70:H70)</f>
        <v>0</v>
      </c>
    </row>
    <row r="71" s="134" customFormat="1" ht="20.1" customHeight="1" spans="1:9">
      <c r="A71" s="299" t="s">
        <v>792</v>
      </c>
      <c r="B71" s="300" t="s">
        <v>2708</v>
      </c>
      <c r="C71" s="156">
        <f>VLOOKUP(A71,'[1]表二之一（类款级汇总）'!$A$6:$E$221,5,0)</f>
        <v>7377</v>
      </c>
      <c r="D71" s="284">
        <v>7377</v>
      </c>
      <c r="E71" s="284"/>
      <c r="F71" s="284"/>
      <c r="G71" s="284"/>
      <c r="H71" s="284"/>
      <c r="I71" s="156">
        <f t="shared" si="1"/>
        <v>0</v>
      </c>
    </row>
    <row r="72" s="134" customFormat="1" ht="20.1" customHeight="1" spans="1:9">
      <c r="A72" s="283" t="s">
        <v>803</v>
      </c>
      <c r="B72" s="165" t="s">
        <v>2709</v>
      </c>
      <c r="C72" s="156">
        <f>VLOOKUP(A72,'[1]表二之一（类款级汇总）'!$A$6:$E$221,5,0)</f>
        <v>2573</v>
      </c>
      <c r="D72" s="284">
        <v>2573</v>
      </c>
      <c r="E72" s="284"/>
      <c r="F72" s="284"/>
      <c r="G72" s="284"/>
      <c r="H72" s="284"/>
      <c r="I72" s="156">
        <f t="shared" si="1"/>
        <v>0</v>
      </c>
    </row>
    <row r="73" s="134" customFormat="1" ht="20.1" customHeight="1" spans="1:9">
      <c r="A73" s="299" t="s">
        <v>812</v>
      </c>
      <c r="B73" s="300" t="s">
        <v>2710</v>
      </c>
      <c r="C73" s="156">
        <f>VLOOKUP(A73,'[1]表二之一（类款级汇总）'!$A$6:$E$221,5,0)</f>
        <v>20</v>
      </c>
      <c r="D73" s="284">
        <v>20</v>
      </c>
      <c r="E73" s="284"/>
      <c r="F73" s="284"/>
      <c r="G73" s="284"/>
      <c r="H73" s="284"/>
      <c r="I73" s="156">
        <f t="shared" si="1"/>
        <v>0</v>
      </c>
    </row>
    <row r="74" s="134" customFormat="1" ht="20.1" customHeight="1" spans="1:9">
      <c r="A74" s="299" t="s">
        <v>821</v>
      </c>
      <c r="B74" s="300" t="s">
        <v>2711</v>
      </c>
      <c r="C74" s="156">
        <f>VLOOKUP(A74,'[1]表二之一（类款级汇总）'!$A$6:$E$221,5,0)</f>
        <v>0</v>
      </c>
      <c r="D74" s="284"/>
      <c r="E74" s="284"/>
      <c r="F74" s="284"/>
      <c r="G74" s="284"/>
      <c r="H74" s="284"/>
      <c r="I74" s="156">
        <f t="shared" si="1"/>
        <v>0</v>
      </c>
    </row>
    <row r="75" s="134" customFormat="1" ht="20.1" customHeight="1" spans="1:9">
      <c r="A75" s="283" t="s">
        <v>831</v>
      </c>
      <c r="B75" s="165" t="s">
        <v>2712</v>
      </c>
      <c r="C75" s="156">
        <f>VLOOKUP(A75,'[1]表二之一（类款级汇总）'!$A$6:$E$221,5,0)</f>
        <v>813</v>
      </c>
      <c r="D75" s="284">
        <v>813</v>
      </c>
      <c r="E75" s="284"/>
      <c r="F75" s="284"/>
      <c r="G75" s="284"/>
      <c r="H75" s="284"/>
      <c r="I75" s="156">
        <f t="shared" si="1"/>
        <v>0</v>
      </c>
    </row>
    <row r="76" s="134" customFormat="1" ht="20.1" customHeight="1" spans="1:9">
      <c r="A76" s="283" t="s">
        <v>844</v>
      </c>
      <c r="B76" s="301" t="s">
        <v>2713</v>
      </c>
      <c r="C76" s="156">
        <f>VLOOKUP(A76,'[1]表二之一（类款级汇总）'!$A$6:$E$221,5,0)</f>
        <v>0</v>
      </c>
      <c r="D76" s="284"/>
      <c r="E76" s="284"/>
      <c r="F76" s="284"/>
      <c r="G76" s="284"/>
      <c r="H76" s="284"/>
      <c r="I76" s="156">
        <f t="shared" si="1"/>
        <v>0</v>
      </c>
    </row>
    <row r="77" s="134" customFormat="1" ht="20.1" customHeight="1" spans="1:9">
      <c r="A77" s="283" t="s">
        <v>852</v>
      </c>
      <c r="B77" s="301" t="s">
        <v>2714</v>
      </c>
      <c r="C77" s="156">
        <f>VLOOKUP(A77,'[1]表二之一（类款级汇总）'!$A$6:$E$221,5,0)</f>
        <v>0</v>
      </c>
      <c r="D77" s="284"/>
      <c r="E77" s="284"/>
      <c r="F77" s="284"/>
      <c r="G77" s="284"/>
      <c r="H77" s="284"/>
      <c r="I77" s="156">
        <f t="shared" si="1"/>
        <v>0</v>
      </c>
    </row>
    <row r="78" s="134" customFormat="1" ht="20.1" customHeight="1" spans="1:9">
      <c r="A78" s="299" t="s">
        <v>860</v>
      </c>
      <c r="B78" s="165" t="s">
        <v>2715</v>
      </c>
      <c r="C78" s="156">
        <f>VLOOKUP(A78,'[1]表二之一（类款级汇总）'!$A$6:$E$221,5,0)</f>
        <v>0</v>
      </c>
      <c r="D78" s="284"/>
      <c r="E78" s="284"/>
      <c r="F78" s="284"/>
      <c r="G78" s="284"/>
      <c r="H78" s="284"/>
      <c r="I78" s="156">
        <f t="shared" si="1"/>
        <v>0</v>
      </c>
    </row>
    <row r="79" s="134" customFormat="1" ht="20.1" customHeight="1" spans="1:9">
      <c r="A79" s="299" t="s">
        <v>872</v>
      </c>
      <c r="B79" s="301" t="s">
        <v>2716</v>
      </c>
      <c r="C79" s="156">
        <f>VLOOKUP(A79,'[1]表二之一（类款级汇总）'!$A$6:$E$221,5,0)</f>
        <v>4613</v>
      </c>
      <c r="D79" s="284">
        <v>4613</v>
      </c>
      <c r="E79" s="284"/>
      <c r="F79" s="284"/>
      <c r="G79" s="284"/>
      <c r="H79" s="284"/>
      <c r="I79" s="156">
        <f t="shared" si="1"/>
        <v>0</v>
      </c>
    </row>
    <row r="80" s="134" customFormat="1" ht="20.1" customHeight="1" spans="1:9">
      <c r="A80" s="299" t="s">
        <v>901</v>
      </c>
      <c r="B80" s="300" t="s">
        <v>2717</v>
      </c>
      <c r="C80" s="156">
        <f>VLOOKUP(A80,'[1]表二之一（类款级汇总）'!$A$6:$E$221,5,0)</f>
        <v>283</v>
      </c>
      <c r="D80" s="284">
        <v>283</v>
      </c>
      <c r="E80" s="284"/>
      <c r="F80" s="284"/>
      <c r="G80" s="284"/>
      <c r="H80" s="284"/>
      <c r="I80" s="156">
        <f t="shared" si="1"/>
        <v>0</v>
      </c>
    </row>
    <row r="81" s="134" customFormat="1" ht="20.1" customHeight="1" spans="1:9">
      <c r="A81" s="299" t="s">
        <v>914</v>
      </c>
      <c r="B81" s="300" t="s">
        <v>2718</v>
      </c>
      <c r="C81" s="156">
        <f>VLOOKUP(A81,'[1]表二之一（类款级汇总）'!$A$6:$E$221,5,0)</f>
        <v>481</v>
      </c>
      <c r="D81" s="284">
        <v>481</v>
      </c>
      <c r="E81" s="284"/>
      <c r="F81" s="284"/>
      <c r="G81" s="284"/>
      <c r="H81" s="284"/>
      <c r="I81" s="156">
        <f t="shared" si="1"/>
        <v>0</v>
      </c>
    </row>
    <row r="82" s="134" customFormat="1" ht="20.1" customHeight="1" spans="1:9">
      <c r="A82" s="299" t="s">
        <v>933</v>
      </c>
      <c r="B82" s="165" t="s">
        <v>2719</v>
      </c>
      <c r="C82" s="156">
        <f>VLOOKUP(A82,'[1]表二之一（类款级汇总）'!$A$6:$E$221,5,0)</f>
        <v>60</v>
      </c>
      <c r="D82" s="284">
        <v>60</v>
      </c>
      <c r="E82" s="284"/>
      <c r="F82" s="284"/>
      <c r="G82" s="284"/>
      <c r="H82" s="284"/>
      <c r="I82" s="156">
        <f t="shared" si="1"/>
        <v>0</v>
      </c>
    </row>
    <row r="83" s="134" customFormat="1" ht="20.1" customHeight="1" spans="1:9">
      <c r="A83" s="299" t="s">
        <v>948</v>
      </c>
      <c r="B83" s="300" t="s">
        <v>2720</v>
      </c>
      <c r="C83" s="156">
        <f>VLOOKUP(A83,'[1]表二之一（类款级汇总）'!$A$6:$E$221,5,0)</f>
        <v>426</v>
      </c>
      <c r="D83" s="284">
        <v>426</v>
      </c>
      <c r="E83" s="284"/>
      <c r="F83" s="284"/>
      <c r="G83" s="284"/>
      <c r="H83" s="284"/>
      <c r="I83" s="156">
        <f t="shared" si="1"/>
        <v>0</v>
      </c>
    </row>
    <row r="84" s="134" customFormat="1" ht="20.1" customHeight="1" spans="1:9">
      <c r="A84" s="299" t="s">
        <v>961</v>
      </c>
      <c r="B84" s="300" t="s">
        <v>2721</v>
      </c>
      <c r="C84" s="156">
        <f>VLOOKUP(A84,'[1]表二之一（类款级汇总）'!$A$6:$E$221,5,0)</f>
        <v>566</v>
      </c>
      <c r="D84" s="284">
        <v>566</v>
      </c>
      <c r="E84" s="284"/>
      <c r="F84" s="284"/>
      <c r="G84" s="284"/>
      <c r="H84" s="284"/>
      <c r="I84" s="156">
        <f t="shared" si="1"/>
        <v>0</v>
      </c>
    </row>
    <row r="85" s="134" customFormat="1" ht="20.1" customHeight="1" spans="1:9">
      <c r="A85" s="299" t="s">
        <v>971</v>
      </c>
      <c r="B85" s="165" t="s">
        <v>2722</v>
      </c>
      <c r="C85" s="156">
        <f>VLOOKUP(A85,'[1]表二之一（类款级汇总）'!$A$6:$E$221,5,0)</f>
        <v>2216</v>
      </c>
      <c r="D85" s="284">
        <v>2216</v>
      </c>
      <c r="E85" s="284"/>
      <c r="F85" s="284"/>
      <c r="G85" s="284"/>
      <c r="H85" s="284"/>
      <c r="I85" s="156">
        <f t="shared" si="1"/>
        <v>0</v>
      </c>
    </row>
    <row r="86" s="134" customFormat="1" ht="20.1" customHeight="1" spans="1:9">
      <c r="A86" s="299" t="s">
        <v>1004</v>
      </c>
      <c r="B86" s="300" t="s">
        <v>2723</v>
      </c>
      <c r="C86" s="156">
        <f>VLOOKUP(A86,'[1]表二之一（类款级汇总）'!$A$6:$E$221,5,0)</f>
        <v>692</v>
      </c>
      <c r="D86" s="284">
        <v>692</v>
      </c>
      <c r="E86" s="284"/>
      <c r="F86" s="284"/>
      <c r="G86" s="284"/>
      <c r="H86" s="284"/>
      <c r="I86" s="156">
        <f t="shared" si="1"/>
        <v>0</v>
      </c>
    </row>
    <row r="87" s="134" customFormat="1" ht="20.1" customHeight="1" spans="1:9">
      <c r="A87" s="299" t="s">
        <v>1021</v>
      </c>
      <c r="B87" s="300" t="s">
        <v>2724</v>
      </c>
      <c r="C87" s="156">
        <f>VLOOKUP(A87,'[1]表二之一（类款级汇总）'!$A$6:$E$221,5,0)</f>
        <v>26890</v>
      </c>
      <c r="D87" s="284">
        <v>23890</v>
      </c>
      <c r="E87" s="284"/>
      <c r="F87" s="284"/>
      <c r="G87" s="284">
        <v>3000</v>
      </c>
      <c r="H87" s="284"/>
      <c r="I87" s="156">
        <f t="shared" si="1"/>
        <v>0</v>
      </c>
    </row>
    <row r="88" s="134" customFormat="1" ht="20.1" customHeight="1" spans="1:9">
      <c r="A88" s="299" t="s">
        <v>1039</v>
      </c>
      <c r="B88" s="165" t="s">
        <v>2725</v>
      </c>
      <c r="C88" s="156">
        <f>VLOOKUP(A88,'[1]表二之一（类款级汇总）'!$A$6:$E$221,5,0)</f>
        <v>120</v>
      </c>
      <c r="D88" s="284">
        <v>120</v>
      </c>
      <c r="E88" s="284"/>
      <c r="F88" s="284"/>
      <c r="G88" s="284"/>
      <c r="H88" s="284"/>
      <c r="I88" s="156">
        <f t="shared" si="1"/>
        <v>0</v>
      </c>
    </row>
    <row r="89" s="134" customFormat="1" ht="20.1" customHeight="1" spans="1:9">
      <c r="A89" s="299" t="s">
        <v>1047</v>
      </c>
      <c r="B89" s="301" t="s">
        <v>2726</v>
      </c>
      <c r="C89" s="156">
        <f>VLOOKUP(A89,'[1]表二之一（类款级汇总）'!$A$6:$E$221,5,0)</f>
        <v>1786</v>
      </c>
      <c r="D89" s="284">
        <v>1786</v>
      </c>
      <c r="E89" s="284"/>
      <c r="F89" s="284"/>
      <c r="G89" s="284"/>
      <c r="H89" s="284"/>
      <c r="I89" s="156">
        <f t="shared" si="1"/>
        <v>0</v>
      </c>
    </row>
    <row r="90" s="134" customFormat="1" ht="20.1" customHeight="1" spans="1:9">
      <c r="A90" s="299" t="s">
        <v>1067</v>
      </c>
      <c r="B90" s="300" t="s">
        <v>2727</v>
      </c>
      <c r="C90" s="156">
        <f>VLOOKUP(A90,'[1]表二之一（类款级汇总）'!$A$6:$E$221,5,0)</f>
        <v>5823</v>
      </c>
      <c r="D90" s="284">
        <v>5823</v>
      </c>
      <c r="E90" s="284"/>
      <c r="F90" s="284"/>
      <c r="G90" s="284"/>
      <c r="H90" s="284"/>
      <c r="I90" s="156">
        <f t="shared" si="1"/>
        <v>0</v>
      </c>
    </row>
    <row r="91" s="134" customFormat="1" ht="20.1" customHeight="1" spans="1:9">
      <c r="A91" s="299" t="s">
        <v>1085</v>
      </c>
      <c r="B91" s="300" t="s">
        <v>2728</v>
      </c>
      <c r="C91" s="156">
        <f>VLOOKUP(A91,'[1]表二之一（类款级汇总）'!$A$6:$E$221,5,0)</f>
        <v>816</v>
      </c>
      <c r="D91" s="284">
        <v>816</v>
      </c>
      <c r="E91" s="284"/>
      <c r="F91" s="284"/>
      <c r="G91" s="284"/>
      <c r="H91" s="284"/>
      <c r="I91" s="156">
        <f t="shared" si="1"/>
        <v>0</v>
      </c>
    </row>
    <row r="92" s="134" customFormat="1" ht="20.1" customHeight="1" spans="1:9">
      <c r="A92" s="299" t="s">
        <v>1099</v>
      </c>
      <c r="B92" s="165" t="s">
        <v>2729</v>
      </c>
      <c r="C92" s="156">
        <f>VLOOKUP(A92,'[1]表二之一（类款级汇总）'!$A$6:$E$221,5,0)</f>
        <v>2920</v>
      </c>
      <c r="D92" s="284">
        <v>2920</v>
      </c>
      <c r="E92" s="284"/>
      <c r="F92" s="284"/>
      <c r="G92" s="284"/>
      <c r="H92" s="284"/>
      <c r="I92" s="156">
        <f t="shared" si="1"/>
        <v>0</v>
      </c>
    </row>
    <row r="93" s="134" customFormat="1" ht="20.1" customHeight="1" spans="1:9">
      <c r="A93" s="299" t="s">
        <v>1115</v>
      </c>
      <c r="B93" s="301" t="s">
        <v>2730</v>
      </c>
      <c r="C93" s="156">
        <f>VLOOKUP(A93,'[1]表二之一（类款级汇总）'!$A$6:$E$221,5,0)</f>
        <v>1625</v>
      </c>
      <c r="D93" s="284">
        <v>1625</v>
      </c>
      <c r="E93" s="284"/>
      <c r="F93" s="284"/>
      <c r="G93" s="284"/>
      <c r="H93" s="284"/>
      <c r="I93" s="156">
        <f t="shared" si="1"/>
        <v>0</v>
      </c>
    </row>
    <row r="94" s="134" customFormat="1" ht="20.1" customHeight="1" spans="1:9">
      <c r="A94" s="299" t="s">
        <v>1130</v>
      </c>
      <c r="B94" s="301" t="s">
        <v>2731</v>
      </c>
      <c r="C94" s="156">
        <f>VLOOKUP(A94,'[1]表二之一（类款级汇总）'!$A$6:$E$221,5,0)</f>
        <v>0</v>
      </c>
      <c r="D94" s="284"/>
      <c r="E94" s="284"/>
      <c r="F94" s="284"/>
      <c r="G94" s="284"/>
      <c r="H94" s="284"/>
      <c r="I94" s="156">
        <f t="shared" si="1"/>
        <v>0</v>
      </c>
    </row>
    <row r="95" s="134" customFormat="1" ht="20.1" customHeight="1" spans="1:9">
      <c r="A95" s="299" t="s">
        <v>1138</v>
      </c>
      <c r="B95" s="300" t="s">
        <v>2732</v>
      </c>
      <c r="C95" s="156">
        <f>VLOOKUP(A95,'[1]表二之一（类款级汇总）'!$A$6:$E$221,5,0)</f>
        <v>10040</v>
      </c>
      <c r="D95" s="284">
        <v>7040</v>
      </c>
      <c r="E95" s="284"/>
      <c r="F95" s="284"/>
      <c r="G95" s="284">
        <v>3000</v>
      </c>
      <c r="H95" s="284"/>
      <c r="I95" s="156">
        <f t="shared" si="1"/>
        <v>0</v>
      </c>
    </row>
    <row r="96" s="134" customFormat="1" ht="19.5" customHeight="1" spans="1:9">
      <c r="A96" s="299" t="s">
        <v>1144</v>
      </c>
      <c r="B96" s="301" t="s">
        <v>2733</v>
      </c>
      <c r="C96" s="156">
        <f>VLOOKUP(A96,'[1]表二之一（类款级汇总）'!$A$6:$E$221,5,0)</f>
        <v>85</v>
      </c>
      <c r="D96" s="284">
        <v>85</v>
      </c>
      <c r="E96" s="284"/>
      <c r="F96" s="284"/>
      <c r="G96" s="284"/>
      <c r="H96" s="284"/>
      <c r="I96" s="156">
        <f t="shared" si="1"/>
        <v>0</v>
      </c>
    </row>
    <row r="97" s="134" customFormat="1" ht="20.1" customHeight="1" spans="1:9">
      <c r="A97" s="299" t="s">
        <v>1150</v>
      </c>
      <c r="B97" s="300" t="s">
        <v>2734</v>
      </c>
      <c r="C97" s="156">
        <f>VLOOKUP(A97,'[1]表二之一（类款级汇总）'!$A$6:$E$221,5,0)</f>
        <v>3093</v>
      </c>
      <c r="D97" s="284">
        <v>3093</v>
      </c>
      <c r="E97" s="284"/>
      <c r="F97" s="284"/>
      <c r="G97" s="284"/>
      <c r="H97" s="284"/>
      <c r="I97" s="156">
        <f t="shared" si="1"/>
        <v>0</v>
      </c>
    </row>
    <row r="98" s="134" customFormat="1" ht="20.1" customHeight="1" spans="1:9">
      <c r="A98" s="299" t="s">
        <v>1156</v>
      </c>
      <c r="B98" s="300" t="s">
        <v>2735</v>
      </c>
      <c r="C98" s="156">
        <f>VLOOKUP(A98,'[1]表二之一（类款级汇总）'!$A$6:$E$221,5,0)</f>
        <v>130</v>
      </c>
      <c r="D98" s="284">
        <v>130</v>
      </c>
      <c r="E98" s="284"/>
      <c r="F98" s="284"/>
      <c r="G98" s="284"/>
      <c r="H98" s="284"/>
      <c r="I98" s="156">
        <f t="shared" si="1"/>
        <v>0</v>
      </c>
    </row>
    <row r="99" s="134" customFormat="1" ht="20.1" customHeight="1" spans="1:9">
      <c r="A99" s="299" t="s">
        <v>1162</v>
      </c>
      <c r="B99" s="165" t="s">
        <v>2736</v>
      </c>
      <c r="C99" s="156">
        <f>VLOOKUP(A99,'[1]表二之一（类款级汇总）'!$A$6:$E$221,5,0)</f>
        <v>60</v>
      </c>
      <c r="D99" s="284">
        <v>60</v>
      </c>
      <c r="E99" s="284"/>
      <c r="F99" s="284"/>
      <c r="G99" s="284"/>
      <c r="H99" s="284"/>
      <c r="I99" s="156">
        <f t="shared" si="1"/>
        <v>0</v>
      </c>
    </row>
    <row r="100" s="134" customFormat="1" ht="20.1" customHeight="1" spans="1:9">
      <c r="A100" s="299" t="s">
        <v>1168</v>
      </c>
      <c r="B100" s="301" t="s">
        <v>2737</v>
      </c>
      <c r="C100" s="156">
        <f>VLOOKUP(A100,'[1]表二之一（类款级汇总）'!$A$6:$E$221,5,0)</f>
        <v>10450</v>
      </c>
      <c r="D100" s="284">
        <v>10450</v>
      </c>
      <c r="E100" s="284"/>
      <c r="F100" s="284"/>
      <c r="G100" s="284"/>
      <c r="H100" s="284"/>
      <c r="I100" s="156">
        <f t="shared" si="1"/>
        <v>0</v>
      </c>
    </row>
    <row r="101" s="134" customFormat="1" ht="20.1" customHeight="1" spans="1:9">
      <c r="A101" s="299" t="s">
        <v>1176</v>
      </c>
      <c r="B101" s="300" t="s">
        <v>2738</v>
      </c>
      <c r="C101" s="156">
        <f>VLOOKUP(A101,'[1]表二之一（类款级汇总）'!$A$6:$E$221,5,0)</f>
        <v>1169</v>
      </c>
      <c r="D101" s="284">
        <v>1169</v>
      </c>
      <c r="E101" s="284"/>
      <c r="F101" s="284"/>
      <c r="G101" s="284"/>
      <c r="H101" s="284"/>
      <c r="I101" s="156">
        <f t="shared" si="1"/>
        <v>0</v>
      </c>
    </row>
    <row r="102" s="134" customFormat="1" ht="20.1" customHeight="1" spans="1:9">
      <c r="A102" s="299" t="s">
        <v>1184</v>
      </c>
      <c r="B102" s="301" t="s">
        <v>2739</v>
      </c>
      <c r="C102" s="156">
        <f>VLOOKUP(A102,'[1]表二之一（类款级汇总）'!$A$6:$E$221,5,0)</f>
        <v>182</v>
      </c>
      <c r="D102" s="284">
        <v>182</v>
      </c>
      <c r="E102" s="284"/>
      <c r="F102" s="284"/>
      <c r="G102" s="284"/>
      <c r="H102" s="284"/>
      <c r="I102" s="156">
        <f t="shared" si="1"/>
        <v>0</v>
      </c>
    </row>
    <row r="103" s="134" customFormat="1" ht="20.1" customHeight="1" spans="1:9">
      <c r="A103" s="299" t="s">
        <v>1196</v>
      </c>
      <c r="B103" s="301" t="s">
        <v>2740</v>
      </c>
      <c r="C103" s="156">
        <f>VLOOKUP(A103,'[1]表二之一（类款级汇总）'!$A$6:$E$221,5,0)</f>
        <v>0</v>
      </c>
      <c r="D103" s="284"/>
      <c r="E103" s="284"/>
      <c r="F103" s="284"/>
      <c r="G103" s="284"/>
      <c r="H103" s="284"/>
      <c r="I103" s="156">
        <f t="shared" si="1"/>
        <v>0</v>
      </c>
    </row>
    <row r="104" s="134" customFormat="1" ht="20.1" customHeight="1" spans="1:9">
      <c r="A104" s="299" t="s">
        <v>1202</v>
      </c>
      <c r="B104" s="301" t="s">
        <v>2741</v>
      </c>
      <c r="C104" s="156">
        <f>VLOOKUP(A104,'[1]表二之一（类款级汇总）'!$A$6:$E$221,5,0)</f>
        <v>120</v>
      </c>
      <c r="D104" s="284">
        <v>120</v>
      </c>
      <c r="E104" s="284"/>
      <c r="F104" s="284"/>
      <c r="G104" s="284"/>
      <c r="H104" s="284"/>
      <c r="I104" s="156">
        <f t="shared" si="1"/>
        <v>0</v>
      </c>
    </row>
    <row r="105" s="134" customFormat="1" ht="20.1" customHeight="1" spans="1:9">
      <c r="A105" s="299" t="s">
        <v>1208</v>
      </c>
      <c r="B105" s="300" t="s">
        <v>2742</v>
      </c>
      <c r="C105" s="156">
        <f>VLOOKUP(A105,'[1]表二之一（类款级汇总）'!$A$6:$E$221,5,0)</f>
        <v>591</v>
      </c>
      <c r="D105" s="284">
        <v>591</v>
      </c>
      <c r="E105" s="284"/>
      <c r="F105" s="284"/>
      <c r="G105" s="284"/>
      <c r="H105" s="284"/>
      <c r="I105" s="156">
        <f t="shared" si="1"/>
        <v>0</v>
      </c>
    </row>
    <row r="106" s="134" customFormat="1" ht="20.1" customHeight="1" spans="1:9">
      <c r="A106" s="299" t="s">
        <v>1215</v>
      </c>
      <c r="B106" s="300" t="s">
        <v>2743</v>
      </c>
      <c r="C106" s="156">
        <f>VLOOKUP(A106,'[1]表二之一（类款级汇总）'!$A$6:$E$221,5,0)</f>
        <v>5541</v>
      </c>
      <c r="D106" s="284">
        <v>5541</v>
      </c>
      <c r="E106" s="284"/>
      <c r="F106" s="284"/>
      <c r="G106" s="284"/>
      <c r="H106" s="284"/>
      <c r="I106" s="156">
        <f t="shared" si="1"/>
        <v>0</v>
      </c>
    </row>
    <row r="107" s="134" customFormat="1" ht="20.1" customHeight="1" spans="1:9">
      <c r="A107" s="299" t="s">
        <v>1245</v>
      </c>
      <c r="B107" s="165" t="s">
        <v>2744</v>
      </c>
      <c r="C107" s="156">
        <f>VLOOKUP(A107,'[1]表二之一（类款级汇总）'!$A$6:$E$221,5,0)</f>
        <v>1911</v>
      </c>
      <c r="D107" s="284">
        <v>1911</v>
      </c>
      <c r="E107" s="284"/>
      <c r="F107" s="284"/>
      <c r="G107" s="284"/>
      <c r="H107" s="284"/>
      <c r="I107" s="156">
        <f t="shared" si="1"/>
        <v>0</v>
      </c>
    </row>
    <row r="108" s="134" customFormat="1" ht="20.1" customHeight="1" spans="1:9">
      <c r="A108" s="299" t="s">
        <v>1253</v>
      </c>
      <c r="B108" s="300" t="s">
        <v>2745</v>
      </c>
      <c r="C108" s="156">
        <f>VLOOKUP(A108,'[1]表二之一（类款级汇总）'!$A$6:$E$221,5,0)</f>
        <v>12274</v>
      </c>
      <c r="D108" s="284">
        <v>7141</v>
      </c>
      <c r="E108" s="284">
        <v>133</v>
      </c>
      <c r="F108" s="284"/>
      <c r="G108" s="284">
        <v>5000</v>
      </c>
      <c r="H108" s="284"/>
      <c r="I108" s="156">
        <f t="shared" si="1"/>
        <v>0</v>
      </c>
    </row>
    <row r="109" s="134" customFormat="1" ht="20.1" customHeight="1" spans="1:9">
      <c r="A109" s="299" t="s">
        <v>1283</v>
      </c>
      <c r="B109" s="165" t="s">
        <v>2746</v>
      </c>
      <c r="C109" s="156">
        <f>VLOOKUP(A109,'[1]表二之一（类款级汇总）'!$A$6:$E$221,5,0)</f>
        <v>1558</v>
      </c>
      <c r="D109" s="284">
        <v>1558</v>
      </c>
      <c r="E109" s="284"/>
      <c r="F109" s="284"/>
      <c r="G109" s="284"/>
      <c r="H109" s="284"/>
      <c r="I109" s="156">
        <f t="shared" si="1"/>
        <v>0</v>
      </c>
    </row>
    <row r="110" s="134" customFormat="1" ht="20.1" customHeight="1" spans="1:9">
      <c r="A110" s="299" t="s">
        <v>1291</v>
      </c>
      <c r="B110" s="165" t="s">
        <v>2747</v>
      </c>
      <c r="C110" s="156">
        <f>VLOOKUP(A110,'[1]表二之一（类款级汇总）'!$A$6:$E$221,5,0)</f>
        <v>5962</v>
      </c>
      <c r="D110" s="284">
        <v>5962</v>
      </c>
      <c r="E110" s="284"/>
      <c r="F110" s="284"/>
      <c r="G110" s="284"/>
      <c r="H110" s="284"/>
      <c r="I110" s="156">
        <f t="shared" si="1"/>
        <v>0</v>
      </c>
    </row>
    <row r="111" s="134" customFormat="1" ht="20.1" customHeight="1" spans="1:9">
      <c r="A111" s="299" t="s">
        <v>1301</v>
      </c>
      <c r="B111" s="165" t="s">
        <v>2748</v>
      </c>
      <c r="C111" s="156">
        <f>VLOOKUP(A111,'[1]表二之一（类款级汇总）'!$A$6:$E$221,5,0)</f>
        <v>19039</v>
      </c>
      <c r="D111" s="284">
        <v>13039</v>
      </c>
      <c r="E111" s="284"/>
      <c r="F111" s="284"/>
      <c r="G111" s="284">
        <v>6000</v>
      </c>
      <c r="H111" s="284"/>
      <c r="I111" s="156">
        <f t="shared" si="1"/>
        <v>0</v>
      </c>
    </row>
    <row r="112" s="134" customFormat="1" ht="20.1" customHeight="1" spans="1:9">
      <c r="A112" s="299" t="s">
        <v>1309</v>
      </c>
      <c r="B112" s="165" t="s">
        <v>2749</v>
      </c>
      <c r="C112" s="156">
        <f>VLOOKUP(A112,'[1]表二之一（类款级汇总）'!$A$6:$E$221,5,0)</f>
        <v>800</v>
      </c>
      <c r="D112" s="284">
        <v>800</v>
      </c>
      <c r="E112" s="284"/>
      <c r="F112" s="284"/>
      <c r="G112" s="284"/>
      <c r="H112" s="284"/>
      <c r="I112" s="156">
        <f t="shared" si="1"/>
        <v>0</v>
      </c>
    </row>
    <row r="113" s="134" customFormat="1" ht="20.1" customHeight="1" spans="1:9">
      <c r="A113" s="299" t="s">
        <v>1317</v>
      </c>
      <c r="B113" s="165" t="s">
        <v>2750</v>
      </c>
      <c r="C113" s="156">
        <f>VLOOKUP(A113,'[1]表二之一（类款级汇总）'!$A$6:$E$221,5,0)</f>
        <v>50</v>
      </c>
      <c r="D113" s="284">
        <v>50</v>
      </c>
      <c r="E113" s="284"/>
      <c r="F113" s="284"/>
      <c r="G113" s="284"/>
      <c r="H113" s="284"/>
      <c r="I113" s="156">
        <f t="shared" si="1"/>
        <v>0</v>
      </c>
    </row>
    <row r="114" s="134" customFormat="1" ht="20.1" customHeight="1" spans="1:9">
      <c r="A114" s="299" t="s">
        <v>1323</v>
      </c>
      <c r="B114" s="165" t="s">
        <v>2751</v>
      </c>
      <c r="C114" s="156">
        <f>VLOOKUP(A114,'[1]表二之一（类款级汇总）'!$A$6:$E$221,5,0)</f>
        <v>110</v>
      </c>
      <c r="D114" s="284">
        <v>110</v>
      </c>
      <c r="E114" s="284"/>
      <c r="F114" s="284"/>
      <c r="G114" s="284"/>
      <c r="H114" s="284"/>
      <c r="I114" s="156">
        <f t="shared" si="1"/>
        <v>0</v>
      </c>
    </row>
    <row r="115" s="134" customFormat="1" ht="20.1" customHeight="1" spans="1:9">
      <c r="A115" s="299" t="s">
        <v>1336</v>
      </c>
      <c r="B115" s="165" t="s">
        <v>2752</v>
      </c>
      <c r="C115" s="156">
        <f>VLOOKUP(A115,'[1]表二之一（类款级汇总）'!$A$6:$E$221,5,0)</f>
        <v>0</v>
      </c>
      <c r="D115" s="284"/>
      <c r="E115" s="284"/>
      <c r="F115" s="284"/>
      <c r="G115" s="284"/>
      <c r="H115" s="284"/>
      <c r="I115" s="156">
        <f t="shared" si="1"/>
        <v>0</v>
      </c>
    </row>
    <row r="116" s="134" customFormat="1" ht="20.1" customHeight="1" spans="1:9">
      <c r="A116" s="299" t="s">
        <v>1277</v>
      </c>
      <c r="B116" s="165" t="s">
        <v>2753</v>
      </c>
      <c r="C116" s="156">
        <f>VLOOKUP(A116,'[1]表二之一（类款级汇总）'!$A$6:$E$221,5,0)</f>
        <v>150</v>
      </c>
      <c r="D116" s="284">
        <v>150</v>
      </c>
      <c r="E116" s="284"/>
      <c r="F116" s="284"/>
      <c r="G116" s="284"/>
      <c r="H116" s="284"/>
      <c r="I116" s="156">
        <f t="shared" si="1"/>
        <v>0</v>
      </c>
    </row>
    <row r="117" s="134" customFormat="1" ht="20.1" customHeight="1" spans="1:9">
      <c r="A117" s="299" t="s">
        <v>2754</v>
      </c>
      <c r="B117" s="165" t="s">
        <v>2755</v>
      </c>
      <c r="C117" s="156">
        <f>VLOOKUP(A117,'[1]表二之一（类款级汇总）'!$A$6:$E$221,5,0)</f>
        <v>0</v>
      </c>
      <c r="D117" s="284"/>
      <c r="E117" s="284"/>
      <c r="F117" s="284"/>
      <c r="G117" s="284"/>
      <c r="H117" s="284"/>
      <c r="I117" s="156">
        <f t="shared" si="1"/>
        <v>0</v>
      </c>
    </row>
    <row r="118" s="134" customFormat="1" ht="20.1" customHeight="1" spans="1:9">
      <c r="A118" s="299" t="s">
        <v>1340</v>
      </c>
      <c r="B118" s="165" t="s">
        <v>2756</v>
      </c>
      <c r="C118" s="156">
        <f>VLOOKUP(A118,'[1]表二之一（类款级汇总）'!$A$6:$E$221,5,0)</f>
        <v>2540</v>
      </c>
      <c r="D118" s="284">
        <v>2540</v>
      </c>
      <c r="E118" s="284"/>
      <c r="F118" s="284"/>
      <c r="G118" s="284"/>
      <c r="H118" s="284"/>
      <c r="I118" s="156">
        <f t="shared" si="1"/>
        <v>0</v>
      </c>
    </row>
    <row r="119" s="134" customFormat="1" ht="20.1" customHeight="1" spans="1:9">
      <c r="A119" s="299" t="s">
        <v>1346</v>
      </c>
      <c r="B119" s="165" t="s">
        <v>2757</v>
      </c>
      <c r="C119" s="156">
        <f>VLOOKUP(A119,'[1]表二之一（类款级汇总）'!$A$6:$E$221,5,0)</f>
        <v>880</v>
      </c>
      <c r="D119" s="284">
        <v>880</v>
      </c>
      <c r="E119" s="284"/>
      <c r="F119" s="284"/>
      <c r="G119" s="284"/>
      <c r="H119" s="284"/>
      <c r="I119" s="156">
        <f t="shared" si="1"/>
        <v>0</v>
      </c>
    </row>
    <row r="120" s="134" customFormat="1" ht="20.1" customHeight="1" spans="1:9">
      <c r="A120" s="299" t="s">
        <v>1363</v>
      </c>
      <c r="B120" s="165" t="s">
        <v>2758</v>
      </c>
      <c r="C120" s="156">
        <f>VLOOKUP(A120,'[1]表二之一（类款级汇总）'!$A$6:$E$221,5,0)</f>
        <v>149</v>
      </c>
      <c r="D120" s="284">
        <v>149</v>
      </c>
      <c r="E120" s="284"/>
      <c r="F120" s="284"/>
      <c r="G120" s="284"/>
      <c r="H120" s="284"/>
      <c r="I120" s="156">
        <f t="shared" si="1"/>
        <v>0</v>
      </c>
    </row>
    <row r="121" s="134" customFormat="1" ht="20.1" customHeight="1" spans="1:9">
      <c r="A121" s="299" t="s">
        <v>1371</v>
      </c>
      <c r="B121" s="165" t="s">
        <v>2759</v>
      </c>
      <c r="C121" s="156">
        <f>VLOOKUP(A121,'[1]表二之一（类款级汇总）'!$A$6:$E$221,5,0)</f>
        <v>13089</v>
      </c>
      <c r="D121" s="284">
        <v>9970</v>
      </c>
      <c r="E121" s="284">
        <v>3119</v>
      </c>
      <c r="F121" s="284"/>
      <c r="G121" s="284"/>
      <c r="H121" s="284"/>
      <c r="I121" s="156">
        <f t="shared" si="1"/>
        <v>0</v>
      </c>
    </row>
    <row r="122" s="134" customFormat="1" ht="20.1" customHeight="1" spans="1:9">
      <c r="A122" s="299" t="s">
        <v>1389</v>
      </c>
      <c r="B122" s="165" t="s">
        <v>2760</v>
      </c>
      <c r="C122" s="156">
        <f>VLOOKUP(A122,'[1]表二之一（类款级汇总）'!$A$6:$E$221,5,0)</f>
        <v>2641</v>
      </c>
      <c r="D122" s="284">
        <v>2641</v>
      </c>
      <c r="E122" s="284"/>
      <c r="F122" s="284"/>
      <c r="G122" s="284"/>
      <c r="H122" s="284"/>
      <c r="I122" s="156">
        <f t="shared" si="1"/>
        <v>0</v>
      </c>
    </row>
    <row r="123" s="134" customFormat="1" ht="20.1" customHeight="1" spans="1:9">
      <c r="A123" s="299" t="s">
        <v>1403</v>
      </c>
      <c r="B123" s="165" t="s">
        <v>2761</v>
      </c>
      <c r="C123" s="156">
        <f>VLOOKUP(A123,'[1]表二之一（类款级汇总）'!$A$6:$E$221,5,0)</f>
        <v>1294</v>
      </c>
      <c r="D123" s="284">
        <v>1294</v>
      </c>
      <c r="E123" s="284"/>
      <c r="F123" s="284"/>
      <c r="G123" s="284"/>
      <c r="H123" s="284"/>
      <c r="I123" s="156">
        <f t="shared" si="1"/>
        <v>0</v>
      </c>
    </row>
    <row r="124" s="134" customFormat="1" ht="20.1" customHeight="1" spans="1:9">
      <c r="A124" s="299" t="s">
        <v>1429</v>
      </c>
      <c r="B124" s="165" t="s">
        <v>2762</v>
      </c>
      <c r="C124" s="156">
        <f>VLOOKUP(A124,'[1]表二之一（类款级汇总）'!$A$6:$E$221,5,0)</f>
        <v>0</v>
      </c>
      <c r="D124" s="284"/>
      <c r="E124" s="284"/>
      <c r="F124" s="284"/>
      <c r="G124" s="284"/>
      <c r="H124" s="284"/>
      <c r="I124" s="156">
        <f t="shared" si="1"/>
        <v>0</v>
      </c>
    </row>
    <row r="125" s="134" customFormat="1" ht="20.1" customHeight="1" spans="1:9">
      <c r="A125" s="299" t="s">
        <v>1435</v>
      </c>
      <c r="B125" s="165" t="s">
        <v>2763</v>
      </c>
      <c r="C125" s="156">
        <f>VLOOKUP(A125,'[1]表二之一（类款级汇总）'!$A$6:$E$221,5,0)</f>
        <v>0</v>
      </c>
      <c r="D125" s="284"/>
      <c r="E125" s="284"/>
      <c r="F125" s="284"/>
      <c r="G125" s="284"/>
      <c r="H125" s="284"/>
      <c r="I125" s="156">
        <f t="shared" si="1"/>
        <v>0</v>
      </c>
    </row>
    <row r="126" s="134" customFormat="1" ht="20.1" customHeight="1" spans="1:9">
      <c r="A126" s="299" t="s">
        <v>1441</v>
      </c>
      <c r="B126" s="165" t="s">
        <v>2764</v>
      </c>
      <c r="C126" s="156">
        <f>VLOOKUP(A126,'[1]表二之一（类款级汇总）'!$A$6:$E$221,5,0)</f>
        <v>0</v>
      </c>
      <c r="D126" s="284"/>
      <c r="E126" s="284"/>
      <c r="F126" s="284"/>
      <c r="G126" s="284"/>
      <c r="H126" s="284"/>
      <c r="I126" s="156">
        <f t="shared" si="1"/>
        <v>0</v>
      </c>
    </row>
    <row r="127" s="134" customFormat="1" ht="20.1" customHeight="1" spans="1:9">
      <c r="A127" s="299" t="s">
        <v>1443</v>
      </c>
      <c r="B127" s="165" t="s">
        <v>2765</v>
      </c>
      <c r="C127" s="156">
        <f>VLOOKUP(A127,'[1]表二之一（类款级汇总）'!$A$6:$E$221,5,0)</f>
        <v>0</v>
      </c>
      <c r="D127" s="284"/>
      <c r="E127" s="284"/>
      <c r="F127" s="284"/>
      <c r="G127" s="284"/>
      <c r="H127" s="284"/>
      <c r="I127" s="156">
        <f t="shared" si="1"/>
        <v>0</v>
      </c>
    </row>
    <row r="128" s="134" customFormat="1" ht="20.1" customHeight="1" spans="1:9">
      <c r="A128" s="299" t="s">
        <v>1445</v>
      </c>
      <c r="B128" s="165" t="s">
        <v>2766</v>
      </c>
      <c r="C128" s="156">
        <f>VLOOKUP(A128,'[1]表二之一（类款级汇总）'!$A$6:$E$221,5,0)</f>
        <v>814</v>
      </c>
      <c r="D128" s="284">
        <v>814</v>
      </c>
      <c r="E128" s="284"/>
      <c r="F128" s="284"/>
      <c r="G128" s="284"/>
      <c r="H128" s="284"/>
      <c r="I128" s="156">
        <f t="shared" si="1"/>
        <v>0</v>
      </c>
    </row>
    <row r="129" s="134" customFormat="1" ht="20.1" customHeight="1" spans="1:9">
      <c r="A129" s="299" t="s">
        <v>1457</v>
      </c>
      <c r="B129" s="165" t="s">
        <v>2767</v>
      </c>
      <c r="C129" s="156">
        <f>VLOOKUP(A129,'[1]表二之一（类款级汇总）'!$A$6:$E$221,5,0)</f>
        <v>0</v>
      </c>
      <c r="D129" s="284"/>
      <c r="E129" s="284"/>
      <c r="F129" s="284"/>
      <c r="G129" s="284"/>
      <c r="H129" s="284"/>
      <c r="I129" s="156">
        <f t="shared" si="1"/>
        <v>0</v>
      </c>
    </row>
    <row r="130" s="134" customFormat="1" ht="20.1" customHeight="1" spans="1:9">
      <c r="A130" s="299" t="s">
        <v>1459</v>
      </c>
      <c r="B130" s="165" t="s">
        <v>2768</v>
      </c>
      <c r="C130" s="156">
        <f>VLOOKUP(A130,'[1]表二之一（类款级汇总）'!$A$6:$E$221,5,0)</f>
        <v>0</v>
      </c>
      <c r="D130" s="284"/>
      <c r="E130" s="284"/>
      <c r="F130" s="284"/>
      <c r="G130" s="284"/>
      <c r="H130" s="284"/>
      <c r="I130" s="156">
        <f t="shared" si="1"/>
        <v>0</v>
      </c>
    </row>
    <row r="131" s="134" customFormat="1" ht="20.1" customHeight="1" spans="1:9">
      <c r="A131" s="299" t="s">
        <v>1461</v>
      </c>
      <c r="B131" s="165" t="s">
        <v>2769</v>
      </c>
      <c r="C131" s="156">
        <f>VLOOKUP(A131,'[1]表二之一（类款级汇总）'!$A$6:$E$221,5,0)</f>
        <v>0</v>
      </c>
      <c r="D131" s="284"/>
      <c r="E131" s="284"/>
      <c r="F131" s="284"/>
      <c r="G131" s="284"/>
      <c r="H131" s="284"/>
      <c r="I131" s="156">
        <f t="shared" si="1"/>
        <v>0</v>
      </c>
    </row>
    <row r="132" s="134" customFormat="1" ht="20.1" customHeight="1" spans="1:9">
      <c r="A132" s="299" t="s">
        <v>1478</v>
      </c>
      <c r="B132" s="165" t="s">
        <v>2770</v>
      </c>
      <c r="C132" s="156">
        <f>VLOOKUP(A132,'[1]表二之一（类款级汇总）'!$A$6:$E$221,5,0)</f>
        <v>300</v>
      </c>
      <c r="D132" s="284">
        <v>300</v>
      </c>
      <c r="E132" s="284"/>
      <c r="F132" s="284"/>
      <c r="G132" s="284"/>
      <c r="H132" s="284"/>
      <c r="I132" s="156">
        <f t="shared" si="1"/>
        <v>0</v>
      </c>
    </row>
    <row r="133" s="134" customFormat="1" ht="20.1" customHeight="1" spans="1:9">
      <c r="A133" s="299" t="s">
        <v>1484</v>
      </c>
      <c r="B133" s="302" t="s">
        <v>2771</v>
      </c>
      <c r="C133" s="156">
        <f>VLOOKUP(A133,'[1]表二之一（类款级汇总）'!$A$6:$E$221,5,0)</f>
        <v>1719</v>
      </c>
      <c r="D133" s="284">
        <v>1719</v>
      </c>
      <c r="E133" s="284"/>
      <c r="F133" s="284"/>
      <c r="G133" s="284"/>
      <c r="H133" s="284"/>
      <c r="I133" s="156">
        <f t="shared" si="1"/>
        <v>0</v>
      </c>
    </row>
    <row r="134" s="134" customFormat="1" ht="20.1" customHeight="1" spans="1:9">
      <c r="A134" s="299" t="s">
        <v>1503</v>
      </c>
      <c r="B134" s="165" t="s">
        <v>2772</v>
      </c>
      <c r="C134" s="156">
        <f>VLOOKUP(A134,'[1]表二之一（类款级汇总）'!$A$6:$E$221,5,0)</f>
        <v>100</v>
      </c>
      <c r="D134" s="284">
        <v>100</v>
      </c>
      <c r="E134" s="284"/>
      <c r="F134" s="284"/>
      <c r="G134" s="284"/>
      <c r="H134" s="284"/>
      <c r="I134" s="156">
        <f t="shared" ref="I134:I197" si="2">C134-SUM(D134:H134)</f>
        <v>0</v>
      </c>
    </row>
    <row r="135" s="134" customFormat="1" ht="20.1" customHeight="1" spans="1:9">
      <c r="A135" s="299" t="s">
        <v>1505</v>
      </c>
      <c r="B135" s="165" t="s">
        <v>2773</v>
      </c>
      <c r="C135" s="156">
        <f>VLOOKUP(A135,'[1]表二之一（类款级汇总）'!$A$6:$E$221,5,0)</f>
        <v>1535</v>
      </c>
      <c r="D135" s="284">
        <v>1535</v>
      </c>
      <c r="E135" s="284"/>
      <c r="F135" s="284"/>
      <c r="G135" s="284"/>
      <c r="H135" s="284"/>
      <c r="I135" s="156">
        <f t="shared" si="2"/>
        <v>0</v>
      </c>
    </row>
    <row r="136" s="134" customFormat="1" ht="20.1" customHeight="1" spans="1:9">
      <c r="A136" s="299" t="s">
        <v>1511</v>
      </c>
      <c r="B136" s="165" t="s">
        <v>2774</v>
      </c>
      <c r="C136" s="156">
        <f>VLOOKUP(A136,'[1]表二之一（类款级汇总）'!$A$6:$E$221,5,0)</f>
        <v>1920</v>
      </c>
      <c r="D136" s="284">
        <v>1920</v>
      </c>
      <c r="E136" s="284"/>
      <c r="F136" s="284"/>
      <c r="G136" s="284"/>
      <c r="H136" s="284"/>
      <c r="I136" s="156">
        <f t="shared" si="2"/>
        <v>0</v>
      </c>
    </row>
    <row r="137" s="134" customFormat="1" ht="20.1" customHeight="1" spans="1:9">
      <c r="A137" s="299" t="s">
        <v>1515</v>
      </c>
      <c r="B137" s="165" t="s">
        <v>2775</v>
      </c>
      <c r="C137" s="156">
        <f>VLOOKUP(A137,'[1]表二之一（类款级汇总）'!$A$6:$E$221,5,0)</f>
        <v>0</v>
      </c>
      <c r="D137" s="284"/>
      <c r="E137" s="284"/>
      <c r="F137" s="284"/>
      <c r="G137" s="284"/>
      <c r="H137" s="284"/>
      <c r="I137" s="156">
        <f t="shared" si="2"/>
        <v>0</v>
      </c>
    </row>
    <row r="138" s="134" customFormat="1" ht="20.1" customHeight="1" spans="1:9">
      <c r="A138" s="299" t="s">
        <v>1519</v>
      </c>
      <c r="B138" s="165" t="s">
        <v>2776</v>
      </c>
      <c r="C138" s="156">
        <f>VLOOKUP(A138,'[1]表二之一（类款级汇总）'!$A$6:$E$221,5,0)</f>
        <v>700</v>
      </c>
      <c r="D138" s="284">
        <v>700</v>
      </c>
      <c r="E138" s="284"/>
      <c r="F138" s="284"/>
      <c r="G138" s="284"/>
      <c r="H138" s="284"/>
      <c r="I138" s="156">
        <f t="shared" si="2"/>
        <v>0</v>
      </c>
    </row>
    <row r="139" s="134" customFormat="1" ht="20.1" customHeight="1" spans="1:9">
      <c r="A139" s="299" t="s">
        <v>1525</v>
      </c>
      <c r="B139" s="165" t="s">
        <v>2777</v>
      </c>
      <c r="C139" s="156">
        <f>VLOOKUP(A139,'[1]表二之一（类款级汇总）'!$A$6:$E$221,5,0)</f>
        <v>20333</v>
      </c>
      <c r="D139" s="284">
        <v>17333</v>
      </c>
      <c r="E139" s="284"/>
      <c r="F139" s="284"/>
      <c r="G139" s="284">
        <v>3000</v>
      </c>
      <c r="H139" s="284"/>
      <c r="I139" s="156">
        <f t="shared" si="2"/>
        <v>0</v>
      </c>
    </row>
    <row r="140" s="134" customFormat="1" ht="20.1" customHeight="1" spans="1:9">
      <c r="A140" s="299" t="s">
        <v>1573</v>
      </c>
      <c r="B140" s="165" t="s">
        <v>2778</v>
      </c>
      <c r="C140" s="156">
        <f>VLOOKUP(A140,'[1]表二之一（类款级汇总）'!$A$6:$E$221,5,0)</f>
        <v>20592</v>
      </c>
      <c r="D140" s="284">
        <v>20592</v>
      </c>
      <c r="E140" s="284"/>
      <c r="F140" s="284"/>
      <c r="G140" s="284"/>
      <c r="H140" s="284"/>
      <c r="I140" s="156">
        <f t="shared" si="2"/>
        <v>0</v>
      </c>
    </row>
    <row r="141" s="134" customFormat="1" ht="20.1" customHeight="1" spans="1:9">
      <c r="A141" s="299" t="s">
        <v>1615</v>
      </c>
      <c r="B141" s="165" t="s">
        <v>2779</v>
      </c>
      <c r="C141" s="156">
        <f>VLOOKUP(A141,'[1]表二之一（类款级汇总）'!$A$6:$E$221,5,0)</f>
        <v>30553</v>
      </c>
      <c r="D141" s="284">
        <v>14153</v>
      </c>
      <c r="E141" s="284"/>
      <c r="F141" s="284">
        <v>16400</v>
      </c>
      <c r="G141" s="284"/>
      <c r="H141" s="284"/>
      <c r="I141" s="156">
        <f t="shared" si="2"/>
        <v>0</v>
      </c>
    </row>
    <row r="142" s="134" customFormat="1" ht="20.1" customHeight="1" spans="1:9">
      <c r="A142" s="299" t="s">
        <v>1667</v>
      </c>
      <c r="B142" s="165" t="s">
        <v>2780</v>
      </c>
      <c r="C142" s="156">
        <f>VLOOKUP(A142,'[1]表二之一（类款级汇总）'!$A$6:$E$221,5,0)</f>
        <v>5366</v>
      </c>
      <c r="D142" s="284">
        <v>5366</v>
      </c>
      <c r="E142" s="284"/>
      <c r="F142" s="284"/>
      <c r="G142" s="284"/>
      <c r="H142" s="284"/>
      <c r="I142" s="156">
        <f t="shared" si="2"/>
        <v>0</v>
      </c>
    </row>
    <row r="143" s="134" customFormat="1" ht="20.1" customHeight="1" spans="1:9">
      <c r="A143" s="299" t="s">
        <v>1685</v>
      </c>
      <c r="B143" s="165" t="s">
        <v>2781</v>
      </c>
      <c r="C143" s="156">
        <f>VLOOKUP(A143,'[1]表二之一（类款级汇总）'!$A$6:$E$221,5,0)</f>
        <v>5031</v>
      </c>
      <c r="D143" s="284">
        <v>4048</v>
      </c>
      <c r="E143" s="284">
        <v>983</v>
      </c>
      <c r="F143" s="284"/>
      <c r="G143" s="284"/>
      <c r="H143" s="284"/>
      <c r="I143" s="156">
        <f t="shared" si="2"/>
        <v>0</v>
      </c>
    </row>
    <row r="144" s="134" customFormat="1" ht="20.1" customHeight="1" spans="1:9">
      <c r="A144" s="299" t="s">
        <v>1699</v>
      </c>
      <c r="B144" s="165" t="s">
        <v>2782</v>
      </c>
      <c r="C144" s="156">
        <f>VLOOKUP(A144,'[1]表二之一（类款级汇总）'!$A$6:$E$221,5,0)</f>
        <v>370</v>
      </c>
      <c r="D144" s="284">
        <v>330</v>
      </c>
      <c r="E144" s="284">
        <v>40</v>
      </c>
      <c r="F144" s="284"/>
      <c r="G144" s="284"/>
      <c r="H144" s="284"/>
      <c r="I144" s="156">
        <f t="shared" si="2"/>
        <v>0</v>
      </c>
    </row>
    <row r="145" s="134" customFormat="1" ht="20.1" customHeight="1" spans="1:9">
      <c r="A145" s="299" t="s">
        <v>1711</v>
      </c>
      <c r="B145" s="165" t="s">
        <v>2783</v>
      </c>
      <c r="C145" s="156">
        <f>VLOOKUP(A145,'[1]表二之一（类款级汇总）'!$A$6:$E$221,5,0)</f>
        <v>0</v>
      </c>
      <c r="D145" s="284"/>
      <c r="E145" s="284"/>
      <c r="F145" s="284"/>
      <c r="G145" s="284"/>
      <c r="H145" s="284"/>
      <c r="I145" s="156">
        <f t="shared" si="2"/>
        <v>0</v>
      </c>
    </row>
    <row r="146" s="134" customFormat="1" ht="20.1" customHeight="1" spans="1:9">
      <c r="A146" s="299" t="s">
        <v>1717</v>
      </c>
      <c r="B146" s="165" t="s">
        <v>2784</v>
      </c>
      <c r="C146" s="156">
        <f>VLOOKUP(A146,'[1]表二之一（类款级汇总）'!$A$6:$E$221,5,0)</f>
        <v>2058</v>
      </c>
      <c r="D146" s="284">
        <v>2058</v>
      </c>
      <c r="E146" s="284"/>
      <c r="F146" s="284"/>
      <c r="G146" s="284"/>
      <c r="H146" s="284"/>
      <c r="I146" s="156">
        <f t="shared" si="2"/>
        <v>0</v>
      </c>
    </row>
    <row r="147" s="134" customFormat="1" ht="20.1" customHeight="1" spans="1:9">
      <c r="A147" s="299" t="s">
        <v>1725</v>
      </c>
      <c r="B147" s="165" t="s">
        <v>2785</v>
      </c>
      <c r="C147" s="156">
        <f>VLOOKUP(A147,'[1]表二之一（类款级汇总）'!$A$6:$E$221,5,0)</f>
        <v>4270</v>
      </c>
      <c r="D147" s="284">
        <v>4270</v>
      </c>
      <c r="E147" s="284"/>
      <c r="F147" s="284"/>
      <c r="G147" s="284"/>
      <c r="H147" s="284"/>
      <c r="I147" s="156">
        <f t="shared" si="2"/>
        <v>0</v>
      </c>
    </row>
    <row r="148" s="134" customFormat="1" ht="20.1" customHeight="1" spans="1:9">
      <c r="A148" s="299" t="s">
        <v>1766</v>
      </c>
      <c r="B148" s="165" t="s">
        <v>2786</v>
      </c>
      <c r="C148" s="156">
        <f>VLOOKUP(A148,'[1]表二之一（类款级汇总）'!$A$6:$E$221,5,0)</f>
        <v>0</v>
      </c>
      <c r="D148" s="284"/>
      <c r="E148" s="284"/>
      <c r="F148" s="284"/>
      <c r="G148" s="284"/>
      <c r="H148" s="284"/>
      <c r="I148" s="156">
        <f t="shared" si="2"/>
        <v>0</v>
      </c>
    </row>
    <row r="149" s="134" customFormat="1" ht="20.1" customHeight="1" spans="1:9">
      <c r="A149" s="299" t="s">
        <v>1783</v>
      </c>
      <c r="B149" s="165" t="s">
        <v>2787</v>
      </c>
      <c r="C149" s="156">
        <f>VLOOKUP(A149,'[1]表二之一（类款级汇总）'!$A$6:$E$221,5,0)</f>
        <v>0</v>
      </c>
      <c r="D149" s="284"/>
      <c r="E149" s="284"/>
      <c r="F149" s="284"/>
      <c r="G149" s="284"/>
      <c r="H149" s="284"/>
      <c r="I149" s="156">
        <f t="shared" si="2"/>
        <v>0</v>
      </c>
    </row>
    <row r="150" s="134" customFormat="1" ht="20.1" customHeight="1" spans="1:9">
      <c r="A150" s="299" t="s">
        <v>1800</v>
      </c>
      <c r="B150" s="165" t="s">
        <v>2788</v>
      </c>
      <c r="C150" s="156">
        <f>VLOOKUP(A150,'[1]表二之一（类款级汇总）'!$A$6:$E$221,5,0)</f>
        <v>0</v>
      </c>
      <c r="D150" s="284"/>
      <c r="E150" s="284"/>
      <c r="F150" s="284"/>
      <c r="G150" s="284"/>
      <c r="H150" s="284"/>
      <c r="I150" s="156">
        <f t="shared" si="2"/>
        <v>0</v>
      </c>
    </row>
    <row r="151" s="134" customFormat="1" ht="20.1" customHeight="1" spans="1:9">
      <c r="A151" s="299" t="s">
        <v>1820</v>
      </c>
      <c r="B151" s="165" t="s">
        <v>2789</v>
      </c>
      <c r="C151" s="156">
        <f>VLOOKUP(A151,'[1]表二之一（类款级汇总）'!$A$6:$E$221,5,0)</f>
        <v>451</v>
      </c>
      <c r="D151" s="284">
        <v>451</v>
      </c>
      <c r="E151" s="284"/>
      <c r="F151" s="284"/>
      <c r="G151" s="284"/>
      <c r="H151" s="284"/>
      <c r="I151" s="156">
        <f t="shared" si="2"/>
        <v>0</v>
      </c>
    </row>
    <row r="152" s="134" customFormat="1" ht="20.1" customHeight="1" spans="1:9">
      <c r="A152" s="299" t="s">
        <v>1828</v>
      </c>
      <c r="B152" s="165" t="s">
        <v>2790</v>
      </c>
      <c r="C152" s="156">
        <f>VLOOKUP(A152,'[1]表二之一（类款级汇总）'!$A$6:$E$221,5,0)</f>
        <v>0</v>
      </c>
      <c r="D152" s="284"/>
      <c r="E152" s="284"/>
      <c r="F152" s="284"/>
      <c r="G152" s="284"/>
      <c r="H152" s="284"/>
      <c r="I152" s="156">
        <f t="shared" si="2"/>
        <v>0</v>
      </c>
    </row>
    <row r="153" s="134" customFormat="1" ht="20.1" customHeight="1" spans="1:9">
      <c r="A153" s="299" t="s">
        <v>1845</v>
      </c>
      <c r="B153" s="165" t="s">
        <v>2791</v>
      </c>
      <c r="C153" s="156">
        <f>VLOOKUP(A153,'[1]表二之一（类款级汇总）'!$A$6:$E$221,5,0)</f>
        <v>790</v>
      </c>
      <c r="D153" s="284">
        <v>790</v>
      </c>
      <c r="E153" s="284"/>
      <c r="F153" s="284"/>
      <c r="G153" s="284"/>
      <c r="H153" s="284"/>
      <c r="I153" s="156">
        <f t="shared" si="2"/>
        <v>0</v>
      </c>
    </row>
    <row r="154" s="134" customFormat="1" ht="20.1" customHeight="1" spans="1:9">
      <c r="A154" s="299" t="s">
        <v>1874</v>
      </c>
      <c r="B154" s="165" t="s">
        <v>2792</v>
      </c>
      <c r="C154" s="156">
        <f>VLOOKUP(A154,'[1]表二之一（类款级汇总）'!$A$6:$E$221,5,0)</f>
        <v>0</v>
      </c>
      <c r="D154" s="284"/>
      <c r="E154" s="284"/>
      <c r="F154" s="284"/>
      <c r="G154" s="284"/>
      <c r="H154" s="284"/>
      <c r="I154" s="156">
        <f t="shared" si="2"/>
        <v>0</v>
      </c>
    </row>
    <row r="155" s="134" customFormat="1" ht="20.1" customHeight="1" spans="1:9">
      <c r="A155" s="299" t="s">
        <v>1881</v>
      </c>
      <c r="B155" s="165" t="s">
        <v>2793</v>
      </c>
      <c r="C155" s="156">
        <f>VLOOKUP(A155,'[1]表二之一（类款级汇总）'!$A$6:$E$221,5,0)</f>
        <v>90</v>
      </c>
      <c r="D155" s="284">
        <v>90</v>
      </c>
      <c r="E155" s="284"/>
      <c r="F155" s="284"/>
      <c r="G155" s="284"/>
      <c r="H155" s="284"/>
      <c r="I155" s="156">
        <f t="shared" si="2"/>
        <v>0</v>
      </c>
    </row>
    <row r="156" s="134" customFormat="1" ht="20.1" customHeight="1" spans="1:9">
      <c r="A156" s="299" t="s">
        <v>1899</v>
      </c>
      <c r="B156" s="165" t="s">
        <v>2794</v>
      </c>
      <c r="C156" s="156">
        <f>VLOOKUP(A156,'[1]表二之一（类款级汇总）'!$A$6:$E$221,5,0)</f>
        <v>280</v>
      </c>
      <c r="D156" s="284">
        <v>280</v>
      </c>
      <c r="E156" s="284"/>
      <c r="F156" s="284"/>
      <c r="G156" s="284"/>
      <c r="H156" s="284"/>
      <c r="I156" s="156">
        <f t="shared" si="2"/>
        <v>0</v>
      </c>
    </row>
    <row r="157" s="134" customFormat="1" ht="20.1" customHeight="1" spans="1:9">
      <c r="A157" s="299" t="s">
        <v>1910</v>
      </c>
      <c r="B157" s="165" t="s">
        <v>2795</v>
      </c>
      <c r="C157" s="156">
        <f>VLOOKUP(A157,'[1]表二之一（类款级汇总）'!$A$6:$E$221,5,0)</f>
        <v>190</v>
      </c>
      <c r="D157" s="284">
        <v>90</v>
      </c>
      <c r="E157" s="284">
        <v>100</v>
      </c>
      <c r="F157" s="284"/>
      <c r="G157" s="284"/>
      <c r="H157" s="284"/>
      <c r="I157" s="156">
        <f t="shared" si="2"/>
        <v>0</v>
      </c>
    </row>
    <row r="158" s="134" customFormat="1" ht="20.1" customHeight="1" spans="1:9">
      <c r="A158" s="299" t="s">
        <v>1923</v>
      </c>
      <c r="B158" s="165" t="s">
        <v>2796</v>
      </c>
      <c r="C158" s="156">
        <f>VLOOKUP(A158,'[1]表二之一（类款级汇总）'!$A$6:$E$221,5,0)</f>
        <v>0</v>
      </c>
      <c r="D158" s="284"/>
      <c r="E158" s="284"/>
      <c r="F158" s="284"/>
      <c r="G158" s="284"/>
      <c r="H158" s="284"/>
      <c r="I158" s="156">
        <f t="shared" si="2"/>
        <v>0</v>
      </c>
    </row>
    <row r="159" s="134" customFormat="1" ht="20.1" customHeight="1" spans="1:9">
      <c r="A159" s="299" t="s">
        <v>1937</v>
      </c>
      <c r="B159" s="165" t="s">
        <v>2797</v>
      </c>
      <c r="C159" s="156">
        <f>VLOOKUP(A159,'[1]表二之一（类款级汇总）'!$A$6:$E$221,5,0)</f>
        <v>550</v>
      </c>
      <c r="D159" s="284">
        <v>550</v>
      </c>
      <c r="E159" s="284"/>
      <c r="F159" s="284"/>
      <c r="G159" s="284"/>
      <c r="H159" s="284"/>
      <c r="I159" s="156">
        <f t="shared" si="2"/>
        <v>0</v>
      </c>
    </row>
    <row r="160" s="134" customFormat="1" ht="20.1" customHeight="1" spans="1:9">
      <c r="A160" s="299" t="s">
        <v>1953</v>
      </c>
      <c r="B160" s="165" t="s">
        <v>2798</v>
      </c>
      <c r="C160" s="156">
        <f>VLOOKUP(A160,'[1]表二之一（类款级汇总）'!$A$6:$E$221,5,0)</f>
        <v>0</v>
      </c>
      <c r="D160" s="284"/>
      <c r="E160" s="284"/>
      <c r="F160" s="284"/>
      <c r="G160" s="284"/>
      <c r="H160" s="284"/>
      <c r="I160" s="156">
        <f t="shared" si="2"/>
        <v>0</v>
      </c>
    </row>
    <row r="161" s="134" customFormat="1" ht="20.1" customHeight="1" spans="1:9">
      <c r="A161" s="299" t="s">
        <v>1962</v>
      </c>
      <c r="B161" s="165" t="s">
        <v>2799</v>
      </c>
      <c r="C161" s="156">
        <f>VLOOKUP(A161,'[1]表二之一（类款级汇总）'!$A$6:$E$221,5,0)</f>
        <v>549</v>
      </c>
      <c r="D161" s="284">
        <v>549</v>
      </c>
      <c r="E161" s="284"/>
      <c r="F161" s="284"/>
      <c r="G161" s="284"/>
      <c r="H161" s="284"/>
      <c r="I161" s="156">
        <f t="shared" si="2"/>
        <v>0</v>
      </c>
    </row>
    <row r="162" s="134" customFormat="1" ht="20.1" customHeight="1" spans="1:9">
      <c r="A162" s="299" t="s">
        <v>1970</v>
      </c>
      <c r="B162" s="165" t="s">
        <v>2800</v>
      </c>
      <c r="C162" s="156">
        <f>VLOOKUP(A162,'[1]表二之一（类款级汇总）'!$A$6:$E$221,5,0)</f>
        <v>0</v>
      </c>
      <c r="D162" s="284"/>
      <c r="E162" s="284"/>
      <c r="F162" s="284"/>
      <c r="G162" s="284"/>
      <c r="H162" s="284"/>
      <c r="I162" s="156">
        <f t="shared" si="2"/>
        <v>0</v>
      </c>
    </row>
    <row r="163" s="134" customFormat="1" ht="20.1" customHeight="1" spans="1:9">
      <c r="A163" s="299" t="s">
        <v>1980</v>
      </c>
      <c r="B163" s="165" t="s">
        <v>2801</v>
      </c>
      <c r="C163" s="156">
        <f>VLOOKUP(A163,'[1]表二之一（类款级汇总）'!$A$6:$E$221,5,0)</f>
        <v>0</v>
      </c>
      <c r="D163" s="284"/>
      <c r="E163" s="284"/>
      <c r="F163" s="284"/>
      <c r="G163" s="284"/>
      <c r="H163" s="284"/>
      <c r="I163" s="156">
        <f t="shared" si="2"/>
        <v>0</v>
      </c>
    </row>
    <row r="164" s="134" customFormat="1" ht="20.1" customHeight="1" spans="1:9">
      <c r="A164" s="299" t="s">
        <v>2000</v>
      </c>
      <c r="B164" s="165" t="s">
        <v>2802</v>
      </c>
      <c r="C164" s="156">
        <f>VLOOKUP(A164,'[1]表二之一（类款级汇总）'!$A$6:$E$221,5,0)</f>
        <v>0</v>
      </c>
      <c r="D164" s="284"/>
      <c r="E164" s="284"/>
      <c r="F164" s="284"/>
      <c r="G164" s="284"/>
      <c r="H164" s="284"/>
      <c r="I164" s="156">
        <f t="shared" si="2"/>
        <v>0</v>
      </c>
    </row>
    <row r="165" s="134" customFormat="1" ht="20.1" customHeight="1" spans="1:9">
      <c r="A165" s="299" t="s">
        <v>2012</v>
      </c>
      <c r="B165" s="165" t="s">
        <v>2803</v>
      </c>
      <c r="C165" s="156">
        <f>VLOOKUP(A165,'[1]表二之一（类款级汇总）'!$A$6:$E$221,5,0)</f>
        <v>0</v>
      </c>
      <c r="D165" s="284"/>
      <c r="E165" s="284"/>
      <c r="F165" s="284"/>
      <c r="G165" s="284"/>
      <c r="H165" s="284"/>
      <c r="I165" s="156">
        <f t="shared" si="2"/>
        <v>0</v>
      </c>
    </row>
    <row r="166" s="134" customFormat="1" ht="20.1" customHeight="1" spans="1:9">
      <c r="A166" s="283" t="s">
        <v>2018</v>
      </c>
      <c r="B166" s="165" t="s">
        <v>2804</v>
      </c>
      <c r="C166" s="156">
        <f>VLOOKUP(A166,'[1]表二之一（类款级汇总）'!$A$6:$E$221,5,0)</f>
        <v>26</v>
      </c>
      <c r="D166" s="284">
        <v>26</v>
      </c>
      <c r="E166" s="284"/>
      <c r="F166" s="284"/>
      <c r="G166" s="284"/>
      <c r="H166" s="284"/>
      <c r="I166" s="156">
        <f t="shared" si="2"/>
        <v>0</v>
      </c>
    </row>
    <row r="167" s="134" customFormat="1" ht="20.1" customHeight="1" spans="1:9">
      <c r="A167" s="299" t="s">
        <v>2026</v>
      </c>
      <c r="B167" s="165" t="s">
        <v>2479</v>
      </c>
      <c r="C167" s="156">
        <f>VLOOKUP(A167,'[1]表二之一（类款级汇总）'!$A$6:$E$221,5,0)</f>
        <v>0</v>
      </c>
      <c r="D167" s="284"/>
      <c r="E167" s="284"/>
      <c r="F167" s="284"/>
      <c r="G167" s="284"/>
      <c r="H167" s="284"/>
      <c r="I167" s="156">
        <f t="shared" si="2"/>
        <v>0</v>
      </c>
    </row>
    <row r="168" s="134" customFormat="1" ht="20.1" customHeight="1" spans="1:9">
      <c r="A168" s="299" t="s">
        <v>2028</v>
      </c>
      <c r="B168" s="165" t="s">
        <v>2487</v>
      </c>
      <c r="C168" s="156">
        <f>VLOOKUP(A168,'[1]表二之一（类款级汇总）'!$A$6:$E$221,5,0)</f>
        <v>0</v>
      </c>
      <c r="D168" s="284"/>
      <c r="E168" s="284"/>
      <c r="F168" s="284"/>
      <c r="G168" s="284"/>
      <c r="H168" s="284"/>
      <c r="I168" s="156">
        <f t="shared" si="2"/>
        <v>0</v>
      </c>
    </row>
    <row r="169" s="134" customFormat="1" ht="20.1" customHeight="1" spans="1:9">
      <c r="A169" s="299" t="s">
        <v>2030</v>
      </c>
      <c r="B169" s="165" t="s">
        <v>2491</v>
      </c>
      <c r="C169" s="156">
        <f>VLOOKUP(A169,'[1]表二之一（类款级汇总）'!$A$6:$E$221,5,0)</f>
        <v>0</v>
      </c>
      <c r="D169" s="284"/>
      <c r="E169" s="284"/>
      <c r="F169" s="284"/>
      <c r="G169" s="284"/>
      <c r="H169" s="284"/>
      <c r="I169" s="156">
        <f t="shared" si="2"/>
        <v>0</v>
      </c>
    </row>
    <row r="170" s="134" customFormat="1" ht="20.1" customHeight="1" spans="1:9">
      <c r="A170" s="299" t="s">
        <v>2032</v>
      </c>
      <c r="B170" s="165" t="s">
        <v>2495</v>
      </c>
      <c r="C170" s="156">
        <f>VLOOKUP(A170,'[1]表二之一（类款级汇总）'!$A$6:$E$221,5,0)</f>
        <v>0</v>
      </c>
      <c r="D170" s="284"/>
      <c r="E170" s="284"/>
      <c r="F170" s="284"/>
      <c r="G170" s="284"/>
      <c r="H170" s="284"/>
      <c r="I170" s="156">
        <f t="shared" si="2"/>
        <v>0</v>
      </c>
    </row>
    <row r="171" s="134" customFormat="1" ht="20.1" customHeight="1" spans="1:9">
      <c r="A171" s="299" t="s">
        <v>2034</v>
      </c>
      <c r="B171" s="165" t="s">
        <v>2497</v>
      </c>
      <c r="C171" s="156">
        <f>VLOOKUP(A171,'[1]表二之一（类款级汇总）'!$A$6:$E$221,5,0)</f>
        <v>0</v>
      </c>
      <c r="D171" s="284"/>
      <c r="E171" s="284"/>
      <c r="F171" s="284"/>
      <c r="G171" s="284"/>
      <c r="H171" s="284"/>
      <c r="I171" s="156">
        <f t="shared" si="2"/>
        <v>0</v>
      </c>
    </row>
    <row r="172" s="134" customFormat="1" ht="20.1" customHeight="1" spans="1:9">
      <c r="A172" s="299" t="s">
        <v>2036</v>
      </c>
      <c r="B172" s="165" t="s">
        <v>2777</v>
      </c>
      <c r="C172" s="156">
        <f>VLOOKUP(A172,'[1]表二之一（类款级汇总）'!$A$6:$E$221,5,0)</f>
        <v>0</v>
      </c>
      <c r="D172" s="284"/>
      <c r="E172" s="284"/>
      <c r="F172" s="284"/>
      <c r="G172" s="284"/>
      <c r="H172" s="284"/>
      <c r="I172" s="156">
        <f t="shared" si="2"/>
        <v>0</v>
      </c>
    </row>
    <row r="173" s="134" customFormat="1" ht="20.1" customHeight="1" spans="1:9">
      <c r="A173" s="299" t="s">
        <v>2037</v>
      </c>
      <c r="B173" s="165" t="s">
        <v>2503</v>
      </c>
      <c r="C173" s="156">
        <f>VLOOKUP(A173,'[1]表二之一（类款级汇总）'!$A$6:$E$221,5,0)</f>
        <v>0</v>
      </c>
      <c r="D173" s="284"/>
      <c r="E173" s="284"/>
      <c r="F173" s="284"/>
      <c r="G173" s="284"/>
      <c r="H173" s="284"/>
      <c r="I173" s="156">
        <f t="shared" si="2"/>
        <v>0</v>
      </c>
    </row>
    <row r="174" s="134" customFormat="1" ht="20.1" customHeight="1" spans="1:9">
      <c r="A174" s="299" t="s">
        <v>2039</v>
      </c>
      <c r="B174" s="165" t="s">
        <v>2513</v>
      </c>
      <c r="C174" s="156">
        <f>VLOOKUP(A174,'[1]表二之一（类款级汇总）'!$A$6:$E$221,5,0)</f>
        <v>0</v>
      </c>
      <c r="D174" s="284"/>
      <c r="E174" s="284"/>
      <c r="F174" s="284"/>
      <c r="G174" s="284"/>
      <c r="H174" s="284"/>
      <c r="I174" s="156">
        <f t="shared" si="2"/>
        <v>0</v>
      </c>
    </row>
    <row r="175" s="134" customFormat="1" ht="20.1" customHeight="1" spans="1:9">
      <c r="A175" s="299" t="s">
        <v>2041</v>
      </c>
      <c r="B175" s="165" t="s">
        <v>2805</v>
      </c>
      <c r="C175" s="156">
        <f>VLOOKUP(A175,'[1]表二之一（类款级汇总）'!$A$6:$E$221,5,0)</f>
        <v>0</v>
      </c>
      <c r="D175" s="284"/>
      <c r="E175" s="284"/>
      <c r="F175" s="284"/>
      <c r="G175" s="284"/>
      <c r="H175" s="284"/>
      <c r="I175" s="156">
        <f t="shared" si="2"/>
        <v>0</v>
      </c>
    </row>
    <row r="176" s="134" customFormat="1" ht="20.1" customHeight="1" spans="1:9">
      <c r="A176" s="299" t="s">
        <v>2045</v>
      </c>
      <c r="B176" s="165" t="s">
        <v>2806</v>
      </c>
      <c r="C176" s="156">
        <f>VLOOKUP(A176,'[1]表二之一（类款级汇总）'!$A$6:$E$221,5,0)</f>
        <v>10</v>
      </c>
      <c r="D176" s="284">
        <v>10</v>
      </c>
      <c r="E176" s="284"/>
      <c r="F176" s="284"/>
      <c r="G176" s="284"/>
      <c r="H176" s="284"/>
      <c r="I176" s="156">
        <f t="shared" si="2"/>
        <v>0</v>
      </c>
    </row>
    <row r="177" s="134" customFormat="1" ht="20.1" customHeight="1" spans="1:9">
      <c r="A177" s="299" t="s">
        <v>2095</v>
      </c>
      <c r="B177" s="165" t="s">
        <v>2807</v>
      </c>
      <c r="C177" s="156">
        <f>VLOOKUP(A177,'[1]表二之一（类款级汇总）'!$A$6:$E$221,5,0)</f>
        <v>70</v>
      </c>
      <c r="D177" s="284">
        <v>70</v>
      </c>
      <c r="E177" s="284"/>
      <c r="F177" s="284"/>
      <c r="G177" s="284"/>
      <c r="H177" s="284"/>
      <c r="I177" s="156">
        <f t="shared" si="2"/>
        <v>0</v>
      </c>
    </row>
    <row r="178" s="134" customFormat="1" ht="20.1" customHeight="1" spans="1:9">
      <c r="A178" s="299" t="s">
        <v>2122</v>
      </c>
      <c r="B178" s="165" t="s">
        <v>2808</v>
      </c>
      <c r="C178" s="156">
        <f>VLOOKUP(A178,'[1]表二之一（类款级汇总）'!$A$6:$E$221,5,0)</f>
        <v>0</v>
      </c>
      <c r="D178" s="284"/>
      <c r="E178" s="284"/>
      <c r="F178" s="284"/>
      <c r="G178" s="284"/>
      <c r="H178" s="284"/>
      <c r="I178" s="156">
        <f t="shared" si="2"/>
        <v>0</v>
      </c>
    </row>
    <row r="179" s="134" customFormat="1" ht="20.1" customHeight="1" spans="1:9">
      <c r="A179" s="299" t="s">
        <v>2128</v>
      </c>
      <c r="B179" s="165" t="s">
        <v>2809</v>
      </c>
      <c r="C179" s="156">
        <f>VLOOKUP(A179,'[1]表二之一（类款级汇总）'!$A$6:$E$221,5,0)</f>
        <v>1191</v>
      </c>
      <c r="D179" s="284">
        <v>1191</v>
      </c>
      <c r="E179" s="284"/>
      <c r="F179" s="284"/>
      <c r="G179" s="284"/>
      <c r="H179" s="284"/>
      <c r="I179" s="156">
        <f t="shared" si="2"/>
        <v>0</v>
      </c>
    </row>
    <row r="180" s="134" customFormat="1" ht="20.1" customHeight="1" spans="1:9">
      <c r="A180" s="299" t="s">
        <v>2152</v>
      </c>
      <c r="B180" s="165" t="s">
        <v>2810</v>
      </c>
      <c r="C180" s="156">
        <f>VLOOKUP(A180,'[1]表二之一（类款级汇总）'!$A$6:$E$221,5,0)</f>
        <v>1562</v>
      </c>
      <c r="D180" s="284">
        <v>1562</v>
      </c>
      <c r="E180" s="284"/>
      <c r="F180" s="284"/>
      <c r="G180" s="284"/>
      <c r="H180" s="284"/>
      <c r="I180" s="156">
        <f t="shared" si="2"/>
        <v>0</v>
      </c>
    </row>
    <row r="181" s="134" customFormat="1" ht="20.1" customHeight="1" spans="1:9">
      <c r="A181" s="299" t="s">
        <v>2160</v>
      </c>
      <c r="B181" s="165" t="s">
        <v>2811</v>
      </c>
      <c r="C181" s="156">
        <f>VLOOKUP(A181,'[1]表二之一（类款级汇总）'!$A$6:$E$221,5,0)</f>
        <v>0</v>
      </c>
      <c r="D181" s="284"/>
      <c r="E181" s="284"/>
      <c r="F181" s="284"/>
      <c r="G181" s="284"/>
      <c r="H181" s="284"/>
      <c r="I181" s="156">
        <f t="shared" si="2"/>
        <v>0</v>
      </c>
    </row>
    <row r="182" s="134" customFormat="1" ht="20.1" customHeight="1" spans="1:9">
      <c r="A182" s="299" t="s">
        <v>2170</v>
      </c>
      <c r="B182" s="165" t="s">
        <v>2812</v>
      </c>
      <c r="C182" s="156">
        <f>VLOOKUP(A182,'[1]表二之一（类款级汇总）'!$A$6:$E$221,5,0)</f>
        <v>42</v>
      </c>
      <c r="D182" s="284">
        <v>42</v>
      </c>
      <c r="E182" s="284"/>
      <c r="F182" s="284"/>
      <c r="G182" s="284"/>
      <c r="H182" s="284"/>
      <c r="I182" s="156">
        <f t="shared" si="2"/>
        <v>0</v>
      </c>
    </row>
    <row r="183" s="134" customFormat="1" ht="20.1" customHeight="1" spans="1:9">
      <c r="A183" s="299" t="s">
        <v>2202</v>
      </c>
      <c r="B183" s="165" t="s">
        <v>2813</v>
      </c>
      <c r="C183" s="156">
        <f>VLOOKUP(A183,'[1]表二之一（类款级汇总）'!$A$6:$E$221,5,0)</f>
        <v>0</v>
      </c>
      <c r="D183" s="284"/>
      <c r="E183" s="284"/>
      <c r="F183" s="284"/>
      <c r="G183" s="284"/>
      <c r="H183" s="284"/>
      <c r="I183" s="156">
        <f t="shared" si="2"/>
        <v>0</v>
      </c>
    </row>
    <row r="184" s="134" customFormat="1" ht="20.1" customHeight="1" spans="1:9">
      <c r="A184" s="299" t="s">
        <v>2214</v>
      </c>
      <c r="B184" s="165" t="s">
        <v>2814</v>
      </c>
      <c r="C184" s="156">
        <f>VLOOKUP(A184,'[1]表二之一（类款级汇总）'!$A$6:$E$221,5,0)</f>
        <v>0</v>
      </c>
      <c r="D184" s="284"/>
      <c r="E184" s="284"/>
      <c r="F184" s="284"/>
      <c r="G184" s="284"/>
      <c r="H184" s="284"/>
      <c r="I184" s="156">
        <f t="shared" si="2"/>
        <v>0</v>
      </c>
    </row>
    <row r="185" s="134" customFormat="1" ht="20.1" customHeight="1" spans="1:9">
      <c r="A185" s="299" t="s">
        <v>2226</v>
      </c>
      <c r="B185" s="165" t="s">
        <v>2815</v>
      </c>
      <c r="C185" s="156">
        <f>VLOOKUP(A185,'[1]表二之一（类款级汇总）'!$A$6:$E$221,5,0)</f>
        <v>0</v>
      </c>
      <c r="D185" s="284"/>
      <c r="E185" s="284"/>
      <c r="F185" s="284"/>
      <c r="G185" s="284"/>
      <c r="H185" s="284"/>
      <c r="I185" s="156">
        <f t="shared" si="2"/>
        <v>0</v>
      </c>
    </row>
    <row r="186" s="134" customFormat="1" ht="20.1" customHeight="1" spans="1:9">
      <c r="A186" s="299" t="s">
        <v>2254</v>
      </c>
      <c r="B186" s="165" t="s">
        <v>2816</v>
      </c>
      <c r="C186" s="156">
        <f>VLOOKUP(A186,'[1]表二之一（类款级汇总）'!$A$6:$E$221,5,0)</f>
        <v>180</v>
      </c>
      <c r="D186" s="284">
        <v>180</v>
      </c>
      <c r="E186" s="284"/>
      <c r="F186" s="284"/>
      <c r="G186" s="284"/>
      <c r="H186" s="284"/>
      <c r="I186" s="156">
        <f t="shared" si="2"/>
        <v>0</v>
      </c>
    </row>
    <row r="187" s="134" customFormat="1" ht="20.1" customHeight="1" spans="1:9">
      <c r="A187" s="299" t="s">
        <v>2272</v>
      </c>
      <c r="B187" s="165" t="s">
        <v>2817</v>
      </c>
      <c r="C187" s="156">
        <f>VLOOKUP(A187,'[1]表二之一（类款级汇总）'!$A$6:$E$221,5,0)</f>
        <v>883</v>
      </c>
      <c r="D187" s="284">
        <v>883</v>
      </c>
      <c r="E187" s="284"/>
      <c r="F187" s="284"/>
      <c r="G187" s="284"/>
      <c r="H187" s="284"/>
      <c r="I187" s="156">
        <f t="shared" si="2"/>
        <v>0</v>
      </c>
    </row>
    <row r="188" s="134" customFormat="1" ht="20.1" customHeight="1" spans="1:9">
      <c r="A188" s="299" t="s">
        <v>2282</v>
      </c>
      <c r="B188" s="165" t="s">
        <v>2818</v>
      </c>
      <c r="C188" s="156">
        <f>VLOOKUP(A188,'[1]表二之一（类款级汇总）'!$A$6:$E$221,5,0)</f>
        <v>0</v>
      </c>
      <c r="D188" s="284"/>
      <c r="E188" s="284"/>
      <c r="F188" s="284"/>
      <c r="G188" s="284"/>
      <c r="H188" s="284"/>
      <c r="I188" s="156">
        <f t="shared" si="2"/>
        <v>0</v>
      </c>
    </row>
    <row r="189" s="134" customFormat="1" ht="20.1" customHeight="1" spans="1:9">
      <c r="A189" s="299" t="s">
        <v>2294</v>
      </c>
      <c r="B189" s="165" t="s">
        <v>2819</v>
      </c>
      <c r="C189" s="156">
        <f>VLOOKUP(A189,'[1]表二之一（类款级汇总）'!$A$6:$E$221,5,0)</f>
        <v>0</v>
      </c>
      <c r="D189" s="284"/>
      <c r="E189" s="284"/>
      <c r="F189" s="284"/>
      <c r="G189" s="284"/>
      <c r="H189" s="284"/>
      <c r="I189" s="156">
        <f t="shared" si="2"/>
        <v>0</v>
      </c>
    </row>
    <row r="190" s="134" customFormat="1" ht="20.1" customHeight="1" spans="1:9">
      <c r="A190" s="299" t="s">
        <v>2317</v>
      </c>
      <c r="B190" s="165" t="s">
        <v>2820</v>
      </c>
      <c r="C190" s="156">
        <f>VLOOKUP(A190,'[1]表二之一（类款级汇总）'!$A$6:$E$221,5,0)</f>
        <v>0</v>
      </c>
      <c r="D190" s="284"/>
      <c r="E190" s="284"/>
      <c r="F190" s="284"/>
      <c r="G190" s="284"/>
      <c r="H190" s="284"/>
      <c r="I190" s="156">
        <f t="shared" si="2"/>
        <v>0</v>
      </c>
    </row>
    <row r="191" s="134" customFormat="1" ht="20.1" customHeight="1" spans="1:9">
      <c r="A191" s="299" t="s">
        <v>2325</v>
      </c>
      <c r="B191" s="165" t="s">
        <v>2821</v>
      </c>
      <c r="C191" s="156">
        <f>VLOOKUP(A191,'[1]表二之一（类款级汇总）'!$A$6:$E$221,5,0)</f>
        <v>476</v>
      </c>
      <c r="D191" s="284">
        <v>465</v>
      </c>
      <c r="E191" s="284">
        <v>11</v>
      </c>
      <c r="F191" s="284"/>
      <c r="G191" s="284"/>
      <c r="H191" s="284"/>
      <c r="I191" s="156">
        <f t="shared" si="2"/>
        <v>0</v>
      </c>
    </row>
    <row r="192" s="134" customFormat="1" ht="20.1" customHeight="1" spans="1:9">
      <c r="A192" s="299" t="s">
        <v>2333</v>
      </c>
      <c r="B192" s="165" t="s">
        <v>2822</v>
      </c>
      <c r="C192" s="156">
        <f>VLOOKUP(A192,'[1]表二之一（类款级汇总）'!$A$6:$E$221,5,0)</f>
        <v>417</v>
      </c>
      <c r="D192" s="284">
        <v>417</v>
      </c>
      <c r="E192" s="284"/>
      <c r="F192" s="284"/>
      <c r="G192" s="284"/>
      <c r="H192" s="284"/>
      <c r="I192" s="156">
        <f t="shared" si="2"/>
        <v>0</v>
      </c>
    </row>
    <row r="193" s="134" customFormat="1" ht="20.1" customHeight="1" spans="1:9">
      <c r="A193" s="405" t="s">
        <v>2337</v>
      </c>
      <c r="B193" s="165" t="s">
        <v>2823</v>
      </c>
      <c r="C193" s="156">
        <f>VLOOKUP(A193,'[1]表二之一（类款级汇总）'!$A$6:$E$221,5,0)</f>
        <v>10000</v>
      </c>
      <c r="D193" s="284">
        <v>10000</v>
      </c>
      <c r="E193" s="284"/>
      <c r="F193" s="284"/>
      <c r="G193" s="284"/>
      <c r="H193" s="284"/>
      <c r="I193" s="156">
        <f t="shared" si="2"/>
        <v>0</v>
      </c>
    </row>
    <row r="194" s="134" customFormat="1" ht="20.1" customHeight="1" spans="1:9">
      <c r="A194" s="299" t="s">
        <v>2341</v>
      </c>
      <c r="B194" s="165" t="s">
        <v>2824</v>
      </c>
      <c r="C194" s="156">
        <f>VLOOKUP(A194,'[1]表二之一（类款级汇总）'!$A$6:$E$221,5,0)</f>
        <v>0</v>
      </c>
      <c r="D194" s="284"/>
      <c r="E194" s="284"/>
      <c r="F194" s="284"/>
      <c r="G194" s="284"/>
      <c r="H194" s="284"/>
      <c r="I194" s="156">
        <f t="shared" si="2"/>
        <v>0</v>
      </c>
    </row>
    <row r="195" s="134" customFormat="1" ht="20.1" customHeight="1" spans="1:9">
      <c r="A195" s="299" t="s">
        <v>2343</v>
      </c>
      <c r="B195" s="165" t="s">
        <v>2805</v>
      </c>
      <c r="C195" s="156">
        <f>VLOOKUP(A195,'[1]表二之一（类款级汇总）'!$A$6:$E$221,5,0)</f>
        <v>0</v>
      </c>
      <c r="D195" s="284"/>
      <c r="E195" s="284"/>
      <c r="F195" s="284"/>
      <c r="G195" s="284"/>
      <c r="H195" s="284"/>
      <c r="I195" s="156">
        <f t="shared" si="2"/>
        <v>0</v>
      </c>
    </row>
    <row r="196" s="134" customFormat="1" ht="20.1" customHeight="1" spans="1:9">
      <c r="A196" s="299" t="s">
        <v>2346</v>
      </c>
      <c r="B196" s="165" t="s">
        <v>2825</v>
      </c>
      <c r="C196" s="156">
        <f>VLOOKUP(A196,'[1]表二之一（类款级汇总）'!$A$6:$E$221,5,0)</f>
        <v>5393</v>
      </c>
      <c r="D196" s="284">
        <v>5393</v>
      </c>
      <c r="E196" s="284"/>
      <c r="F196" s="284"/>
      <c r="G196" s="284"/>
      <c r="H196" s="284"/>
      <c r="I196" s="156">
        <f t="shared" si="2"/>
        <v>0</v>
      </c>
    </row>
    <row r="197" s="134" customFormat="1" ht="20.1" customHeight="1" spans="1:9">
      <c r="A197" s="299" t="s">
        <v>2358</v>
      </c>
      <c r="B197" s="165" t="s">
        <v>2826</v>
      </c>
      <c r="C197" s="156">
        <f>VLOOKUP(A197,'[1]表二之一（类款级汇总）'!$A$6:$E$221,5,0)</f>
        <v>0</v>
      </c>
      <c r="D197" s="284"/>
      <c r="E197" s="284"/>
      <c r="F197" s="284"/>
      <c r="G197" s="284"/>
      <c r="H197" s="284"/>
      <c r="I197" s="156">
        <f t="shared" si="2"/>
        <v>0</v>
      </c>
    </row>
    <row r="198" s="134" customFormat="1" ht="20.1" customHeight="1" spans="1:9">
      <c r="A198" s="299"/>
      <c r="B198" s="165"/>
      <c r="C198" s="162"/>
      <c r="D198" s="162"/>
      <c r="E198" s="162"/>
      <c r="F198" s="162"/>
      <c r="G198" s="162"/>
      <c r="H198" s="162"/>
      <c r="I198" s="162"/>
    </row>
    <row r="199" s="134" customFormat="1" ht="20.1" customHeight="1" spans="1:9">
      <c r="A199" s="299"/>
      <c r="B199" s="165"/>
      <c r="C199" s="162"/>
      <c r="D199" s="162"/>
      <c r="E199" s="162"/>
      <c r="F199" s="162"/>
      <c r="G199" s="162"/>
      <c r="H199" s="162"/>
      <c r="I199" s="162"/>
    </row>
    <row r="200" s="134" customFormat="1" ht="20.1" customHeight="1" spans="1:9">
      <c r="A200" s="283" t="s">
        <v>105</v>
      </c>
      <c r="B200" s="165" t="s">
        <v>2827</v>
      </c>
      <c r="C200" s="156">
        <f>VLOOKUP(A200,'[1]表二之一（类款级汇总）'!$A$6:$E$221,5,0)</f>
        <v>11486</v>
      </c>
      <c r="D200" s="156">
        <f t="shared" ref="D200:H200" si="3">SUMPRODUCT(D$6:D$197*(LEFT($A$6:$A$197,3)=$A200))</f>
        <v>11485</v>
      </c>
      <c r="E200" s="156">
        <f t="shared" si="3"/>
        <v>1</v>
      </c>
      <c r="F200" s="156">
        <f t="shared" si="3"/>
        <v>0</v>
      </c>
      <c r="G200" s="156">
        <f t="shared" si="3"/>
        <v>0</v>
      </c>
      <c r="H200" s="156">
        <f t="shared" si="3"/>
        <v>0</v>
      </c>
      <c r="I200" s="156">
        <f t="shared" ref="I200:I224" si="4">C200-SUM(D200:H200)</f>
        <v>0</v>
      </c>
    </row>
    <row r="201" s="134" customFormat="1" ht="20.1" customHeight="1" spans="1:9">
      <c r="A201" s="299" t="s">
        <v>465</v>
      </c>
      <c r="B201" s="300" t="s">
        <v>2828</v>
      </c>
      <c r="C201" s="156">
        <f>VLOOKUP(A201,'[1]表二之一（类款级汇总）'!$A$6:$E$221,5,0)</f>
        <v>0</v>
      </c>
      <c r="D201" s="156">
        <f t="shared" ref="D201:H201" si="5">SUMPRODUCT(D$6:D$197*(LEFT($A$6:$A$197,3)=$A201))</f>
        <v>0</v>
      </c>
      <c r="E201" s="156">
        <f t="shared" si="5"/>
        <v>0</v>
      </c>
      <c r="F201" s="156">
        <f t="shared" si="5"/>
        <v>0</v>
      </c>
      <c r="G201" s="156">
        <f t="shared" si="5"/>
        <v>0</v>
      </c>
      <c r="H201" s="156">
        <f t="shared" si="5"/>
        <v>0</v>
      </c>
      <c r="I201" s="156">
        <f t="shared" si="4"/>
        <v>0</v>
      </c>
    </row>
    <row r="202" s="134" customFormat="1" ht="20.1" customHeight="1" spans="1:9">
      <c r="A202" s="299" t="s">
        <v>485</v>
      </c>
      <c r="B202" s="300" t="s">
        <v>2829</v>
      </c>
      <c r="C202" s="156">
        <f>VLOOKUP(A202,'[1]表二之一（类款级汇总）'!$A$6:$E$221,5,0)</f>
        <v>48</v>
      </c>
      <c r="D202" s="156">
        <f t="shared" ref="D202:H202" si="6">SUMPRODUCT(D$6:D$197*(LEFT($A$6:$A$197,3)=$A202))</f>
        <v>48</v>
      </c>
      <c r="E202" s="156">
        <f t="shared" si="6"/>
        <v>0</v>
      </c>
      <c r="F202" s="156">
        <f t="shared" si="6"/>
        <v>0</v>
      </c>
      <c r="G202" s="156">
        <f t="shared" si="6"/>
        <v>0</v>
      </c>
      <c r="H202" s="156">
        <f t="shared" si="6"/>
        <v>0</v>
      </c>
      <c r="I202" s="156">
        <f t="shared" si="4"/>
        <v>0</v>
      </c>
    </row>
    <row r="203" s="134" customFormat="1" ht="20.1" customHeight="1" spans="1:9">
      <c r="A203" s="299" t="s">
        <v>523</v>
      </c>
      <c r="B203" s="300" t="s">
        <v>2830</v>
      </c>
      <c r="C203" s="156">
        <f>VLOOKUP(A203,'[1]表二之一（类款级汇总）'!$A$6:$E$221,5,0)</f>
        <v>8634</v>
      </c>
      <c r="D203" s="156">
        <f t="shared" ref="D203:H203" si="7">SUMPRODUCT(D$6:D$197*(LEFT($A$6:$A$197,3)=$A203))</f>
        <v>8634</v>
      </c>
      <c r="E203" s="156">
        <f t="shared" si="7"/>
        <v>0</v>
      </c>
      <c r="F203" s="156">
        <f t="shared" si="7"/>
        <v>0</v>
      </c>
      <c r="G203" s="156">
        <f t="shared" si="7"/>
        <v>0</v>
      </c>
      <c r="H203" s="156">
        <f t="shared" si="7"/>
        <v>0</v>
      </c>
      <c r="I203" s="156">
        <f t="shared" si="4"/>
        <v>0</v>
      </c>
    </row>
    <row r="204" s="134" customFormat="1" ht="20.1" customHeight="1" spans="1:9">
      <c r="A204" s="299" t="s">
        <v>664</v>
      </c>
      <c r="B204" s="301" t="s">
        <v>2831</v>
      </c>
      <c r="C204" s="156">
        <f>VLOOKUP(A204,'[1]表二之一（类款级汇总）'!$A$6:$E$221,5,0)</f>
        <v>122351</v>
      </c>
      <c r="D204" s="156">
        <f t="shared" ref="D204:H204" si="8">SUMPRODUCT(D$6:D$197*(LEFT($A$6:$A$197,3)=$A204))</f>
        <v>92351</v>
      </c>
      <c r="E204" s="156">
        <f t="shared" si="8"/>
        <v>0</v>
      </c>
      <c r="F204" s="156">
        <f t="shared" si="8"/>
        <v>0</v>
      </c>
      <c r="G204" s="156">
        <f t="shared" si="8"/>
        <v>30000</v>
      </c>
      <c r="H204" s="156">
        <f t="shared" si="8"/>
        <v>0</v>
      </c>
      <c r="I204" s="156">
        <f t="shared" si="4"/>
        <v>0</v>
      </c>
    </row>
    <row r="205" s="134" customFormat="1" ht="20.1" customHeight="1" spans="1:9">
      <c r="A205" s="299" t="s">
        <v>765</v>
      </c>
      <c r="B205" s="301" t="s">
        <v>2832</v>
      </c>
      <c r="C205" s="156">
        <f>VLOOKUP(A205,'[1]表二之一（类款级汇总）'!$A$6:$E$221,5,0)</f>
        <v>10938</v>
      </c>
      <c r="D205" s="156">
        <f t="shared" ref="D205:H205" si="9">SUMPRODUCT(D$6:D$197*(LEFT($A$6:$A$197,3)=$A205))</f>
        <v>10938</v>
      </c>
      <c r="E205" s="156">
        <f t="shared" si="9"/>
        <v>0</v>
      </c>
      <c r="F205" s="156">
        <f t="shared" si="9"/>
        <v>0</v>
      </c>
      <c r="G205" s="156">
        <f t="shared" si="9"/>
        <v>0</v>
      </c>
      <c r="H205" s="156">
        <f t="shared" si="9"/>
        <v>0</v>
      </c>
      <c r="I205" s="156">
        <f t="shared" si="4"/>
        <v>0</v>
      </c>
    </row>
    <row r="206" s="134" customFormat="1" ht="20.1" customHeight="1" spans="1:9">
      <c r="A206" s="299" t="s">
        <v>870</v>
      </c>
      <c r="B206" s="300" t="s">
        <v>2833</v>
      </c>
      <c r="C206" s="156">
        <f>VLOOKUP(A206,'[1]表二之一（类款级汇总）'!$A$6:$E$221,5,0)</f>
        <v>6429</v>
      </c>
      <c r="D206" s="156">
        <f t="shared" ref="D206:H206" si="10">SUMPRODUCT(D$6:D$197*(LEFT($A$6:$A$197,3)=$A206))</f>
        <v>6429</v>
      </c>
      <c r="E206" s="156">
        <f t="shared" si="10"/>
        <v>0</v>
      </c>
      <c r="F206" s="156">
        <f t="shared" si="10"/>
        <v>0</v>
      </c>
      <c r="G206" s="156">
        <f t="shared" si="10"/>
        <v>0</v>
      </c>
      <c r="H206" s="156">
        <f t="shared" si="10"/>
        <v>0</v>
      </c>
      <c r="I206" s="156">
        <f t="shared" si="4"/>
        <v>0</v>
      </c>
    </row>
    <row r="207" s="134" customFormat="1" ht="20.1" customHeight="1" spans="1:9">
      <c r="A207" s="299" t="s">
        <v>969</v>
      </c>
      <c r="B207" s="301" t="s">
        <v>2834</v>
      </c>
      <c r="C207" s="156">
        <f>VLOOKUP(A207,'[1]表二之一（类款级汇总）'!$A$6:$E$221,5,0)</f>
        <v>68217</v>
      </c>
      <c r="D207" s="156">
        <f t="shared" ref="D207:H207" si="11">SUMPRODUCT(D$6:D$197*(LEFT($A$6:$A$197,3)=$A207))</f>
        <v>62217</v>
      </c>
      <c r="E207" s="156">
        <f t="shared" si="11"/>
        <v>0</v>
      </c>
      <c r="F207" s="156">
        <f t="shared" si="11"/>
        <v>0</v>
      </c>
      <c r="G207" s="156">
        <f t="shared" si="11"/>
        <v>6000</v>
      </c>
      <c r="H207" s="156">
        <f t="shared" si="11"/>
        <v>0</v>
      </c>
      <c r="I207" s="156">
        <f t="shared" si="4"/>
        <v>0</v>
      </c>
    </row>
    <row r="208" s="134" customFormat="1" ht="20.1" customHeight="1" spans="1:9">
      <c r="A208" s="299" t="s">
        <v>1206</v>
      </c>
      <c r="B208" s="301" t="s">
        <v>2835</v>
      </c>
      <c r="C208" s="156">
        <f>VLOOKUP(A208,'[1]表二之一（类款级汇总）'!$A$6:$E$221,5,0)</f>
        <v>50526</v>
      </c>
      <c r="D208" s="156">
        <f t="shared" ref="D208:H208" si="12">SUMPRODUCT(D$6:D$197*(LEFT($A$6:$A$197,3)=$A208))</f>
        <v>39393</v>
      </c>
      <c r="E208" s="156">
        <f t="shared" si="12"/>
        <v>133</v>
      </c>
      <c r="F208" s="156">
        <f t="shared" si="12"/>
        <v>0</v>
      </c>
      <c r="G208" s="156">
        <f t="shared" si="12"/>
        <v>11000</v>
      </c>
      <c r="H208" s="156">
        <f t="shared" si="12"/>
        <v>0</v>
      </c>
      <c r="I208" s="156">
        <f t="shared" si="4"/>
        <v>0</v>
      </c>
    </row>
    <row r="209" s="134" customFormat="1" ht="20.1" customHeight="1" spans="1:239">
      <c r="A209" s="299" t="s">
        <v>1344</v>
      </c>
      <c r="B209" s="165" t="s">
        <v>2836</v>
      </c>
      <c r="C209" s="156">
        <f>VLOOKUP(A209,'[1]表二之一（类款级汇总）'!$A$6:$E$221,5,0)</f>
        <v>19167</v>
      </c>
      <c r="D209" s="156">
        <f t="shared" ref="D209:H209" si="13">SUMPRODUCT(D$6:D$197*(LEFT($A$6:$A$197,3)=$A209))</f>
        <v>16048</v>
      </c>
      <c r="E209" s="156">
        <f t="shared" si="13"/>
        <v>3119</v>
      </c>
      <c r="F209" s="156">
        <f t="shared" si="13"/>
        <v>0</v>
      </c>
      <c r="G209" s="156">
        <f t="shared" si="13"/>
        <v>0</v>
      </c>
      <c r="H209" s="156">
        <f t="shared" si="13"/>
        <v>0</v>
      </c>
      <c r="I209" s="156">
        <f t="shared" si="4"/>
        <v>0</v>
      </c>
    </row>
    <row r="210" s="134" customFormat="1" ht="20.1" customHeight="1" spans="1:239">
      <c r="A210" s="299" t="s">
        <v>1482</v>
      </c>
      <c r="B210" s="165" t="s">
        <v>2837</v>
      </c>
      <c r="C210" s="156">
        <f>VLOOKUP(A210,'[1]表二之一（类款级汇总）'!$A$6:$E$221,5,0)</f>
        <v>5974</v>
      </c>
      <c r="D210" s="156">
        <f t="shared" ref="D210:H210" si="14">SUMPRODUCT(D$6:D$197*(LEFT($A$6:$A$197,3)=$A210))</f>
        <v>5974</v>
      </c>
      <c r="E210" s="156">
        <f t="shared" si="14"/>
        <v>0</v>
      </c>
      <c r="F210" s="156">
        <f t="shared" si="14"/>
        <v>0</v>
      </c>
      <c r="G210" s="156">
        <f t="shared" si="14"/>
        <v>0</v>
      </c>
      <c r="H210" s="156">
        <f t="shared" si="14"/>
        <v>0</v>
      </c>
      <c r="I210" s="156">
        <f t="shared" si="4"/>
        <v>0</v>
      </c>
      <c r="IE210" s="134">
        <v>392</v>
      </c>
    </row>
    <row r="211" s="134" customFormat="1" ht="20.1" customHeight="1" spans="1:239">
      <c r="A211" s="299" t="s">
        <v>1523</v>
      </c>
      <c r="B211" s="165" t="s">
        <v>2838</v>
      </c>
      <c r="C211" s="156">
        <f>VLOOKUP(A211,'[1]表二之一（类款级汇总）'!$A$6:$E$221,5,0)</f>
        <v>84303</v>
      </c>
      <c r="D211" s="156">
        <f t="shared" ref="D211:H211" si="15">SUMPRODUCT(D$6:D$197*(LEFT($A$6:$A$197,3)=$A211))</f>
        <v>63880</v>
      </c>
      <c r="E211" s="156">
        <f t="shared" si="15"/>
        <v>1023</v>
      </c>
      <c r="F211" s="156">
        <f t="shared" si="15"/>
        <v>16400</v>
      </c>
      <c r="G211" s="156">
        <f t="shared" si="15"/>
        <v>3000</v>
      </c>
      <c r="H211" s="156">
        <f t="shared" si="15"/>
        <v>0</v>
      </c>
      <c r="I211" s="156">
        <f t="shared" si="4"/>
        <v>0</v>
      </c>
    </row>
    <row r="212" s="134" customFormat="1" ht="20.1" customHeight="1" spans="1:239">
      <c r="A212" s="299" t="s">
        <v>1723</v>
      </c>
      <c r="B212" s="165" t="s">
        <v>2839</v>
      </c>
      <c r="C212" s="156">
        <f>VLOOKUP(A212,'[1]表二之一（类款级汇总）'!$A$6:$E$221,5,0)</f>
        <v>4721</v>
      </c>
      <c r="D212" s="156">
        <f t="shared" ref="D212:H212" si="16">SUMPRODUCT(D$6:D$197*(LEFT($A$6:$A$197,3)=$A212))</f>
        <v>4721</v>
      </c>
      <c r="E212" s="156">
        <f t="shared" si="16"/>
        <v>0</v>
      </c>
      <c r="F212" s="156">
        <f t="shared" si="16"/>
        <v>0</v>
      </c>
      <c r="G212" s="156">
        <f t="shared" si="16"/>
        <v>0</v>
      </c>
      <c r="H212" s="156">
        <f t="shared" si="16"/>
        <v>0</v>
      </c>
      <c r="I212" s="156">
        <f t="shared" si="4"/>
        <v>0</v>
      </c>
    </row>
    <row r="213" s="134" customFormat="1" ht="20.1" customHeight="1" spans="1:239">
      <c r="A213" s="299" t="s">
        <v>1826</v>
      </c>
      <c r="B213" s="165" t="s">
        <v>2840</v>
      </c>
      <c r="C213" s="156">
        <f>VLOOKUP(A213,'[1]表二之一（类款级汇总）'!$A$6:$E$221,5,0)</f>
        <v>1350</v>
      </c>
      <c r="D213" s="156">
        <f t="shared" ref="D213:H213" si="17">SUMPRODUCT(D$6:D$197*(LEFT($A$6:$A$197,3)=$A213))</f>
        <v>1250</v>
      </c>
      <c r="E213" s="156">
        <f t="shared" si="17"/>
        <v>100</v>
      </c>
      <c r="F213" s="156">
        <f t="shared" si="17"/>
        <v>0</v>
      </c>
      <c r="G213" s="156">
        <f t="shared" si="17"/>
        <v>0</v>
      </c>
      <c r="H213" s="156">
        <f t="shared" si="17"/>
        <v>0</v>
      </c>
      <c r="I213" s="156">
        <f t="shared" si="4"/>
        <v>0</v>
      </c>
    </row>
    <row r="214" s="134" customFormat="1" ht="20.1" customHeight="1" spans="1:239">
      <c r="A214" s="299" t="s">
        <v>1935</v>
      </c>
      <c r="B214" s="165" t="s">
        <v>2841</v>
      </c>
      <c r="C214" s="156">
        <f>VLOOKUP(A214,'[1]表二之一（类款级汇总）'!$A$6:$E$221,5,0)</f>
        <v>1099</v>
      </c>
      <c r="D214" s="156">
        <f t="shared" ref="D214:H214" si="18">SUMPRODUCT(D$6:D$197*(LEFT($A$6:$A$197,3)=$A214))</f>
        <v>1099</v>
      </c>
      <c r="E214" s="156">
        <f t="shared" si="18"/>
        <v>0</v>
      </c>
      <c r="F214" s="156">
        <f t="shared" si="18"/>
        <v>0</v>
      </c>
      <c r="G214" s="156">
        <f t="shared" si="18"/>
        <v>0</v>
      </c>
      <c r="H214" s="156">
        <f t="shared" si="18"/>
        <v>0</v>
      </c>
      <c r="I214" s="156">
        <f t="shared" si="4"/>
        <v>0</v>
      </c>
    </row>
    <row r="215" s="134" customFormat="1" ht="20.1" customHeight="1" spans="1:239">
      <c r="A215" s="299" t="s">
        <v>1968</v>
      </c>
      <c r="B215" s="165" t="s">
        <v>2842</v>
      </c>
      <c r="C215" s="156">
        <f>VLOOKUP(A215,'[1]表二之一（类款级汇总）'!$A$6:$E$221,5,0)</f>
        <v>26</v>
      </c>
      <c r="D215" s="156">
        <f t="shared" ref="D215:H215" si="19">SUMPRODUCT(D$6:D$197*(LEFT($A$6:$A$197,3)=$A215))</f>
        <v>26</v>
      </c>
      <c r="E215" s="156">
        <f t="shared" si="19"/>
        <v>0</v>
      </c>
      <c r="F215" s="156">
        <f t="shared" si="19"/>
        <v>0</v>
      </c>
      <c r="G215" s="156">
        <f t="shared" si="19"/>
        <v>0</v>
      </c>
      <c r="H215" s="156">
        <f t="shared" si="19"/>
        <v>0</v>
      </c>
      <c r="I215" s="156">
        <f t="shared" si="4"/>
        <v>0</v>
      </c>
    </row>
    <row r="216" s="134" customFormat="1" ht="20.1" customHeight="1" spans="1:239">
      <c r="A216" s="299" t="s">
        <v>2024</v>
      </c>
      <c r="B216" s="165" t="s">
        <v>2843</v>
      </c>
      <c r="C216" s="156">
        <f>VLOOKUP(A216,'[1]表二之一（类款级汇总）'!$A$6:$E$221,5,0)</f>
        <v>0</v>
      </c>
      <c r="D216" s="156">
        <f t="shared" ref="D216:H216" si="20">SUMPRODUCT(D$6:D$197*(LEFT($A$6:$A$197,3)=$A216))</f>
        <v>0</v>
      </c>
      <c r="E216" s="156">
        <f t="shared" si="20"/>
        <v>0</v>
      </c>
      <c r="F216" s="156">
        <f t="shared" si="20"/>
        <v>0</v>
      </c>
      <c r="G216" s="156">
        <f t="shared" si="20"/>
        <v>0</v>
      </c>
      <c r="H216" s="156">
        <f t="shared" si="20"/>
        <v>0</v>
      </c>
      <c r="I216" s="156">
        <f t="shared" si="4"/>
        <v>0</v>
      </c>
    </row>
    <row r="217" s="134" customFormat="1" ht="20.1" customHeight="1" spans="1:239">
      <c r="A217" s="299" t="s">
        <v>2043</v>
      </c>
      <c r="B217" s="165" t="s">
        <v>2844</v>
      </c>
      <c r="C217" s="156">
        <f>VLOOKUP(A217,'[1]表二之一（类款级汇总）'!$A$6:$E$221,5,0)</f>
        <v>80</v>
      </c>
      <c r="D217" s="156">
        <f t="shared" ref="D217:H217" si="21">SUMPRODUCT(D$6:D$197*(LEFT($A$6:$A$197,3)=$A217))</f>
        <v>80</v>
      </c>
      <c r="E217" s="156">
        <f t="shared" si="21"/>
        <v>0</v>
      </c>
      <c r="F217" s="156">
        <f t="shared" si="21"/>
        <v>0</v>
      </c>
      <c r="G217" s="156">
        <f t="shared" si="21"/>
        <v>0</v>
      </c>
      <c r="H217" s="156">
        <f t="shared" si="21"/>
        <v>0</v>
      </c>
      <c r="I217" s="156">
        <f t="shared" si="4"/>
        <v>0</v>
      </c>
    </row>
    <row r="218" s="134" customFormat="1" ht="20.1" customHeight="1" spans="1:239">
      <c r="A218" s="299" t="s">
        <v>2126</v>
      </c>
      <c r="B218" s="165" t="s">
        <v>2845</v>
      </c>
      <c r="C218" s="156">
        <f>VLOOKUP(A218,'[1]表二之一（类款级汇总）'!$A$6:$E$221,5,0)</f>
        <v>2753</v>
      </c>
      <c r="D218" s="156">
        <f t="shared" ref="D218:H218" si="22">SUMPRODUCT(D$6:D$197*(LEFT($A$6:$A$197,3)=$A218))</f>
        <v>2753</v>
      </c>
      <c r="E218" s="156">
        <f t="shared" si="22"/>
        <v>0</v>
      </c>
      <c r="F218" s="156">
        <f t="shared" si="22"/>
        <v>0</v>
      </c>
      <c r="G218" s="156">
        <f t="shared" si="22"/>
        <v>0</v>
      </c>
      <c r="H218" s="156">
        <f t="shared" si="22"/>
        <v>0</v>
      </c>
      <c r="I218" s="156">
        <f t="shared" si="4"/>
        <v>0</v>
      </c>
    </row>
    <row r="219" s="134" customFormat="1" ht="20.1" customHeight="1" spans="1:239">
      <c r="A219" s="299" t="s">
        <v>2168</v>
      </c>
      <c r="B219" s="165" t="s">
        <v>2846</v>
      </c>
      <c r="C219" s="156">
        <f>VLOOKUP(A219,'[1]表二之一（类款级汇总）'!$A$6:$E$221,5,0)</f>
        <v>42</v>
      </c>
      <c r="D219" s="156">
        <f t="shared" ref="D219:H219" si="23">SUMPRODUCT(D$6:D$197*(LEFT($A$6:$A$197,3)=$A219))</f>
        <v>42</v>
      </c>
      <c r="E219" s="156">
        <f t="shared" si="23"/>
        <v>0</v>
      </c>
      <c r="F219" s="156">
        <f t="shared" si="23"/>
        <v>0</v>
      </c>
      <c r="G219" s="156">
        <f t="shared" si="23"/>
        <v>0</v>
      </c>
      <c r="H219" s="156">
        <f t="shared" si="23"/>
        <v>0</v>
      </c>
      <c r="I219" s="156">
        <f t="shared" si="4"/>
        <v>0</v>
      </c>
    </row>
    <row r="220" s="134" customFormat="1" ht="20.1" customHeight="1" spans="1:239">
      <c r="A220" s="299" t="s">
        <v>2252</v>
      </c>
      <c r="B220" s="165" t="s">
        <v>2847</v>
      </c>
      <c r="C220" s="156">
        <f>VLOOKUP(A220,'[1]表二之一（类款级汇总）'!$A$6:$E$221,5,0)</f>
        <v>1956</v>
      </c>
      <c r="D220" s="156">
        <f t="shared" ref="D220:H220" si="24">SUMPRODUCT(D$6:D$197*(LEFT($A$6:$A$197,3)=$A220))</f>
        <v>1945</v>
      </c>
      <c r="E220" s="156">
        <f t="shared" si="24"/>
        <v>11</v>
      </c>
      <c r="F220" s="156">
        <f t="shared" si="24"/>
        <v>0</v>
      </c>
      <c r="G220" s="156">
        <f t="shared" si="24"/>
        <v>0</v>
      </c>
      <c r="H220" s="156">
        <f t="shared" si="24"/>
        <v>0</v>
      </c>
      <c r="I220" s="156">
        <f t="shared" si="4"/>
        <v>0</v>
      </c>
    </row>
    <row r="221" s="134" customFormat="1" ht="20.1" customHeight="1" spans="1:239">
      <c r="A221" s="299" t="s">
        <v>2337</v>
      </c>
      <c r="B221" s="165" t="s">
        <v>2823</v>
      </c>
      <c r="C221" s="156">
        <f>VLOOKUP(A221,'[1]表二之一（类款级汇总）'!$A$6:$E$221,5,0)</f>
        <v>10000</v>
      </c>
      <c r="D221" s="156">
        <f t="shared" ref="D221:H221" si="25">SUMPRODUCT(D$6:D$197*(LEFT($A$6:$A$197,3)=$A221))</f>
        <v>10000</v>
      </c>
      <c r="E221" s="156">
        <f t="shared" si="25"/>
        <v>0</v>
      </c>
      <c r="F221" s="156">
        <f t="shared" si="25"/>
        <v>0</v>
      </c>
      <c r="G221" s="156">
        <f t="shared" si="25"/>
        <v>0</v>
      </c>
      <c r="H221" s="156">
        <f t="shared" si="25"/>
        <v>0</v>
      </c>
      <c r="I221" s="156">
        <f t="shared" si="4"/>
        <v>0</v>
      </c>
    </row>
    <row r="222" s="134" customFormat="1" ht="20.1" customHeight="1" spans="1:239">
      <c r="A222" s="299" t="s">
        <v>2339</v>
      </c>
      <c r="B222" s="165" t="s">
        <v>2805</v>
      </c>
      <c r="C222" s="156">
        <f>VLOOKUP(A222,'[1]表二之一（类款级汇总）'!$A$6:$E$221,5,0)</f>
        <v>0</v>
      </c>
      <c r="D222" s="156">
        <f t="shared" ref="D222:H222" si="26">SUMPRODUCT(D$6:D$197*(LEFT($A$6:$A$197,3)=$A222))</f>
        <v>0</v>
      </c>
      <c r="E222" s="156">
        <f t="shared" si="26"/>
        <v>0</v>
      </c>
      <c r="F222" s="156">
        <f t="shared" si="26"/>
        <v>0</v>
      </c>
      <c r="G222" s="156">
        <f t="shared" si="26"/>
        <v>0</v>
      </c>
      <c r="H222" s="156">
        <f t="shared" si="26"/>
        <v>0</v>
      </c>
      <c r="I222" s="156">
        <f t="shared" si="4"/>
        <v>0</v>
      </c>
    </row>
    <row r="223" s="134" customFormat="1" ht="20.1" customHeight="1" spans="1:239">
      <c r="A223" s="299" t="s">
        <v>2344</v>
      </c>
      <c r="B223" s="165" t="s">
        <v>2848</v>
      </c>
      <c r="C223" s="156">
        <f>VLOOKUP(A223,'[1]表二之一（类款级汇总）'!$A$6:$E$221,5,0)</f>
        <v>5393</v>
      </c>
      <c r="D223" s="156">
        <f t="shared" ref="D223:H223" si="27">SUMPRODUCT(D$6:D$197*(LEFT($A$6:$A$197,3)=$A223))</f>
        <v>5393</v>
      </c>
      <c r="E223" s="156">
        <f t="shared" si="27"/>
        <v>0</v>
      </c>
      <c r="F223" s="156">
        <f t="shared" si="27"/>
        <v>0</v>
      </c>
      <c r="G223" s="156">
        <f t="shared" si="27"/>
        <v>0</v>
      </c>
      <c r="H223" s="156">
        <f t="shared" si="27"/>
        <v>0</v>
      </c>
      <c r="I223" s="156">
        <f t="shared" si="4"/>
        <v>0</v>
      </c>
    </row>
    <row r="224" s="134" customFormat="1" ht="20.1" customHeight="1" spans="1:239">
      <c r="A224" s="299" t="s">
        <v>2356</v>
      </c>
      <c r="B224" s="165" t="s">
        <v>2849</v>
      </c>
      <c r="C224" s="156">
        <f>VLOOKUP(A224,'[1]表二之一（类款级汇总）'!$A$6:$E$221,5,0)</f>
        <v>0</v>
      </c>
      <c r="D224" s="156">
        <f t="shared" ref="D224:H224" si="28">SUMPRODUCT(D$6:D$197*(LEFT($A$6:$A$197,3)=$A224))</f>
        <v>0</v>
      </c>
      <c r="E224" s="156">
        <f t="shared" si="28"/>
        <v>0</v>
      </c>
      <c r="F224" s="156">
        <f t="shared" si="28"/>
        <v>0</v>
      </c>
      <c r="G224" s="156">
        <f t="shared" si="28"/>
        <v>0</v>
      </c>
      <c r="H224" s="156">
        <f t="shared" si="28"/>
        <v>0</v>
      </c>
      <c r="I224" s="156">
        <f t="shared" si="4"/>
        <v>0</v>
      </c>
    </row>
    <row r="225" s="134" customFormat="1" ht="20.1" customHeight="1" spans="1:9">
      <c r="A225" s="299"/>
      <c r="B225" s="165"/>
      <c r="C225" s="162"/>
      <c r="D225" s="162"/>
      <c r="E225" s="162"/>
      <c r="F225" s="162"/>
      <c r="G225" s="162"/>
      <c r="H225" s="162"/>
      <c r="I225" s="162"/>
    </row>
    <row r="226" s="134" customFormat="1" ht="20.1" customHeight="1" spans="1:9">
      <c r="A226" s="303"/>
      <c r="B226" s="304" t="s">
        <v>2360</v>
      </c>
      <c r="C226" s="156">
        <f>'[1]表二之一（类款级汇总）'!$E$223</f>
        <v>415493</v>
      </c>
      <c r="D226" s="156">
        <f t="shared" ref="D226:I226" si="29">SUM(D200:D224)</f>
        <v>344706</v>
      </c>
      <c r="E226" s="156">
        <f t="shared" si="29"/>
        <v>4387</v>
      </c>
      <c r="F226" s="156">
        <f t="shared" si="29"/>
        <v>16400</v>
      </c>
      <c r="G226" s="156">
        <f t="shared" si="29"/>
        <v>50000</v>
      </c>
      <c r="H226" s="156">
        <f t="shared" si="29"/>
        <v>0</v>
      </c>
      <c r="I226" s="156">
        <f t="shared" si="29"/>
        <v>0</v>
      </c>
    </row>
    <row r="227" s="134" customFormat="1" ht="43.5" customHeight="1" spans="1:9">
      <c r="C227" s="295"/>
      <c r="D227" s="136"/>
      <c r="E227" s="305" t="str">
        <f>IF(('[1]表三之一（汇总表）'!E56-E226)&lt;0,"请检查，收入安排的支出不应该大于收入来源！","")</f>
        <v/>
      </c>
      <c r="F227" s="305" t="str">
        <f>IF(('[1]表三之一（汇总表）'!E81-F226)&lt;0,"请检查，收入安排的支出不应该大于收入来源！","")</f>
        <v/>
      </c>
      <c r="G227" s="305" t="str">
        <f>IF(('[1]表三之一（汇总表）'!E85-G226)&lt;0,"请检查，收入安排的支出不应该大于收入来源！","")</f>
        <v/>
      </c>
      <c r="H227" s="305" t="str">
        <f>IF(('[1]表三之一（汇总表）'!E90+'[1]表三之一（汇总表）'!E103-H226)&lt;0,"请检查，收入安排的支出不应该大于收入来源！","")</f>
        <v/>
      </c>
      <c r="I227" s="136"/>
    </row>
  </sheetData>
  <mergeCells count="9">
    <mergeCell ref="A2:I2"/>
    <mergeCell ref="A4:B4"/>
    <mergeCell ref="C4:C5"/>
    <mergeCell ref="D4:D5"/>
    <mergeCell ref="E4:E5"/>
    <mergeCell ref="F4:F5"/>
    <mergeCell ref="G4:G5"/>
    <mergeCell ref="H4:H5"/>
    <mergeCell ref="I4:I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A1" sqref="A1"/>
    </sheetView>
  </sheetViews>
  <sheetFormatPr defaultColWidth="8.75" defaultRowHeight="13.5"/>
  <cols>
    <col min="1" max="1" width="4.625" style="134" customWidth="1"/>
    <col min="2" max="2" width="23.25" style="134" customWidth="1"/>
    <col min="3" max="3" width="11.75" style="134" customWidth="1"/>
    <col min="4" max="5" width="9.5" style="134" customWidth="1"/>
    <col min="6" max="6" width="8.5" style="134" customWidth="1"/>
    <col min="7" max="7" width="9.5" style="134" customWidth="1"/>
    <col min="8" max="8" width="10.5" style="134" customWidth="1"/>
    <col min="9" max="11" width="9.5" style="134" customWidth="1"/>
    <col min="12" max="12" width="10.5" style="134" customWidth="1"/>
    <col min="13" max="13" width="9.5" style="134" customWidth="1"/>
    <col min="14" max="14" width="13.125" style="134" customWidth="1"/>
    <col min="15" max="16" width="9.5" style="134" customWidth="1"/>
    <col min="17" max="17" width="9.25" style="134" customWidth="1"/>
    <col min="18" max="18" width="9.5" style="134" customWidth="1"/>
    <col min="19" max="16384" width="8.75" style="134"/>
  </cols>
  <sheetData>
    <row r="1" s="134" customFormat="1" spans="1:18">
      <c r="A1" s="139" t="s">
        <v>2850</v>
      </c>
    </row>
    <row r="2" s="135" customFormat="1" ht="24" spans="1:18">
      <c r="A2" s="245" t="s">
        <v>2851</v>
      </c>
      <c r="B2" s="245"/>
      <c r="C2" s="245"/>
      <c r="D2" s="245"/>
      <c r="E2" s="245"/>
      <c r="F2" s="245"/>
      <c r="G2" s="245"/>
      <c r="H2" s="245"/>
      <c r="I2" s="245"/>
      <c r="J2" s="245"/>
      <c r="K2" s="245"/>
      <c r="L2" s="245"/>
      <c r="M2" s="245"/>
      <c r="N2" s="245"/>
      <c r="O2" s="245"/>
      <c r="P2" s="245"/>
      <c r="Q2" s="245"/>
      <c r="R2" s="245"/>
    </row>
    <row r="3" s="134" customFormat="1" ht="20.25" customHeight="1" spans="1:18">
      <c r="R3" s="281" t="s">
        <v>2852</v>
      </c>
    </row>
    <row r="4" s="137" customFormat="1" ht="23.1" customHeight="1" spans="1:18">
      <c r="A4" s="146" t="s">
        <v>2853</v>
      </c>
      <c r="B4" s="146"/>
      <c r="C4" s="146" t="s">
        <v>2854</v>
      </c>
      <c r="D4" s="282">
        <v>501</v>
      </c>
      <c r="E4" s="282">
        <v>502</v>
      </c>
      <c r="F4" s="282">
        <v>503</v>
      </c>
      <c r="G4" s="282">
        <v>504</v>
      </c>
      <c r="H4" s="282">
        <v>505</v>
      </c>
      <c r="I4" s="282">
        <v>506</v>
      </c>
      <c r="J4" s="282">
        <v>507</v>
      </c>
      <c r="K4" s="282">
        <v>508</v>
      </c>
      <c r="L4" s="282">
        <v>509</v>
      </c>
      <c r="M4" s="282">
        <v>510</v>
      </c>
      <c r="N4" s="282">
        <v>511</v>
      </c>
      <c r="O4" s="282">
        <v>512</v>
      </c>
      <c r="P4" s="282">
        <v>513</v>
      </c>
      <c r="Q4" s="282">
        <v>514</v>
      </c>
      <c r="R4" s="282">
        <v>599</v>
      </c>
    </row>
    <row r="5" s="137" customFormat="1" ht="69" customHeight="1" spans="1:18">
      <c r="A5" s="146" t="s">
        <v>2855</v>
      </c>
      <c r="B5" s="146" t="s">
        <v>2856</v>
      </c>
      <c r="C5" s="146"/>
      <c r="D5" s="147" t="s">
        <v>2857</v>
      </c>
      <c r="E5" s="147" t="s">
        <v>2858</v>
      </c>
      <c r="F5" s="147" t="s">
        <v>2859</v>
      </c>
      <c r="G5" s="147" t="s">
        <v>2860</v>
      </c>
      <c r="H5" s="147" t="s">
        <v>2861</v>
      </c>
      <c r="I5" s="147" t="s">
        <v>2862</v>
      </c>
      <c r="J5" s="147" t="s">
        <v>2863</v>
      </c>
      <c r="K5" s="147" t="s">
        <v>2864</v>
      </c>
      <c r="L5" s="147" t="s">
        <v>2865</v>
      </c>
      <c r="M5" s="147" t="s">
        <v>2866</v>
      </c>
      <c r="N5" s="147" t="s">
        <v>2867</v>
      </c>
      <c r="O5" s="147" t="s">
        <v>2868</v>
      </c>
      <c r="P5" s="147" t="s">
        <v>2869</v>
      </c>
      <c r="Q5" s="147" t="s">
        <v>2870</v>
      </c>
      <c r="R5" s="147" t="s">
        <v>2871</v>
      </c>
    </row>
    <row r="6" s="134" customFormat="1" ht="20.1" customHeight="1" spans="1:18">
      <c r="A6" s="283" t="s">
        <v>105</v>
      </c>
      <c r="B6" s="150" t="s">
        <v>2872</v>
      </c>
      <c r="C6" s="156">
        <f>VLOOKUP(A6,'[1]表二之一（类款级汇总）'!$A$6:$E$221,5,0)</f>
        <v>11486</v>
      </c>
      <c r="D6" s="284">
        <v>8109</v>
      </c>
      <c r="E6" s="284">
        <v>1716</v>
      </c>
      <c r="F6" s="284"/>
      <c r="G6" s="285"/>
      <c r="H6" s="285"/>
      <c r="I6" s="285"/>
      <c r="J6" s="285"/>
      <c r="K6" s="285"/>
      <c r="L6" s="285">
        <v>1661</v>
      </c>
      <c r="M6" s="285"/>
      <c r="N6" s="286"/>
      <c r="O6" s="286"/>
      <c r="P6" s="286"/>
      <c r="Q6" s="286"/>
      <c r="R6" s="287">
        <f t="shared" ref="R6:R26" si="0">C6-SUM(D6:Q6)</f>
        <v>0</v>
      </c>
    </row>
    <row r="7" s="134" customFormat="1" ht="20.1" customHeight="1" spans="1:18">
      <c r="A7" s="283" t="s">
        <v>465</v>
      </c>
      <c r="B7" s="150" t="s">
        <v>2873</v>
      </c>
      <c r="C7" s="156">
        <f>VLOOKUP(A7,'[1]表二之一（类款级汇总）'!$A$6:$E$221,5,0)</f>
        <v>0</v>
      </c>
      <c r="D7" s="284"/>
      <c r="E7" s="284"/>
      <c r="F7" s="284"/>
      <c r="G7" s="285"/>
      <c r="H7" s="285"/>
      <c r="I7" s="285"/>
      <c r="J7" s="285"/>
      <c r="K7" s="285"/>
      <c r="L7" s="285"/>
      <c r="M7" s="285"/>
      <c r="N7" s="286"/>
      <c r="O7" s="286"/>
      <c r="P7" s="286"/>
      <c r="Q7" s="286"/>
      <c r="R7" s="287">
        <f t="shared" si="0"/>
        <v>0</v>
      </c>
    </row>
    <row r="8" s="134" customFormat="1" ht="20.1" customHeight="1" spans="1:18">
      <c r="A8" s="283" t="s">
        <v>485</v>
      </c>
      <c r="B8" s="150" t="s">
        <v>2874</v>
      </c>
      <c r="C8" s="156">
        <f>VLOOKUP(A8,'[1]表二之一（类款级汇总）'!$A$6:$E$221,5,0)</f>
        <v>48</v>
      </c>
      <c r="D8" s="284"/>
      <c r="E8" s="284"/>
      <c r="F8" s="284"/>
      <c r="G8" s="285"/>
      <c r="H8" s="285"/>
      <c r="I8" s="285"/>
      <c r="J8" s="285"/>
      <c r="K8" s="285"/>
      <c r="L8" s="285">
        <v>48</v>
      </c>
      <c r="M8" s="285"/>
      <c r="N8" s="286"/>
      <c r="O8" s="286"/>
      <c r="P8" s="286"/>
      <c r="Q8" s="286"/>
      <c r="R8" s="287">
        <f t="shared" si="0"/>
        <v>0</v>
      </c>
    </row>
    <row r="9" s="134" customFormat="1" ht="20.1" customHeight="1" spans="1:18">
      <c r="A9" s="283" t="s">
        <v>523</v>
      </c>
      <c r="B9" s="150" t="s">
        <v>2875</v>
      </c>
      <c r="C9" s="156">
        <f>VLOOKUP(A9,'[1]表二之一（类款级汇总）'!$A$6:$E$221,5,0)</f>
        <v>8634</v>
      </c>
      <c r="D9" s="284">
        <v>5842</v>
      </c>
      <c r="E9" s="284">
        <v>1504</v>
      </c>
      <c r="F9" s="284">
        <v>1076</v>
      </c>
      <c r="G9" s="285"/>
      <c r="H9" s="285"/>
      <c r="I9" s="285"/>
      <c r="J9" s="285"/>
      <c r="K9" s="285"/>
      <c r="L9" s="285">
        <v>212</v>
      </c>
      <c r="M9" s="285"/>
      <c r="N9" s="286"/>
      <c r="O9" s="286"/>
      <c r="P9" s="286"/>
      <c r="Q9" s="286"/>
      <c r="R9" s="287">
        <f t="shared" si="0"/>
        <v>0</v>
      </c>
    </row>
    <row r="10" s="134" customFormat="1" ht="20.1" customHeight="1" spans="1:18">
      <c r="A10" s="283" t="s">
        <v>664</v>
      </c>
      <c r="B10" s="150" t="s">
        <v>2876</v>
      </c>
      <c r="C10" s="156">
        <f>VLOOKUP(A10,'[1]表二之一（类款级汇总）'!$A$6:$E$221,5,0)</f>
        <v>122351</v>
      </c>
      <c r="D10" s="284">
        <v>83405</v>
      </c>
      <c r="E10" s="284">
        <v>5235</v>
      </c>
      <c r="F10" s="284">
        <v>14056</v>
      </c>
      <c r="G10" s="285"/>
      <c r="H10" s="285">
        <v>14585</v>
      </c>
      <c r="I10" s="285"/>
      <c r="J10" s="285"/>
      <c r="K10" s="285"/>
      <c r="L10" s="285">
        <v>5070</v>
      </c>
      <c r="M10" s="285"/>
      <c r="N10" s="286"/>
      <c r="O10" s="286"/>
      <c r="P10" s="286"/>
      <c r="Q10" s="286"/>
      <c r="R10" s="287">
        <f t="shared" si="0"/>
        <v>0</v>
      </c>
    </row>
    <row r="11" s="134" customFormat="1" ht="20.1" customHeight="1" spans="1:18">
      <c r="A11" s="283" t="s">
        <v>765</v>
      </c>
      <c r="B11" s="150" t="s">
        <v>2877</v>
      </c>
      <c r="C11" s="156">
        <f>VLOOKUP(A11,'[1]表二之一（类款级汇总）'!$A$6:$E$221,5,0)</f>
        <v>10938</v>
      </c>
      <c r="D11" s="284">
        <v>256</v>
      </c>
      <c r="E11" s="284">
        <v>22</v>
      </c>
      <c r="F11" s="284">
        <v>10465</v>
      </c>
      <c r="G11" s="285"/>
      <c r="H11" s="285">
        <v>168</v>
      </c>
      <c r="I11" s="285"/>
      <c r="J11" s="285"/>
      <c r="K11" s="285"/>
      <c r="L11" s="285">
        <v>27</v>
      </c>
      <c r="M11" s="285"/>
      <c r="N11" s="286"/>
      <c r="O11" s="286"/>
      <c r="P11" s="286"/>
      <c r="Q11" s="286"/>
      <c r="R11" s="287">
        <f t="shared" si="0"/>
        <v>0</v>
      </c>
    </row>
    <row r="12" s="134" customFormat="1" ht="20.1" customHeight="1" spans="1:18">
      <c r="A12" s="283" t="s">
        <v>870</v>
      </c>
      <c r="B12" s="150" t="s">
        <v>2878</v>
      </c>
      <c r="C12" s="156">
        <f>VLOOKUP(A12,'[1]表二之一（类款级汇总）'!$A$6:$E$221,5,0)</f>
        <v>6429</v>
      </c>
      <c r="D12" s="284">
        <v>2021</v>
      </c>
      <c r="E12" s="284">
        <v>180</v>
      </c>
      <c r="F12" s="284">
        <v>936</v>
      </c>
      <c r="G12" s="285"/>
      <c r="H12" s="285">
        <v>3222</v>
      </c>
      <c r="I12" s="285"/>
      <c r="J12" s="285"/>
      <c r="K12" s="285"/>
      <c r="L12" s="285">
        <v>70</v>
      </c>
      <c r="M12" s="285"/>
      <c r="N12" s="286"/>
      <c r="O12" s="286"/>
      <c r="P12" s="286"/>
      <c r="Q12" s="286"/>
      <c r="R12" s="287">
        <f t="shared" si="0"/>
        <v>0</v>
      </c>
    </row>
    <row r="13" s="134" customFormat="1" ht="20.1" customHeight="1" spans="1:18">
      <c r="A13" s="283" t="s">
        <v>969</v>
      </c>
      <c r="B13" s="150" t="s">
        <v>2879</v>
      </c>
      <c r="C13" s="156">
        <f>VLOOKUP(A13,'[1]表二之一（类款级汇总）'!$A$6:$E$221,5,0)</f>
        <v>68217</v>
      </c>
      <c r="D13" s="284">
        <v>2729</v>
      </c>
      <c r="E13" s="284">
        <v>370</v>
      </c>
      <c r="F13" s="284">
        <v>9396</v>
      </c>
      <c r="G13" s="285"/>
      <c r="H13" s="285">
        <v>11865</v>
      </c>
      <c r="I13" s="285"/>
      <c r="J13" s="285"/>
      <c r="K13" s="285"/>
      <c r="L13" s="285">
        <v>23431</v>
      </c>
      <c r="M13" s="285">
        <v>20426</v>
      </c>
      <c r="N13" s="286"/>
      <c r="O13" s="286"/>
      <c r="P13" s="286"/>
      <c r="Q13" s="286"/>
      <c r="R13" s="287">
        <f t="shared" si="0"/>
        <v>0</v>
      </c>
    </row>
    <row r="14" s="134" customFormat="1" ht="20.1" customHeight="1" spans="1:18">
      <c r="A14" s="283" t="s">
        <v>1206</v>
      </c>
      <c r="B14" s="150" t="s">
        <v>2880</v>
      </c>
      <c r="C14" s="156">
        <f>VLOOKUP(A14,'[1]表二之一（类款级汇总）'!$A$6:$E$221,5,0)</f>
        <v>50526</v>
      </c>
      <c r="D14" s="284">
        <v>2495</v>
      </c>
      <c r="E14" s="284">
        <v>573</v>
      </c>
      <c r="F14" s="284">
        <v>11315</v>
      </c>
      <c r="G14" s="285"/>
      <c r="H14" s="285">
        <v>16370</v>
      </c>
      <c r="I14" s="285"/>
      <c r="J14" s="285"/>
      <c r="K14" s="285"/>
      <c r="L14" s="285">
        <v>734</v>
      </c>
      <c r="M14" s="285">
        <v>19039</v>
      </c>
      <c r="N14" s="286"/>
      <c r="O14" s="286"/>
      <c r="P14" s="286"/>
      <c r="Q14" s="286"/>
      <c r="R14" s="287">
        <f t="shared" si="0"/>
        <v>0</v>
      </c>
    </row>
    <row r="15" s="134" customFormat="1" ht="20.1" customHeight="1" spans="1:18">
      <c r="A15" s="283" t="s">
        <v>1344</v>
      </c>
      <c r="B15" s="150" t="s">
        <v>2881</v>
      </c>
      <c r="C15" s="156">
        <f>VLOOKUP(A15,'[1]表二之一（类款级汇总）'!$A$6:$E$221,5,0)</f>
        <v>19167</v>
      </c>
      <c r="D15" s="284">
        <v>133</v>
      </c>
      <c r="E15" s="284">
        <v>22</v>
      </c>
      <c r="F15" s="284">
        <v>6248</v>
      </c>
      <c r="G15" s="285"/>
      <c r="H15" s="285">
        <v>12764</v>
      </c>
      <c r="I15" s="285"/>
      <c r="J15" s="285"/>
      <c r="K15" s="285"/>
      <c r="L15" s="285"/>
      <c r="M15" s="285"/>
      <c r="N15" s="286"/>
      <c r="O15" s="286"/>
      <c r="P15" s="286"/>
      <c r="Q15" s="286"/>
      <c r="R15" s="287">
        <f t="shared" si="0"/>
        <v>0</v>
      </c>
    </row>
    <row r="16" s="134" customFormat="1" ht="20.1" customHeight="1" spans="1:18">
      <c r="A16" s="283" t="s">
        <v>1482</v>
      </c>
      <c r="B16" s="150" t="s">
        <v>2882</v>
      </c>
      <c r="C16" s="156">
        <f>VLOOKUP(A16,'[1]表二之一（类款级汇总）'!$A$6:$E$221,5,0)</f>
        <v>5974</v>
      </c>
      <c r="D16" s="284">
        <v>2500</v>
      </c>
      <c r="E16" s="284">
        <v>1757</v>
      </c>
      <c r="F16" s="284">
        <v>1717</v>
      </c>
      <c r="G16" s="285"/>
      <c r="H16" s="285"/>
      <c r="I16" s="285"/>
      <c r="J16" s="285"/>
      <c r="K16" s="285"/>
      <c r="L16" s="285"/>
      <c r="M16" s="285"/>
      <c r="N16" s="286"/>
      <c r="O16" s="286"/>
      <c r="P16" s="286"/>
      <c r="Q16" s="286"/>
      <c r="R16" s="287">
        <f t="shared" si="0"/>
        <v>0</v>
      </c>
    </row>
    <row r="17" s="134" customFormat="1" ht="20.1" customHeight="1" spans="1:18">
      <c r="A17" s="283" t="s">
        <v>1523</v>
      </c>
      <c r="B17" s="150" t="s">
        <v>2883</v>
      </c>
      <c r="C17" s="156">
        <f>VLOOKUP(A17,'[1]表二之一（类款级汇总）'!$A$6:$E$221,5,0)</f>
        <v>84303</v>
      </c>
      <c r="D17" s="284">
        <v>10362</v>
      </c>
      <c r="E17" s="284">
        <v>1487</v>
      </c>
      <c r="F17" s="284">
        <v>32945</v>
      </c>
      <c r="G17" s="285"/>
      <c r="H17" s="285">
        <v>38721</v>
      </c>
      <c r="I17" s="285"/>
      <c r="J17" s="285"/>
      <c r="K17" s="285"/>
      <c r="L17" s="285">
        <v>788</v>
      </c>
      <c r="M17" s="285"/>
      <c r="N17" s="286"/>
      <c r="O17" s="286"/>
      <c r="P17" s="286"/>
      <c r="Q17" s="286"/>
      <c r="R17" s="287">
        <f t="shared" si="0"/>
        <v>0</v>
      </c>
    </row>
    <row r="18" s="134" customFormat="1" ht="20.1" customHeight="1" spans="1:18">
      <c r="A18" s="283" t="s">
        <v>1723</v>
      </c>
      <c r="B18" s="150" t="s">
        <v>2884</v>
      </c>
      <c r="C18" s="156">
        <f>VLOOKUP(A18,'[1]表二之一（类款级汇总）'!$A$6:$E$221,5,0)</f>
        <v>4721</v>
      </c>
      <c r="D18" s="284">
        <v>3125</v>
      </c>
      <c r="E18" s="284">
        <v>154</v>
      </c>
      <c r="F18" s="284">
        <v>1442</v>
      </c>
      <c r="G18" s="285"/>
      <c r="H18" s="285"/>
      <c r="I18" s="285"/>
      <c r="J18" s="285"/>
      <c r="K18" s="285"/>
      <c r="L18" s="285"/>
      <c r="M18" s="285"/>
      <c r="N18" s="286"/>
      <c r="O18" s="286"/>
      <c r="P18" s="286"/>
      <c r="Q18" s="286"/>
      <c r="R18" s="287">
        <f t="shared" si="0"/>
        <v>0</v>
      </c>
    </row>
    <row r="19" s="134" customFormat="1" ht="20.1" customHeight="1" spans="1:18">
      <c r="A19" s="283" t="s">
        <v>1826</v>
      </c>
      <c r="B19" s="288" t="s">
        <v>2885</v>
      </c>
      <c r="C19" s="156">
        <f>VLOOKUP(A19,'[1]表二之一（类款级汇总）'!$A$6:$E$221,5,0)</f>
        <v>1350</v>
      </c>
      <c r="D19" s="289">
        <v>521</v>
      </c>
      <c r="E19" s="284">
        <v>52</v>
      </c>
      <c r="F19" s="284">
        <v>636</v>
      </c>
      <c r="G19" s="285"/>
      <c r="H19" s="285"/>
      <c r="I19" s="285"/>
      <c r="J19" s="285"/>
      <c r="K19" s="285"/>
      <c r="L19" s="285">
        <v>141</v>
      </c>
      <c r="M19" s="285"/>
      <c r="N19" s="286"/>
      <c r="O19" s="286"/>
      <c r="P19" s="286"/>
      <c r="Q19" s="286"/>
      <c r="R19" s="287">
        <f t="shared" si="0"/>
        <v>0</v>
      </c>
    </row>
    <row r="20" s="134" customFormat="1" ht="20.1" customHeight="1" spans="1:18">
      <c r="A20" s="283" t="s">
        <v>1935</v>
      </c>
      <c r="B20" s="288" t="s">
        <v>2886</v>
      </c>
      <c r="C20" s="156">
        <f>VLOOKUP(A20,'[1]表二之一（类款级汇总）'!$A$6:$E$221,5,0)</f>
        <v>1099</v>
      </c>
      <c r="D20" s="284">
        <v>204</v>
      </c>
      <c r="E20" s="284">
        <v>44</v>
      </c>
      <c r="F20" s="284">
        <v>835</v>
      </c>
      <c r="G20" s="285"/>
      <c r="H20" s="285"/>
      <c r="I20" s="285"/>
      <c r="J20" s="285"/>
      <c r="K20" s="285"/>
      <c r="L20" s="285">
        <v>16</v>
      </c>
      <c r="M20" s="285"/>
      <c r="N20" s="286"/>
      <c r="O20" s="286"/>
      <c r="P20" s="286"/>
      <c r="Q20" s="286"/>
      <c r="R20" s="287">
        <f t="shared" si="0"/>
        <v>0</v>
      </c>
    </row>
    <row r="21" s="134" customFormat="1" ht="20.1" customHeight="1" spans="1:18">
      <c r="A21" s="283" t="s">
        <v>1968</v>
      </c>
      <c r="B21" s="290" t="s">
        <v>2887</v>
      </c>
      <c r="C21" s="156">
        <f>VLOOKUP(A21,'[1]表二之一（类款级汇总）'!$A$6:$E$221,5,0)</f>
        <v>26</v>
      </c>
      <c r="D21" s="284"/>
      <c r="E21" s="284"/>
      <c r="F21" s="284">
        <v>26</v>
      </c>
      <c r="G21" s="285"/>
      <c r="H21" s="285"/>
      <c r="I21" s="285"/>
      <c r="J21" s="285"/>
      <c r="K21" s="285"/>
      <c r="L21" s="285"/>
      <c r="M21" s="285"/>
      <c r="N21" s="286"/>
      <c r="O21" s="286"/>
      <c r="P21" s="286"/>
      <c r="Q21" s="286"/>
      <c r="R21" s="287">
        <f t="shared" si="0"/>
        <v>0</v>
      </c>
    </row>
    <row r="22" s="134" customFormat="1" ht="20.1" customHeight="1" spans="1:18">
      <c r="A22" s="283" t="s">
        <v>2024</v>
      </c>
      <c r="B22" s="288" t="s">
        <v>2579</v>
      </c>
      <c r="C22" s="156">
        <f>VLOOKUP(A22,'[1]表二之一（类款级汇总）'!$A$6:$E$221,5,0)</f>
        <v>0</v>
      </c>
      <c r="D22" s="284"/>
      <c r="E22" s="284"/>
      <c r="F22" s="284"/>
      <c r="G22" s="285"/>
      <c r="H22" s="285"/>
      <c r="I22" s="285"/>
      <c r="J22" s="285"/>
      <c r="K22" s="285"/>
      <c r="L22" s="285"/>
      <c r="M22" s="285"/>
      <c r="N22" s="286"/>
      <c r="O22" s="286"/>
      <c r="P22" s="286"/>
      <c r="Q22" s="286"/>
      <c r="R22" s="287">
        <f t="shared" si="0"/>
        <v>0</v>
      </c>
    </row>
    <row r="23" s="134" customFormat="1" ht="20.1" customHeight="1" spans="1:18">
      <c r="A23" s="283" t="s">
        <v>2043</v>
      </c>
      <c r="B23" s="288" t="s">
        <v>2888</v>
      </c>
      <c r="C23" s="156">
        <f>VLOOKUP(A23,'[1]表二之一（类款级汇总）'!$A$6:$E$221,5,0)</f>
        <v>80</v>
      </c>
      <c r="D23" s="284"/>
      <c r="E23" s="284">
        <v>80</v>
      </c>
      <c r="F23" s="284"/>
      <c r="G23" s="285"/>
      <c r="H23" s="285"/>
      <c r="I23" s="285"/>
      <c r="J23" s="285"/>
      <c r="K23" s="285"/>
      <c r="L23" s="285"/>
      <c r="M23" s="285"/>
      <c r="N23" s="286"/>
      <c r="O23" s="286"/>
      <c r="P23" s="286"/>
      <c r="Q23" s="286"/>
      <c r="R23" s="287">
        <f t="shared" si="0"/>
        <v>0</v>
      </c>
    </row>
    <row r="24" s="134" customFormat="1" ht="20.1" customHeight="1" spans="1:18">
      <c r="A24" s="283" t="s">
        <v>2126</v>
      </c>
      <c r="B24" s="288" t="s">
        <v>2889</v>
      </c>
      <c r="C24" s="156">
        <f>VLOOKUP(A24,'[1]表二之一（类款级汇总）'!$A$6:$E$221,5,0)</f>
        <v>2753</v>
      </c>
      <c r="D24" s="284"/>
      <c r="E24" s="284"/>
      <c r="F24" s="284">
        <v>783</v>
      </c>
      <c r="G24" s="285"/>
      <c r="H24" s="285">
        <v>1970</v>
      </c>
      <c r="I24" s="285"/>
      <c r="J24" s="285"/>
      <c r="K24" s="285"/>
      <c r="L24" s="285"/>
      <c r="M24" s="285"/>
      <c r="N24" s="286"/>
      <c r="O24" s="286"/>
      <c r="P24" s="286"/>
      <c r="Q24" s="286"/>
      <c r="R24" s="287">
        <f t="shared" si="0"/>
        <v>0</v>
      </c>
    </row>
    <row r="25" s="134" customFormat="1" ht="20.1" customHeight="1" spans="1:18">
      <c r="A25" s="283" t="s">
        <v>2168</v>
      </c>
      <c r="B25" s="288" t="s">
        <v>2890</v>
      </c>
      <c r="C25" s="156">
        <f>VLOOKUP(A25,'[1]表二之一（类款级汇总）'!$A$6:$E$221,5,0)</f>
        <v>42</v>
      </c>
      <c r="D25" s="284"/>
      <c r="E25" s="284"/>
      <c r="F25" s="284">
        <v>42</v>
      </c>
      <c r="G25" s="285"/>
      <c r="H25" s="285"/>
      <c r="I25" s="285"/>
      <c r="J25" s="285"/>
      <c r="K25" s="285"/>
      <c r="L25" s="285"/>
      <c r="M25" s="285"/>
      <c r="N25" s="286"/>
      <c r="O25" s="286"/>
      <c r="P25" s="286"/>
      <c r="Q25" s="286"/>
      <c r="R25" s="287">
        <f t="shared" si="0"/>
        <v>0</v>
      </c>
    </row>
    <row r="26" s="134" customFormat="1" ht="20.1" customHeight="1" spans="1:18">
      <c r="A26" s="283" t="s">
        <v>2252</v>
      </c>
      <c r="B26" s="288" t="s">
        <v>2891</v>
      </c>
      <c r="C26" s="156">
        <f>VLOOKUP(A26,'[1]表二之一（类款级汇总）'!$A$6:$E$221,5,0)</f>
        <v>1956</v>
      </c>
      <c r="D26" s="284">
        <v>475</v>
      </c>
      <c r="E26" s="284">
        <v>42</v>
      </c>
      <c r="F26" s="284">
        <v>1431</v>
      </c>
      <c r="G26" s="285"/>
      <c r="H26" s="285"/>
      <c r="I26" s="285"/>
      <c r="J26" s="285"/>
      <c r="K26" s="285"/>
      <c r="L26" s="285">
        <v>8</v>
      </c>
      <c r="M26" s="285"/>
      <c r="N26" s="286"/>
      <c r="O26" s="286"/>
      <c r="P26" s="286"/>
      <c r="Q26" s="286"/>
      <c r="R26" s="287">
        <f t="shared" si="0"/>
        <v>0</v>
      </c>
    </row>
    <row r="27" s="134" customFormat="1" ht="20.1" customHeight="1" spans="1:18">
      <c r="A27" s="283" t="s">
        <v>2337</v>
      </c>
      <c r="B27" s="290" t="s">
        <v>2892</v>
      </c>
      <c r="C27" s="156">
        <f>VLOOKUP(A27,'[1]表二之一（类款级汇总）'!$A$6:$E$221,5,0)</f>
        <v>10000</v>
      </c>
      <c r="D27" s="286"/>
      <c r="E27" s="286"/>
      <c r="F27" s="286"/>
      <c r="G27" s="286"/>
      <c r="H27" s="286"/>
      <c r="I27" s="286"/>
      <c r="J27" s="286"/>
      <c r="K27" s="286"/>
      <c r="L27" s="286"/>
      <c r="M27" s="286"/>
      <c r="N27" s="286"/>
      <c r="O27" s="286"/>
      <c r="P27" s="286"/>
      <c r="Q27" s="291">
        <f>C27</f>
        <v>10000</v>
      </c>
      <c r="R27" s="286"/>
    </row>
    <row r="28" s="134" customFormat="1" ht="20.1" customHeight="1" spans="1:18">
      <c r="A28" s="283" t="s">
        <v>2339</v>
      </c>
      <c r="B28" s="150" t="s">
        <v>2893</v>
      </c>
      <c r="C28" s="156">
        <f>VLOOKUP(A28,'[1]表二之一（类款级汇总）'!$A$6:$E$221,5,0)</f>
        <v>0</v>
      </c>
      <c r="D28" s="284"/>
      <c r="E28" s="284"/>
      <c r="F28" s="284"/>
      <c r="G28" s="285"/>
      <c r="H28" s="285"/>
      <c r="I28" s="285"/>
      <c r="J28" s="285"/>
      <c r="K28" s="285"/>
      <c r="L28" s="285"/>
      <c r="M28" s="285"/>
      <c r="N28" s="286"/>
      <c r="O28" s="286"/>
      <c r="P28" s="286"/>
      <c r="Q28" s="291">
        <f>'[1]表二之一（类款级汇总）'!$E$216</f>
        <v>0</v>
      </c>
      <c r="R28" s="287">
        <f>C28-SUM(D28:Q28)</f>
        <v>0</v>
      </c>
    </row>
    <row r="29" s="134" customFormat="1" ht="20.1" customHeight="1" spans="1:18">
      <c r="A29" s="283" t="s">
        <v>2344</v>
      </c>
      <c r="B29" s="288" t="s">
        <v>2894</v>
      </c>
      <c r="C29" s="156">
        <f>VLOOKUP(A29,'[1]表二之一（类款级汇总）'!$A$6:$E$221,5,0)</f>
        <v>5393</v>
      </c>
      <c r="D29" s="286"/>
      <c r="E29" s="286"/>
      <c r="F29" s="286"/>
      <c r="G29" s="286"/>
      <c r="H29" s="286"/>
      <c r="I29" s="286"/>
      <c r="J29" s="286"/>
      <c r="K29" s="286"/>
      <c r="L29" s="286"/>
      <c r="M29" s="286"/>
      <c r="N29" s="291">
        <f>C29</f>
        <v>5393</v>
      </c>
      <c r="O29" s="286"/>
      <c r="P29" s="286"/>
      <c r="Q29" s="286"/>
      <c r="R29" s="286"/>
    </row>
    <row r="30" s="134" customFormat="1" ht="20.1" customHeight="1" spans="1:18">
      <c r="A30" s="283" t="s">
        <v>2356</v>
      </c>
      <c r="B30" s="288" t="s">
        <v>2895</v>
      </c>
      <c r="C30" s="156">
        <f>VLOOKUP(A30,'[1]表二之一（类款级汇总）'!$A$6:$E$221,5,0)</f>
        <v>0</v>
      </c>
      <c r="D30" s="286"/>
      <c r="E30" s="286"/>
      <c r="F30" s="286"/>
      <c r="G30" s="286"/>
      <c r="H30" s="286"/>
      <c r="I30" s="286"/>
      <c r="J30" s="286"/>
      <c r="K30" s="286"/>
      <c r="L30" s="286"/>
      <c r="M30" s="286"/>
      <c r="N30" s="291">
        <f>C30</f>
        <v>0</v>
      </c>
      <c r="O30" s="286"/>
      <c r="P30" s="286"/>
      <c r="Q30" s="286"/>
      <c r="R30" s="286"/>
    </row>
    <row r="31" s="134" customFormat="1" ht="20.1" customHeight="1" spans="1:18">
      <c r="A31" s="283" t="s">
        <v>2374</v>
      </c>
      <c r="B31" s="150" t="s">
        <v>2896</v>
      </c>
      <c r="C31" s="156">
        <f>'[1]表三之一（汇总表）'!$L$8</f>
        <v>50930</v>
      </c>
      <c r="D31" s="286"/>
      <c r="E31" s="286"/>
      <c r="F31" s="286"/>
      <c r="G31" s="286"/>
      <c r="H31" s="286"/>
      <c r="I31" s="286"/>
      <c r="J31" s="286"/>
      <c r="K31" s="286"/>
      <c r="L31" s="286"/>
      <c r="M31" s="286"/>
      <c r="N31" s="286"/>
      <c r="O31" s="286"/>
      <c r="P31" s="291">
        <f>C31</f>
        <v>50930</v>
      </c>
      <c r="Q31" s="286"/>
      <c r="R31" s="286"/>
    </row>
    <row r="32" s="134" customFormat="1" ht="20.1" customHeight="1" spans="1:18">
      <c r="A32" s="283" t="s">
        <v>2606</v>
      </c>
      <c r="B32" s="150" t="s">
        <v>2897</v>
      </c>
      <c r="C32" s="156">
        <f>'[1]表三之一（汇总表）'!$L$104</f>
        <v>931</v>
      </c>
      <c r="D32" s="286"/>
      <c r="E32" s="286"/>
      <c r="F32" s="286"/>
      <c r="G32" s="286"/>
      <c r="H32" s="286"/>
      <c r="I32" s="286"/>
      <c r="J32" s="286"/>
      <c r="K32" s="286"/>
      <c r="L32" s="286"/>
      <c r="M32" s="286"/>
      <c r="N32" s="286"/>
      <c r="O32" s="291">
        <f>C32</f>
        <v>931</v>
      </c>
      <c r="P32" s="286"/>
      <c r="Q32" s="286"/>
      <c r="R32" s="286"/>
    </row>
    <row r="33" s="134" customFormat="1" ht="20.1" customHeight="1" spans="1:18">
      <c r="A33" s="283"/>
      <c r="B33" s="288"/>
      <c r="C33" s="162"/>
      <c r="D33" s="162"/>
      <c r="E33" s="162"/>
      <c r="F33" s="162"/>
      <c r="G33" s="292"/>
      <c r="H33" s="292"/>
      <c r="I33" s="292"/>
      <c r="J33" s="292"/>
      <c r="K33" s="292"/>
      <c r="L33" s="292"/>
      <c r="M33" s="292"/>
      <c r="N33" s="292"/>
      <c r="O33" s="292"/>
      <c r="P33" s="292"/>
      <c r="Q33" s="292"/>
      <c r="R33" s="292"/>
    </row>
    <row r="34" s="134" customFormat="1" ht="20.1" customHeight="1" spans="1:18">
      <c r="A34" s="293" t="s">
        <v>2898</v>
      </c>
      <c r="B34" s="293"/>
      <c r="C34" s="156">
        <f>'[1]表三之一（汇总表）'!$L$112</f>
        <v>467354</v>
      </c>
      <c r="D34" s="156">
        <f t="shared" ref="D34:Q34" si="1">SUM(D6:D32)</f>
        <v>122177</v>
      </c>
      <c r="E34" s="156">
        <f t="shared" si="1"/>
        <v>13238</v>
      </c>
      <c r="F34" s="156">
        <f t="shared" si="1"/>
        <v>93349</v>
      </c>
      <c r="G34" s="156">
        <f t="shared" si="1"/>
        <v>0</v>
      </c>
      <c r="H34" s="156">
        <f t="shared" si="1"/>
        <v>99665</v>
      </c>
      <c r="I34" s="156">
        <f t="shared" si="1"/>
        <v>0</v>
      </c>
      <c r="J34" s="156">
        <f t="shared" si="1"/>
        <v>0</v>
      </c>
      <c r="K34" s="156">
        <f t="shared" si="1"/>
        <v>0</v>
      </c>
      <c r="L34" s="156">
        <f t="shared" si="1"/>
        <v>32206</v>
      </c>
      <c r="M34" s="156">
        <f t="shared" si="1"/>
        <v>39465</v>
      </c>
      <c r="N34" s="156">
        <f t="shared" si="1"/>
        <v>5393</v>
      </c>
      <c r="O34" s="156">
        <f t="shared" si="1"/>
        <v>931</v>
      </c>
      <c r="P34" s="156">
        <f t="shared" si="1"/>
        <v>50930</v>
      </c>
      <c r="Q34" s="156">
        <f t="shared" si="1"/>
        <v>10000</v>
      </c>
      <c r="R34" s="156">
        <f>C34-SUM(D34:Q34)</f>
        <v>0</v>
      </c>
    </row>
    <row r="35" s="134" customFormat="1" spans="1:18">
      <c r="N35" s="294"/>
    </row>
  </sheetData>
  <mergeCells count="4">
    <mergeCell ref="A2:R2"/>
    <mergeCell ref="A4:B4"/>
    <mergeCell ref="A34:B34"/>
    <mergeCell ref="C4:C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2"/>
  <sheetViews>
    <sheetView workbookViewId="0">
      <selection activeCell="C7" sqref="C7"/>
    </sheetView>
  </sheetViews>
  <sheetFormatPr defaultColWidth="9" defaultRowHeight="14.25"/>
  <cols>
    <col min="1" max="1" width="23.875" style="273" customWidth="1"/>
    <col min="2" max="2" width="28.875" style="273" customWidth="1"/>
    <col min="3" max="3" width="18.75" style="273" customWidth="1"/>
    <col min="4" max="4" width="21.25" style="273" customWidth="1"/>
    <col min="5" max="5" width="17.625" style="273" customWidth="1"/>
    <col min="6" max="6" width="12.75" style="273" customWidth="1"/>
    <col min="7" max="7" width="12" style="273" customWidth="1"/>
    <col min="8" max="8" width="11.5" style="273" customWidth="1"/>
    <col min="9" max="9" width="11.625" style="273" customWidth="1"/>
    <col min="10" max="11" width="8.75" style="273" customWidth="1"/>
    <col min="12" max="12" width="11.375" style="273" customWidth="1"/>
    <col min="13" max="13" width="10.75" style="273" customWidth="1"/>
    <col min="14" max="14" width="11.125" style="273" customWidth="1"/>
    <col min="15" max="18" width="8.75" style="273" customWidth="1"/>
    <col min="19" max="19" width="15.875" style="273" hidden="1" customWidth="1"/>
    <col min="20" max="256" width="9" style="273"/>
    <col min="257" max="16384" width="9" style="31"/>
  </cols>
  <sheetData>
    <row r="1" s="31" customFormat="1" ht="25.5" customHeight="1" spans="1:256">
      <c r="A1" s="274" t="s">
        <v>2899</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273"/>
      <c r="BO1" s="273"/>
      <c r="BP1" s="273"/>
      <c r="BQ1" s="273"/>
      <c r="BR1" s="273"/>
      <c r="BS1" s="273"/>
      <c r="BT1" s="273"/>
      <c r="BU1" s="273"/>
      <c r="BV1" s="273"/>
      <c r="BW1" s="273"/>
      <c r="BX1" s="273"/>
      <c r="BY1" s="273"/>
      <c r="BZ1" s="273"/>
      <c r="CA1" s="273"/>
      <c r="CB1" s="273"/>
      <c r="CC1" s="273"/>
      <c r="CD1" s="273"/>
      <c r="CE1" s="273"/>
      <c r="CF1" s="273"/>
      <c r="CG1" s="273"/>
      <c r="CH1" s="273"/>
      <c r="CI1" s="273"/>
      <c r="CJ1" s="273"/>
      <c r="CK1" s="273"/>
      <c r="CL1" s="273"/>
      <c r="CM1" s="273"/>
      <c r="CN1" s="273"/>
      <c r="CO1" s="273"/>
      <c r="CP1" s="273"/>
      <c r="CQ1" s="273"/>
      <c r="CR1" s="273"/>
      <c r="CS1" s="273"/>
      <c r="CT1" s="273"/>
      <c r="CU1" s="273"/>
      <c r="CV1" s="273"/>
      <c r="CW1" s="273"/>
      <c r="CX1" s="273"/>
      <c r="CY1" s="273"/>
      <c r="CZ1" s="273"/>
      <c r="DA1" s="273"/>
      <c r="DB1" s="273"/>
      <c r="DC1" s="273"/>
      <c r="DD1" s="273"/>
      <c r="DE1" s="273"/>
      <c r="DF1" s="273"/>
      <c r="DG1" s="273"/>
      <c r="DH1" s="273"/>
      <c r="DI1" s="273"/>
      <c r="DJ1" s="273"/>
      <c r="DK1" s="273"/>
      <c r="DL1" s="273"/>
      <c r="DM1" s="273"/>
      <c r="DN1" s="273"/>
      <c r="DO1" s="273"/>
      <c r="DP1" s="273"/>
      <c r="DQ1" s="273"/>
      <c r="DR1" s="273"/>
      <c r="DS1" s="273"/>
      <c r="DT1" s="273"/>
      <c r="DU1" s="273"/>
      <c r="DV1" s="273"/>
      <c r="DW1" s="273"/>
      <c r="DX1" s="273"/>
      <c r="DY1" s="273"/>
      <c r="DZ1" s="273"/>
      <c r="EA1" s="273"/>
      <c r="EB1" s="273"/>
      <c r="EC1" s="273"/>
      <c r="ED1" s="273"/>
      <c r="EE1" s="273"/>
      <c r="EF1" s="273"/>
      <c r="EG1" s="273"/>
      <c r="EH1" s="273"/>
      <c r="EI1" s="273"/>
      <c r="EJ1" s="273"/>
      <c r="EK1" s="273"/>
      <c r="EL1" s="273"/>
      <c r="EM1" s="273"/>
      <c r="EN1" s="273"/>
      <c r="EO1" s="273"/>
      <c r="EP1" s="273"/>
      <c r="EQ1" s="273"/>
      <c r="ER1" s="273"/>
      <c r="ES1" s="273"/>
      <c r="ET1" s="273"/>
      <c r="EU1" s="273"/>
      <c r="EV1" s="273"/>
      <c r="EW1" s="273"/>
      <c r="EX1" s="273"/>
      <c r="EY1" s="273"/>
      <c r="EZ1" s="273"/>
      <c r="FA1" s="273"/>
      <c r="FB1" s="273"/>
      <c r="FC1" s="273"/>
      <c r="FD1" s="273"/>
      <c r="FE1" s="273"/>
      <c r="FF1" s="273"/>
      <c r="FG1" s="273"/>
      <c r="FH1" s="273"/>
      <c r="FI1" s="273"/>
      <c r="FJ1" s="273"/>
      <c r="FK1" s="273"/>
      <c r="FL1" s="273"/>
      <c r="FM1" s="273"/>
      <c r="FN1" s="273"/>
      <c r="FO1" s="273"/>
      <c r="FP1" s="273"/>
      <c r="FQ1" s="273"/>
      <c r="FR1" s="273"/>
      <c r="FS1" s="273"/>
      <c r="FT1" s="273"/>
      <c r="FU1" s="273"/>
      <c r="FV1" s="273"/>
      <c r="FW1" s="273"/>
      <c r="FX1" s="273"/>
      <c r="FY1" s="273"/>
      <c r="FZ1" s="273"/>
      <c r="GA1" s="273"/>
      <c r="GB1" s="273"/>
      <c r="GC1" s="273"/>
      <c r="GD1" s="273"/>
      <c r="GE1" s="273"/>
      <c r="GF1" s="273"/>
      <c r="GG1" s="273"/>
      <c r="GH1" s="273"/>
      <c r="GI1" s="273"/>
      <c r="GJ1" s="273"/>
      <c r="GK1" s="273"/>
      <c r="GL1" s="273"/>
      <c r="GM1" s="273"/>
      <c r="GN1" s="273"/>
      <c r="GO1" s="273"/>
      <c r="GP1" s="273"/>
      <c r="GQ1" s="273"/>
      <c r="GR1" s="273"/>
      <c r="GS1" s="273"/>
      <c r="GT1" s="273"/>
      <c r="GU1" s="273"/>
      <c r="GV1" s="273"/>
      <c r="GW1" s="273"/>
      <c r="GX1" s="273"/>
      <c r="GY1" s="273"/>
      <c r="GZ1" s="273"/>
      <c r="HA1" s="273"/>
      <c r="HB1" s="273"/>
      <c r="HC1" s="273"/>
      <c r="HD1" s="273"/>
      <c r="HE1" s="273"/>
      <c r="HF1" s="273"/>
      <c r="HG1" s="273"/>
      <c r="HH1" s="273"/>
      <c r="HI1" s="273"/>
      <c r="HJ1" s="273"/>
      <c r="HK1" s="273"/>
      <c r="HL1" s="273"/>
      <c r="HM1" s="273"/>
      <c r="HN1" s="273"/>
      <c r="HO1" s="273"/>
      <c r="HP1" s="273"/>
      <c r="HQ1" s="273"/>
      <c r="HR1" s="273"/>
      <c r="HS1" s="273"/>
      <c r="HT1" s="273"/>
      <c r="HU1" s="273"/>
      <c r="HV1" s="273"/>
      <c r="HW1" s="273"/>
      <c r="HX1" s="273"/>
      <c r="HY1" s="273"/>
      <c r="HZ1" s="273"/>
      <c r="IA1" s="273"/>
      <c r="IB1" s="273"/>
      <c r="IC1" s="273"/>
      <c r="ID1" s="273"/>
      <c r="IE1" s="273"/>
      <c r="IF1" s="273"/>
      <c r="IG1" s="273"/>
      <c r="IH1" s="273"/>
      <c r="II1" s="273"/>
      <c r="IJ1" s="273"/>
      <c r="IK1" s="273"/>
      <c r="IL1" s="273"/>
      <c r="IM1" s="273"/>
      <c r="IN1" s="273"/>
      <c r="IO1" s="273"/>
      <c r="IP1" s="273"/>
      <c r="IQ1" s="273"/>
      <c r="IR1" s="273"/>
      <c r="IS1" s="273"/>
      <c r="IT1" s="273"/>
      <c r="IU1" s="273"/>
      <c r="IV1" s="273"/>
    </row>
    <row r="2" s="272" customFormat="1" ht="22.5" spans="1:256">
      <c r="A2" s="275" t="s">
        <v>2900</v>
      </c>
      <c r="B2" s="275"/>
      <c r="C2" s="275"/>
      <c r="D2" s="275"/>
      <c r="E2" s="276"/>
      <c r="F2" s="276"/>
      <c r="G2" s="276"/>
      <c r="H2" s="276"/>
      <c r="I2" s="276"/>
      <c r="J2" s="276"/>
      <c r="K2" s="276"/>
      <c r="L2" s="276"/>
      <c r="M2" s="276"/>
      <c r="N2" s="276"/>
      <c r="O2" s="276"/>
      <c r="P2" s="276"/>
      <c r="Q2" s="276"/>
      <c r="R2" s="276"/>
    </row>
    <row r="3" s="31" customFormat="1" ht="20.25" customHeight="1" spans="1:256">
      <c r="A3" s="273"/>
      <c r="B3" s="273"/>
      <c r="C3" s="277" t="s">
        <v>2852</v>
      </c>
      <c r="D3" s="278"/>
      <c r="E3" s="278"/>
      <c r="F3" s="278"/>
      <c r="G3" s="278"/>
      <c r="H3" s="278"/>
      <c r="I3" s="278"/>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c r="CM3" s="273"/>
      <c r="CN3" s="273"/>
      <c r="CO3" s="273"/>
      <c r="CP3" s="273"/>
      <c r="CQ3" s="273"/>
      <c r="CR3" s="273"/>
      <c r="CS3" s="273"/>
      <c r="CT3" s="273"/>
      <c r="CU3" s="273"/>
      <c r="CV3" s="273"/>
      <c r="CW3" s="273"/>
      <c r="CX3" s="273"/>
      <c r="CY3" s="273"/>
      <c r="CZ3" s="273"/>
      <c r="DA3" s="273"/>
      <c r="DB3" s="273"/>
      <c r="DC3" s="273"/>
      <c r="DD3" s="273"/>
      <c r="DE3" s="273"/>
      <c r="DF3" s="273"/>
      <c r="DG3" s="273"/>
      <c r="DH3" s="273"/>
      <c r="DI3" s="273"/>
      <c r="DJ3" s="273"/>
      <c r="DK3" s="273"/>
      <c r="DL3" s="273"/>
      <c r="DM3" s="273"/>
      <c r="DN3" s="273"/>
      <c r="DO3" s="273"/>
      <c r="DP3" s="273"/>
      <c r="DQ3" s="273"/>
      <c r="DR3" s="273"/>
      <c r="DS3" s="273"/>
      <c r="DT3" s="273"/>
      <c r="DU3" s="273"/>
      <c r="DV3" s="273"/>
      <c r="DW3" s="273"/>
      <c r="DX3" s="273"/>
      <c r="DY3" s="273"/>
      <c r="DZ3" s="273"/>
      <c r="EA3" s="273"/>
      <c r="EB3" s="273"/>
      <c r="EC3" s="273"/>
      <c r="ED3" s="273"/>
      <c r="EE3" s="273"/>
      <c r="EF3" s="273"/>
      <c r="EG3" s="273"/>
      <c r="EH3" s="273"/>
      <c r="EI3" s="273"/>
      <c r="EJ3" s="273"/>
      <c r="EK3" s="273"/>
      <c r="EL3" s="273"/>
      <c r="EM3" s="273"/>
      <c r="EN3" s="273"/>
      <c r="EO3" s="273"/>
      <c r="EP3" s="273"/>
      <c r="EQ3" s="273"/>
      <c r="ER3" s="273"/>
      <c r="ES3" s="273"/>
      <c r="ET3" s="273"/>
      <c r="EU3" s="273"/>
      <c r="EV3" s="273"/>
      <c r="EW3" s="273"/>
      <c r="EX3" s="273"/>
      <c r="EY3" s="273"/>
      <c r="EZ3" s="273"/>
      <c r="FA3" s="273"/>
      <c r="FB3" s="273"/>
      <c r="FC3" s="273"/>
      <c r="FD3" s="273"/>
      <c r="FE3" s="273"/>
      <c r="FF3" s="273"/>
      <c r="FG3" s="273"/>
      <c r="FH3" s="273"/>
      <c r="FI3" s="273"/>
      <c r="FJ3" s="273"/>
      <c r="FK3" s="273"/>
      <c r="FL3" s="273"/>
      <c r="FM3" s="273"/>
      <c r="FN3" s="273"/>
      <c r="FO3" s="273"/>
      <c r="FP3" s="273"/>
      <c r="FQ3" s="273"/>
      <c r="FR3" s="273"/>
      <c r="FS3" s="273"/>
      <c r="FT3" s="273"/>
      <c r="FU3" s="273"/>
      <c r="FV3" s="273"/>
      <c r="FW3" s="273"/>
      <c r="FX3" s="273"/>
      <c r="FY3" s="273"/>
      <c r="FZ3" s="273"/>
      <c r="GA3" s="273"/>
      <c r="GB3" s="273"/>
      <c r="GC3" s="273"/>
      <c r="GD3" s="273"/>
      <c r="GE3" s="273"/>
      <c r="GF3" s="273"/>
      <c r="GG3" s="273"/>
      <c r="GH3" s="273"/>
      <c r="GI3" s="273"/>
      <c r="GJ3" s="273"/>
      <c r="GK3" s="273"/>
      <c r="GL3" s="273"/>
      <c r="GM3" s="273"/>
      <c r="GN3" s="273"/>
      <c r="GO3" s="273"/>
      <c r="GP3" s="273"/>
      <c r="GQ3" s="273"/>
      <c r="GR3" s="273"/>
      <c r="GS3" s="273"/>
      <c r="GT3" s="273"/>
      <c r="GU3" s="273"/>
      <c r="GV3" s="273"/>
      <c r="GW3" s="273"/>
      <c r="GX3" s="273"/>
      <c r="GY3" s="273"/>
      <c r="GZ3" s="273"/>
      <c r="HA3" s="273"/>
      <c r="HB3" s="273"/>
      <c r="HC3" s="273"/>
      <c r="HD3" s="273"/>
      <c r="HE3" s="273"/>
      <c r="HF3" s="273"/>
      <c r="HG3" s="273"/>
      <c r="HH3" s="273"/>
      <c r="HI3" s="273"/>
      <c r="HJ3" s="273"/>
      <c r="HK3" s="273"/>
      <c r="HL3" s="273"/>
      <c r="HM3" s="273"/>
      <c r="HN3" s="273"/>
      <c r="HO3" s="273"/>
      <c r="HP3" s="273"/>
      <c r="HQ3" s="273"/>
      <c r="HR3" s="273"/>
      <c r="HS3" s="273"/>
      <c r="HT3" s="273"/>
      <c r="HU3" s="273"/>
      <c r="HV3" s="273"/>
      <c r="HW3" s="273"/>
      <c r="HX3" s="273"/>
      <c r="HY3" s="273"/>
      <c r="HZ3" s="273"/>
      <c r="IA3" s="273"/>
      <c r="IB3" s="273"/>
      <c r="IC3" s="273"/>
      <c r="ID3" s="273"/>
      <c r="IE3" s="273"/>
      <c r="IF3" s="273"/>
      <c r="IG3" s="273"/>
      <c r="IH3" s="273"/>
      <c r="II3" s="273"/>
      <c r="IJ3" s="273"/>
      <c r="IK3" s="273"/>
      <c r="IL3" s="273"/>
      <c r="IM3" s="273"/>
      <c r="IN3" s="273"/>
      <c r="IO3" s="273"/>
      <c r="IP3" s="273"/>
      <c r="IQ3" s="273"/>
      <c r="IR3" s="273"/>
      <c r="IS3" s="273"/>
      <c r="IT3" s="273"/>
      <c r="IU3" s="273"/>
      <c r="IV3" s="273"/>
    </row>
    <row r="4" s="273" customFormat="1" ht="13.5"/>
    <row r="6" s="31" customFormat="1" ht="30" customHeight="1" spans="1:256">
      <c r="A6" s="279" t="s">
        <v>2366</v>
      </c>
      <c r="B6" s="279" t="s">
        <v>2901</v>
      </c>
      <c r="C6" s="279" t="s">
        <v>2902</v>
      </c>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c r="CO6" s="273"/>
      <c r="CP6" s="273"/>
      <c r="CQ6" s="273"/>
      <c r="CR6" s="273"/>
      <c r="CS6" s="273"/>
      <c r="CT6" s="273"/>
      <c r="CU6" s="273"/>
      <c r="CV6" s="273"/>
      <c r="CW6" s="273"/>
      <c r="CX6" s="273"/>
      <c r="CY6" s="273"/>
      <c r="CZ6" s="273"/>
      <c r="DA6" s="273"/>
      <c r="DB6" s="273"/>
      <c r="DC6" s="273"/>
      <c r="DD6" s="273"/>
      <c r="DE6" s="273"/>
      <c r="DF6" s="273"/>
      <c r="DG6" s="273"/>
      <c r="DH6" s="273"/>
      <c r="DI6" s="273"/>
      <c r="DJ6" s="273"/>
      <c r="DK6" s="273"/>
      <c r="DL6" s="273"/>
      <c r="DM6" s="273"/>
      <c r="DN6" s="273"/>
      <c r="DO6" s="273"/>
      <c r="DP6" s="273"/>
      <c r="DQ6" s="273"/>
      <c r="DR6" s="273"/>
      <c r="DS6" s="273"/>
      <c r="DT6" s="273"/>
      <c r="DU6" s="273"/>
      <c r="DV6" s="273"/>
      <c r="DW6" s="273"/>
      <c r="DX6" s="273"/>
      <c r="DY6" s="273"/>
      <c r="DZ6" s="273"/>
      <c r="EA6" s="273"/>
      <c r="EB6" s="273"/>
      <c r="EC6" s="273"/>
      <c r="ED6" s="273"/>
      <c r="EE6" s="273"/>
      <c r="EF6" s="273"/>
      <c r="EG6" s="273"/>
      <c r="EH6" s="273"/>
      <c r="EI6" s="273"/>
      <c r="EJ6" s="273"/>
      <c r="EK6" s="273"/>
      <c r="EL6" s="273"/>
      <c r="EM6" s="273"/>
      <c r="EN6" s="273"/>
      <c r="EO6" s="273"/>
      <c r="EP6" s="273"/>
      <c r="EQ6" s="273"/>
      <c r="ER6" s="273"/>
      <c r="ES6" s="273"/>
      <c r="ET6" s="273"/>
      <c r="EU6" s="273"/>
      <c r="EV6" s="273"/>
      <c r="EW6" s="273"/>
      <c r="EX6" s="273"/>
      <c r="EY6" s="273"/>
      <c r="EZ6" s="273"/>
      <c r="FA6" s="273"/>
      <c r="FB6" s="273"/>
      <c r="FC6" s="273"/>
      <c r="FD6" s="273"/>
      <c r="FE6" s="273"/>
      <c r="FF6" s="273"/>
      <c r="FG6" s="273"/>
      <c r="FH6" s="273"/>
      <c r="FI6" s="273"/>
      <c r="FJ6" s="273"/>
      <c r="FK6" s="273"/>
      <c r="FL6" s="273"/>
      <c r="FM6" s="273"/>
      <c r="FN6" s="273"/>
      <c r="FO6" s="273"/>
      <c r="FP6" s="273"/>
      <c r="FQ6" s="273"/>
      <c r="FR6" s="273"/>
      <c r="FS6" s="273"/>
      <c r="FT6" s="273"/>
      <c r="FU6" s="273"/>
      <c r="FV6" s="273"/>
      <c r="FW6" s="273"/>
      <c r="FX6" s="273"/>
      <c r="FY6" s="273"/>
      <c r="FZ6" s="273"/>
      <c r="GA6" s="273"/>
      <c r="GB6" s="273"/>
      <c r="GC6" s="273"/>
      <c r="GD6" s="273"/>
      <c r="GE6" s="273"/>
      <c r="GF6" s="273"/>
      <c r="GG6" s="273"/>
      <c r="GH6" s="273"/>
      <c r="GI6" s="273"/>
      <c r="GJ6" s="273"/>
      <c r="GK6" s="273"/>
      <c r="GL6" s="273"/>
      <c r="GM6" s="273"/>
      <c r="GN6" s="273"/>
      <c r="GO6" s="273"/>
      <c r="GP6" s="273"/>
      <c r="GQ6" s="273"/>
      <c r="GR6" s="273"/>
      <c r="GS6" s="273"/>
      <c r="GT6" s="273"/>
      <c r="GU6" s="273"/>
      <c r="GV6" s="273"/>
      <c r="GW6" s="273"/>
      <c r="GX6" s="273"/>
      <c r="GY6" s="273"/>
      <c r="GZ6" s="273"/>
      <c r="HA6" s="273"/>
      <c r="HB6" s="273"/>
      <c r="HC6" s="273"/>
      <c r="HD6" s="273"/>
      <c r="HE6" s="273"/>
      <c r="HF6" s="273"/>
      <c r="HG6" s="273"/>
      <c r="HH6" s="273"/>
      <c r="HI6" s="273"/>
      <c r="HJ6" s="273"/>
      <c r="HK6" s="273"/>
      <c r="HL6" s="273"/>
      <c r="HM6" s="273"/>
      <c r="HN6" s="273"/>
      <c r="HO6" s="273"/>
      <c r="HP6" s="273"/>
      <c r="HQ6" s="273"/>
      <c r="HR6" s="273"/>
      <c r="HS6" s="273"/>
      <c r="HT6" s="273"/>
      <c r="HU6" s="273"/>
      <c r="HV6" s="273"/>
      <c r="HW6" s="273"/>
      <c r="HX6" s="273"/>
      <c r="HY6" s="273"/>
      <c r="HZ6" s="273"/>
      <c r="IA6" s="273"/>
      <c r="IB6" s="273"/>
      <c r="IC6" s="273"/>
      <c r="ID6" s="273"/>
      <c r="IE6" s="273"/>
      <c r="IF6" s="273"/>
      <c r="IG6" s="273"/>
      <c r="IH6" s="273"/>
      <c r="II6" s="273"/>
      <c r="IJ6" s="273"/>
      <c r="IK6" s="273"/>
      <c r="IL6" s="273"/>
      <c r="IM6" s="273"/>
      <c r="IN6" s="273"/>
      <c r="IO6" s="273"/>
      <c r="IP6" s="273"/>
      <c r="IQ6" s="273"/>
      <c r="IR6" s="273"/>
      <c r="IS6" s="273"/>
      <c r="IT6" s="273"/>
      <c r="IU6" s="273"/>
      <c r="IV6" s="273"/>
    </row>
    <row r="7" s="31" customFormat="1" ht="30" customHeight="1" spans="1:256">
      <c r="A7" s="280"/>
      <c r="B7" s="280" t="s">
        <v>2630</v>
      </c>
      <c r="C7" s="280">
        <f>C8+C12+C15+C18</f>
        <v>267286</v>
      </c>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c r="BG7" s="273"/>
      <c r="BH7" s="273"/>
      <c r="BI7" s="273"/>
      <c r="BJ7" s="273"/>
      <c r="BK7" s="273"/>
      <c r="BL7" s="273"/>
      <c r="BM7" s="273"/>
      <c r="BN7" s="273"/>
      <c r="BO7" s="273"/>
      <c r="BP7" s="273"/>
      <c r="BQ7" s="273"/>
      <c r="BR7" s="273"/>
      <c r="BS7" s="273"/>
      <c r="BT7" s="273"/>
      <c r="BU7" s="273"/>
      <c r="BV7" s="273"/>
      <c r="BW7" s="273"/>
      <c r="BX7" s="273"/>
      <c r="BY7" s="273"/>
      <c r="BZ7" s="273"/>
      <c r="CA7" s="273"/>
      <c r="CB7" s="273"/>
      <c r="CC7" s="273"/>
      <c r="CD7" s="273"/>
      <c r="CE7" s="273"/>
      <c r="CF7" s="273"/>
      <c r="CG7" s="273"/>
      <c r="CH7" s="273"/>
      <c r="CI7" s="273"/>
      <c r="CJ7" s="273"/>
      <c r="CK7" s="273"/>
      <c r="CL7" s="273"/>
      <c r="CM7" s="273"/>
      <c r="CN7" s="273"/>
      <c r="CO7" s="273"/>
      <c r="CP7" s="273"/>
      <c r="CQ7" s="273"/>
      <c r="CR7" s="273"/>
      <c r="CS7" s="273"/>
      <c r="CT7" s="273"/>
      <c r="CU7" s="273"/>
      <c r="CV7" s="273"/>
      <c r="CW7" s="273"/>
      <c r="CX7" s="273"/>
      <c r="CY7" s="273"/>
      <c r="CZ7" s="273"/>
      <c r="DA7" s="273"/>
      <c r="DB7" s="273"/>
      <c r="DC7" s="273"/>
      <c r="DD7" s="273"/>
      <c r="DE7" s="273"/>
      <c r="DF7" s="273"/>
      <c r="DG7" s="273"/>
      <c r="DH7" s="273"/>
      <c r="DI7" s="273"/>
      <c r="DJ7" s="273"/>
      <c r="DK7" s="273"/>
      <c r="DL7" s="273"/>
      <c r="DM7" s="273"/>
      <c r="DN7" s="273"/>
      <c r="DO7" s="273"/>
      <c r="DP7" s="273"/>
      <c r="DQ7" s="273"/>
      <c r="DR7" s="273"/>
      <c r="DS7" s="273"/>
      <c r="DT7" s="273"/>
      <c r="DU7" s="273"/>
      <c r="DV7" s="273"/>
      <c r="DW7" s="273"/>
      <c r="DX7" s="273"/>
      <c r="DY7" s="273"/>
      <c r="DZ7" s="273"/>
      <c r="EA7" s="273"/>
      <c r="EB7" s="273"/>
      <c r="EC7" s="273"/>
      <c r="ED7" s="273"/>
      <c r="EE7" s="273"/>
      <c r="EF7" s="273"/>
      <c r="EG7" s="273"/>
      <c r="EH7" s="273"/>
      <c r="EI7" s="273"/>
      <c r="EJ7" s="273"/>
      <c r="EK7" s="273"/>
      <c r="EL7" s="273"/>
      <c r="EM7" s="273"/>
      <c r="EN7" s="273"/>
      <c r="EO7" s="273"/>
      <c r="EP7" s="273"/>
      <c r="EQ7" s="273"/>
      <c r="ER7" s="273"/>
      <c r="ES7" s="273"/>
      <c r="ET7" s="273"/>
      <c r="EU7" s="273"/>
      <c r="EV7" s="273"/>
      <c r="EW7" s="273"/>
      <c r="EX7" s="273"/>
      <c r="EY7" s="273"/>
      <c r="EZ7" s="273"/>
      <c r="FA7" s="273"/>
      <c r="FB7" s="273"/>
      <c r="FC7" s="273"/>
      <c r="FD7" s="273"/>
      <c r="FE7" s="273"/>
      <c r="FF7" s="273"/>
      <c r="FG7" s="273"/>
      <c r="FH7" s="273"/>
      <c r="FI7" s="273"/>
      <c r="FJ7" s="273"/>
      <c r="FK7" s="273"/>
      <c r="FL7" s="273"/>
      <c r="FM7" s="273"/>
      <c r="FN7" s="273"/>
      <c r="FO7" s="273"/>
      <c r="FP7" s="273"/>
      <c r="FQ7" s="273"/>
      <c r="FR7" s="273"/>
      <c r="FS7" s="273"/>
      <c r="FT7" s="273"/>
      <c r="FU7" s="273"/>
      <c r="FV7" s="273"/>
      <c r="FW7" s="273"/>
      <c r="FX7" s="273"/>
      <c r="FY7" s="273"/>
      <c r="FZ7" s="273"/>
      <c r="GA7" s="273"/>
      <c r="GB7" s="273"/>
      <c r="GC7" s="273"/>
      <c r="GD7" s="273"/>
      <c r="GE7" s="273"/>
      <c r="GF7" s="273"/>
      <c r="GG7" s="273"/>
      <c r="GH7" s="273"/>
      <c r="GI7" s="273"/>
      <c r="GJ7" s="273"/>
      <c r="GK7" s="273"/>
      <c r="GL7" s="273"/>
      <c r="GM7" s="273"/>
      <c r="GN7" s="273"/>
      <c r="GO7" s="273"/>
      <c r="GP7" s="273"/>
      <c r="GQ7" s="273"/>
      <c r="GR7" s="273"/>
      <c r="GS7" s="273"/>
      <c r="GT7" s="273"/>
      <c r="GU7" s="273"/>
      <c r="GV7" s="273"/>
      <c r="GW7" s="273"/>
      <c r="GX7" s="273"/>
      <c r="GY7" s="273"/>
      <c r="GZ7" s="273"/>
      <c r="HA7" s="273"/>
      <c r="HB7" s="273"/>
      <c r="HC7" s="273"/>
      <c r="HD7" s="273"/>
      <c r="HE7" s="273"/>
      <c r="HF7" s="273"/>
      <c r="HG7" s="273"/>
      <c r="HH7" s="273"/>
      <c r="HI7" s="273"/>
      <c r="HJ7" s="273"/>
      <c r="HK7" s="273"/>
      <c r="HL7" s="273"/>
      <c r="HM7" s="273"/>
      <c r="HN7" s="273"/>
      <c r="HO7" s="273"/>
      <c r="HP7" s="273"/>
      <c r="HQ7" s="273"/>
      <c r="HR7" s="273"/>
      <c r="HS7" s="273"/>
      <c r="HT7" s="273"/>
      <c r="HU7" s="273"/>
      <c r="HV7" s="273"/>
      <c r="HW7" s="273"/>
      <c r="HX7" s="273"/>
      <c r="HY7" s="273"/>
      <c r="HZ7" s="273"/>
      <c r="IA7" s="273"/>
      <c r="IB7" s="273"/>
      <c r="IC7" s="273"/>
      <c r="ID7" s="273"/>
      <c r="IE7" s="273"/>
      <c r="IF7" s="273"/>
      <c r="IG7" s="273"/>
      <c r="IH7" s="273"/>
      <c r="II7" s="273"/>
      <c r="IJ7" s="273"/>
      <c r="IK7" s="273"/>
      <c r="IL7" s="273"/>
      <c r="IM7" s="273"/>
      <c r="IN7" s="273"/>
      <c r="IO7" s="273"/>
      <c r="IP7" s="273"/>
      <c r="IQ7" s="273"/>
      <c r="IR7" s="273"/>
      <c r="IS7" s="273"/>
      <c r="IT7" s="273"/>
      <c r="IU7" s="273"/>
      <c r="IV7" s="273"/>
    </row>
    <row r="8" s="31" customFormat="1" ht="30" customHeight="1" spans="1:256">
      <c r="A8" s="279">
        <v>501</v>
      </c>
      <c r="B8" s="279" t="s">
        <v>2903</v>
      </c>
      <c r="C8" s="279">
        <v>122177</v>
      </c>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3"/>
      <c r="BT8" s="273"/>
      <c r="BU8" s="273"/>
      <c r="BV8" s="273"/>
      <c r="BW8" s="273"/>
      <c r="BX8" s="273"/>
      <c r="BY8" s="273"/>
      <c r="BZ8" s="273"/>
      <c r="CA8" s="273"/>
      <c r="CB8" s="273"/>
      <c r="CC8" s="273"/>
      <c r="CD8" s="273"/>
      <c r="CE8" s="273"/>
      <c r="CF8" s="273"/>
      <c r="CG8" s="273"/>
      <c r="CH8" s="273"/>
      <c r="CI8" s="273"/>
      <c r="CJ8" s="273"/>
      <c r="CK8" s="273"/>
      <c r="CL8" s="273"/>
      <c r="CM8" s="273"/>
      <c r="CN8" s="273"/>
      <c r="CO8" s="273"/>
      <c r="CP8" s="273"/>
      <c r="CQ8" s="273"/>
      <c r="CR8" s="273"/>
      <c r="CS8" s="273"/>
      <c r="CT8" s="273"/>
      <c r="CU8" s="273"/>
      <c r="CV8" s="273"/>
      <c r="CW8" s="273"/>
      <c r="CX8" s="273"/>
      <c r="CY8" s="273"/>
      <c r="CZ8" s="273"/>
      <c r="DA8" s="273"/>
      <c r="DB8" s="273"/>
      <c r="DC8" s="273"/>
      <c r="DD8" s="273"/>
      <c r="DE8" s="273"/>
      <c r="DF8" s="273"/>
      <c r="DG8" s="273"/>
      <c r="DH8" s="273"/>
      <c r="DI8" s="273"/>
      <c r="DJ8" s="273"/>
      <c r="DK8" s="273"/>
      <c r="DL8" s="273"/>
      <c r="DM8" s="273"/>
      <c r="DN8" s="273"/>
      <c r="DO8" s="273"/>
      <c r="DP8" s="273"/>
      <c r="DQ8" s="273"/>
      <c r="DR8" s="273"/>
      <c r="DS8" s="273"/>
      <c r="DT8" s="273"/>
      <c r="DU8" s="273"/>
      <c r="DV8" s="273"/>
      <c r="DW8" s="273"/>
      <c r="DX8" s="273"/>
      <c r="DY8" s="273"/>
      <c r="DZ8" s="273"/>
      <c r="EA8" s="273"/>
      <c r="EB8" s="273"/>
      <c r="EC8" s="273"/>
      <c r="ED8" s="273"/>
      <c r="EE8" s="273"/>
      <c r="EF8" s="273"/>
      <c r="EG8" s="273"/>
      <c r="EH8" s="273"/>
      <c r="EI8" s="273"/>
      <c r="EJ8" s="273"/>
      <c r="EK8" s="273"/>
      <c r="EL8" s="273"/>
      <c r="EM8" s="273"/>
      <c r="EN8" s="273"/>
      <c r="EO8" s="273"/>
      <c r="EP8" s="273"/>
      <c r="EQ8" s="273"/>
      <c r="ER8" s="273"/>
      <c r="ES8" s="273"/>
      <c r="ET8" s="273"/>
      <c r="EU8" s="273"/>
      <c r="EV8" s="273"/>
      <c r="EW8" s="273"/>
      <c r="EX8" s="273"/>
      <c r="EY8" s="273"/>
      <c r="EZ8" s="273"/>
      <c r="FA8" s="273"/>
      <c r="FB8" s="273"/>
      <c r="FC8" s="273"/>
      <c r="FD8" s="273"/>
      <c r="FE8" s="273"/>
      <c r="FF8" s="273"/>
      <c r="FG8" s="273"/>
      <c r="FH8" s="273"/>
      <c r="FI8" s="273"/>
      <c r="FJ8" s="273"/>
      <c r="FK8" s="273"/>
      <c r="FL8" s="273"/>
      <c r="FM8" s="273"/>
      <c r="FN8" s="273"/>
      <c r="FO8" s="273"/>
      <c r="FP8" s="273"/>
      <c r="FQ8" s="273"/>
      <c r="FR8" s="273"/>
      <c r="FS8" s="273"/>
      <c r="FT8" s="273"/>
      <c r="FU8" s="273"/>
      <c r="FV8" s="273"/>
      <c r="FW8" s="273"/>
      <c r="FX8" s="273"/>
      <c r="FY8" s="273"/>
      <c r="FZ8" s="273"/>
      <c r="GA8" s="273"/>
      <c r="GB8" s="273"/>
      <c r="GC8" s="273"/>
      <c r="GD8" s="273"/>
      <c r="GE8" s="273"/>
      <c r="GF8" s="273"/>
      <c r="GG8" s="273"/>
      <c r="GH8" s="273"/>
      <c r="GI8" s="273"/>
      <c r="GJ8" s="273"/>
      <c r="GK8" s="273"/>
      <c r="GL8" s="273"/>
      <c r="GM8" s="273"/>
      <c r="GN8" s="273"/>
      <c r="GO8" s="273"/>
      <c r="GP8" s="273"/>
      <c r="GQ8" s="273"/>
      <c r="GR8" s="273"/>
      <c r="GS8" s="273"/>
      <c r="GT8" s="273"/>
      <c r="GU8" s="273"/>
      <c r="GV8" s="273"/>
      <c r="GW8" s="273"/>
      <c r="GX8" s="273"/>
      <c r="GY8" s="273"/>
      <c r="GZ8" s="273"/>
      <c r="HA8" s="273"/>
      <c r="HB8" s="273"/>
      <c r="HC8" s="273"/>
      <c r="HD8" s="273"/>
      <c r="HE8" s="273"/>
      <c r="HF8" s="273"/>
      <c r="HG8" s="273"/>
      <c r="HH8" s="273"/>
      <c r="HI8" s="273"/>
      <c r="HJ8" s="273"/>
      <c r="HK8" s="273"/>
      <c r="HL8" s="273"/>
      <c r="HM8" s="273"/>
      <c r="HN8" s="273"/>
      <c r="HO8" s="273"/>
      <c r="HP8" s="273"/>
      <c r="HQ8" s="273"/>
      <c r="HR8" s="273"/>
      <c r="HS8" s="273"/>
      <c r="HT8" s="273"/>
      <c r="HU8" s="273"/>
      <c r="HV8" s="273"/>
      <c r="HW8" s="273"/>
      <c r="HX8" s="273"/>
      <c r="HY8" s="273"/>
      <c r="HZ8" s="273"/>
      <c r="IA8" s="273"/>
      <c r="IB8" s="273"/>
      <c r="IC8" s="273"/>
      <c r="ID8" s="273"/>
      <c r="IE8" s="273"/>
      <c r="IF8" s="273"/>
      <c r="IG8" s="273"/>
      <c r="IH8" s="273"/>
      <c r="II8" s="273"/>
      <c r="IJ8" s="273"/>
      <c r="IK8" s="273"/>
      <c r="IL8" s="273"/>
      <c r="IM8" s="273"/>
      <c r="IN8" s="273"/>
      <c r="IO8" s="273"/>
      <c r="IP8" s="273"/>
      <c r="IQ8" s="273"/>
      <c r="IR8" s="273"/>
      <c r="IS8" s="273"/>
      <c r="IT8" s="273"/>
      <c r="IU8" s="273"/>
      <c r="IV8" s="273"/>
    </row>
    <row r="9" s="31" customFormat="1" ht="30" customHeight="1" spans="1:256">
      <c r="A9" s="280">
        <v>50101</v>
      </c>
      <c r="B9" s="280" t="s">
        <v>2904</v>
      </c>
      <c r="C9" s="280">
        <v>76191</v>
      </c>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3"/>
      <c r="BU9" s="273"/>
      <c r="BV9" s="273"/>
      <c r="BW9" s="273"/>
      <c r="BX9" s="273"/>
      <c r="BY9" s="273"/>
      <c r="BZ9" s="273"/>
      <c r="CA9" s="273"/>
      <c r="CB9" s="273"/>
      <c r="CC9" s="273"/>
      <c r="CD9" s="273"/>
      <c r="CE9" s="273"/>
      <c r="CF9" s="273"/>
      <c r="CG9" s="273"/>
      <c r="CH9" s="273"/>
      <c r="CI9" s="273"/>
      <c r="CJ9" s="273"/>
      <c r="CK9" s="273"/>
      <c r="CL9" s="273"/>
      <c r="CM9" s="273"/>
      <c r="CN9" s="273"/>
      <c r="CO9" s="273"/>
      <c r="CP9" s="273"/>
      <c r="CQ9" s="273"/>
      <c r="CR9" s="273"/>
      <c r="CS9" s="273"/>
      <c r="CT9" s="273"/>
      <c r="CU9" s="273"/>
      <c r="CV9" s="273"/>
      <c r="CW9" s="273"/>
      <c r="CX9" s="273"/>
      <c r="CY9" s="273"/>
      <c r="CZ9" s="273"/>
      <c r="DA9" s="273"/>
      <c r="DB9" s="273"/>
      <c r="DC9" s="273"/>
      <c r="DD9" s="273"/>
      <c r="DE9" s="273"/>
      <c r="DF9" s="273"/>
      <c r="DG9" s="273"/>
      <c r="DH9" s="273"/>
      <c r="DI9" s="273"/>
      <c r="DJ9" s="273"/>
      <c r="DK9" s="273"/>
      <c r="DL9" s="273"/>
      <c r="DM9" s="273"/>
      <c r="DN9" s="273"/>
      <c r="DO9" s="273"/>
      <c r="DP9" s="273"/>
      <c r="DQ9" s="273"/>
      <c r="DR9" s="273"/>
      <c r="DS9" s="273"/>
      <c r="DT9" s="273"/>
      <c r="DU9" s="273"/>
      <c r="DV9" s="273"/>
      <c r="DW9" s="273"/>
      <c r="DX9" s="273"/>
      <c r="DY9" s="273"/>
      <c r="DZ9" s="273"/>
      <c r="EA9" s="273"/>
      <c r="EB9" s="273"/>
      <c r="EC9" s="273"/>
      <c r="ED9" s="273"/>
      <c r="EE9" s="273"/>
      <c r="EF9" s="273"/>
      <c r="EG9" s="273"/>
      <c r="EH9" s="273"/>
      <c r="EI9" s="273"/>
      <c r="EJ9" s="273"/>
      <c r="EK9" s="273"/>
      <c r="EL9" s="273"/>
      <c r="EM9" s="273"/>
      <c r="EN9" s="273"/>
      <c r="EO9" s="273"/>
      <c r="EP9" s="273"/>
      <c r="EQ9" s="273"/>
      <c r="ER9" s="273"/>
      <c r="ES9" s="273"/>
      <c r="ET9" s="273"/>
      <c r="EU9" s="273"/>
      <c r="EV9" s="273"/>
      <c r="EW9" s="273"/>
      <c r="EX9" s="273"/>
      <c r="EY9" s="273"/>
      <c r="EZ9" s="273"/>
      <c r="FA9" s="273"/>
      <c r="FB9" s="273"/>
      <c r="FC9" s="273"/>
      <c r="FD9" s="273"/>
      <c r="FE9" s="273"/>
      <c r="FF9" s="273"/>
      <c r="FG9" s="273"/>
      <c r="FH9" s="273"/>
      <c r="FI9" s="273"/>
      <c r="FJ9" s="273"/>
      <c r="FK9" s="273"/>
      <c r="FL9" s="273"/>
      <c r="FM9" s="273"/>
      <c r="FN9" s="273"/>
      <c r="FO9" s="273"/>
      <c r="FP9" s="273"/>
      <c r="FQ9" s="273"/>
      <c r="FR9" s="273"/>
      <c r="FS9" s="273"/>
      <c r="FT9" s="273"/>
      <c r="FU9" s="273"/>
      <c r="FV9" s="273"/>
      <c r="FW9" s="273"/>
      <c r="FX9" s="273"/>
      <c r="FY9" s="273"/>
      <c r="FZ9" s="273"/>
      <c r="GA9" s="273"/>
      <c r="GB9" s="273"/>
      <c r="GC9" s="273"/>
      <c r="GD9" s="273"/>
      <c r="GE9" s="273"/>
      <c r="GF9" s="273"/>
      <c r="GG9" s="273"/>
      <c r="GH9" s="273"/>
      <c r="GI9" s="273"/>
      <c r="GJ9" s="273"/>
      <c r="GK9" s="273"/>
      <c r="GL9" s="273"/>
      <c r="GM9" s="273"/>
      <c r="GN9" s="273"/>
      <c r="GO9" s="273"/>
      <c r="GP9" s="273"/>
      <c r="GQ9" s="273"/>
      <c r="GR9" s="273"/>
      <c r="GS9" s="273"/>
      <c r="GT9" s="273"/>
      <c r="GU9" s="273"/>
      <c r="GV9" s="273"/>
      <c r="GW9" s="273"/>
      <c r="GX9" s="273"/>
      <c r="GY9" s="273"/>
      <c r="GZ9" s="273"/>
      <c r="HA9" s="273"/>
      <c r="HB9" s="273"/>
      <c r="HC9" s="273"/>
      <c r="HD9" s="273"/>
      <c r="HE9" s="273"/>
      <c r="HF9" s="273"/>
      <c r="HG9" s="273"/>
      <c r="HH9" s="273"/>
      <c r="HI9" s="273"/>
      <c r="HJ9" s="273"/>
      <c r="HK9" s="273"/>
      <c r="HL9" s="273"/>
      <c r="HM9" s="273"/>
      <c r="HN9" s="273"/>
      <c r="HO9" s="273"/>
      <c r="HP9" s="273"/>
      <c r="HQ9" s="273"/>
      <c r="HR9" s="273"/>
      <c r="HS9" s="273"/>
      <c r="HT9" s="273"/>
      <c r="HU9" s="273"/>
      <c r="HV9" s="273"/>
      <c r="HW9" s="273"/>
      <c r="HX9" s="273"/>
      <c r="HY9" s="273"/>
      <c r="HZ9" s="273"/>
      <c r="IA9" s="273"/>
      <c r="IB9" s="273"/>
      <c r="IC9" s="273"/>
      <c r="ID9" s="273"/>
      <c r="IE9" s="273"/>
      <c r="IF9" s="273"/>
      <c r="IG9" s="273"/>
      <c r="IH9" s="273"/>
      <c r="II9" s="273"/>
      <c r="IJ9" s="273"/>
      <c r="IK9" s="273"/>
      <c r="IL9" s="273"/>
      <c r="IM9" s="273"/>
      <c r="IN9" s="273"/>
      <c r="IO9" s="273"/>
      <c r="IP9" s="273"/>
      <c r="IQ9" s="273"/>
      <c r="IR9" s="273"/>
      <c r="IS9" s="273"/>
      <c r="IT9" s="273"/>
      <c r="IU9" s="273"/>
      <c r="IV9" s="273"/>
    </row>
    <row r="10" s="31" customFormat="1" ht="30" customHeight="1" spans="1:256">
      <c r="A10" s="280">
        <v>50102</v>
      </c>
      <c r="B10" s="280" t="s">
        <v>2905</v>
      </c>
      <c r="C10" s="280">
        <v>45667</v>
      </c>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c r="BY10" s="273"/>
      <c r="BZ10" s="273"/>
      <c r="CA10" s="273"/>
      <c r="CB10" s="273"/>
      <c r="CC10" s="273"/>
      <c r="CD10" s="273"/>
      <c r="CE10" s="273"/>
      <c r="CF10" s="273"/>
      <c r="CG10" s="273"/>
      <c r="CH10" s="273"/>
      <c r="CI10" s="273"/>
      <c r="CJ10" s="273"/>
      <c r="CK10" s="273"/>
      <c r="CL10" s="273"/>
      <c r="CM10" s="273"/>
      <c r="CN10" s="273"/>
      <c r="CO10" s="273"/>
      <c r="CP10" s="273"/>
      <c r="CQ10" s="273"/>
      <c r="CR10" s="273"/>
      <c r="CS10" s="273"/>
      <c r="CT10" s="273"/>
      <c r="CU10" s="273"/>
      <c r="CV10" s="273"/>
      <c r="CW10" s="273"/>
      <c r="CX10" s="273"/>
      <c r="CY10" s="273"/>
      <c r="CZ10" s="273"/>
      <c r="DA10" s="273"/>
      <c r="DB10" s="273"/>
      <c r="DC10" s="273"/>
      <c r="DD10" s="273"/>
      <c r="DE10" s="273"/>
      <c r="DF10" s="273"/>
      <c r="DG10" s="273"/>
      <c r="DH10" s="273"/>
      <c r="DI10" s="273"/>
      <c r="DJ10" s="273"/>
      <c r="DK10" s="273"/>
      <c r="DL10" s="273"/>
      <c r="DM10" s="273"/>
      <c r="DN10" s="273"/>
      <c r="DO10" s="273"/>
      <c r="DP10" s="273"/>
      <c r="DQ10" s="273"/>
      <c r="DR10" s="273"/>
      <c r="DS10" s="273"/>
      <c r="DT10" s="273"/>
      <c r="DU10" s="273"/>
      <c r="DV10" s="273"/>
      <c r="DW10" s="273"/>
      <c r="DX10" s="273"/>
      <c r="DY10" s="273"/>
      <c r="DZ10" s="273"/>
      <c r="EA10" s="273"/>
      <c r="EB10" s="273"/>
      <c r="EC10" s="273"/>
      <c r="ED10" s="273"/>
      <c r="EE10" s="273"/>
      <c r="EF10" s="273"/>
      <c r="EG10" s="273"/>
      <c r="EH10" s="273"/>
      <c r="EI10" s="273"/>
      <c r="EJ10" s="273"/>
      <c r="EK10" s="273"/>
      <c r="EL10" s="273"/>
      <c r="EM10" s="273"/>
      <c r="EN10" s="273"/>
      <c r="EO10" s="273"/>
      <c r="EP10" s="273"/>
      <c r="EQ10" s="273"/>
      <c r="ER10" s="273"/>
      <c r="ES10" s="273"/>
      <c r="ET10" s="273"/>
      <c r="EU10" s="273"/>
      <c r="EV10" s="273"/>
      <c r="EW10" s="273"/>
      <c r="EX10" s="273"/>
      <c r="EY10" s="273"/>
      <c r="EZ10" s="273"/>
      <c r="FA10" s="273"/>
      <c r="FB10" s="273"/>
      <c r="FC10" s="273"/>
      <c r="FD10" s="273"/>
      <c r="FE10" s="273"/>
      <c r="FF10" s="273"/>
      <c r="FG10" s="273"/>
      <c r="FH10" s="273"/>
      <c r="FI10" s="273"/>
      <c r="FJ10" s="273"/>
      <c r="FK10" s="273"/>
      <c r="FL10" s="273"/>
      <c r="FM10" s="273"/>
      <c r="FN10" s="273"/>
      <c r="FO10" s="273"/>
      <c r="FP10" s="273"/>
      <c r="FQ10" s="273"/>
      <c r="FR10" s="273"/>
      <c r="FS10" s="273"/>
      <c r="FT10" s="273"/>
      <c r="FU10" s="273"/>
      <c r="FV10" s="273"/>
      <c r="FW10" s="273"/>
      <c r="FX10" s="273"/>
      <c r="FY10" s="273"/>
      <c r="FZ10" s="273"/>
      <c r="GA10" s="273"/>
      <c r="GB10" s="273"/>
      <c r="GC10" s="273"/>
      <c r="GD10" s="273"/>
      <c r="GE10" s="273"/>
      <c r="GF10" s="273"/>
      <c r="GG10" s="273"/>
      <c r="GH10" s="273"/>
      <c r="GI10" s="273"/>
      <c r="GJ10" s="273"/>
      <c r="GK10" s="273"/>
      <c r="GL10" s="273"/>
      <c r="GM10" s="273"/>
      <c r="GN10" s="273"/>
      <c r="GO10" s="273"/>
      <c r="GP10" s="273"/>
      <c r="GQ10" s="273"/>
      <c r="GR10" s="273"/>
      <c r="GS10" s="273"/>
      <c r="GT10" s="273"/>
      <c r="GU10" s="273"/>
      <c r="GV10" s="273"/>
      <c r="GW10" s="273"/>
      <c r="GX10" s="273"/>
      <c r="GY10" s="273"/>
      <c r="GZ10" s="273"/>
      <c r="HA10" s="273"/>
      <c r="HB10" s="273"/>
      <c r="HC10" s="273"/>
      <c r="HD10" s="273"/>
      <c r="HE10" s="273"/>
      <c r="HF10" s="273"/>
      <c r="HG10" s="273"/>
      <c r="HH10" s="273"/>
      <c r="HI10" s="273"/>
      <c r="HJ10" s="273"/>
      <c r="HK10" s="273"/>
      <c r="HL10" s="273"/>
      <c r="HM10" s="273"/>
      <c r="HN10" s="273"/>
      <c r="HO10" s="273"/>
      <c r="HP10" s="273"/>
      <c r="HQ10" s="273"/>
      <c r="HR10" s="273"/>
      <c r="HS10" s="273"/>
      <c r="HT10" s="273"/>
      <c r="HU10" s="273"/>
      <c r="HV10" s="273"/>
      <c r="HW10" s="273"/>
      <c r="HX10" s="273"/>
      <c r="HY10" s="273"/>
      <c r="HZ10" s="273"/>
      <c r="IA10" s="273"/>
      <c r="IB10" s="273"/>
      <c r="IC10" s="273"/>
      <c r="ID10" s="273"/>
      <c r="IE10" s="273"/>
      <c r="IF10" s="273"/>
      <c r="IG10" s="273"/>
      <c r="IH10" s="273"/>
      <c r="II10" s="273"/>
      <c r="IJ10" s="273"/>
      <c r="IK10" s="273"/>
      <c r="IL10" s="273"/>
      <c r="IM10" s="273"/>
      <c r="IN10" s="273"/>
      <c r="IO10" s="273"/>
      <c r="IP10" s="273"/>
      <c r="IQ10" s="273"/>
      <c r="IR10" s="273"/>
      <c r="IS10" s="273"/>
      <c r="IT10" s="273"/>
      <c r="IU10" s="273"/>
      <c r="IV10" s="273"/>
    </row>
    <row r="11" s="31" customFormat="1" ht="30" customHeight="1" spans="1:256">
      <c r="A11" s="280">
        <v>50199</v>
      </c>
      <c r="B11" s="280" t="s">
        <v>2906</v>
      </c>
      <c r="C11" s="280">
        <v>319</v>
      </c>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c r="BP11" s="273"/>
      <c r="BQ11" s="273"/>
      <c r="BR11" s="273"/>
      <c r="BS11" s="273"/>
      <c r="BT11" s="273"/>
      <c r="BU11" s="273"/>
      <c r="BV11" s="273"/>
      <c r="BW11" s="273"/>
      <c r="BX11" s="273"/>
      <c r="BY11" s="273"/>
      <c r="BZ11" s="273"/>
      <c r="CA11" s="273"/>
      <c r="CB11" s="273"/>
      <c r="CC11" s="273"/>
      <c r="CD11" s="273"/>
      <c r="CE11" s="273"/>
      <c r="CF11" s="273"/>
      <c r="CG11" s="273"/>
      <c r="CH11" s="273"/>
      <c r="CI11" s="273"/>
      <c r="CJ11" s="273"/>
      <c r="CK11" s="273"/>
      <c r="CL11" s="273"/>
      <c r="CM11" s="273"/>
      <c r="CN11" s="273"/>
      <c r="CO11" s="273"/>
      <c r="CP11" s="273"/>
      <c r="CQ11" s="273"/>
      <c r="CR11" s="273"/>
      <c r="CS11" s="273"/>
      <c r="CT11" s="273"/>
      <c r="CU11" s="273"/>
      <c r="CV11" s="273"/>
      <c r="CW11" s="273"/>
      <c r="CX11" s="273"/>
      <c r="CY11" s="273"/>
      <c r="CZ11" s="273"/>
      <c r="DA11" s="273"/>
      <c r="DB11" s="273"/>
      <c r="DC11" s="273"/>
      <c r="DD11" s="273"/>
      <c r="DE11" s="273"/>
      <c r="DF11" s="273"/>
      <c r="DG11" s="273"/>
      <c r="DH11" s="273"/>
      <c r="DI11" s="273"/>
      <c r="DJ11" s="273"/>
      <c r="DK11" s="273"/>
      <c r="DL11" s="273"/>
      <c r="DM11" s="273"/>
      <c r="DN11" s="273"/>
      <c r="DO11" s="273"/>
      <c r="DP11" s="273"/>
      <c r="DQ11" s="273"/>
      <c r="DR11" s="273"/>
      <c r="DS11" s="273"/>
      <c r="DT11" s="273"/>
      <c r="DU11" s="273"/>
      <c r="DV11" s="273"/>
      <c r="DW11" s="273"/>
      <c r="DX11" s="273"/>
      <c r="DY11" s="273"/>
      <c r="DZ11" s="273"/>
      <c r="EA11" s="273"/>
      <c r="EB11" s="273"/>
      <c r="EC11" s="273"/>
      <c r="ED11" s="273"/>
      <c r="EE11" s="273"/>
      <c r="EF11" s="273"/>
      <c r="EG11" s="273"/>
      <c r="EH11" s="273"/>
      <c r="EI11" s="273"/>
      <c r="EJ11" s="273"/>
      <c r="EK11" s="273"/>
      <c r="EL11" s="273"/>
      <c r="EM11" s="273"/>
      <c r="EN11" s="273"/>
      <c r="EO11" s="273"/>
      <c r="EP11" s="273"/>
      <c r="EQ11" s="273"/>
      <c r="ER11" s="273"/>
      <c r="ES11" s="273"/>
      <c r="ET11" s="273"/>
      <c r="EU11" s="273"/>
      <c r="EV11" s="273"/>
      <c r="EW11" s="273"/>
      <c r="EX11" s="273"/>
      <c r="EY11" s="273"/>
      <c r="EZ11" s="273"/>
      <c r="FA11" s="273"/>
      <c r="FB11" s="273"/>
      <c r="FC11" s="273"/>
      <c r="FD11" s="273"/>
      <c r="FE11" s="273"/>
      <c r="FF11" s="273"/>
      <c r="FG11" s="273"/>
      <c r="FH11" s="273"/>
      <c r="FI11" s="273"/>
      <c r="FJ11" s="273"/>
      <c r="FK11" s="273"/>
      <c r="FL11" s="273"/>
      <c r="FM11" s="273"/>
      <c r="FN11" s="273"/>
      <c r="FO11" s="273"/>
      <c r="FP11" s="273"/>
      <c r="FQ11" s="273"/>
      <c r="FR11" s="273"/>
      <c r="FS11" s="273"/>
      <c r="FT11" s="273"/>
      <c r="FU11" s="273"/>
      <c r="FV11" s="273"/>
      <c r="FW11" s="273"/>
      <c r="FX11" s="273"/>
      <c r="FY11" s="273"/>
      <c r="FZ11" s="273"/>
      <c r="GA11" s="273"/>
      <c r="GB11" s="273"/>
      <c r="GC11" s="273"/>
      <c r="GD11" s="273"/>
      <c r="GE11" s="273"/>
      <c r="GF11" s="273"/>
      <c r="GG11" s="273"/>
      <c r="GH11" s="273"/>
      <c r="GI11" s="273"/>
      <c r="GJ11" s="273"/>
      <c r="GK11" s="273"/>
      <c r="GL11" s="273"/>
      <c r="GM11" s="273"/>
      <c r="GN11" s="273"/>
      <c r="GO11" s="273"/>
      <c r="GP11" s="273"/>
      <c r="GQ11" s="273"/>
      <c r="GR11" s="273"/>
      <c r="GS11" s="273"/>
      <c r="GT11" s="273"/>
      <c r="GU11" s="273"/>
      <c r="GV11" s="273"/>
      <c r="GW11" s="273"/>
      <c r="GX11" s="273"/>
      <c r="GY11" s="273"/>
      <c r="GZ11" s="273"/>
      <c r="HA11" s="273"/>
      <c r="HB11" s="273"/>
      <c r="HC11" s="273"/>
      <c r="HD11" s="273"/>
      <c r="HE11" s="273"/>
      <c r="HF11" s="273"/>
      <c r="HG11" s="273"/>
      <c r="HH11" s="273"/>
      <c r="HI11" s="273"/>
      <c r="HJ11" s="273"/>
      <c r="HK11" s="273"/>
      <c r="HL11" s="273"/>
      <c r="HM11" s="273"/>
      <c r="HN11" s="273"/>
      <c r="HO11" s="273"/>
      <c r="HP11" s="273"/>
      <c r="HQ11" s="273"/>
      <c r="HR11" s="273"/>
      <c r="HS11" s="273"/>
      <c r="HT11" s="273"/>
      <c r="HU11" s="273"/>
      <c r="HV11" s="273"/>
      <c r="HW11" s="273"/>
      <c r="HX11" s="273"/>
      <c r="HY11" s="273"/>
      <c r="HZ11" s="273"/>
      <c r="IA11" s="273"/>
      <c r="IB11" s="273"/>
      <c r="IC11" s="273"/>
      <c r="ID11" s="273"/>
      <c r="IE11" s="273"/>
      <c r="IF11" s="273"/>
      <c r="IG11" s="273"/>
      <c r="IH11" s="273"/>
      <c r="II11" s="273"/>
      <c r="IJ11" s="273"/>
      <c r="IK11" s="273"/>
      <c r="IL11" s="273"/>
      <c r="IM11" s="273"/>
      <c r="IN11" s="273"/>
      <c r="IO11" s="273"/>
      <c r="IP11" s="273"/>
      <c r="IQ11" s="273"/>
      <c r="IR11" s="273"/>
      <c r="IS11" s="273"/>
      <c r="IT11" s="273"/>
      <c r="IU11" s="273"/>
      <c r="IV11" s="273"/>
    </row>
    <row r="12" s="31" customFormat="1" ht="30" customHeight="1" spans="1:256">
      <c r="A12" s="279">
        <v>502</v>
      </c>
      <c r="B12" s="279" t="s">
        <v>2907</v>
      </c>
      <c r="C12" s="279">
        <v>13238</v>
      </c>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c r="BW12" s="273"/>
      <c r="BX12" s="273"/>
      <c r="BY12" s="273"/>
      <c r="BZ12" s="273"/>
      <c r="CA12" s="273"/>
      <c r="CB12" s="273"/>
      <c r="CC12" s="273"/>
      <c r="CD12" s="273"/>
      <c r="CE12" s="273"/>
      <c r="CF12" s="273"/>
      <c r="CG12" s="273"/>
      <c r="CH12" s="273"/>
      <c r="CI12" s="273"/>
      <c r="CJ12" s="273"/>
      <c r="CK12" s="273"/>
      <c r="CL12" s="273"/>
      <c r="CM12" s="273"/>
      <c r="CN12" s="273"/>
      <c r="CO12" s="273"/>
      <c r="CP12" s="273"/>
      <c r="CQ12" s="273"/>
      <c r="CR12" s="273"/>
      <c r="CS12" s="273"/>
      <c r="CT12" s="273"/>
      <c r="CU12" s="273"/>
      <c r="CV12" s="273"/>
      <c r="CW12" s="273"/>
      <c r="CX12" s="273"/>
      <c r="CY12" s="273"/>
      <c r="CZ12" s="273"/>
      <c r="DA12" s="273"/>
      <c r="DB12" s="273"/>
      <c r="DC12" s="273"/>
      <c r="DD12" s="273"/>
      <c r="DE12" s="273"/>
      <c r="DF12" s="273"/>
      <c r="DG12" s="273"/>
      <c r="DH12" s="273"/>
      <c r="DI12" s="273"/>
      <c r="DJ12" s="273"/>
      <c r="DK12" s="273"/>
      <c r="DL12" s="273"/>
      <c r="DM12" s="273"/>
      <c r="DN12" s="273"/>
      <c r="DO12" s="273"/>
      <c r="DP12" s="273"/>
      <c r="DQ12" s="273"/>
      <c r="DR12" s="273"/>
      <c r="DS12" s="273"/>
      <c r="DT12" s="273"/>
      <c r="DU12" s="273"/>
      <c r="DV12" s="273"/>
      <c r="DW12" s="273"/>
      <c r="DX12" s="273"/>
      <c r="DY12" s="273"/>
      <c r="DZ12" s="273"/>
      <c r="EA12" s="273"/>
      <c r="EB12" s="273"/>
      <c r="EC12" s="273"/>
      <c r="ED12" s="273"/>
      <c r="EE12" s="273"/>
      <c r="EF12" s="273"/>
      <c r="EG12" s="273"/>
      <c r="EH12" s="273"/>
      <c r="EI12" s="273"/>
      <c r="EJ12" s="273"/>
      <c r="EK12" s="273"/>
      <c r="EL12" s="273"/>
      <c r="EM12" s="273"/>
      <c r="EN12" s="273"/>
      <c r="EO12" s="273"/>
      <c r="EP12" s="273"/>
      <c r="EQ12" s="273"/>
      <c r="ER12" s="273"/>
      <c r="ES12" s="273"/>
      <c r="ET12" s="273"/>
      <c r="EU12" s="273"/>
      <c r="EV12" s="273"/>
      <c r="EW12" s="273"/>
      <c r="EX12" s="273"/>
      <c r="EY12" s="273"/>
      <c r="EZ12" s="273"/>
      <c r="FA12" s="273"/>
      <c r="FB12" s="273"/>
      <c r="FC12" s="273"/>
      <c r="FD12" s="273"/>
      <c r="FE12" s="273"/>
      <c r="FF12" s="273"/>
      <c r="FG12" s="273"/>
      <c r="FH12" s="273"/>
      <c r="FI12" s="273"/>
      <c r="FJ12" s="273"/>
      <c r="FK12" s="273"/>
      <c r="FL12" s="273"/>
      <c r="FM12" s="273"/>
      <c r="FN12" s="273"/>
      <c r="FO12" s="273"/>
      <c r="FP12" s="273"/>
      <c r="FQ12" s="273"/>
      <c r="FR12" s="273"/>
      <c r="FS12" s="273"/>
      <c r="FT12" s="273"/>
      <c r="FU12" s="273"/>
      <c r="FV12" s="273"/>
      <c r="FW12" s="273"/>
      <c r="FX12" s="273"/>
      <c r="FY12" s="273"/>
      <c r="FZ12" s="273"/>
      <c r="GA12" s="273"/>
      <c r="GB12" s="273"/>
      <c r="GC12" s="273"/>
      <c r="GD12" s="273"/>
      <c r="GE12" s="273"/>
      <c r="GF12" s="273"/>
      <c r="GG12" s="273"/>
      <c r="GH12" s="273"/>
      <c r="GI12" s="273"/>
      <c r="GJ12" s="273"/>
      <c r="GK12" s="273"/>
      <c r="GL12" s="273"/>
      <c r="GM12" s="273"/>
      <c r="GN12" s="273"/>
      <c r="GO12" s="273"/>
      <c r="GP12" s="273"/>
      <c r="GQ12" s="273"/>
      <c r="GR12" s="273"/>
      <c r="GS12" s="273"/>
      <c r="GT12" s="273"/>
      <c r="GU12" s="273"/>
      <c r="GV12" s="273"/>
      <c r="GW12" s="273"/>
      <c r="GX12" s="273"/>
      <c r="GY12" s="273"/>
      <c r="GZ12" s="273"/>
      <c r="HA12" s="273"/>
      <c r="HB12" s="273"/>
      <c r="HC12" s="273"/>
      <c r="HD12" s="273"/>
      <c r="HE12" s="273"/>
      <c r="HF12" s="273"/>
      <c r="HG12" s="273"/>
      <c r="HH12" s="273"/>
      <c r="HI12" s="273"/>
      <c r="HJ12" s="273"/>
      <c r="HK12" s="273"/>
      <c r="HL12" s="273"/>
      <c r="HM12" s="273"/>
      <c r="HN12" s="273"/>
      <c r="HO12" s="273"/>
      <c r="HP12" s="273"/>
      <c r="HQ12" s="273"/>
      <c r="HR12" s="273"/>
      <c r="HS12" s="273"/>
      <c r="HT12" s="273"/>
      <c r="HU12" s="273"/>
      <c r="HV12" s="273"/>
      <c r="HW12" s="273"/>
      <c r="HX12" s="273"/>
      <c r="HY12" s="273"/>
      <c r="HZ12" s="273"/>
      <c r="IA12" s="273"/>
      <c r="IB12" s="273"/>
      <c r="IC12" s="273"/>
      <c r="ID12" s="273"/>
      <c r="IE12" s="273"/>
      <c r="IF12" s="273"/>
      <c r="IG12" s="273"/>
      <c r="IH12" s="273"/>
      <c r="II12" s="273"/>
      <c r="IJ12" s="273"/>
      <c r="IK12" s="273"/>
      <c r="IL12" s="273"/>
      <c r="IM12" s="273"/>
      <c r="IN12" s="273"/>
      <c r="IO12" s="273"/>
      <c r="IP12" s="273"/>
      <c r="IQ12" s="273"/>
      <c r="IR12" s="273"/>
      <c r="IS12" s="273"/>
      <c r="IT12" s="273"/>
      <c r="IU12" s="273"/>
      <c r="IV12" s="273"/>
    </row>
    <row r="13" s="31" customFormat="1" ht="30" customHeight="1" spans="1:256">
      <c r="A13" s="280">
        <v>50201</v>
      </c>
      <c r="B13" s="280" t="s">
        <v>2908</v>
      </c>
      <c r="C13" s="280">
        <v>8693</v>
      </c>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c r="BP13" s="273"/>
      <c r="BQ13" s="273"/>
      <c r="BR13" s="273"/>
      <c r="BS13" s="273"/>
      <c r="BT13" s="273"/>
      <c r="BU13" s="273"/>
      <c r="BV13" s="273"/>
      <c r="BW13" s="273"/>
      <c r="BX13" s="273"/>
      <c r="BY13" s="273"/>
      <c r="BZ13" s="273"/>
      <c r="CA13" s="273"/>
      <c r="CB13" s="273"/>
      <c r="CC13" s="273"/>
      <c r="CD13" s="273"/>
      <c r="CE13" s="273"/>
      <c r="CF13" s="273"/>
      <c r="CG13" s="273"/>
      <c r="CH13" s="273"/>
      <c r="CI13" s="273"/>
      <c r="CJ13" s="273"/>
      <c r="CK13" s="273"/>
      <c r="CL13" s="273"/>
      <c r="CM13" s="273"/>
      <c r="CN13" s="273"/>
      <c r="CO13" s="273"/>
      <c r="CP13" s="273"/>
      <c r="CQ13" s="273"/>
      <c r="CR13" s="273"/>
      <c r="CS13" s="273"/>
      <c r="CT13" s="273"/>
      <c r="CU13" s="273"/>
      <c r="CV13" s="273"/>
      <c r="CW13" s="273"/>
      <c r="CX13" s="273"/>
      <c r="CY13" s="273"/>
      <c r="CZ13" s="273"/>
      <c r="DA13" s="273"/>
      <c r="DB13" s="273"/>
      <c r="DC13" s="273"/>
      <c r="DD13" s="273"/>
      <c r="DE13" s="273"/>
      <c r="DF13" s="273"/>
      <c r="DG13" s="273"/>
      <c r="DH13" s="273"/>
      <c r="DI13" s="273"/>
      <c r="DJ13" s="273"/>
      <c r="DK13" s="273"/>
      <c r="DL13" s="273"/>
      <c r="DM13" s="273"/>
      <c r="DN13" s="273"/>
      <c r="DO13" s="273"/>
      <c r="DP13" s="273"/>
      <c r="DQ13" s="273"/>
      <c r="DR13" s="273"/>
      <c r="DS13" s="273"/>
      <c r="DT13" s="273"/>
      <c r="DU13" s="273"/>
      <c r="DV13" s="273"/>
      <c r="DW13" s="273"/>
      <c r="DX13" s="273"/>
      <c r="DY13" s="273"/>
      <c r="DZ13" s="273"/>
      <c r="EA13" s="273"/>
      <c r="EB13" s="273"/>
      <c r="EC13" s="273"/>
      <c r="ED13" s="273"/>
      <c r="EE13" s="273"/>
      <c r="EF13" s="273"/>
      <c r="EG13" s="273"/>
      <c r="EH13" s="273"/>
      <c r="EI13" s="273"/>
      <c r="EJ13" s="273"/>
      <c r="EK13" s="273"/>
      <c r="EL13" s="273"/>
      <c r="EM13" s="273"/>
      <c r="EN13" s="273"/>
      <c r="EO13" s="273"/>
      <c r="EP13" s="273"/>
      <c r="EQ13" s="273"/>
      <c r="ER13" s="273"/>
      <c r="ES13" s="273"/>
      <c r="ET13" s="273"/>
      <c r="EU13" s="273"/>
      <c r="EV13" s="273"/>
      <c r="EW13" s="273"/>
      <c r="EX13" s="273"/>
      <c r="EY13" s="273"/>
      <c r="EZ13" s="273"/>
      <c r="FA13" s="273"/>
      <c r="FB13" s="273"/>
      <c r="FC13" s="273"/>
      <c r="FD13" s="273"/>
      <c r="FE13" s="273"/>
      <c r="FF13" s="273"/>
      <c r="FG13" s="273"/>
      <c r="FH13" s="273"/>
      <c r="FI13" s="273"/>
      <c r="FJ13" s="273"/>
      <c r="FK13" s="273"/>
      <c r="FL13" s="273"/>
      <c r="FM13" s="273"/>
      <c r="FN13" s="273"/>
      <c r="FO13" s="273"/>
      <c r="FP13" s="273"/>
      <c r="FQ13" s="273"/>
      <c r="FR13" s="273"/>
      <c r="FS13" s="273"/>
      <c r="FT13" s="273"/>
      <c r="FU13" s="273"/>
      <c r="FV13" s="273"/>
      <c r="FW13" s="273"/>
      <c r="FX13" s="273"/>
      <c r="FY13" s="273"/>
      <c r="FZ13" s="273"/>
      <c r="GA13" s="273"/>
      <c r="GB13" s="273"/>
      <c r="GC13" s="273"/>
      <c r="GD13" s="273"/>
      <c r="GE13" s="273"/>
      <c r="GF13" s="273"/>
      <c r="GG13" s="273"/>
      <c r="GH13" s="273"/>
      <c r="GI13" s="273"/>
      <c r="GJ13" s="273"/>
      <c r="GK13" s="273"/>
      <c r="GL13" s="273"/>
      <c r="GM13" s="273"/>
      <c r="GN13" s="273"/>
      <c r="GO13" s="273"/>
      <c r="GP13" s="273"/>
      <c r="GQ13" s="273"/>
      <c r="GR13" s="273"/>
      <c r="GS13" s="273"/>
      <c r="GT13" s="273"/>
      <c r="GU13" s="273"/>
      <c r="GV13" s="273"/>
      <c r="GW13" s="273"/>
      <c r="GX13" s="273"/>
      <c r="GY13" s="273"/>
      <c r="GZ13" s="273"/>
      <c r="HA13" s="273"/>
      <c r="HB13" s="273"/>
      <c r="HC13" s="273"/>
      <c r="HD13" s="273"/>
      <c r="HE13" s="273"/>
      <c r="HF13" s="273"/>
      <c r="HG13" s="273"/>
      <c r="HH13" s="273"/>
      <c r="HI13" s="273"/>
      <c r="HJ13" s="273"/>
      <c r="HK13" s="273"/>
      <c r="HL13" s="273"/>
      <c r="HM13" s="273"/>
      <c r="HN13" s="273"/>
      <c r="HO13" s="273"/>
      <c r="HP13" s="273"/>
      <c r="HQ13" s="273"/>
      <c r="HR13" s="273"/>
      <c r="HS13" s="273"/>
      <c r="HT13" s="273"/>
      <c r="HU13" s="273"/>
      <c r="HV13" s="273"/>
      <c r="HW13" s="273"/>
      <c r="HX13" s="273"/>
      <c r="HY13" s="273"/>
      <c r="HZ13" s="273"/>
      <c r="IA13" s="273"/>
      <c r="IB13" s="273"/>
      <c r="IC13" s="273"/>
      <c r="ID13" s="273"/>
      <c r="IE13" s="273"/>
      <c r="IF13" s="273"/>
      <c r="IG13" s="273"/>
      <c r="IH13" s="273"/>
      <c r="II13" s="273"/>
      <c r="IJ13" s="273"/>
      <c r="IK13" s="273"/>
      <c r="IL13" s="273"/>
      <c r="IM13" s="273"/>
      <c r="IN13" s="273"/>
      <c r="IO13" s="273"/>
      <c r="IP13" s="273"/>
      <c r="IQ13" s="273"/>
      <c r="IR13" s="273"/>
      <c r="IS13" s="273"/>
      <c r="IT13" s="273"/>
      <c r="IU13" s="273"/>
      <c r="IV13" s="273"/>
    </row>
    <row r="14" s="31" customFormat="1" ht="30" customHeight="1" spans="1:256">
      <c r="A14" s="280">
        <v>50299</v>
      </c>
      <c r="B14" s="280" t="s">
        <v>2909</v>
      </c>
      <c r="C14" s="280">
        <v>4545</v>
      </c>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3"/>
      <c r="BV14" s="273"/>
      <c r="BW14" s="273"/>
      <c r="BX14" s="273"/>
      <c r="BY14" s="273"/>
      <c r="BZ14" s="273"/>
      <c r="CA14" s="273"/>
      <c r="CB14" s="273"/>
      <c r="CC14" s="273"/>
      <c r="CD14" s="273"/>
      <c r="CE14" s="273"/>
      <c r="CF14" s="273"/>
      <c r="CG14" s="273"/>
      <c r="CH14" s="273"/>
      <c r="CI14" s="273"/>
      <c r="CJ14" s="273"/>
      <c r="CK14" s="273"/>
      <c r="CL14" s="273"/>
      <c r="CM14" s="273"/>
      <c r="CN14" s="273"/>
      <c r="CO14" s="273"/>
      <c r="CP14" s="273"/>
      <c r="CQ14" s="273"/>
      <c r="CR14" s="273"/>
      <c r="CS14" s="273"/>
      <c r="CT14" s="273"/>
      <c r="CU14" s="273"/>
      <c r="CV14" s="273"/>
      <c r="CW14" s="273"/>
      <c r="CX14" s="273"/>
      <c r="CY14" s="273"/>
      <c r="CZ14" s="273"/>
      <c r="DA14" s="273"/>
      <c r="DB14" s="273"/>
      <c r="DC14" s="273"/>
      <c r="DD14" s="273"/>
      <c r="DE14" s="273"/>
      <c r="DF14" s="273"/>
      <c r="DG14" s="273"/>
      <c r="DH14" s="273"/>
      <c r="DI14" s="273"/>
      <c r="DJ14" s="273"/>
      <c r="DK14" s="273"/>
      <c r="DL14" s="273"/>
      <c r="DM14" s="273"/>
      <c r="DN14" s="273"/>
      <c r="DO14" s="273"/>
      <c r="DP14" s="273"/>
      <c r="DQ14" s="273"/>
      <c r="DR14" s="273"/>
      <c r="DS14" s="273"/>
      <c r="DT14" s="273"/>
      <c r="DU14" s="273"/>
      <c r="DV14" s="273"/>
      <c r="DW14" s="273"/>
      <c r="DX14" s="273"/>
      <c r="DY14" s="273"/>
      <c r="DZ14" s="273"/>
      <c r="EA14" s="273"/>
      <c r="EB14" s="273"/>
      <c r="EC14" s="273"/>
      <c r="ED14" s="273"/>
      <c r="EE14" s="273"/>
      <c r="EF14" s="273"/>
      <c r="EG14" s="273"/>
      <c r="EH14" s="273"/>
      <c r="EI14" s="273"/>
      <c r="EJ14" s="273"/>
      <c r="EK14" s="273"/>
      <c r="EL14" s="273"/>
      <c r="EM14" s="273"/>
      <c r="EN14" s="273"/>
      <c r="EO14" s="273"/>
      <c r="EP14" s="273"/>
      <c r="EQ14" s="273"/>
      <c r="ER14" s="273"/>
      <c r="ES14" s="273"/>
      <c r="ET14" s="273"/>
      <c r="EU14" s="273"/>
      <c r="EV14" s="273"/>
      <c r="EW14" s="273"/>
      <c r="EX14" s="273"/>
      <c r="EY14" s="273"/>
      <c r="EZ14" s="273"/>
      <c r="FA14" s="273"/>
      <c r="FB14" s="273"/>
      <c r="FC14" s="273"/>
      <c r="FD14" s="273"/>
      <c r="FE14" s="273"/>
      <c r="FF14" s="273"/>
      <c r="FG14" s="273"/>
      <c r="FH14" s="273"/>
      <c r="FI14" s="273"/>
      <c r="FJ14" s="273"/>
      <c r="FK14" s="273"/>
      <c r="FL14" s="273"/>
      <c r="FM14" s="273"/>
      <c r="FN14" s="273"/>
      <c r="FO14" s="273"/>
      <c r="FP14" s="273"/>
      <c r="FQ14" s="273"/>
      <c r="FR14" s="273"/>
      <c r="FS14" s="273"/>
      <c r="FT14" s="273"/>
      <c r="FU14" s="273"/>
      <c r="FV14" s="273"/>
      <c r="FW14" s="273"/>
      <c r="FX14" s="273"/>
      <c r="FY14" s="273"/>
      <c r="FZ14" s="273"/>
      <c r="GA14" s="273"/>
      <c r="GB14" s="273"/>
      <c r="GC14" s="273"/>
      <c r="GD14" s="273"/>
      <c r="GE14" s="273"/>
      <c r="GF14" s="273"/>
      <c r="GG14" s="273"/>
      <c r="GH14" s="273"/>
      <c r="GI14" s="273"/>
      <c r="GJ14" s="273"/>
      <c r="GK14" s="273"/>
      <c r="GL14" s="273"/>
      <c r="GM14" s="273"/>
      <c r="GN14" s="273"/>
      <c r="GO14" s="273"/>
      <c r="GP14" s="273"/>
      <c r="GQ14" s="273"/>
      <c r="GR14" s="273"/>
      <c r="GS14" s="273"/>
      <c r="GT14" s="273"/>
      <c r="GU14" s="273"/>
      <c r="GV14" s="273"/>
      <c r="GW14" s="273"/>
      <c r="GX14" s="273"/>
      <c r="GY14" s="273"/>
      <c r="GZ14" s="273"/>
      <c r="HA14" s="273"/>
      <c r="HB14" s="273"/>
      <c r="HC14" s="273"/>
      <c r="HD14" s="273"/>
      <c r="HE14" s="273"/>
      <c r="HF14" s="273"/>
      <c r="HG14" s="273"/>
      <c r="HH14" s="273"/>
      <c r="HI14" s="273"/>
      <c r="HJ14" s="273"/>
      <c r="HK14" s="273"/>
      <c r="HL14" s="273"/>
      <c r="HM14" s="273"/>
      <c r="HN14" s="273"/>
      <c r="HO14" s="273"/>
      <c r="HP14" s="273"/>
      <c r="HQ14" s="273"/>
      <c r="HR14" s="273"/>
      <c r="HS14" s="273"/>
      <c r="HT14" s="273"/>
      <c r="HU14" s="273"/>
      <c r="HV14" s="273"/>
      <c r="HW14" s="273"/>
      <c r="HX14" s="273"/>
      <c r="HY14" s="273"/>
      <c r="HZ14" s="273"/>
      <c r="IA14" s="273"/>
      <c r="IB14" s="273"/>
      <c r="IC14" s="273"/>
      <c r="ID14" s="273"/>
      <c r="IE14" s="273"/>
      <c r="IF14" s="273"/>
      <c r="IG14" s="273"/>
      <c r="IH14" s="273"/>
      <c r="II14" s="273"/>
      <c r="IJ14" s="273"/>
      <c r="IK14" s="273"/>
      <c r="IL14" s="273"/>
      <c r="IM14" s="273"/>
      <c r="IN14" s="273"/>
      <c r="IO14" s="273"/>
      <c r="IP14" s="273"/>
      <c r="IQ14" s="273"/>
      <c r="IR14" s="273"/>
      <c r="IS14" s="273"/>
      <c r="IT14" s="273"/>
      <c r="IU14" s="273"/>
      <c r="IV14" s="273"/>
    </row>
    <row r="15" s="31" customFormat="1" ht="30" customHeight="1" spans="1:256">
      <c r="A15" s="279">
        <v>505</v>
      </c>
      <c r="B15" s="279" t="s">
        <v>2910</v>
      </c>
      <c r="C15" s="279">
        <v>99665</v>
      </c>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3"/>
      <c r="CE15" s="273"/>
      <c r="CF15" s="273"/>
      <c r="CG15" s="273"/>
      <c r="CH15" s="273"/>
      <c r="CI15" s="273"/>
      <c r="CJ15" s="273"/>
      <c r="CK15" s="273"/>
      <c r="CL15" s="273"/>
      <c r="CM15" s="273"/>
      <c r="CN15" s="273"/>
      <c r="CO15" s="273"/>
      <c r="CP15" s="273"/>
      <c r="CQ15" s="273"/>
      <c r="CR15" s="273"/>
      <c r="CS15" s="273"/>
      <c r="CT15" s="273"/>
      <c r="CU15" s="273"/>
      <c r="CV15" s="273"/>
      <c r="CW15" s="273"/>
      <c r="CX15" s="273"/>
      <c r="CY15" s="273"/>
      <c r="CZ15" s="273"/>
      <c r="DA15" s="273"/>
      <c r="DB15" s="273"/>
      <c r="DC15" s="273"/>
      <c r="DD15" s="273"/>
      <c r="DE15" s="273"/>
      <c r="DF15" s="273"/>
      <c r="DG15" s="273"/>
      <c r="DH15" s="273"/>
      <c r="DI15" s="273"/>
      <c r="DJ15" s="273"/>
      <c r="DK15" s="273"/>
      <c r="DL15" s="273"/>
      <c r="DM15" s="273"/>
      <c r="DN15" s="273"/>
      <c r="DO15" s="273"/>
      <c r="DP15" s="273"/>
      <c r="DQ15" s="273"/>
      <c r="DR15" s="273"/>
      <c r="DS15" s="273"/>
      <c r="DT15" s="273"/>
      <c r="DU15" s="273"/>
      <c r="DV15" s="273"/>
      <c r="DW15" s="273"/>
      <c r="DX15" s="273"/>
      <c r="DY15" s="273"/>
      <c r="DZ15" s="273"/>
      <c r="EA15" s="273"/>
      <c r="EB15" s="273"/>
      <c r="EC15" s="273"/>
      <c r="ED15" s="273"/>
      <c r="EE15" s="273"/>
      <c r="EF15" s="273"/>
      <c r="EG15" s="273"/>
      <c r="EH15" s="273"/>
      <c r="EI15" s="273"/>
      <c r="EJ15" s="273"/>
      <c r="EK15" s="273"/>
      <c r="EL15" s="273"/>
      <c r="EM15" s="273"/>
      <c r="EN15" s="273"/>
      <c r="EO15" s="273"/>
      <c r="EP15" s="273"/>
      <c r="EQ15" s="273"/>
      <c r="ER15" s="273"/>
      <c r="ES15" s="273"/>
      <c r="ET15" s="273"/>
      <c r="EU15" s="273"/>
      <c r="EV15" s="273"/>
      <c r="EW15" s="273"/>
      <c r="EX15" s="273"/>
      <c r="EY15" s="273"/>
      <c r="EZ15" s="273"/>
      <c r="FA15" s="273"/>
      <c r="FB15" s="273"/>
      <c r="FC15" s="273"/>
      <c r="FD15" s="273"/>
      <c r="FE15" s="273"/>
      <c r="FF15" s="273"/>
      <c r="FG15" s="273"/>
      <c r="FH15" s="273"/>
      <c r="FI15" s="273"/>
      <c r="FJ15" s="273"/>
      <c r="FK15" s="273"/>
      <c r="FL15" s="273"/>
      <c r="FM15" s="273"/>
      <c r="FN15" s="273"/>
      <c r="FO15" s="273"/>
      <c r="FP15" s="273"/>
      <c r="FQ15" s="273"/>
      <c r="FR15" s="273"/>
      <c r="FS15" s="273"/>
      <c r="FT15" s="273"/>
      <c r="FU15" s="273"/>
      <c r="FV15" s="273"/>
      <c r="FW15" s="273"/>
      <c r="FX15" s="273"/>
      <c r="FY15" s="273"/>
      <c r="FZ15" s="273"/>
      <c r="GA15" s="273"/>
      <c r="GB15" s="273"/>
      <c r="GC15" s="273"/>
      <c r="GD15" s="273"/>
      <c r="GE15" s="273"/>
      <c r="GF15" s="273"/>
      <c r="GG15" s="273"/>
      <c r="GH15" s="273"/>
      <c r="GI15" s="273"/>
      <c r="GJ15" s="273"/>
      <c r="GK15" s="273"/>
      <c r="GL15" s="273"/>
      <c r="GM15" s="273"/>
      <c r="GN15" s="273"/>
      <c r="GO15" s="273"/>
      <c r="GP15" s="273"/>
      <c r="GQ15" s="273"/>
      <c r="GR15" s="273"/>
      <c r="GS15" s="273"/>
      <c r="GT15" s="273"/>
      <c r="GU15" s="273"/>
      <c r="GV15" s="273"/>
      <c r="GW15" s="273"/>
      <c r="GX15" s="273"/>
      <c r="GY15" s="273"/>
      <c r="GZ15" s="273"/>
      <c r="HA15" s="273"/>
      <c r="HB15" s="273"/>
      <c r="HC15" s="273"/>
      <c r="HD15" s="273"/>
      <c r="HE15" s="273"/>
      <c r="HF15" s="273"/>
      <c r="HG15" s="273"/>
      <c r="HH15" s="273"/>
      <c r="HI15" s="273"/>
      <c r="HJ15" s="273"/>
      <c r="HK15" s="273"/>
      <c r="HL15" s="273"/>
      <c r="HM15" s="273"/>
      <c r="HN15" s="273"/>
      <c r="HO15" s="273"/>
      <c r="HP15" s="273"/>
      <c r="HQ15" s="273"/>
      <c r="HR15" s="273"/>
      <c r="HS15" s="273"/>
      <c r="HT15" s="273"/>
      <c r="HU15" s="273"/>
      <c r="HV15" s="273"/>
      <c r="HW15" s="273"/>
      <c r="HX15" s="273"/>
      <c r="HY15" s="273"/>
      <c r="HZ15" s="273"/>
      <c r="IA15" s="273"/>
      <c r="IB15" s="273"/>
      <c r="IC15" s="273"/>
      <c r="ID15" s="273"/>
      <c r="IE15" s="273"/>
      <c r="IF15" s="273"/>
      <c r="IG15" s="273"/>
      <c r="IH15" s="273"/>
      <c r="II15" s="273"/>
      <c r="IJ15" s="273"/>
      <c r="IK15" s="273"/>
      <c r="IL15" s="273"/>
      <c r="IM15" s="273"/>
      <c r="IN15" s="273"/>
      <c r="IO15" s="273"/>
      <c r="IP15" s="273"/>
      <c r="IQ15" s="273"/>
      <c r="IR15" s="273"/>
      <c r="IS15" s="273"/>
      <c r="IT15" s="273"/>
      <c r="IU15" s="273"/>
      <c r="IV15" s="273"/>
    </row>
    <row r="16" s="31" customFormat="1" ht="30" customHeight="1" spans="1:256">
      <c r="A16" s="280">
        <v>50501</v>
      </c>
      <c r="B16" s="280" t="s">
        <v>2911</v>
      </c>
      <c r="C16" s="280">
        <v>69978</v>
      </c>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3"/>
      <c r="CA16" s="273"/>
      <c r="CB16" s="273"/>
      <c r="CC16" s="273"/>
      <c r="CD16" s="273"/>
      <c r="CE16" s="273"/>
      <c r="CF16" s="273"/>
      <c r="CG16" s="273"/>
      <c r="CH16" s="273"/>
      <c r="CI16" s="273"/>
      <c r="CJ16" s="273"/>
      <c r="CK16" s="273"/>
      <c r="CL16" s="273"/>
      <c r="CM16" s="273"/>
      <c r="CN16" s="273"/>
      <c r="CO16" s="273"/>
      <c r="CP16" s="273"/>
      <c r="CQ16" s="273"/>
      <c r="CR16" s="273"/>
      <c r="CS16" s="273"/>
      <c r="CT16" s="273"/>
      <c r="CU16" s="273"/>
      <c r="CV16" s="273"/>
      <c r="CW16" s="273"/>
      <c r="CX16" s="273"/>
      <c r="CY16" s="273"/>
      <c r="CZ16" s="273"/>
      <c r="DA16" s="273"/>
      <c r="DB16" s="273"/>
      <c r="DC16" s="273"/>
      <c r="DD16" s="273"/>
      <c r="DE16" s="273"/>
      <c r="DF16" s="273"/>
      <c r="DG16" s="273"/>
      <c r="DH16" s="273"/>
      <c r="DI16" s="273"/>
      <c r="DJ16" s="273"/>
      <c r="DK16" s="273"/>
      <c r="DL16" s="273"/>
      <c r="DM16" s="273"/>
      <c r="DN16" s="273"/>
      <c r="DO16" s="273"/>
      <c r="DP16" s="273"/>
      <c r="DQ16" s="273"/>
      <c r="DR16" s="273"/>
      <c r="DS16" s="273"/>
      <c r="DT16" s="273"/>
      <c r="DU16" s="273"/>
      <c r="DV16" s="273"/>
      <c r="DW16" s="273"/>
      <c r="DX16" s="273"/>
      <c r="DY16" s="273"/>
      <c r="DZ16" s="273"/>
      <c r="EA16" s="273"/>
      <c r="EB16" s="273"/>
      <c r="EC16" s="273"/>
      <c r="ED16" s="273"/>
      <c r="EE16" s="273"/>
      <c r="EF16" s="273"/>
      <c r="EG16" s="273"/>
      <c r="EH16" s="273"/>
      <c r="EI16" s="273"/>
      <c r="EJ16" s="273"/>
      <c r="EK16" s="273"/>
      <c r="EL16" s="273"/>
      <c r="EM16" s="273"/>
      <c r="EN16" s="273"/>
      <c r="EO16" s="273"/>
      <c r="EP16" s="273"/>
      <c r="EQ16" s="273"/>
      <c r="ER16" s="273"/>
      <c r="ES16" s="273"/>
      <c r="ET16" s="273"/>
      <c r="EU16" s="273"/>
      <c r="EV16" s="273"/>
      <c r="EW16" s="273"/>
      <c r="EX16" s="273"/>
      <c r="EY16" s="273"/>
      <c r="EZ16" s="273"/>
      <c r="FA16" s="273"/>
      <c r="FB16" s="273"/>
      <c r="FC16" s="273"/>
      <c r="FD16" s="273"/>
      <c r="FE16" s="273"/>
      <c r="FF16" s="273"/>
      <c r="FG16" s="273"/>
      <c r="FH16" s="273"/>
      <c r="FI16" s="273"/>
      <c r="FJ16" s="273"/>
      <c r="FK16" s="273"/>
      <c r="FL16" s="273"/>
      <c r="FM16" s="273"/>
      <c r="FN16" s="273"/>
      <c r="FO16" s="273"/>
      <c r="FP16" s="273"/>
      <c r="FQ16" s="273"/>
      <c r="FR16" s="273"/>
      <c r="FS16" s="273"/>
      <c r="FT16" s="273"/>
      <c r="FU16" s="273"/>
      <c r="FV16" s="273"/>
      <c r="FW16" s="273"/>
      <c r="FX16" s="273"/>
      <c r="FY16" s="273"/>
      <c r="FZ16" s="273"/>
      <c r="GA16" s="273"/>
      <c r="GB16" s="273"/>
      <c r="GC16" s="273"/>
      <c r="GD16" s="273"/>
      <c r="GE16" s="273"/>
      <c r="GF16" s="273"/>
      <c r="GG16" s="273"/>
      <c r="GH16" s="273"/>
      <c r="GI16" s="273"/>
      <c r="GJ16" s="273"/>
      <c r="GK16" s="273"/>
      <c r="GL16" s="273"/>
      <c r="GM16" s="273"/>
      <c r="GN16" s="273"/>
      <c r="GO16" s="273"/>
      <c r="GP16" s="273"/>
      <c r="GQ16" s="273"/>
      <c r="GR16" s="273"/>
      <c r="GS16" s="273"/>
      <c r="GT16" s="273"/>
      <c r="GU16" s="273"/>
      <c r="GV16" s="273"/>
      <c r="GW16" s="273"/>
      <c r="GX16" s="273"/>
      <c r="GY16" s="273"/>
      <c r="GZ16" s="273"/>
      <c r="HA16" s="273"/>
      <c r="HB16" s="273"/>
      <c r="HC16" s="273"/>
      <c r="HD16" s="273"/>
      <c r="HE16" s="273"/>
      <c r="HF16" s="273"/>
      <c r="HG16" s="273"/>
      <c r="HH16" s="273"/>
      <c r="HI16" s="273"/>
      <c r="HJ16" s="273"/>
      <c r="HK16" s="273"/>
      <c r="HL16" s="273"/>
      <c r="HM16" s="273"/>
      <c r="HN16" s="273"/>
      <c r="HO16" s="273"/>
      <c r="HP16" s="273"/>
      <c r="HQ16" s="273"/>
      <c r="HR16" s="273"/>
      <c r="HS16" s="273"/>
      <c r="HT16" s="273"/>
      <c r="HU16" s="273"/>
      <c r="HV16" s="273"/>
      <c r="HW16" s="273"/>
      <c r="HX16" s="273"/>
      <c r="HY16" s="273"/>
      <c r="HZ16" s="273"/>
      <c r="IA16" s="273"/>
      <c r="IB16" s="273"/>
      <c r="IC16" s="273"/>
      <c r="ID16" s="273"/>
      <c r="IE16" s="273"/>
      <c r="IF16" s="273"/>
      <c r="IG16" s="273"/>
      <c r="IH16" s="273"/>
      <c r="II16" s="273"/>
      <c r="IJ16" s="273"/>
      <c r="IK16" s="273"/>
      <c r="IL16" s="273"/>
      <c r="IM16" s="273"/>
      <c r="IN16" s="273"/>
      <c r="IO16" s="273"/>
      <c r="IP16" s="273"/>
      <c r="IQ16" s="273"/>
      <c r="IR16" s="273"/>
      <c r="IS16" s="273"/>
      <c r="IT16" s="273"/>
      <c r="IU16" s="273"/>
      <c r="IV16" s="273"/>
    </row>
    <row r="17" s="31" customFormat="1" ht="30" customHeight="1" spans="1:256">
      <c r="A17" s="280">
        <v>50599</v>
      </c>
      <c r="B17" s="280" t="s">
        <v>2912</v>
      </c>
      <c r="C17" s="280">
        <v>29687</v>
      </c>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3"/>
      <c r="BV17" s="273"/>
      <c r="BW17" s="273"/>
      <c r="BX17" s="273"/>
      <c r="BY17" s="273"/>
      <c r="BZ17" s="273"/>
      <c r="CA17" s="273"/>
      <c r="CB17" s="273"/>
      <c r="CC17" s="273"/>
      <c r="CD17" s="273"/>
      <c r="CE17" s="273"/>
      <c r="CF17" s="273"/>
      <c r="CG17" s="273"/>
      <c r="CH17" s="273"/>
      <c r="CI17" s="273"/>
      <c r="CJ17" s="273"/>
      <c r="CK17" s="273"/>
      <c r="CL17" s="273"/>
      <c r="CM17" s="273"/>
      <c r="CN17" s="273"/>
      <c r="CO17" s="273"/>
      <c r="CP17" s="273"/>
      <c r="CQ17" s="273"/>
      <c r="CR17" s="273"/>
      <c r="CS17" s="273"/>
      <c r="CT17" s="273"/>
      <c r="CU17" s="273"/>
      <c r="CV17" s="273"/>
      <c r="CW17" s="273"/>
      <c r="CX17" s="273"/>
      <c r="CY17" s="273"/>
      <c r="CZ17" s="273"/>
      <c r="DA17" s="273"/>
      <c r="DB17" s="273"/>
      <c r="DC17" s="273"/>
      <c r="DD17" s="273"/>
      <c r="DE17" s="273"/>
      <c r="DF17" s="273"/>
      <c r="DG17" s="273"/>
      <c r="DH17" s="273"/>
      <c r="DI17" s="273"/>
      <c r="DJ17" s="273"/>
      <c r="DK17" s="273"/>
      <c r="DL17" s="273"/>
      <c r="DM17" s="273"/>
      <c r="DN17" s="273"/>
      <c r="DO17" s="273"/>
      <c r="DP17" s="273"/>
      <c r="DQ17" s="273"/>
      <c r="DR17" s="273"/>
      <c r="DS17" s="273"/>
      <c r="DT17" s="273"/>
      <c r="DU17" s="273"/>
      <c r="DV17" s="273"/>
      <c r="DW17" s="273"/>
      <c r="DX17" s="273"/>
      <c r="DY17" s="273"/>
      <c r="DZ17" s="273"/>
      <c r="EA17" s="273"/>
      <c r="EB17" s="273"/>
      <c r="EC17" s="273"/>
      <c r="ED17" s="273"/>
      <c r="EE17" s="273"/>
      <c r="EF17" s="273"/>
      <c r="EG17" s="273"/>
      <c r="EH17" s="273"/>
      <c r="EI17" s="273"/>
      <c r="EJ17" s="273"/>
      <c r="EK17" s="273"/>
      <c r="EL17" s="273"/>
      <c r="EM17" s="273"/>
      <c r="EN17" s="273"/>
      <c r="EO17" s="273"/>
      <c r="EP17" s="273"/>
      <c r="EQ17" s="273"/>
      <c r="ER17" s="273"/>
      <c r="ES17" s="273"/>
      <c r="ET17" s="273"/>
      <c r="EU17" s="273"/>
      <c r="EV17" s="273"/>
      <c r="EW17" s="273"/>
      <c r="EX17" s="273"/>
      <c r="EY17" s="273"/>
      <c r="EZ17" s="273"/>
      <c r="FA17" s="273"/>
      <c r="FB17" s="273"/>
      <c r="FC17" s="273"/>
      <c r="FD17" s="273"/>
      <c r="FE17" s="273"/>
      <c r="FF17" s="273"/>
      <c r="FG17" s="273"/>
      <c r="FH17" s="273"/>
      <c r="FI17" s="273"/>
      <c r="FJ17" s="273"/>
      <c r="FK17" s="273"/>
      <c r="FL17" s="273"/>
      <c r="FM17" s="273"/>
      <c r="FN17" s="273"/>
      <c r="FO17" s="273"/>
      <c r="FP17" s="273"/>
      <c r="FQ17" s="273"/>
      <c r="FR17" s="273"/>
      <c r="FS17" s="273"/>
      <c r="FT17" s="273"/>
      <c r="FU17" s="273"/>
      <c r="FV17" s="273"/>
      <c r="FW17" s="273"/>
      <c r="FX17" s="273"/>
      <c r="FY17" s="273"/>
      <c r="FZ17" s="273"/>
      <c r="GA17" s="273"/>
      <c r="GB17" s="273"/>
      <c r="GC17" s="273"/>
      <c r="GD17" s="273"/>
      <c r="GE17" s="273"/>
      <c r="GF17" s="273"/>
      <c r="GG17" s="273"/>
      <c r="GH17" s="273"/>
      <c r="GI17" s="273"/>
      <c r="GJ17" s="273"/>
      <c r="GK17" s="273"/>
      <c r="GL17" s="273"/>
      <c r="GM17" s="273"/>
      <c r="GN17" s="273"/>
      <c r="GO17" s="273"/>
      <c r="GP17" s="273"/>
      <c r="GQ17" s="273"/>
      <c r="GR17" s="273"/>
      <c r="GS17" s="273"/>
      <c r="GT17" s="273"/>
      <c r="GU17" s="273"/>
      <c r="GV17" s="273"/>
      <c r="GW17" s="273"/>
      <c r="GX17" s="273"/>
      <c r="GY17" s="273"/>
      <c r="GZ17" s="273"/>
      <c r="HA17" s="273"/>
      <c r="HB17" s="273"/>
      <c r="HC17" s="273"/>
      <c r="HD17" s="273"/>
      <c r="HE17" s="273"/>
      <c r="HF17" s="273"/>
      <c r="HG17" s="273"/>
      <c r="HH17" s="273"/>
      <c r="HI17" s="273"/>
      <c r="HJ17" s="273"/>
      <c r="HK17" s="273"/>
      <c r="HL17" s="273"/>
      <c r="HM17" s="273"/>
      <c r="HN17" s="273"/>
      <c r="HO17" s="273"/>
      <c r="HP17" s="273"/>
      <c r="HQ17" s="273"/>
      <c r="HR17" s="273"/>
      <c r="HS17" s="273"/>
      <c r="HT17" s="273"/>
      <c r="HU17" s="273"/>
      <c r="HV17" s="273"/>
      <c r="HW17" s="273"/>
      <c r="HX17" s="273"/>
      <c r="HY17" s="273"/>
      <c r="HZ17" s="273"/>
      <c r="IA17" s="273"/>
      <c r="IB17" s="273"/>
      <c r="IC17" s="273"/>
      <c r="ID17" s="273"/>
      <c r="IE17" s="273"/>
      <c r="IF17" s="273"/>
      <c r="IG17" s="273"/>
      <c r="IH17" s="273"/>
      <c r="II17" s="273"/>
      <c r="IJ17" s="273"/>
      <c r="IK17" s="273"/>
      <c r="IL17" s="273"/>
      <c r="IM17" s="273"/>
      <c r="IN17" s="273"/>
      <c r="IO17" s="273"/>
      <c r="IP17" s="273"/>
      <c r="IQ17" s="273"/>
      <c r="IR17" s="273"/>
      <c r="IS17" s="273"/>
      <c r="IT17" s="273"/>
      <c r="IU17" s="273"/>
      <c r="IV17" s="273"/>
    </row>
    <row r="18" s="31" customFormat="1" ht="30" customHeight="1" spans="1:256">
      <c r="A18" s="279">
        <v>509</v>
      </c>
      <c r="B18" s="279" t="s">
        <v>2913</v>
      </c>
      <c r="C18" s="279">
        <v>32206</v>
      </c>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3"/>
      <c r="CW18" s="273"/>
      <c r="CX18" s="273"/>
      <c r="CY18" s="273"/>
      <c r="CZ18" s="273"/>
      <c r="DA18" s="273"/>
      <c r="DB18" s="273"/>
      <c r="DC18" s="273"/>
      <c r="DD18" s="273"/>
      <c r="DE18" s="273"/>
      <c r="DF18" s="273"/>
      <c r="DG18" s="273"/>
      <c r="DH18" s="273"/>
      <c r="DI18" s="273"/>
      <c r="DJ18" s="273"/>
      <c r="DK18" s="273"/>
      <c r="DL18" s="273"/>
      <c r="DM18" s="273"/>
      <c r="DN18" s="273"/>
      <c r="DO18" s="273"/>
      <c r="DP18" s="273"/>
      <c r="DQ18" s="273"/>
      <c r="DR18" s="273"/>
      <c r="DS18" s="273"/>
      <c r="DT18" s="273"/>
      <c r="DU18" s="273"/>
      <c r="DV18" s="273"/>
      <c r="DW18" s="273"/>
      <c r="DX18" s="273"/>
      <c r="DY18" s="273"/>
      <c r="DZ18" s="273"/>
      <c r="EA18" s="273"/>
      <c r="EB18" s="273"/>
      <c r="EC18" s="273"/>
      <c r="ED18" s="273"/>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3"/>
      <c r="FA18" s="273"/>
      <c r="FB18" s="273"/>
      <c r="FC18" s="273"/>
      <c r="FD18" s="273"/>
      <c r="FE18" s="273"/>
      <c r="FF18" s="273"/>
      <c r="FG18" s="273"/>
      <c r="FH18" s="273"/>
      <c r="FI18" s="273"/>
      <c r="FJ18" s="273"/>
      <c r="FK18" s="273"/>
      <c r="FL18" s="273"/>
      <c r="FM18" s="273"/>
      <c r="FN18" s="273"/>
      <c r="FO18" s="273"/>
      <c r="FP18" s="273"/>
      <c r="FQ18" s="273"/>
      <c r="FR18" s="273"/>
      <c r="FS18" s="273"/>
      <c r="FT18" s="273"/>
      <c r="FU18" s="273"/>
      <c r="FV18" s="273"/>
      <c r="FW18" s="273"/>
      <c r="FX18" s="273"/>
      <c r="FY18" s="273"/>
      <c r="FZ18" s="273"/>
      <c r="GA18" s="273"/>
      <c r="GB18" s="273"/>
      <c r="GC18" s="273"/>
      <c r="GD18" s="273"/>
      <c r="GE18" s="273"/>
      <c r="GF18" s="273"/>
      <c r="GG18" s="273"/>
      <c r="GH18" s="273"/>
      <c r="GI18" s="273"/>
      <c r="GJ18" s="273"/>
      <c r="GK18" s="273"/>
      <c r="GL18" s="273"/>
      <c r="GM18" s="273"/>
      <c r="GN18" s="273"/>
      <c r="GO18" s="273"/>
      <c r="GP18" s="273"/>
      <c r="GQ18" s="273"/>
      <c r="GR18" s="273"/>
      <c r="GS18" s="273"/>
      <c r="GT18" s="273"/>
      <c r="GU18" s="273"/>
      <c r="GV18" s="273"/>
      <c r="GW18" s="273"/>
      <c r="GX18" s="273"/>
      <c r="GY18" s="273"/>
      <c r="GZ18" s="273"/>
      <c r="HA18" s="273"/>
      <c r="HB18" s="273"/>
      <c r="HC18" s="273"/>
      <c r="HD18" s="273"/>
      <c r="HE18" s="273"/>
      <c r="HF18" s="273"/>
      <c r="HG18" s="273"/>
      <c r="HH18" s="273"/>
      <c r="HI18" s="273"/>
      <c r="HJ18" s="273"/>
      <c r="HK18" s="273"/>
      <c r="HL18" s="273"/>
      <c r="HM18" s="273"/>
      <c r="HN18" s="273"/>
      <c r="HO18" s="273"/>
      <c r="HP18" s="273"/>
      <c r="HQ18" s="273"/>
      <c r="HR18" s="273"/>
      <c r="HS18" s="273"/>
      <c r="HT18" s="273"/>
      <c r="HU18" s="273"/>
      <c r="HV18" s="273"/>
      <c r="HW18" s="273"/>
      <c r="HX18" s="273"/>
      <c r="HY18" s="273"/>
      <c r="HZ18" s="273"/>
      <c r="IA18" s="273"/>
      <c r="IB18" s="273"/>
      <c r="IC18" s="273"/>
      <c r="ID18" s="273"/>
      <c r="IE18" s="273"/>
      <c r="IF18" s="273"/>
      <c r="IG18" s="273"/>
      <c r="IH18" s="273"/>
      <c r="II18" s="273"/>
      <c r="IJ18" s="273"/>
      <c r="IK18" s="273"/>
      <c r="IL18" s="273"/>
      <c r="IM18" s="273"/>
      <c r="IN18" s="273"/>
      <c r="IO18" s="273"/>
      <c r="IP18" s="273"/>
      <c r="IQ18" s="273"/>
      <c r="IR18" s="273"/>
      <c r="IS18" s="273"/>
      <c r="IT18" s="273"/>
      <c r="IU18" s="273"/>
      <c r="IV18" s="273"/>
    </row>
    <row r="19" s="31" customFormat="1" ht="30" customHeight="1" spans="1:256">
      <c r="A19" s="280">
        <v>50901</v>
      </c>
      <c r="B19" s="280" t="s">
        <v>2914</v>
      </c>
      <c r="C19" s="280">
        <v>7275</v>
      </c>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3"/>
      <c r="CB19" s="273"/>
      <c r="CC19" s="273"/>
      <c r="CD19" s="273"/>
      <c r="CE19" s="273"/>
      <c r="CF19" s="273"/>
      <c r="CG19" s="273"/>
      <c r="CH19" s="273"/>
      <c r="CI19" s="273"/>
      <c r="CJ19" s="273"/>
      <c r="CK19" s="273"/>
      <c r="CL19" s="273"/>
      <c r="CM19" s="273"/>
      <c r="CN19" s="273"/>
      <c r="CO19" s="273"/>
      <c r="CP19" s="273"/>
      <c r="CQ19" s="273"/>
      <c r="CR19" s="273"/>
      <c r="CS19" s="273"/>
      <c r="CT19" s="273"/>
      <c r="CU19" s="273"/>
      <c r="CV19" s="273"/>
      <c r="CW19" s="273"/>
      <c r="CX19" s="273"/>
      <c r="CY19" s="273"/>
      <c r="CZ19" s="273"/>
      <c r="DA19" s="273"/>
      <c r="DB19" s="273"/>
      <c r="DC19" s="273"/>
      <c r="DD19" s="273"/>
      <c r="DE19" s="273"/>
      <c r="DF19" s="273"/>
      <c r="DG19" s="273"/>
      <c r="DH19" s="273"/>
      <c r="DI19" s="273"/>
      <c r="DJ19" s="273"/>
      <c r="DK19" s="273"/>
      <c r="DL19" s="273"/>
      <c r="DM19" s="273"/>
      <c r="DN19" s="273"/>
      <c r="DO19" s="273"/>
      <c r="DP19" s="273"/>
      <c r="DQ19" s="273"/>
      <c r="DR19" s="273"/>
      <c r="DS19" s="273"/>
      <c r="DT19" s="273"/>
      <c r="DU19" s="273"/>
      <c r="DV19" s="273"/>
      <c r="DW19" s="273"/>
      <c r="DX19" s="273"/>
      <c r="DY19" s="273"/>
      <c r="DZ19" s="273"/>
      <c r="EA19" s="273"/>
      <c r="EB19" s="273"/>
      <c r="EC19" s="273"/>
      <c r="ED19" s="273"/>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3"/>
      <c r="FA19" s="273"/>
      <c r="FB19" s="273"/>
      <c r="FC19" s="273"/>
      <c r="FD19" s="273"/>
      <c r="FE19" s="273"/>
      <c r="FF19" s="273"/>
      <c r="FG19" s="273"/>
      <c r="FH19" s="273"/>
      <c r="FI19" s="273"/>
      <c r="FJ19" s="273"/>
      <c r="FK19" s="273"/>
      <c r="FL19" s="273"/>
      <c r="FM19" s="273"/>
      <c r="FN19" s="273"/>
      <c r="FO19" s="273"/>
      <c r="FP19" s="273"/>
      <c r="FQ19" s="273"/>
      <c r="FR19" s="273"/>
      <c r="FS19" s="273"/>
      <c r="FT19" s="273"/>
      <c r="FU19" s="273"/>
      <c r="FV19" s="273"/>
      <c r="FW19" s="273"/>
      <c r="FX19" s="273"/>
      <c r="FY19" s="273"/>
      <c r="FZ19" s="273"/>
      <c r="GA19" s="273"/>
      <c r="GB19" s="273"/>
      <c r="GC19" s="273"/>
      <c r="GD19" s="273"/>
      <c r="GE19" s="273"/>
      <c r="GF19" s="273"/>
      <c r="GG19" s="273"/>
      <c r="GH19" s="273"/>
      <c r="GI19" s="273"/>
      <c r="GJ19" s="273"/>
      <c r="GK19" s="273"/>
      <c r="GL19" s="273"/>
      <c r="GM19" s="273"/>
      <c r="GN19" s="273"/>
      <c r="GO19" s="273"/>
      <c r="GP19" s="273"/>
      <c r="GQ19" s="273"/>
      <c r="GR19" s="273"/>
      <c r="GS19" s="273"/>
      <c r="GT19" s="273"/>
      <c r="GU19" s="273"/>
      <c r="GV19" s="273"/>
      <c r="GW19" s="273"/>
      <c r="GX19" s="273"/>
      <c r="GY19" s="273"/>
      <c r="GZ19" s="273"/>
      <c r="HA19" s="273"/>
      <c r="HB19" s="273"/>
      <c r="HC19" s="273"/>
      <c r="HD19" s="273"/>
      <c r="HE19" s="273"/>
      <c r="HF19" s="273"/>
      <c r="HG19" s="273"/>
      <c r="HH19" s="273"/>
      <c r="HI19" s="273"/>
      <c r="HJ19" s="273"/>
      <c r="HK19" s="273"/>
      <c r="HL19" s="273"/>
      <c r="HM19" s="273"/>
      <c r="HN19" s="273"/>
      <c r="HO19" s="273"/>
      <c r="HP19" s="273"/>
      <c r="HQ19" s="273"/>
      <c r="HR19" s="273"/>
      <c r="HS19" s="273"/>
      <c r="HT19" s="273"/>
      <c r="HU19" s="273"/>
      <c r="HV19" s="273"/>
      <c r="HW19" s="273"/>
      <c r="HX19" s="273"/>
      <c r="HY19" s="273"/>
      <c r="HZ19" s="273"/>
      <c r="IA19" s="273"/>
      <c r="IB19" s="273"/>
      <c r="IC19" s="273"/>
      <c r="ID19" s="273"/>
      <c r="IE19" s="273"/>
      <c r="IF19" s="273"/>
      <c r="IG19" s="273"/>
      <c r="IH19" s="273"/>
      <c r="II19" s="273"/>
      <c r="IJ19" s="273"/>
      <c r="IK19" s="273"/>
      <c r="IL19" s="273"/>
      <c r="IM19" s="273"/>
      <c r="IN19" s="273"/>
      <c r="IO19" s="273"/>
      <c r="IP19" s="273"/>
      <c r="IQ19" s="273"/>
      <c r="IR19" s="273"/>
      <c r="IS19" s="273"/>
      <c r="IT19" s="273"/>
      <c r="IU19" s="273"/>
      <c r="IV19" s="273"/>
    </row>
    <row r="20" s="31" customFormat="1" ht="30" customHeight="1" spans="1:256">
      <c r="A20" s="280">
        <v>50902</v>
      </c>
      <c r="B20" s="280" t="s">
        <v>2915</v>
      </c>
      <c r="C20" s="280">
        <v>2847</v>
      </c>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3"/>
      <c r="CC20" s="273"/>
      <c r="CD20" s="273"/>
      <c r="CE20" s="273"/>
      <c r="CF20" s="273"/>
      <c r="CG20" s="273"/>
      <c r="CH20" s="273"/>
      <c r="CI20" s="273"/>
      <c r="CJ20" s="273"/>
      <c r="CK20" s="273"/>
      <c r="CL20" s="273"/>
      <c r="CM20" s="273"/>
      <c r="CN20" s="273"/>
      <c r="CO20" s="273"/>
      <c r="CP20" s="273"/>
      <c r="CQ20" s="273"/>
      <c r="CR20" s="273"/>
      <c r="CS20" s="273"/>
      <c r="CT20" s="273"/>
      <c r="CU20" s="273"/>
      <c r="CV20" s="273"/>
      <c r="CW20" s="273"/>
      <c r="CX20" s="273"/>
      <c r="CY20" s="273"/>
      <c r="CZ20" s="273"/>
      <c r="DA20" s="273"/>
      <c r="DB20" s="273"/>
      <c r="DC20" s="273"/>
      <c r="DD20" s="273"/>
      <c r="DE20" s="273"/>
      <c r="DF20" s="273"/>
      <c r="DG20" s="273"/>
      <c r="DH20" s="273"/>
      <c r="DI20" s="273"/>
      <c r="DJ20" s="273"/>
      <c r="DK20" s="273"/>
      <c r="DL20" s="273"/>
      <c r="DM20" s="273"/>
      <c r="DN20" s="273"/>
      <c r="DO20" s="273"/>
      <c r="DP20" s="273"/>
      <c r="DQ20" s="273"/>
      <c r="DR20" s="273"/>
      <c r="DS20" s="273"/>
      <c r="DT20" s="273"/>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3"/>
      <c r="FL20" s="273"/>
      <c r="FM20" s="273"/>
      <c r="FN20" s="273"/>
      <c r="FO20" s="273"/>
      <c r="FP20" s="273"/>
      <c r="FQ20" s="273"/>
      <c r="FR20" s="273"/>
      <c r="FS20" s="273"/>
      <c r="FT20" s="273"/>
      <c r="FU20" s="273"/>
      <c r="FV20" s="273"/>
      <c r="FW20" s="273"/>
      <c r="FX20" s="273"/>
      <c r="FY20" s="273"/>
      <c r="FZ20" s="273"/>
      <c r="GA20" s="273"/>
      <c r="GB20" s="273"/>
      <c r="GC20" s="273"/>
      <c r="GD20" s="273"/>
      <c r="GE20" s="273"/>
      <c r="GF20" s="273"/>
      <c r="GG20" s="273"/>
      <c r="GH20" s="273"/>
      <c r="GI20" s="273"/>
      <c r="GJ20" s="273"/>
      <c r="GK20" s="273"/>
      <c r="GL20" s="273"/>
      <c r="GM20" s="273"/>
      <c r="GN20" s="273"/>
      <c r="GO20" s="273"/>
      <c r="GP20" s="273"/>
      <c r="GQ20" s="273"/>
      <c r="GR20" s="273"/>
      <c r="GS20" s="273"/>
      <c r="GT20" s="273"/>
      <c r="GU20" s="273"/>
      <c r="GV20" s="273"/>
      <c r="GW20" s="273"/>
      <c r="GX20" s="273"/>
      <c r="GY20" s="273"/>
      <c r="GZ20" s="273"/>
      <c r="HA20" s="273"/>
      <c r="HB20" s="273"/>
      <c r="HC20" s="273"/>
      <c r="HD20" s="273"/>
      <c r="HE20" s="273"/>
      <c r="HF20" s="273"/>
      <c r="HG20" s="273"/>
      <c r="HH20" s="273"/>
      <c r="HI20" s="273"/>
      <c r="HJ20" s="273"/>
      <c r="HK20" s="273"/>
      <c r="HL20" s="273"/>
      <c r="HM20" s="273"/>
      <c r="HN20" s="273"/>
      <c r="HO20" s="273"/>
      <c r="HP20" s="273"/>
      <c r="HQ20" s="273"/>
      <c r="HR20" s="273"/>
      <c r="HS20" s="273"/>
      <c r="HT20" s="273"/>
      <c r="HU20" s="273"/>
      <c r="HV20" s="273"/>
      <c r="HW20" s="273"/>
      <c r="HX20" s="273"/>
      <c r="HY20" s="273"/>
      <c r="HZ20" s="273"/>
      <c r="IA20" s="273"/>
      <c r="IB20" s="273"/>
      <c r="IC20" s="273"/>
      <c r="ID20" s="273"/>
      <c r="IE20" s="273"/>
      <c r="IF20" s="273"/>
      <c r="IG20" s="273"/>
      <c r="IH20" s="273"/>
      <c r="II20" s="273"/>
      <c r="IJ20" s="273"/>
      <c r="IK20" s="273"/>
      <c r="IL20" s="273"/>
      <c r="IM20" s="273"/>
      <c r="IN20" s="273"/>
      <c r="IO20" s="273"/>
      <c r="IP20" s="273"/>
      <c r="IQ20" s="273"/>
      <c r="IR20" s="273"/>
      <c r="IS20" s="273"/>
      <c r="IT20" s="273"/>
      <c r="IU20" s="273"/>
      <c r="IV20" s="273"/>
    </row>
    <row r="21" s="31" customFormat="1" ht="30" customHeight="1" spans="1:256">
      <c r="A21" s="280">
        <v>50905</v>
      </c>
      <c r="B21" s="280" t="s">
        <v>2916</v>
      </c>
      <c r="C21" s="280">
        <v>6001</v>
      </c>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73"/>
      <c r="DB21" s="273"/>
      <c r="DC21" s="273"/>
      <c r="DD21" s="273"/>
      <c r="DE21" s="273"/>
      <c r="DF21" s="273"/>
      <c r="DG21" s="273"/>
      <c r="DH21" s="273"/>
      <c r="DI21" s="273"/>
      <c r="DJ21" s="273"/>
      <c r="DK21" s="273"/>
      <c r="DL21" s="273"/>
      <c r="DM21" s="273"/>
      <c r="DN21" s="273"/>
      <c r="DO21" s="273"/>
      <c r="DP21" s="273"/>
      <c r="DQ21" s="273"/>
      <c r="DR21" s="273"/>
      <c r="DS21" s="273"/>
      <c r="DT21" s="273"/>
      <c r="DU21" s="273"/>
      <c r="DV21" s="273"/>
      <c r="DW21" s="273"/>
      <c r="DX21" s="273"/>
      <c r="DY21" s="273"/>
      <c r="DZ21" s="273"/>
      <c r="EA21" s="273"/>
      <c r="EB21" s="273"/>
      <c r="EC21" s="273"/>
      <c r="ED21" s="273"/>
      <c r="EE21" s="273"/>
      <c r="EF21" s="273"/>
      <c r="EG21" s="273"/>
      <c r="EH21" s="273"/>
      <c r="EI21" s="273"/>
      <c r="EJ21" s="273"/>
      <c r="EK21" s="273"/>
      <c r="EL21" s="273"/>
      <c r="EM21" s="273"/>
      <c r="EN21" s="273"/>
      <c r="EO21" s="273"/>
      <c r="EP21" s="273"/>
      <c r="EQ21" s="273"/>
      <c r="ER21" s="273"/>
      <c r="ES21" s="273"/>
      <c r="ET21" s="273"/>
      <c r="EU21" s="273"/>
      <c r="EV21" s="273"/>
      <c r="EW21" s="273"/>
      <c r="EX21" s="273"/>
      <c r="EY21" s="273"/>
      <c r="EZ21" s="273"/>
      <c r="FA21" s="273"/>
      <c r="FB21" s="273"/>
      <c r="FC21" s="273"/>
      <c r="FD21" s="273"/>
      <c r="FE21" s="273"/>
      <c r="FF21" s="273"/>
      <c r="FG21" s="273"/>
      <c r="FH21" s="273"/>
      <c r="FI21" s="273"/>
      <c r="FJ21" s="273"/>
      <c r="FK21" s="273"/>
      <c r="FL21" s="273"/>
      <c r="FM21" s="273"/>
      <c r="FN21" s="273"/>
      <c r="FO21" s="273"/>
      <c r="FP21" s="273"/>
      <c r="FQ21" s="273"/>
      <c r="FR21" s="273"/>
      <c r="FS21" s="273"/>
      <c r="FT21" s="273"/>
      <c r="FU21" s="273"/>
      <c r="FV21" s="273"/>
      <c r="FW21" s="273"/>
      <c r="FX21" s="273"/>
      <c r="FY21" s="273"/>
      <c r="FZ21" s="273"/>
      <c r="GA21" s="273"/>
      <c r="GB21" s="273"/>
      <c r="GC21" s="273"/>
      <c r="GD21" s="273"/>
      <c r="GE21" s="273"/>
      <c r="GF21" s="273"/>
      <c r="GG21" s="273"/>
      <c r="GH21" s="273"/>
      <c r="GI21" s="273"/>
      <c r="GJ21" s="273"/>
      <c r="GK21" s="273"/>
      <c r="GL21" s="273"/>
      <c r="GM21" s="273"/>
      <c r="GN21" s="273"/>
      <c r="GO21" s="273"/>
      <c r="GP21" s="273"/>
      <c r="GQ21" s="273"/>
      <c r="GR21" s="273"/>
      <c r="GS21" s="273"/>
      <c r="GT21" s="273"/>
      <c r="GU21" s="273"/>
      <c r="GV21" s="273"/>
      <c r="GW21" s="273"/>
      <c r="GX21" s="273"/>
      <c r="GY21" s="273"/>
      <c r="GZ21" s="273"/>
      <c r="HA21" s="273"/>
      <c r="HB21" s="273"/>
      <c r="HC21" s="273"/>
      <c r="HD21" s="273"/>
      <c r="HE21" s="273"/>
      <c r="HF21" s="273"/>
      <c r="HG21" s="273"/>
      <c r="HH21" s="273"/>
      <c r="HI21" s="273"/>
      <c r="HJ21" s="273"/>
      <c r="HK21" s="273"/>
      <c r="HL21" s="273"/>
      <c r="HM21" s="273"/>
      <c r="HN21" s="273"/>
      <c r="HO21" s="273"/>
      <c r="HP21" s="273"/>
      <c r="HQ21" s="273"/>
      <c r="HR21" s="273"/>
      <c r="HS21" s="273"/>
      <c r="HT21" s="273"/>
      <c r="HU21" s="273"/>
      <c r="HV21" s="273"/>
      <c r="HW21" s="273"/>
      <c r="HX21" s="273"/>
      <c r="HY21" s="273"/>
      <c r="HZ21" s="273"/>
      <c r="IA21" s="273"/>
      <c r="IB21" s="273"/>
      <c r="IC21" s="273"/>
      <c r="ID21" s="273"/>
      <c r="IE21" s="273"/>
      <c r="IF21" s="273"/>
      <c r="IG21" s="273"/>
      <c r="IH21" s="273"/>
      <c r="II21" s="273"/>
      <c r="IJ21" s="273"/>
      <c r="IK21" s="273"/>
      <c r="IL21" s="273"/>
      <c r="IM21" s="273"/>
      <c r="IN21" s="273"/>
      <c r="IO21" s="273"/>
      <c r="IP21" s="273"/>
      <c r="IQ21" s="273"/>
      <c r="IR21" s="273"/>
      <c r="IS21" s="273"/>
      <c r="IT21" s="273"/>
      <c r="IU21" s="273"/>
      <c r="IV21" s="273"/>
    </row>
    <row r="22" s="31" customFormat="1" ht="30" customHeight="1" spans="1:256">
      <c r="A22" s="280">
        <v>50999</v>
      </c>
      <c r="B22" s="280" t="s">
        <v>2917</v>
      </c>
      <c r="C22" s="280">
        <v>16083</v>
      </c>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3"/>
      <c r="DB22" s="273"/>
      <c r="DC22" s="273"/>
      <c r="DD22" s="273"/>
      <c r="DE22" s="273"/>
      <c r="DF22" s="273"/>
      <c r="DG22" s="273"/>
      <c r="DH22" s="273"/>
      <c r="DI22" s="273"/>
      <c r="DJ22" s="273"/>
      <c r="DK22" s="273"/>
      <c r="DL22" s="273"/>
      <c r="DM22" s="273"/>
      <c r="DN22" s="273"/>
      <c r="DO22" s="273"/>
      <c r="DP22" s="273"/>
      <c r="DQ22" s="273"/>
      <c r="DR22" s="273"/>
      <c r="DS22" s="273"/>
      <c r="DT22" s="273"/>
      <c r="DU22" s="273"/>
      <c r="DV22" s="273"/>
      <c r="DW22" s="273"/>
      <c r="DX22" s="273"/>
      <c r="DY22" s="273"/>
      <c r="DZ22" s="273"/>
      <c r="EA22" s="273"/>
      <c r="EB22" s="273"/>
      <c r="EC22" s="273"/>
      <c r="ED22" s="273"/>
      <c r="EE22" s="273"/>
      <c r="EF22" s="273"/>
      <c r="EG22" s="273"/>
      <c r="EH22" s="27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X22" s="273"/>
      <c r="FY22" s="273"/>
      <c r="FZ22" s="273"/>
      <c r="GA22" s="273"/>
      <c r="GB22" s="273"/>
      <c r="GC22" s="273"/>
      <c r="GD22" s="273"/>
      <c r="GE22" s="273"/>
      <c r="GF22" s="273"/>
      <c r="GG22" s="273"/>
      <c r="GH22" s="273"/>
      <c r="GI22" s="273"/>
      <c r="GJ22" s="273"/>
      <c r="GK22" s="273"/>
      <c r="GL22" s="273"/>
      <c r="GM22" s="273"/>
      <c r="GN22" s="273"/>
      <c r="GO22" s="273"/>
      <c r="GP22" s="273"/>
      <c r="GQ22" s="273"/>
      <c r="GR22" s="273"/>
      <c r="GS22" s="273"/>
      <c r="GT22" s="273"/>
      <c r="GU22" s="273"/>
      <c r="GV22" s="273"/>
      <c r="GW22" s="273"/>
      <c r="GX22" s="273"/>
      <c r="GY22" s="273"/>
      <c r="GZ22" s="273"/>
      <c r="HA22" s="273"/>
      <c r="HB22" s="273"/>
      <c r="HC22" s="273"/>
      <c r="HD22" s="273"/>
      <c r="HE22" s="273"/>
      <c r="HF22" s="273"/>
      <c r="HG22" s="273"/>
      <c r="HH22" s="273"/>
      <c r="HI22" s="273"/>
      <c r="HJ22" s="273"/>
      <c r="HK22" s="273"/>
      <c r="HL22" s="273"/>
      <c r="HM22" s="273"/>
      <c r="HN22" s="273"/>
      <c r="HO22" s="273"/>
      <c r="HP22" s="273"/>
      <c r="HQ22" s="273"/>
      <c r="HR22" s="273"/>
      <c r="HS22" s="273"/>
      <c r="HT22" s="273"/>
      <c r="HU22" s="273"/>
      <c r="HV22" s="273"/>
      <c r="HW22" s="273"/>
      <c r="HX22" s="273"/>
      <c r="HY22" s="273"/>
      <c r="HZ22" s="273"/>
      <c r="IA22" s="273"/>
      <c r="IB22" s="273"/>
      <c r="IC22" s="273"/>
      <c r="ID22" s="273"/>
      <c r="IE22" s="273"/>
      <c r="IF22" s="273"/>
      <c r="IG22" s="273"/>
      <c r="IH22" s="273"/>
      <c r="II22" s="273"/>
      <c r="IJ22" s="273"/>
      <c r="IK22" s="273"/>
      <c r="IL22" s="273"/>
      <c r="IM22" s="273"/>
      <c r="IN22" s="273"/>
      <c r="IO22" s="273"/>
      <c r="IP22" s="273"/>
      <c r="IQ22" s="273"/>
      <c r="IR22" s="273"/>
      <c r="IS22" s="273"/>
      <c r="IT22" s="273"/>
      <c r="IU22" s="273"/>
      <c r="IV22" s="273"/>
    </row>
  </sheetData>
  <mergeCells count="1">
    <mergeCell ref="A2:D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workbookViewId="0">
      <selection activeCell="P25" sqref="P25"/>
    </sheetView>
  </sheetViews>
  <sheetFormatPr defaultColWidth="5.75" defaultRowHeight="13.5" outlineLevelRow="6"/>
  <cols>
    <col min="1" max="1" width="8.25" style="209" customWidth="1"/>
    <col min="2" max="2" width="6.75" style="209" customWidth="1"/>
    <col min="3" max="3" width="5.125" style="209" customWidth="1"/>
    <col min="4" max="15" width="5.625" style="209" customWidth="1"/>
    <col min="16" max="16" width="4.75" style="209" customWidth="1"/>
    <col min="17" max="19" width="5.625" style="209" customWidth="1"/>
    <col min="20" max="20" width="5.875" style="209" customWidth="1"/>
    <col min="21" max="21" width="4.5" style="209" customWidth="1"/>
    <col min="22" max="22" width="7.625" style="209" customWidth="1"/>
    <col min="23" max="24" width="5.625" style="209" customWidth="1"/>
    <col min="25" max="25" width="10.75" style="209" customWidth="1"/>
    <col min="26" max="26" width="5" style="209" customWidth="1"/>
    <col min="27" max="27" width="5" style="212" customWidth="1"/>
    <col min="28" max="28" width="5.625" style="209" customWidth="1"/>
    <col min="29" max="16384" width="5.75" style="209"/>
  </cols>
  <sheetData>
    <row r="1" s="209" customFormat="1" ht="14.25" spans="1:28">
      <c r="A1" s="114" t="s">
        <v>2918</v>
      </c>
      <c r="AA1" s="212"/>
    </row>
    <row r="2" s="210" customFormat="1" ht="33.95" customHeight="1" spans="1:28">
      <c r="A2" s="116" t="s">
        <v>2919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row>
    <row r="3" s="209" customFormat="1" ht="17.1" customHeight="1" spans="1:28">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65"/>
      <c r="AB3" s="218" t="s">
        <v>40</v>
      </c>
    </row>
    <row r="4" s="209" customFormat="1" ht="31.5" customHeight="1" spans="1:28">
      <c r="A4" s="230" t="s">
        <v>2920</v>
      </c>
      <c r="B4" s="266" t="s">
        <v>2921</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8"/>
    </row>
    <row r="5" s="209" customFormat="1" ht="17.1" customHeight="1" spans="1:28">
      <c r="A5" s="269"/>
      <c r="B5" s="270" t="s">
        <v>2922</v>
      </c>
      <c r="C5" s="266" t="s">
        <v>2923</v>
      </c>
      <c r="D5" s="267"/>
      <c r="E5" s="267"/>
      <c r="F5" s="267"/>
      <c r="G5" s="267"/>
      <c r="H5" s="267"/>
      <c r="I5" s="267"/>
      <c r="J5" s="267"/>
      <c r="K5" s="267"/>
      <c r="L5" s="267"/>
      <c r="M5" s="267"/>
      <c r="N5" s="267"/>
      <c r="O5" s="267"/>
      <c r="P5" s="267"/>
      <c r="Q5" s="267"/>
      <c r="R5" s="267"/>
      <c r="S5" s="268"/>
      <c r="T5" s="266" t="s">
        <v>2924</v>
      </c>
      <c r="U5" s="267"/>
      <c r="V5" s="267"/>
      <c r="W5" s="267"/>
      <c r="X5" s="267"/>
      <c r="Y5" s="267"/>
      <c r="Z5" s="267"/>
      <c r="AA5" s="267"/>
      <c r="AB5" s="268"/>
    </row>
    <row r="6" s="209" customFormat="1" ht="54" spans="1:28">
      <c r="A6" s="232"/>
      <c r="B6" s="271"/>
      <c r="C6" s="222" t="s">
        <v>2925</v>
      </c>
      <c r="D6" s="222" t="s">
        <v>2926</v>
      </c>
      <c r="E6" s="222" t="s">
        <v>2927</v>
      </c>
      <c r="F6" s="222" t="s">
        <v>2928</v>
      </c>
      <c r="G6" s="222" t="s">
        <v>2929</v>
      </c>
      <c r="H6" s="222" t="s">
        <v>2930</v>
      </c>
      <c r="I6" s="222" t="s">
        <v>2931</v>
      </c>
      <c r="J6" s="222" t="s">
        <v>2932</v>
      </c>
      <c r="K6" s="222" t="s">
        <v>2933</v>
      </c>
      <c r="L6" s="222" t="s">
        <v>2934</v>
      </c>
      <c r="M6" s="222" t="s">
        <v>2935</v>
      </c>
      <c r="N6" s="222" t="s">
        <v>2936</v>
      </c>
      <c r="O6" s="222" t="s">
        <v>2937</v>
      </c>
      <c r="P6" s="222" t="s">
        <v>2938</v>
      </c>
      <c r="Q6" s="222" t="s">
        <v>2939</v>
      </c>
      <c r="R6" s="222" t="s">
        <v>2940</v>
      </c>
      <c r="S6" s="222" t="s">
        <v>2941</v>
      </c>
      <c r="T6" s="222" t="s">
        <v>2925</v>
      </c>
      <c r="U6" s="222" t="s">
        <v>2942</v>
      </c>
      <c r="V6" s="222" t="s">
        <v>2943</v>
      </c>
      <c r="W6" s="222" t="s">
        <v>2944</v>
      </c>
      <c r="X6" s="222" t="s">
        <v>2945</v>
      </c>
      <c r="Y6" s="222" t="s">
        <v>2946</v>
      </c>
      <c r="Z6" s="222" t="s">
        <v>2947</v>
      </c>
      <c r="AA6" s="222" t="s">
        <v>2948</v>
      </c>
      <c r="AB6" s="222" t="s">
        <v>2519</v>
      </c>
    </row>
    <row r="7" s="228" customFormat="1" ht="15.95" customHeight="1" spans="1:28">
      <c r="A7" s="84" t="s">
        <v>2949</v>
      </c>
      <c r="B7" s="85">
        <f>SUM(C7,T7)</f>
        <v>269800</v>
      </c>
      <c r="C7" s="85">
        <f>SUM(D7:S7)</f>
        <v>206746</v>
      </c>
      <c r="D7" s="84">
        <v>127272</v>
      </c>
      <c r="E7" s="84">
        <v>10685</v>
      </c>
      <c r="F7" s="84"/>
      <c r="G7" s="84">
        <v>3711</v>
      </c>
      <c r="H7" s="84">
        <v>5533</v>
      </c>
      <c r="I7" s="84">
        <v>11388</v>
      </c>
      <c r="J7" s="84">
        <v>3786</v>
      </c>
      <c r="K7" s="84">
        <v>3616</v>
      </c>
      <c r="L7" s="84">
        <v>6296</v>
      </c>
      <c r="M7" s="84">
        <v>5942</v>
      </c>
      <c r="N7" s="84">
        <v>2080</v>
      </c>
      <c r="O7" s="84">
        <v>20353</v>
      </c>
      <c r="P7" s="84">
        <v>5087</v>
      </c>
      <c r="Q7" s="84">
        <v>578</v>
      </c>
      <c r="R7" s="84">
        <v>419</v>
      </c>
      <c r="S7" s="84">
        <v>0</v>
      </c>
      <c r="T7" s="85">
        <f>SUM(U7:AB7)</f>
        <v>63054</v>
      </c>
      <c r="U7" s="84">
        <v>7815</v>
      </c>
      <c r="V7" s="84">
        <v>2416</v>
      </c>
      <c r="W7" s="84">
        <v>8337</v>
      </c>
      <c r="X7" s="84">
        <v>0</v>
      </c>
      <c r="Y7" s="84">
        <v>37894</v>
      </c>
      <c r="Z7" s="84">
        <v>5944</v>
      </c>
      <c r="AA7" s="84">
        <v>276</v>
      </c>
      <c r="AB7" s="84">
        <v>372</v>
      </c>
    </row>
  </sheetData>
  <mergeCells count="6">
    <mergeCell ref="A2:AB2"/>
    <mergeCell ref="B4:AB4"/>
    <mergeCell ref="C5:S5"/>
    <mergeCell ref="T5:AB5"/>
    <mergeCell ref="A4:A6"/>
    <mergeCell ref="B5:B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封面</vt:lpstr>
      <vt:lpstr>目录</vt:lpstr>
      <vt:lpstr>表一</vt:lpstr>
      <vt:lpstr>表二</vt:lpstr>
      <vt:lpstr>表三</vt:lpstr>
      <vt:lpstr>表四</vt:lpstr>
      <vt:lpstr>表五</vt:lpstr>
      <vt:lpstr>表五 (2024年一般公共预算基本支出表（按经济分类）)</vt:lpstr>
      <vt:lpstr>表六 (1)</vt:lpstr>
      <vt:lpstr>表六（2)</vt:lpstr>
      <vt:lpstr>表七 (1)</vt:lpstr>
      <vt:lpstr>表七(2)</vt:lpstr>
      <vt:lpstr>表七(3)</vt:lpstr>
      <vt:lpstr>表八</vt:lpstr>
      <vt:lpstr>表九</vt:lpstr>
      <vt:lpstr>表九（1）</vt:lpstr>
      <vt:lpstr>表十</vt:lpstr>
      <vt:lpstr>表十一</vt:lpstr>
      <vt:lpstr>表十二（1） </vt:lpstr>
      <vt:lpstr>表十二（2）</vt:lpstr>
      <vt:lpstr>表十三</vt:lpstr>
      <vt:lpstr>表十四 </vt:lpstr>
      <vt:lpstr>表十五</vt:lpstr>
      <vt:lpstr>表十六国有资金经营本级收入</vt:lpstr>
      <vt:lpstr>表十七国有资本经营预算本级支出</vt:lpstr>
      <vt:lpstr>国有资本经营下安排转移支付</vt:lpstr>
      <vt:lpstr>表十八社会保险基金收入</vt:lpstr>
      <vt:lpstr>表十九社会保险基金支出</vt:lpstr>
      <vt:lpstr>表二十2024年一般债务限额及余额表</vt:lpstr>
      <vt:lpstr>表二十一2024年一般债务分地区限额及余额表</vt:lpstr>
      <vt:lpstr>表二十二专项债务限额余额表</vt:lpstr>
      <vt:lpstr>表二十三专项债务分地区限额及余额表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Mylifeisbig</cp:lastModifiedBy>
  <dcterms:created xsi:type="dcterms:W3CDTF">2025-12-15T01:52:00Z</dcterms:created>
  <dcterms:modified xsi:type="dcterms:W3CDTF">2025-12-18T01:51:12Z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922F316BC37E470EA5A6C675687B54C1_11</vt:lpwstr>
  </property>
  <property fmtid="{D5CDD505-2E9C-101B-9397-08002B2CF9AE}" pid="3" name="KSOProductBuildVer">
    <vt:lpwstr>2052-12.1.0.24034</vt:lpwstr>
  </property>
  <property fmtid="{D5CDD505-2E9C-101B-9397-08002B2CF9AE}" pid="4" name="CalculationRule">
    <vt:i4>0</vt:i4>
  </property>
</Properties>
</file>